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CD0B11D2-F636-4239-B7C1-8ECA3B9684C1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</workbook>
</file>

<file path=xl/calcChain.xml><?xml version="1.0" encoding="utf-8"?>
<calcChain xmlns="http://schemas.openxmlformats.org/spreadsheetml/2006/main">
  <c r="CR388" i="1" l="1"/>
  <c r="CO388" i="1"/>
  <c r="CJ388" i="1"/>
  <c r="CG388" i="1"/>
  <c r="CB388" i="1"/>
  <c r="BY388" i="1"/>
  <c r="BT388" i="1"/>
  <c r="C388" i="1" s="1"/>
  <c r="BQ388" i="1"/>
  <c r="AS388" i="1"/>
  <c r="AT388" i="1"/>
  <c r="BE388" i="1" s="1"/>
  <c r="AV388" i="1"/>
  <c r="AW388" i="1"/>
  <c r="AX388" i="1"/>
  <c r="AY388" i="1"/>
  <c r="AZ388" i="1"/>
  <c r="BA388" i="1"/>
  <c r="BF388" i="1"/>
  <c r="BH388" i="1"/>
  <c r="M388" i="1"/>
  <c r="Y388" i="1"/>
  <c r="A388" i="1"/>
  <c r="B388" i="1"/>
  <c r="V388" i="1" s="1"/>
  <c r="AI387" i="1"/>
  <c r="AJ387" i="1"/>
  <c r="AK387" i="1"/>
  <c r="BC388" i="1" l="1"/>
  <c r="BI388" i="1"/>
  <c r="BD388" i="1"/>
  <c r="BB388" i="1"/>
  <c r="W388" i="1"/>
  <c r="X388" i="1" s="1"/>
  <c r="R388" i="1"/>
  <c r="U388" i="1"/>
  <c r="N388" i="1"/>
  <c r="S388" i="1" s="1"/>
  <c r="O388" i="1"/>
  <c r="T388" i="1"/>
  <c r="AU388" i="1"/>
  <c r="BG388" i="1"/>
  <c r="AS387" i="1"/>
  <c r="AT387" i="1"/>
  <c r="AU387" i="1"/>
  <c r="AV387" i="1"/>
  <c r="BG387" i="1" s="1"/>
  <c r="AW387" i="1"/>
  <c r="AX387" i="1"/>
  <c r="AY387" i="1"/>
  <c r="AZ387" i="1"/>
  <c r="BI387" i="1" s="1"/>
  <c r="BA387" i="1"/>
  <c r="BB387" i="1"/>
  <c r="BC387" i="1"/>
  <c r="BD387" i="1"/>
  <c r="BE387" i="1"/>
  <c r="BF387" i="1"/>
  <c r="BH387" i="1"/>
  <c r="CR387" i="1"/>
  <c r="CO387" i="1"/>
  <c r="CJ387" i="1"/>
  <c r="CG387" i="1"/>
  <c r="CB387" i="1"/>
  <c r="BY387" i="1"/>
  <c r="BT387" i="1"/>
  <c r="BQ387" i="1"/>
  <c r="M387" i="1"/>
  <c r="V387" i="1"/>
  <c r="Y387" i="1"/>
  <c r="A387" i="1"/>
  <c r="B387" i="1"/>
  <c r="C387" i="1"/>
  <c r="W387" i="1" s="1"/>
  <c r="X387" i="1" s="1"/>
  <c r="AI386" i="1"/>
  <c r="AJ386" i="1"/>
  <c r="AK386" i="1"/>
  <c r="R387" i="1" l="1"/>
  <c r="N387" i="1"/>
  <c r="S387" i="1" s="1"/>
  <c r="U387" i="1"/>
  <c r="O387" i="1"/>
  <c r="T387" i="1"/>
  <c r="AS386" i="1"/>
  <c r="AT386" i="1"/>
  <c r="BE386" i="1" s="1"/>
  <c r="AU386" i="1"/>
  <c r="AV386" i="1"/>
  <c r="BB386" i="1" s="1"/>
  <c r="AW386" i="1"/>
  <c r="AX386" i="1"/>
  <c r="AY386" i="1"/>
  <c r="AZ386" i="1"/>
  <c r="BI386" i="1" s="1"/>
  <c r="BA386" i="1"/>
  <c r="BC386" i="1"/>
  <c r="BD386" i="1"/>
  <c r="BF386" i="1"/>
  <c r="BH386" i="1"/>
  <c r="CR386" i="1"/>
  <c r="CO386" i="1"/>
  <c r="CJ386" i="1"/>
  <c r="CG386" i="1"/>
  <c r="CB386" i="1"/>
  <c r="BY386" i="1"/>
  <c r="BT386" i="1"/>
  <c r="BQ386" i="1"/>
  <c r="M386" i="1"/>
  <c r="Y386" i="1"/>
  <c r="A386" i="1"/>
  <c r="B386" i="1"/>
  <c r="C386" i="1"/>
  <c r="R386" i="1" s="1"/>
  <c r="AI385" i="1"/>
  <c r="AJ385" i="1"/>
  <c r="AK385" i="1"/>
  <c r="BG386" i="1" l="1"/>
  <c r="W386" i="1"/>
  <c r="X386" i="1" s="1"/>
  <c r="N386" i="1"/>
  <c r="S386" i="1" s="1"/>
  <c r="O386" i="1"/>
  <c r="V386" i="1"/>
  <c r="U386" i="1" s="1"/>
  <c r="T386" i="1"/>
  <c r="AS385" i="1"/>
  <c r="AT385" i="1"/>
  <c r="BE385" i="1" s="1"/>
  <c r="AU385" i="1"/>
  <c r="AV385" i="1"/>
  <c r="BB385" i="1" s="1"/>
  <c r="AW385" i="1"/>
  <c r="AX385" i="1"/>
  <c r="AY385" i="1"/>
  <c r="AZ385" i="1"/>
  <c r="BI385" i="1" s="1"/>
  <c r="BA385" i="1"/>
  <c r="BC385" i="1"/>
  <c r="BD385" i="1"/>
  <c r="BF385" i="1"/>
  <c r="BH385" i="1"/>
  <c r="CR385" i="1"/>
  <c r="CO385" i="1"/>
  <c r="CJ385" i="1"/>
  <c r="CG385" i="1"/>
  <c r="CB385" i="1"/>
  <c r="BY385" i="1"/>
  <c r="BT385" i="1"/>
  <c r="BQ385" i="1"/>
  <c r="M385" i="1"/>
  <c r="R385" i="1"/>
  <c r="Y385" i="1"/>
  <c r="A385" i="1"/>
  <c r="B385" i="1"/>
  <c r="N385" i="1" s="1"/>
  <c r="S385" i="1" s="1"/>
  <c r="C385" i="1"/>
  <c r="W385" i="1" s="1"/>
  <c r="X385" i="1" s="1"/>
  <c r="AI384" i="1"/>
  <c r="AJ384" i="1"/>
  <c r="AK384" i="1"/>
  <c r="BG385" i="1" l="1"/>
  <c r="V385" i="1"/>
  <c r="U385" i="1" s="1"/>
  <c r="O385" i="1"/>
  <c r="T385" i="1"/>
  <c r="AS384" i="1"/>
  <c r="AT384" i="1"/>
  <c r="BE384" i="1" s="1"/>
  <c r="AU384" i="1"/>
  <c r="AV384" i="1"/>
  <c r="BB384" i="1" s="1"/>
  <c r="AW384" i="1"/>
  <c r="AX384" i="1"/>
  <c r="AY384" i="1"/>
  <c r="AZ384" i="1"/>
  <c r="BI384" i="1" s="1"/>
  <c r="BA384" i="1"/>
  <c r="BC384" i="1"/>
  <c r="BD384" i="1"/>
  <c r="BF384" i="1"/>
  <c r="BH384" i="1"/>
  <c r="CR384" i="1"/>
  <c r="CO384" i="1"/>
  <c r="CJ384" i="1"/>
  <c r="CG384" i="1"/>
  <c r="CB384" i="1"/>
  <c r="BY384" i="1"/>
  <c r="BT384" i="1"/>
  <c r="C384" i="1" s="1"/>
  <c r="BQ384" i="1"/>
  <c r="B384" i="1" s="1"/>
  <c r="M384" i="1"/>
  <c r="Y384" i="1"/>
  <c r="A384" i="1"/>
  <c r="AI383" i="1"/>
  <c r="AJ383" i="1"/>
  <c r="AK383" i="1"/>
  <c r="BG384" i="1" l="1"/>
  <c r="R384" i="1"/>
  <c r="W384" i="1"/>
  <c r="X384" i="1" s="1"/>
  <c r="N384" i="1"/>
  <c r="S384" i="1" s="1"/>
  <c r="O384" i="1"/>
  <c r="V384" i="1"/>
  <c r="U384" i="1" s="1"/>
  <c r="T384" i="1"/>
  <c r="AS383" i="1"/>
  <c r="AT383" i="1"/>
  <c r="AU383" i="1"/>
  <c r="AV383" i="1"/>
  <c r="BB383" i="1" s="1"/>
  <c r="AW383" i="1"/>
  <c r="AX383" i="1"/>
  <c r="AY383" i="1"/>
  <c r="AZ383" i="1"/>
  <c r="BI383" i="1" s="1"/>
  <c r="BA383" i="1"/>
  <c r="BC383" i="1"/>
  <c r="BE383" i="1"/>
  <c r="BF383" i="1"/>
  <c r="BG383" i="1"/>
  <c r="BH383" i="1"/>
  <c r="CR383" i="1"/>
  <c r="CO383" i="1"/>
  <c r="CJ383" i="1"/>
  <c r="CG383" i="1"/>
  <c r="CB383" i="1"/>
  <c r="BY383" i="1"/>
  <c r="BT383" i="1"/>
  <c r="BQ383" i="1"/>
  <c r="M383" i="1"/>
  <c r="Y383" i="1"/>
  <c r="A383" i="1"/>
  <c r="B383" i="1"/>
  <c r="C383" i="1"/>
  <c r="R383" i="1" s="1"/>
  <c r="AI381" i="1"/>
  <c r="AJ381" i="1"/>
  <c r="AK381" i="1"/>
  <c r="AI382" i="1"/>
  <c r="AJ382" i="1"/>
  <c r="AK382" i="1"/>
  <c r="Y380" i="1"/>
  <c r="Y381" i="1"/>
  <c r="Y382" i="1"/>
  <c r="BD383" i="1" l="1"/>
  <c r="W383" i="1"/>
  <c r="X383" i="1" s="1"/>
  <c r="N383" i="1"/>
  <c r="S383" i="1" s="1"/>
  <c r="V383" i="1"/>
  <c r="U383" i="1" s="1"/>
  <c r="O383" i="1"/>
  <c r="T383" i="1"/>
  <c r="AS382" i="1"/>
  <c r="AT382" i="1"/>
  <c r="AU382" i="1"/>
  <c r="AV382" i="1"/>
  <c r="BB382" i="1" s="1"/>
  <c r="AW382" i="1"/>
  <c r="AX382" i="1"/>
  <c r="AY382" i="1"/>
  <c r="AZ382" i="1"/>
  <c r="BI382" i="1" s="1"/>
  <c r="BA382" i="1"/>
  <c r="BC382" i="1"/>
  <c r="BD382" i="1"/>
  <c r="BE382" i="1"/>
  <c r="BF382" i="1"/>
  <c r="BH382" i="1"/>
  <c r="CR382" i="1"/>
  <c r="CO382" i="1"/>
  <c r="CJ382" i="1"/>
  <c r="CG382" i="1"/>
  <c r="CB382" i="1"/>
  <c r="BY382" i="1"/>
  <c r="BT382" i="1"/>
  <c r="BQ382" i="1"/>
  <c r="B382" i="1" s="1"/>
  <c r="M382" i="1"/>
  <c r="A382" i="1"/>
  <c r="C382" i="1"/>
  <c r="W382" i="1" s="1"/>
  <c r="X382" i="1" s="1"/>
  <c r="BG382" i="1" l="1"/>
  <c r="R382" i="1"/>
  <c r="N382" i="1"/>
  <c r="S382" i="1" s="1"/>
  <c r="V382" i="1"/>
  <c r="U382" i="1" s="1"/>
  <c r="O382" i="1"/>
  <c r="T382" i="1" l="1"/>
  <c r="AS381" i="1"/>
  <c r="AT381" i="1"/>
  <c r="AU381" i="1"/>
  <c r="AV381" i="1"/>
  <c r="BB381" i="1" s="1"/>
  <c r="AW381" i="1"/>
  <c r="AX381" i="1"/>
  <c r="AY381" i="1"/>
  <c r="AZ381" i="1"/>
  <c r="BI381" i="1" s="1"/>
  <c r="BA381" i="1"/>
  <c r="BC381" i="1"/>
  <c r="BD381" i="1"/>
  <c r="BE381" i="1"/>
  <c r="BF381" i="1"/>
  <c r="BH381" i="1"/>
  <c r="CR381" i="1"/>
  <c r="CO381" i="1"/>
  <c r="CJ381" i="1"/>
  <c r="CG381" i="1"/>
  <c r="CB381" i="1"/>
  <c r="BY381" i="1"/>
  <c r="BT381" i="1"/>
  <c r="BQ381" i="1"/>
  <c r="B381" i="1" s="1"/>
  <c r="M381" i="1"/>
  <c r="A381" i="1"/>
  <c r="C381" i="1"/>
  <c r="W381" i="1" s="1"/>
  <c r="X381" i="1" s="1"/>
  <c r="BG381" i="1" l="1"/>
  <c r="R381" i="1"/>
  <c r="N381" i="1"/>
  <c r="S381" i="1" s="1"/>
  <c r="O381" i="1"/>
  <c r="V381" i="1"/>
  <c r="U381" i="1" s="1"/>
  <c r="T381" i="1"/>
  <c r="AI380" i="1"/>
  <c r="AJ380" i="1"/>
  <c r="AK380" i="1"/>
  <c r="AS380" i="1" l="1"/>
  <c r="AT380" i="1"/>
  <c r="AU380" i="1" s="1"/>
  <c r="AV380" i="1"/>
  <c r="BB380" i="1" s="1"/>
  <c r="AW380" i="1"/>
  <c r="AX380" i="1"/>
  <c r="BC380" i="1" s="1"/>
  <c r="AY380" i="1"/>
  <c r="AZ380" i="1"/>
  <c r="BI380" i="1" s="1"/>
  <c r="BA380" i="1"/>
  <c r="BE380" i="1"/>
  <c r="BF380" i="1"/>
  <c r="BH380" i="1"/>
  <c r="CR380" i="1"/>
  <c r="CO380" i="1"/>
  <c r="CJ380" i="1"/>
  <c r="CG380" i="1"/>
  <c r="CB380" i="1"/>
  <c r="BY380" i="1"/>
  <c r="BT380" i="1"/>
  <c r="BQ380" i="1"/>
  <c r="M380" i="1"/>
  <c r="V380" i="1"/>
  <c r="A380" i="1"/>
  <c r="B380" i="1"/>
  <c r="C380" i="1"/>
  <c r="R380" i="1" s="1"/>
  <c r="AI379" i="1"/>
  <c r="AJ379" i="1"/>
  <c r="AK379" i="1"/>
  <c r="BD380" i="1" l="1"/>
  <c r="BG380" i="1"/>
  <c r="W380" i="1"/>
  <c r="X380" i="1" s="1"/>
  <c r="O380" i="1"/>
  <c r="N380" i="1"/>
  <c r="S380" i="1" s="1"/>
  <c r="T380" i="1"/>
  <c r="U380" i="1"/>
  <c r="AS379" i="1"/>
  <c r="AT379" i="1"/>
  <c r="AU379" i="1" s="1"/>
  <c r="AV379" i="1"/>
  <c r="BB379" i="1" s="1"/>
  <c r="AW379" i="1"/>
  <c r="AX379" i="1"/>
  <c r="AY379" i="1"/>
  <c r="AZ379" i="1"/>
  <c r="BI379" i="1" s="1"/>
  <c r="BA379" i="1"/>
  <c r="BC379" i="1"/>
  <c r="BE379" i="1"/>
  <c r="BF379" i="1"/>
  <c r="BH379" i="1"/>
  <c r="CJ379" i="1"/>
  <c r="CR379" i="1"/>
  <c r="CO379" i="1"/>
  <c r="CG379" i="1"/>
  <c r="CB379" i="1"/>
  <c r="BY379" i="1"/>
  <c r="BT379" i="1"/>
  <c r="BQ379" i="1"/>
  <c r="M379" i="1"/>
  <c r="Y379" i="1"/>
  <c r="A379" i="1"/>
  <c r="B379" i="1"/>
  <c r="V379" i="1" s="1"/>
  <c r="C379" i="1"/>
  <c r="R379" i="1" s="1"/>
  <c r="BG379" i="1" l="1"/>
  <c r="BD379" i="1"/>
  <c r="O379" i="1"/>
  <c r="W379" i="1"/>
  <c r="X379" i="1" s="1"/>
  <c r="U379" i="1"/>
  <c r="N379" i="1"/>
  <c r="S379" i="1" s="1"/>
  <c r="T379" i="1"/>
  <c r="AI378" i="1"/>
  <c r="AJ378" i="1"/>
  <c r="AK378" i="1"/>
  <c r="AS378" i="1" l="1"/>
  <c r="AT378" i="1"/>
  <c r="BE378" i="1" s="1"/>
  <c r="AU378" i="1"/>
  <c r="AV378" i="1"/>
  <c r="AW378" i="1"/>
  <c r="AX378" i="1"/>
  <c r="AY378" i="1"/>
  <c r="AZ378" i="1"/>
  <c r="BI378" i="1" s="1"/>
  <c r="BA378" i="1"/>
  <c r="BB378" i="1"/>
  <c r="BC378" i="1"/>
  <c r="BD378" i="1"/>
  <c r="BF378" i="1"/>
  <c r="BG378" i="1"/>
  <c r="BH378" i="1"/>
  <c r="CR378" i="1"/>
  <c r="CO378" i="1"/>
  <c r="CJ378" i="1"/>
  <c r="CG378" i="1"/>
  <c r="CB378" i="1"/>
  <c r="BY378" i="1"/>
  <c r="BT378" i="1"/>
  <c r="C378" i="1" s="1"/>
  <c r="R378" i="1" s="1"/>
  <c r="BQ378" i="1"/>
  <c r="B378" i="1" s="1"/>
  <c r="M378" i="1"/>
  <c r="Y378" i="1"/>
  <c r="A378" i="1"/>
  <c r="V378" i="1" l="1"/>
  <c r="O378" i="1"/>
  <c r="W378" i="1"/>
  <c r="X378" i="1" s="1"/>
  <c r="U378" i="1"/>
  <c r="N378" i="1"/>
  <c r="S378" i="1" s="1"/>
  <c r="T378" i="1"/>
  <c r="AI377" i="1"/>
  <c r="AJ377" i="1"/>
  <c r="AK377" i="1"/>
  <c r="AS377" i="1" l="1"/>
  <c r="AT377" i="1"/>
  <c r="AU377" i="1"/>
  <c r="AV377" i="1"/>
  <c r="BB377" i="1" s="1"/>
  <c r="AW377" i="1"/>
  <c r="AX377" i="1"/>
  <c r="AY377" i="1"/>
  <c r="AZ377" i="1"/>
  <c r="BI377" i="1" s="1"/>
  <c r="BA377" i="1"/>
  <c r="BC377" i="1"/>
  <c r="BD377" i="1"/>
  <c r="BE377" i="1"/>
  <c r="BF377" i="1"/>
  <c r="BH377" i="1"/>
  <c r="CR377" i="1"/>
  <c r="CO377" i="1"/>
  <c r="CJ377" i="1"/>
  <c r="CG377" i="1"/>
  <c r="CB377" i="1"/>
  <c r="BY377" i="1"/>
  <c r="BT377" i="1"/>
  <c r="BQ377" i="1"/>
  <c r="B377" i="1" s="1"/>
  <c r="M377" i="1"/>
  <c r="Y377" i="1"/>
  <c r="A377" i="1"/>
  <c r="C377" i="1"/>
  <c r="W377" i="1" s="1"/>
  <c r="X377" i="1" s="1"/>
  <c r="AI376" i="1"/>
  <c r="AJ376" i="1"/>
  <c r="AK376" i="1"/>
  <c r="BG377" i="1" l="1"/>
  <c r="R377" i="1"/>
  <c r="N377" i="1"/>
  <c r="S377" i="1" s="1"/>
  <c r="V377" i="1"/>
  <c r="U377" i="1" s="1"/>
  <c r="O377" i="1"/>
  <c r="T377" i="1"/>
  <c r="AS376" i="1"/>
  <c r="AT376" i="1"/>
  <c r="AU376" i="1"/>
  <c r="AV376" i="1"/>
  <c r="BB376" i="1" s="1"/>
  <c r="AW376" i="1"/>
  <c r="AX376" i="1"/>
  <c r="AY376" i="1"/>
  <c r="AZ376" i="1"/>
  <c r="BI376" i="1" s="1"/>
  <c r="BA376" i="1"/>
  <c r="BC376" i="1"/>
  <c r="BD376" i="1"/>
  <c r="BE376" i="1"/>
  <c r="BF376" i="1"/>
  <c r="BH376" i="1"/>
  <c r="CR376" i="1"/>
  <c r="CO376" i="1"/>
  <c r="CJ376" i="1"/>
  <c r="CG376" i="1"/>
  <c r="CB376" i="1"/>
  <c r="BY376" i="1"/>
  <c r="BT376" i="1"/>
  <c r="C376" i="1" s="1"/>
  <c r="W376" i="1" s="1"/>
  <c r="X376" i="1" s="1"/>
  <c r="BQ376" i="1"/>
  <c r="B376" i="1" s="1"/>
  <c r="M376" i="1"/>
  <c r="Y376" i="1"/>
  <c r="A376" i="1"/>
  <c r="BG376" i="1" l="1"/>
  <c r="R376" i="1"/>
  <c r="N376" i="1"/>
  <c r="S376" i="1" s="1"/>
  <c r="O376" i="1"/>
  <c r="V376" i="1"/>
  <c r="T376" i="1"/>
  <c r="AI375" i="1"/>
  <c r="AJ375" i="1"/>
  <c r="AK375" i="1"/>
  <c r="U376" i="1" l="1"/>
  <c r="AS375" i="1"/>
  <c r="BF375" i="1" s="1"/>
  <c r="AT375" i="1"/>
  <c r="AU375" i="1" s="1"/>
  <c r="AV375" i="1"/>
  <c r="AW375" i="1"/>
  <c r="BB375" i="1" s="1"/>
  <c r="AX375" i="1"/>
  <c r="AY375" i="1"/>
  <c r="AZ375" i="1"/>
  <c r="BA375" i="1"/>
  <c r="BC375" i="1"/>
  <c r="BD375" i="1"/>
  <c r="BE375" i="1"/>
  <c r="BH375" i="1"/>
  <c r="BI375" i="1"/>
  <c r="CR375" i="1"/>
  <c r="CO375" i="1"/>
  <c r="CJ375" i="1"/>
  <c r="CG375" i="1"/>
  <c r="BT375" i="1"/>
  <c r="CB375" i="1"/>
  <c r="BY375" i="1"/>
  <c r="BQ375" i="1"/>
  <c r="B375" i="1" s="1"/>
  <c r="M375" i="1"/>
  <c r="Y375" i="1"/>
  <c r="A375" i="1"/>
  <c r="C375" i="1"/>
  <c r="R375" i="1" s="1"/>
  <c r="AI374" i="1"/>
  <c r="AJ374" i="1"/>
  <c r="AK374" i="1"/>
  <c r="BG375" i="1" l="1"/>
  <c r="W375" i="1"/>
  <c r="X375" i="1" s="1"/>
  <c r="N375" i="1"/>
  <c r="S375" i="1" s="1"/>
  <c r="V375" i="1"/>
  <c r="U375" i="1" s="1"/>
  <c r="O375" i="1"/>
  <c r="T375" i="1"/>
  <c r="AS374" i="1"/>
  <c r="AT374" i="1"/>
  <c r="AU374" i="1"/>
  <c r="AV374" i="1"/>
  <c r="BB374" i="1" s="1"/>
  <c r="AW374" i="1"/>
  <c r="AX374" i="1"/>
  <c r="AY374" i="1"/>
  <c r="AZ374" i="1"/>
  <c r="BI374" i="1" s="1"/>
  <c r="BA374" i="1"/>
  <c r="BC374" i="1"/>
  <c r="BE374" i="1"/>
  <c r="BF374" i="1"/>
  <c r="BH374" i="1"/>
  <c r="CR374" i="1"/>
  <c r="CO374" i="1"/>
  <c r="CJ374" i="1"/>
  <c r="CG374" i="1"/>
  <c r="CB374" i="1"/>
  <c r="BY374" i="1"/>
  <c r="BT374" i="1"/>
  <c r="BQ374" i="1"/>
  <c r="B374" i="1" s="1"/>
  <c r="M374" i="1"/>
  <c r="W374" i="1"/>
  <c r="X374" i="1" s="1"/>
  <c r="Y374" i="1"/>
  <c r="A374" i="1"/>
  <c r="C374" i="1"/>
  <c r="R374" i="1" s="1"/>
  <c r="BD374" i="1" l="1"/>
  <c r="BG374" i="1"/>
  <c r="O374" i="1"/>
  <c r="V374" i="1"/>
  <c r="U374" i="1" s="1"/>
  <c r="N374" i="1"/>
  <c r="S374" i="1" s="1"/>
  <c r="T374" i="1"/>
  <c r="AI373" i="1"/>
  <c r="AJ373" i="1"/>
  <c r="AK373" i="1"/>
  <c r="AS373" i="1" l="1"/>
  <c r="AT373" i="1"/>
  <c r="AU373" i="1"/>
  <c r="AV373" i="1"/>
  <c r="BB373" i="1" s="1"/>
  <c r="AW373" i="1"/>
  <c r="AX373" i="1"/>
  <c r="AY373" i="1"/>
  <c r="AZ373" i="1"/>
  <c r="BI373" i="1" s="1"/>
  <c r="BA373" i="1"/>
  <c r="BC373" i="1"/>
  <c r="BD373" i="1"/>
  <c r="BE373" i="1"/>
  <c r="BF373" i="1"/>
  <c r="BH373" i="1"/>
  <c r="CR373" i="1"/>
  <c r="CO373" i="1"/>
  <c r="CJ373" i="1"/>
  <c r="CG373" i="1"/>
  <c r="CB373" i="1"/>
  <c r="BY373" i="1"/>
  <c r="BT373" i="1"/>
  <c r="BQ373" i="1"/>
  <c r="M373" i="1"/>
  <c r="Y373" i="1"/>
  <c r="A373" i="1"/>
  <c r="B373" i="1"/>
  <c r="C373" i="1"/>
  <c r="W373" i="1" s="1"/>
  <c r="X373" i="1" s="1"/>
  <c r="AI372" i="1"/>
  <c r="AJ372" i="1"/>
  <c r="AK372" i="1"/>
  <c r="BG373" i="1" l="1"/>
  <c r="N373" i="1"/>
  <c r="S373" i="1" s="1"/>
  <c r="R373" i="1"/>
  <c r="O373" i="1"/>
  <c r="V373" i="1"/>
  <c r="U373" i="1" s="1"/>
  <c r="T373" i="1"/>
  <c r="AS372" i="1"/>
  <c r="AT372" i="1"/>
  <c r="AU372" i="1"/>
  <c r="AV372" i="1"/>
  <c r="BB372" i="1" s="1"/>
  <c r="AW372" i="1"/>
  <c r="AX372" i="1"/>
  <c r="AY372" i="1"/>
  <c r="AZ372" i="1"/>
  <c r="BI372" i="1" s="1"/>
  <c r="BA372" i="1"/>
  <c r="BC372" i="1"/>
  <c r="BE372" i="1"/>
  <c r="BF372" i="1"/>
  <c r="BH372" i="1"/>
  <c r="CR372" i="1"/>
  <c r="CO372" i="1"/>
  <c r="CJ372" i="1"/>
  <c r="CG372" i="1"/>
  <c r="CB372" i="1"/>
  <c r="BY372" i="1"/>
  <c r="BT372" i="1"/>
  <c r="BQ372" i="1"/>
  <c r="M372" i="1"/>
  <c r="R372" i="1"/>
  <c r="W372" i="1"/>
  <c r="X372" i="1" s="1"/>
  <c r="Y372" i="1"/>
  <c r="A372" i="1"/>
  <c r="B372" i="1"/>
  <c r="V372" i="1" s="1"/>
  <c r="C372" i="1"/>
  <c r="AI371" i="1"/>
  <c r="AJ371" i="1"/>
  <c r="AK371" i="1"/>
  <c r="BD372" i="1" l="1"/>
  <c r="BG372" i="1"/>
  <c r="U372" i="1"/>
  <c r="O372" i="1"/>
  <c r="N372" i="1"/>
  <c r="S372" i="1" s="1"/>
  <c r="T372" i="1"/>
  <c r="AS371" i="1"/>
  <c r="AT371" i="1"/>
  <c r="AU371" i="1"/>
  <c r="AV371" i="1"/>
  <c r="BG371" i="1" s="1"/>
  <c r="AW371" i="1"/>
  <c r="AX371" i="1"/>
  <c r="AY371" i="1"/>
  <c r="AZ371" i="1"/>
  <c r="BI371" i="1" s="1"/>
  <c r="BA371" i="1"/>
  <c r="BB371" i="1"/>
  <c r="BC371" i="1"/>
  <c r="BD371" i="1"/>
  <c r="BE371" i="1"/>
  <c r="BF371" i="1"/>
  <c r="BH371" i="1"/>
  <c r="CR371" i="1"/>
  <c r="CO371" i="1"/>
  <c r="CJ371" i="1"/>
  <c r="CG371" i="1"/>
  <c r="CB371" i="1"/>
  <c r="BY371" i="1"/>
  <c r="BT371" i="1"/>
  <c r="BQ371" i="1"/>
  <c r="B371" i="1" s="1"/>
  <c r="M371" i="1"/>
  <c r="Y371" i="1"/>
  <c r="A371" i="1"/>
  <c r="C371" i="1"/>
  <c r="W371" i="1" s="1"/>
  <c r="X371" i="1" s="1"/>
  <c r="AI370" i="1"/>
  <c r="AJ370" i="1"/>
  <c r="AK370" i="1"/>
  <c r="R371" i="1" l="1"/>
  <c r="O371" i="1"/>
  <c r="N371" i="1"/>
  <c r="S371" i="1" s="1"/>
  <c r="V371" i="1"/>
  <c r="U371" i="1" s="1"/>
  <c r="T371" i="1"/>
  <c r="AS370" i="1"/>
  <c r="AT370" i="1"/>
  <c r="AU370" i="1"/>
  <c r="AV370" i="1"/>
  <c r="BB370" i="1" s="1"/>
  <c r="AW370" i="1"/>
  <c r="AX370" i="1"/>
  <c r="AY370" i="1"/>
  <c r="AZ370" i="1"/>
  <c r="BI370" i="1" s="1"/>
  <c r="BA370" i="1"/>
  <c r="BC370" i="1"/>
  <c r="BD370" i="1"/>
  <c r="BE370" i="1"/>
  <c r="BF370" i="1"/>
  <c r="BH370" i="1"/>
  <c r="CR370" i="1"/>
  <c r="CO370" i="1"/>
  <c r="CJ370" i="1"/>
  <c r="CG370" i="1"/>
  <c r="CB370" i="1"/>
  <c r="BY370" i="1"/>
  <c r="BT370" i="1"/>
  <c r="C370" i="1" s="1"/>
  <c r="W370" i="1" s="1"/>
  <c r="X370" i="1" s="1"/>
  <c r="BQ370" i="1"/>
  <c r="M370" i="1"/>
  <c r="Y370" i="1"/>
  <c r="A370" i="1"/>
  <c r="B370" i="1"/>
  <c r="V370" i="1" s="1"/>
  <c r="AI369" i="1"/>
  <c r="AJ369" i="1"/>
  <c r="AK369" i="1"/>
  <c r="BG370" i="1" l="1"/>
  <c r="R370" i="1"/>
  <c r="U370" i="1" s="1"/>
  <c r="O370" i="1"/>
  <c r="N370" i="1"/>
  <c r="S370" i="1" s="1"/>
  <c r="AS369" i="1"/>
  <c r="AT369" i="1"/>
  <c r="BE369" i="1" s="1"/>
  <c r="AU369" i="1"/>
  <c r="AV369" i="1"/>
  <c r="BB369" i="1" s="1"/>
  <c r="AW369" i="1"/>
  <c r="AX369" i="1"/>
  <c r="AY369" i="1"/>
  <c r="AZ369" i="1"/>
  <c r="BI369" i="1" s="1"/>
  <c r="BA369" i="1"/>
  <c r="BC369" i="1"/>
  <c r="BD369" i="1"/>
  <c r="BF369" i="1"/>
  <c r="BH369" i="1"/>
  <c r="CR369" i="1"/>
  <c r="CO369" i="1"/>
  <c r="CJ369" i="1"/>
  <c r="CG369" i="1"/>
  <c r="CB369" i="1"/>
  <c r="BY369" i="1"/>
  <c r="BT369" i="1"/>
  <c r="C369" i="1" s="1"/>
  <c r="BQ369" i="1"/>
  <c r="M369" i="1"/>
  <c r="Y369" i="1"/>
  <c r="A369" i="1"/>
  <c r="B369" i="1"/>
  <c r="T370" i="1" l="1"/>
  <c r="BG369" i="1"/>
  <c r="W369" i="1"/>
  <c r="X369" i="1" s="1"/>
  <c r="R369" i="1"/>
  <c r="O369" i="1"/>
  <c r="N369" i="1"/>
  <c r="S369" i="1" s="1"/>
  <c r="V369" i="1"/>
  <c r="U369" i="1" s="1"/>
  <c r="T369" i="1"/>
  <c r="AI368" i="1"/>
  <c r="AJ368" i="1"/>
  <c r="AK368" i="1"/>
  <c r="AS368" i="1" l="1"/>
  <c r="AT368" i="1"/>
  <c r="AU368" i="1" s="1"/>
  <c r="AV368" i="1"/>
  <c r="BB368" i="1" s="1"/>
  <c r="AW368" i="1"/>
  <c r="AX368" i="1"/>
  <c r="BC368" i="1" s="1"/>
  <c r="AY368" i="1"/>
  <c r="AZ368" i="1"/>
  <c r="BI368" i="1" s="1"/>
  <c r="BA368" i="1"/>
  <c r="BD368" i="1"/>
  <c r="BE368" i="1"/>
  <c r="BF368" i="1"/>
  <c r="BH368" i="1"/>
  <c r="BG368" i="1" l="1"/>
  <c r="CJ368" i="1"/>
  <c r="CR368" i="1"/>
  <c r="CO368" i="1"/>
  <c r="CG368" i="1"/>
  <c r="CB368" i="1"/>
  <c r="BY368" i="1"/>
  <c r="BT368" i="1"/>
  <c r="C368" i="1" s="1"/>
  <c r="BQ368" i="1"/>
  <c r="M368" i="1"/>
  <c r="Y368" i="1"/>
  <c r="A368" i="1"/>
  <c r="B368" i="1"/>
  <c r="R368" i="1" l="1"/>
  <c r="W368" i="1"/>
  <c r="X368" i="1" s="1"/>
  <c r="O368" i="1"/>
  <c r="V368" i="1"/>
  <c r="U368" i="1" s="1"/>
  <c r="N368" i="1"/>
  <c r="S368" i="1" s="1"/>
  <c r="T368" i="1"/>
  <c r="AI367" i="1"/>
  <c r="AJ367" i="1"/>
  <c r="AK367" i="1"/>
  <c r="AS367" i="1" l="1"/>
  <c r="BF367" i="1" s="1"/>
  <c r="AT367" i="1"/>
  <c r="AV367" i="1"/>
  <c r="AW367" i="1"/>
  <c r="BB367" i="1" s="1"/>
  <c r="AX367" i="1"/>
  <c r="AY367" i="1"/>
  <c r="AZ367" i="1"/>
  <c r="BA367" i="1"/>
  <c r="BC367" i="1"/>
  <c r="BD367" i="1"/>
  <c r="BE367" i="1"/>
  <c r="BH367" i="1"/>
  <c r="BI367" i="1"/>
  <c r="CR367" i="1"/>
  <c r="CO367" i="1"/>
  <c r="CJ367" i="1"/>
  <c r="CG367" i="1"/>
  <c r="CB367" i="1"/>
  <c r="BY367" i="1"/>
  <c r="BT367" i="1"/>
  <c r="BQ367" i="1"/>
  <c r="M367" i="1"/>
  <c r="R367" i="1"/>
  <c r="Y367" i="1"/>
  <c r="A367" i="1"/>
  <c r="B367" i="1"/>
  <c r="C367" i="1"/>
  <c r="W367" i="1" s="1"/>
  <c r="X367" i="1" s="1"/>
  <c r="AI366" i="1"/>
  <c r="AJ366" i="1"/>
  <c r="AK366" i="1"/>
  <c r="BG367" i="1" l="1"/>
  <c r="AU367" i="1"/>
  <c r="N367" i="1"/>
  <c r="S367" i="1" s="1"/>
  <c r="V367" i="1"/>
  <c r="O367" i="1"/>
  <c r="T367" i="1"/>
  <c r="U367" i="1"/>
  <c r="AS366" i="1"/>
  <c r="AT366" i="1"/>
  <c r="AU366" i="1"/>
  <c r="AV366" i="1"/>
  <c r="BB366" i="1" s="1"/>
  <c r="AW366" i="1"/>
  <c r="AX366" i="1"/>
  <c r="BC366" i="1" s="1"/>
  <c r="AY366" i="1"/>
  <c r="AZ366" i="1"/>
  <c r="BI366" i="1" s="1"/>
  <c r="BA366" i="1"/>
  <c r="BD366" i="1"/>
  <c r="BE366" i="1"/>
  <c r="BF366" i="1"/>
  <c r="BH366" i="1"/>
  <c r="CR366" i="1"/>
  <c r="CO366" i="1"/>
  <c r="CJ366" i="1"/>
  <c r="CG366" i="1"/>
  <c r="CB366" i="1"/>
  <c r="BY366" i="1"/>
  <c r="BT366" i="1"/>
  <c r="BQ366" i="1"/>
  <c r="B366" i="1" s="1"/>
  <c r="M366" i="1"/>
  <c r="Y366" i="1"/>
  <c r="A366" i="1"/>
  <c r="C366" i="1"/>
  <c r="W366" i="1" s="1"/>
  <c r="X366" i="1" s="1"/>
  <c r="BG366" i="1" l="1"/>
  <c r="R366" i="1"/>
  <c r="N366" i="1"/>
  <c r="S366" i="1" s="1"/>
  <c r="O366" i="1"/>
  <c r="V366" i="1"/>
  <c r="U366" i="1" s="1"/>
  <c r="T366" i="1"/>
  <c r="AI365" i="1"/>
  <c r="AJ365" i="1"/>
  <c r="AK365" i="1"/>
  <c r="AS365" i="1" l="1"/>
  <c r="AT365" i="1"/>
  <c r="AU365" i="1"/>
  <c r="AV365" i="1"/>
  <c r="BB365" i="1" s="1"/>
  <c r="AW365" i="1"/>
  <c r="AX365" i="1"/>
  <c r="AY365" i="1"/>
  <c r="AZ365" i="1"/>
  <c r="BI365" i="1" s="1"/>
  <c r="BA365" i="1"/>
  <c r="BC365" i="1"/>
  <c r="BD365" i="1"/>
  <c r="BE365" i="1"/>
  <c r="BF365" i="1"/>
  <c r="BH365" i="1"/>
  <c r="CR365" i="1"/>
  <c r="CO365" i="1"/>
  <c r="CJ365" i="1"/>
  <c r="CG365" i="1"/>
  <c r="CB365" i="1"/>
  <c r="BY365" i="1"/>
  <c r="BT365" i="1"/>
  <c r="C365" i="1" s="1"/>
  <c r="BQ365" i="1"/>
  <c r="B365" i="1" s="1"/>
  <c r="M365" i="1"/>
  <c r="Y365" i="1"/>
  <c r="A365" i="1"/>
  <c r="AI364" i="1"/>
  <c r="AJ364" i="1"/>
  <c r="AK364" i="1"/>
  <c r="BG365" i="1" l="1"/>
  <c r="R365" i="1"/>
  <c r="W365" i="1"/>
  <c r="X365" i="1" s="1"/>
  <c r="N365" i="1"/>
  <c r="S365" i="1" s="1"/>
  <c r="V365" i="1"/>
  <c r="U365" i="1" s="1"/>
  <c r="O365" i="1"/>
  <c r="T365" i="1"/>
  <c r="AI363" i="1"/>
  <c r="AJ363" i="1"/>
  <c r="AK363" i="1"/>
  <c r="AS364" i="1"/>
  <c r="AT364" i="1"/>
  <c r="AU364" i="1"/>
  <c r="AV364" i="1"/>
  <c r="BG364" i="1" s="1"/>
  <c r="AW364" i="1"/>
  <c r="AX364" i="1"/>
  <c r="AY364" i="1"/>
  <c r="AZ364" i="1"/>
  <c r="BI364" i="1" s="1"/>
  <c r="BA364" i="1"/>
  <c r="BC364" i="1"/>
  <c r="BD364" i="1"/>
  <c r="BE364" i="1"/>
  <c r="BF364" i="1"/>
  <c r="BH364" i="1"/>
  <c r="CR364" i="1"/>
  <c r="CO364" i="1"/>
  <c r="CJ364" i="1"/>
  <c r="CG364" i="1"/>
  <c r="CB364" i="1"/>
  <c r="BY364" i="1"/>
  <c r="BT364" i="1"/>
  <c r="C364" i="1" s="1"/>
  <c r="BQ364" i="1"/>
  <c r="B364" i="1" s="1"/>
  <c r="M364" i="1"/>
  <c r="Y364" i="1"/>
  <c r="A364" i="1"/>
  <c r="BB364" i="1" l="1"/>
  <c r="R364" i="1"/>
  <c r="W364" i="1"/>
  <c r="X364" i="1" s="1"/>
  <c r="N364" i="1"/>
  <c r="S364" i="1" s="1"/>
  <c r="V364" i="1"/>
  <c r="U364" i="1" s="1"/>
  <c r="O364" i="1"/>
  <c r="AS363" i="1"/>
  <c r="AT363" i="1"/>
  <c r="AU363" i="1" s="1"/>
  <c r="AV363" i="1"/>
  <c r="BB363" i="1" s="1"/>
  <c r="AW363" i="1"/>
  <c r="AX363" i="1"/>
  <c r="BC363" i="1" s="1"/>
  <c r="AY363" i="1"/>
  <c r="AZ363" i="1"/>
  <c r="BI363" i="1" s="1"/>
  <c r="BA363" i="1"/>
  <c r="BE363" i="1"/>
  <c r="BF363" i="1"/>
  <c r="BH363" i="1"/>
  <c r="CR363" i="1"/>
  <c r="CO363" i="1"/>
  <c r="CJ363" i="1"/>
  <c r="CG363" i="1"/>
  <c r="CB363" i="1"/>
  <c r="BY363" i="1"/>
  <c r="BT363" i="1"/>
  <c r="BQ363" i="1"/>
  <c r="M363" i="1"/>
  <c r="V363" i="1"/>
  <c r="Y363" i="1"/>
  <c r="A363" i="1"/>
  <c r="B363" i="1"/>
  <c r="C363" i="1"/>
  <c r="W363" i="1" s="1"/>
  <c r="X363" i="1" s="1"/>
  <c r="AI362" i="1"/>
  <c r="AJ362" i="1"/>
  <c r="AK362" i="1"/>
  <c r="T364" i="1" l="1"/>
  <c r="BG363" i="1"/>
  <c r="BD363" i="1"/>
  <c r="R363" i="1"/>
  <c r="U363" i="1" s="1"/>
  <c r="O363" i="1"/>
  <c r="N363" i="1"/>
  <c r="S363" i="1" s="1"/>
  <c r="T363" i="1"/>
  <c r="AS362" i="1"/>
  <c r="AT362" i="1"/>
  <c r="AU362" i="1" s="1"/>
  <c r="AV362" i="1"/>
  <c r="BB362" i="1" s="1"/>
  <c r="AW362" i="1"/>
  <c r="AX362" i="1"/>
  <c r="AY362" i="1"/>
  <c r="AZ362" i="1"/>
  <c r="BI362" i="1" s="1"/>
  <c r="BA362" i="1"/>
  <c r="BC362" i="1"/>
  <c r="BE362" i="1"/>
  <c r="BF362" i="1"/>
  <c r="BH362" i="1"/>
  <c r="CR362" i="1"/>
  <c r="CO362" i="1"/>
  <c r="CJ362" i="1"/>
  <c r="CG362" i="1"/>
  <c r="CB362" i="1"/>
  <c r="BY362" i="1"/>
  <c r="BT362" i="1"/>
  <c r="BQ362" i="1"/>
  <c r="M362" i="1"/>
  <c r="Y362" i="1"/>
  <c r="BG362" i="1" l="1"/>
  <c r="BD362" i="1"/>
  <c r="B362" i="1" l="1"/>
  <c r="C362" i="1"/>
  <c r="A362" i="1"/>
  <c r="AI361" i="1"/>
  <c r="AJ361" i="1"/>
  <c r="AK361" i="1"/>
  <c r="R362" i="1" l="1"/>
  <c r="W362" i="1"/>
  <c r="X362" i="1" s="1"/>
  <c r="V362" i="1"/>
  <c r="N362" i="1"/>
  <c r="S362" i="1" s="1"/>
  <c r="O362" i="1"/>
  <c r="AS361" i="1"/>
  <c r="AT361" i="1"/>
  <c r="BE361" i="1" s="1"/>
  <c r="AV361" i="1"/>
  <c r="BG361" i="1" s="1"/>
  <c r="AW361" i="1"/>
  <c r="AX361" i="1"/>
  <c r="AY361" i="1"/>
  <c r="AZ361" i="1"/>
  <c r="BI361" i="1" s="1"/>
  <c r="BA361" i="1"/>
  <c r="BB361" i="1"/>
  <c r="BC361" i="1"/>
  <c r="BD361" i="1"/>
  <c r="BF361" i="1"/>
  <c r="BH361" i="1"/>
  <c r="CR361" i="1"/>
  <c r="CO361" i="1"/>
  <c r="CJ361" i="1"/>
  <c r="CG361" i="1"/>
  <c r="CB361" i="1"/>
  <c r="BY361" i="1"/>
  <c r="BT361" i="1"/>
  <c r="C361" i="1" s="1"/>
  <c r="BQ361" i="1"/>
  <c r="B361" i="1" s="1"/>
  <c r="M361" i="1"/>
  <c r="Y361" i="1"/>
  <c r="A361" i="1"/>
  <c r="AI360" i="1"/>
  <c r="AJ360" i="1"/>
  <c r="AK360" i="1"/>
  <c r="T362" i="1" l="1"/>
  <c r="U362" i="1"/>
  <c r="AU361" i="1"/>
  <c r="W361" i="1"/>
  <c r="X361" i="1" s="1"/>
  <c r="R361" i="1"/>
  <c r="N361" i="1"/>
  <c r="S361" i="1" s="1"/>
  <c r="O361" i="1"/>
  <c r="V361" i="1"/>
  <c r="AS360" i="1"/>
  <c r="AT360" i="1"/>
  <c r="AU360" i="1"/>
  <c r="AV360" i="1"/>
  <c r="BG360" i="1" s="1"/>
  <c r="AW360" i="1"/>
  <c r="AX360" i="1"/>
  <c r="AY360" i="1"/>
  <c r="AZ360" i="1"/>
  <c r="BI360" i="1" s="1"/>
  <c r="BA360" i="1"/>
  <c r="BB360" i="1"/>
  <c r="BC360" i="1"/>
  <c r="BD360" i="1"/>
  <c r="BE360" i="1"/>
  <c r="BF360" i="1"/>
  <c r="BH360" i="1"/>
  <c r="CR360" i="1"/>
  <c r="CO360" i="1"/>
  <c r="CJ360" i="1"/>
  <c r="CG360" i="1"/>
  <c r="CB360" i="1"/>
  <c r="BY360" i="1"/>
  <c r="BT360" i="1"/>
  <c r="BQ360" i="1"/>
  <c r="M360" i="1"/>
  <c r="R360" i="1"/>
  <c r="V360" i="1"/>
  <c r="Y360" i="1"/>
  <c r="B360" i="1"/>
  <c r="N360" i="1" s="1"/>
  <c r="S360" i="1" s="1"/>
  <c r="C360" i="1"/>
  <c r="W360" i="1" s="1"/>
  <c r="X360" i="1" s="1"/>
  <c r="A360" i="1"/>
  <c r="AI359" i="1"/>
  <c r="AJ359" i="1"/>
  <c r="AK359" i="1"/>
  <c r="U361" i="1" l="1"/>
  <c r="T361" i="1"/>
  <c r="U360" i="1"/>
  <c r="O360" i="1"/>
  <c r="T360" i="1"/>
  <c r="AS359" i="1"/>
  <c r="AT359" i="1"/>
  <c r="AU359" i="1"/>
  <c r="AV359" i="1"/>
  <c r="BB359" i="1" s="1"/>
  <c r="AW359" i="1"/>
  <c r="AX359" i="1"/>
  <c r="AY359" i="1"/>
  <c r="AZ359" i="1"/>
  <c r="BI359" i="1" s="1"/>
  <c r="BA359" i="1"/>
  <c r="BC359" i="1"/>
  <c r="BD359" i="1"/>
  <c r="BE359" i="1"/>
  <c r="BF359" i="1"/>
  <c r="BH359" i="1"/>
  <c r="CR359" i="1"/>
  <c r="CO359" i="1"/>
  <c r="CJ359" i="1"/>
  <c r="CG359" i="1"/>
  <c r="CB359" i="1"/>
  <c r="BY359" i="1"/>
  <c r="BT359" i="1"/>
  <c r="BQ359" i="1"/>
  <c r="M359" i="1"/>
  <c r="Y359" i="1"/>
  <c r="B359" i="1"/>
  <c r="C359" i="1"/>
  <c r="W359" i="1" s="1"/>
  <c r="X359" i="1" s="1"/>
  <c r="A359" i="1"/>
  <c r="AI358" i="1"/>
  <c r="AJ358" i="1"/>
  <c r="AK358" i="1"/>
  <c r="BG359" i="1" l="1"/>
  <c r="R359" i="1"/>
  <c r="N359" i="1"/>
  <c r="S359" i="1" s="1"/>
  <c r="V359" i="1"/>
  <c r="U359" i="1" s="1"/>
  <c r="T359" i="1"/>
  <c r="O359" i="1"/>
  <c r="AS358" i="1"/>
  <c r="AT358" i="1"/>
  <c r="AU358" i="1" s="1"/>
  <c r="AV358" i="1"/>
  <c r="BB358" i="1" s="1"/>
  <c r="AW358" i="1"/>
  <c r="AX358" i="1"/>
  <c r="AY358" i="1"/>
  <c r="AZ358" i="1"/>
  <c r="BI358" i="1" s="1"/>
  <c r="BA358" i="1"/>
  <c r="BC358" i="1"/>
  <c r="BD358" i="1"/>
  <c r="BE358" i="1"/>
  <c r="BF358" i="1"/>
  <c r="BH358" i="1"/>
  <c r="CR358" i="1"/>
  <c r="CO358" i="1"/>
  <c r="CJ358" i="1"/>
  <c r="CG358" i="1"/>
  <c r="CB358" i="1"/>
  <c r="BY358" i="1"/>
  <c r="BT358" i="1"/>
  <c r="C358" i="1" s="1"/>
  <c r="BQ358" i="1"/>
  <c r="B358" i="1" s="1"/>
  <c r="M358" i="1"/>
  <c r="Y358" i="1"/>
  <c r="A358" i="1"/>
  <c r="AI357" i="1"/>
  <c r="AJ357" i="1"/>
  <c r="AK357" i="1"/>
  <c r="BG358" i="1" l="1"/>
  <c r="R358" i="1"/>
  <c r="W358" i="1"/>
  <c r="X358" i="1" s="1"/>
  <c r="N358" i="1"/>
  <c r="S358" i="1" s="1"/>
  <c r="V358" i="1"/>
  <c r="U358" i="1" s="1"/>
  <c r="O358" i="1"/>
  <c r="T358" i="1"/>
  <c r="AS357" i="1" l="1"/>
  <c r="AT357" i="1"/>
  <c r="AU357" i="1" s="1"/>
  <c r="AV357" i="1"/>
  <c r="BB357" i="1" s="1"/>
  <c r="AW357" i="1"/>
  <c r="AX357" i="1"/>
  <c r="AY357" i="1"/>
  <c r="AZ357" i="1"/>
  <c r="BI357" i="1" s="1"/>
  <c r="BA357" i="1"/>
  <c r="BC357" i="1"/>
  <c r="BE357" i="1"/>
  <c r="BF357" i="1"/>
  <c r="BH357" i="1"/>
  <c r="CR357" i="1"/>
  <c r="CO357" i="1"/>
  <c r="CJ357" i="1"/>
  <c r="CG357" i="1"/>
  <c r="CB357" i="1"/>
  <c r="BY357" i="1"/>
  <c r="BT357" i="1"/>
  <c r="BQ357" i="1"/>
  <c r="M357" i="1"/>
  <c r="Y357" i="1"/>
  <c r="B357" i="1"/>
  <c r="V357" i="1" s="1"/>
  <c r="C357" i="1"/>
  <c r="R357" i="1" s="1"/>
  <c r="A357" i="1"/>
  <c r="AI356" i="1"/>
  <c r="AJ356" i="1"/>
  <c r="AK356" i="1"/>
  <c r="BG357" i="1" l="1"/>
  <c r="BD357" i="1"/>
  <c r="U357" i="1"/>
  <c r="W357" i="1"/>
  <c r="X357" i="1" s="1"/>
  <c r="O357" i="1"/>
  <c r="N357" i="1"/>
  <c r="S357" i="1" s="1"/>
  <c r="T357" i="1"/>
  <c r="AI355" i="1"/>
  <c r="AJ355" i="1"/>
  <c r="AK355" i="1"/>
  <c r="AS356" i="1"/>
  <c r="AT356" i="1"/>
  <c r="AU356" i="1" s="1"/>
  <c r="AV356" i="1"/>
  <c r="BB356" i="1" s="1"/>
  <c r="AW356" i="1"/>
  <c r="AX356" i="1"/>
  <c r="BC356" i="1" s="1"/>
  <c r="AY356" i="1"/>
  <c r="AZ356" i="1"/>
  <c r="BI356" i="1" s="1"/>
  <c r="BA356" i="1"/>
  <c r="BD356" i="1"/>
  <c r="BE356" i="1"/>
  <c r="BF356" i="1"/>
  <c r="BH356" i="1"/>
  <c r="CR356" i="1"/>
  <c r="CO356" i="1"/>
  <c r="CJ356" i="1"/>
  <c r="CG356" i="1"/>
  <c r="BT356" i="1"/>
  <c r="C356" i="1" s="1"/>
  <c r="CB356" i="1"/>
  <c r="BY356" i="1"/>
  <c r="BQ356" i="1"/>
  <c r="B356" i="1" s="1"/>
  <c r="M356" i="1"/>
  <c r="Y356" i="1"/>
  <c r="A356" i="1"/>
  <c r="BG356" i="1" l="1"/>
  <c r="R356" i="1"/>
  <c r="W356" i="1"/>
  <c r="X356" i="1" s="1"/>
  <c r="O356" i="1"/>
  <c r="V356" i="1"/>
  <c r="U356" i="1" s="1"/>
  <c r="N356" i="1"/>
  <c r="S356" i="1" s="1"/>
  <c r="T356" i="1"/>
  <c r="AS355" i="1"/>
  <c r="AT355" i="1"/>
  <c r="AU355" i="1"/>
  <c r="AV355" i="1"/>
  <c r="BB355" i="1" s="1"/>
  <c r="AW355" i="1"/>
  <c r="AX355" i="1"/>
  <c r="AY355" i="1"/>
  <c r="AZ355" i="1"/>
  <c r="BI355" i="1" s="1"/>
  <c r="BA355" i="1"/>
  <c r="BC355" i="1"/>
  <c r="BD355" i="1"/>
  <c r="BE355" i="1"/>
  <c r="BF355" i="1"/>
  <c r="BH355" i="1"/>
  <c r="CR355" i="1"/>
  <c r="CO355" i="1"/>
  <c r="CJ355" i="1"/>
  <c r="CG355" i="1"/>
  <c r="BT355" i="1"/>
  <c r="C355" i="1" s="1"/>
  <c r="CB355" i="1"/>
  <c r="BY355" i="1"/>
  <c r="BQ355" i="1"/>
  <c r="B355" i="1" s="1"/>
  <c r="M355" i="1"/>
  <c r="Y355" i="1"/>
  <c r="A355" i="1"/>
  <c r="BG355" i="1" l="1"/>
  <c r="R355" i="1"/>
  <c r="T355" i="1" s="1"/>
  <c r="W355" i="1"/>
  <c r="X355" i="1" s="1"/>
  <c r="N355" i="1"/>
  <c r="S355" i="1" s="1"/>
  <c r="O355" i="1"/>
  <c r="V355" i="1"/>
  <c r="U355" i="1" s="1"/>
  <c r="AI354" i="1"/>
  <c r="AJ354" i="1"/>
  <c r="AK354" i="1"/>
  <c r="AS354" i="1" l="1"/>
  <c r="AT354" i="1"/>
  <c r="AU354" i="1"/>
  <c r="AV354" i="1"/>
  <c r="BB354" i="1" s="1"/>
  <c r="AW354" i="1"/>
  <c r="AX354" i="1"/>
  <c r="AY354" i="1"/>
  <c r="AZ354" i="1"/>
  <c r="BI354" i="1" s="1"/>
  <c r="BA354" i="1"/>
  <c r="BC354" i="1"/>
  <c r="BD354" i="1"/>
  <c r="BE354" i="1"/>
  <c r="BF354" i="1"/>
  <c r="BG354" i="1"/>
  <c r="BH354" i="1"/>
  <c r="CR354" i="1"/>
  <c r="CO354" i="1"/>
  <c r="CJ354" i="1"/>
  <c r="CG354" i="1"/>
  <c r="BT354" i="1"/>
  <c r="CB354" i="1"/>
  <c r="BY354" i="1"/>
  <c r="BQ354" i="1"/>
  <c r="M354" i="1"/>
  <c r="W354" i="1"/>
  <c r="X354" i="1" s="1"/>
  <c r="Y354" i="1"/>
  <c r="B354" i="1"/>
  <c r="C354" i="1"/>
  <c r="R354" i="1" s="1"/>
  <c r="A354" i="1"/>
  <c r="O354" i="1" l="1"/>
  <c r="V354" i="1"/>
  <c r="U354" i="1" s="1"/>
  <c r="N354" i="1"/>
  <c r="S354" i="1" s="1"/>
  <c r="T354" i="1"/>
  <c r="Z352" i="1"/>
  <c r="Z353" i="1"/>
  <c r="AI353" i="1" s="1"/>
  <c r="Z351" i="1"/>
  <c r="AI351" i="1"/>
  <c r="AB352" i="1"/>
  <c r="AB353" i="1"/>
  <c r="AB351" i="1"/>
  <c r="AA352" i="1"/>
  <c r="AA353" i="1"/>
  <c r="AJ353" i="1" s="1"/>
  <c r="AA351" i="1"/>
  <c r="AK353" i="1"/>
  <c r="AS353" i="1" l="1"/>
  <c r="AT353" i="1"/>
  <c r="AU353" i="1"/>
  <c r="AV353" i="1"/>
  <c r="BG353" i="1" s="1"/>
  <c r="AW353" i="1"/>
  <c r="AX353" i="1"/>
  <c r="AY353" i="1"/>
  <c r="AZ353" i="1"/>
  <c r="BI353" i="1" s="1"/>
  <c r="BA353" i="1"/>
  <c r="BC353" i="1"/>
  <c r="BE353" i="1"/>
  <c r="BF353" i="1"/>
  <c r="BH353" i="1"/>
  <c r="CR353" i="1"/>
  <c r="CO353" i="1"/>
  <c r="CJ353" i="1"/>
  <c r="CG353" i="1"/>
  <c r="CB353" i="1"/>
  <c r="BY353" i="1"/>
  <c r="BT353" i="1"/>
  <c r="BQ353" i="1"/>
  <c r="AI352" i="1"/>
  <c r="AJ352" i="1"/>
  <c r="AK352" i="1"/>
  <c r="M353" i="1"/>
  <c r="Y353" i="1"/>
  <c r="B353" i="1"/>
  <c r="C353" i="1"/>
  <c r="R353" i="1" s="1"/>
  <c r="A353" i="1"/>
  <c r="BB353" i="1" l="1"/>
  <c r="BD353" i="1"/>
  <c r="W353" i="1"/>
  <c r="X353" i="1" s="1"/>
  <c r="N353" i="1"/>
  <c r="S353" i="1" s="1"/>
  <c r="V353" i="1"/>
  <c r="U353" i="1" s="1"/>
  <c r="O353" i="1"/>
  <c r="AS352" i="1"/>
  <c r="AT352" i="1"/>
  <c r="AU352" i="1" s="1"/>
  <c r="AV352" i="1"/>
  <c r="BB352" i="1" s="1"/>
  <c r="AW352" i="1"/>
  <c r="AX352" i="1"/>
  <c r="BC352" i="1" s="1"/>
  <c r="AY352" i="1"/>
  <c r="AZ352" i="1"/>
  <c r="BI352" i="1" s="1"/>
  <c r="BA352" i="1"/>
  <c r="BD352" i="1"/>
  <c r="BE352" i="1"/>
  <c r="BF352" i="1"/>
  <c r="BH352" i="1"/>
  <c r="CR352" i="1"/>
  <c r="CO352" i="1"/>
  <c r="CJ352" i="1"/>
  <c r="CG352" i="1"/>
  <c r="CB352" i="1"/>
  <c r="BY352" i="1"/>
  <c r="BT352" i="1"/>
  <c r="C352" i="1" s="1"/>
  <c r="BQ352" i="1"/>
  <c r="M352" i="1"/>
  <c r="Y352" i="1"/>
  <c r="B352" i="1"/>
  <c r="A352" i="1"/>
  <c r="AJ351" i="1"/>
  <c r="AK351" i="1"/>
  <c r="T353" i="1" l="1"/>
  <c r="BG352" i="1"/>
  <c r="W352" i="1"/>
  <c r="X352" i="1" s="1"/>
  <c r="O352" i="1"/>
  <c r="R352" i="1"/>
  <c r="N352" i="1"/>
  <c r="S352" i="1" s="1"/>
  <c r="V352" i="1"/>
  <c r="AI350" i="1"/>
  <c r="AJ350" i="1"/>
  <c r="AK350" i="1"/>
  <c r="AS351" i="1"/>
  <c r="AT351" i="1"/>
  <c r="BE351" i="1" s="1"/>
  <c r="AV351" i="1"/>
  <c r="AW351" i="1"/>
  <c r="AX351" i="1"/>
  <c r="AY351" i="1"/>
  <c r="BC351" i="1" s="1"/>
  <c r="AZ351" i="1"/>
  <c r="BA351" i="1"/>
  <c r="BB351" i="1"/>
  <c r="BF351" i="1"/>
  <c r="BG351" i="1"/>
  <c r="BI351" i="1"/>
  <c r="CR351" i="1"/>
  <c r="CO351" i="1"/>
  <c r="CJ351" i="1"/>
  <c r="CG351" i="1"/>
  <c r="CB351" i="1"/>
  <c r="BY351" i="1"/>
  <c r="BT351" i="1"/>
  <c r="BQ351" i="1"/>
  <c r="M351" i="1"/>
  <c r="Y351" i="1"/>
  <c r="B351" i="1"/>
  <c r="C351" i="1"/>
  <c r="W351" i="1" s="1"/>
  <c r="X351" i="1" s="1"/>
  <c r="A351" i="1"/>
  <c r="U352" i="1" l="1"/>
  <c r="T352" i="1"/>
  <c r="BH351" i="1"/>
  <c r="BD351" i="1"/>
  <c r="AU351" i="1"/>
  <c r="N351" i="1"/>
  <c r="S351" i="1" s="1"/>
  <c r="R351" i="1"/>
  <c r="T351" i="1" s="1"/>
  <c r="V351" i="1"/>
  <c r="U351" i="1" s="1"/>
  <c r="O351" i="1"/>
  <c r="AS350" i="1"/>
  <c r="AT350" i="1"/>
  <c r="AU350" i="1" s="1"/>
  <c r="AV350" i="1"/>
  <c r="BB350" i="1" s="1"/>
  <c r="AW350" i="1"/>
  <c r="AX350" i="1"/>
  <c r="AY350" i="1"/>
  <c r="AZ350" i="1"/>
  <c r="BI350" i="1" s="1"/>
  <c r="BA350" i="1"/>
  <c r="BC350" i="1"/>
  <c r="BE350" i="1"/>
  <c r="BF350" i="1"/>
  <c r="BH350" i="1"/>
  <c r="CR350" i="1"/>
  <c r="CO350" i="1"/>
  <c r="CJ350" i="1"/>
  <c r="CG350" i="1"/>
  <c r="CB350" i="1"/>
  <c r="BY350" i="1"/>
  <c r="BT350" i="1"/>
  <c r="BQ350" i="1"/>
  <c r="M350" i="1"/>
  <c r="R350" i="1"/>
  <c r="Y350" i="1"/>
  <c r="B350" i="1"/>
  <c r="N350" i="1" s="1"/>
  <c r="S350" i="1" s="1"/>
  <c r="C350" i="1"/>
  <c r="W350" i="1" s="1"/>
  <c r="X350" i="1" s="1"/>
  <c r="A350" i="1"/>
  <c r="BG350" i="1" l="1"/>
  <c r="BD350" i="1"/>
  <c r="O350" i="1"/>
  <c r="V350" i="1"/>
  <c r="U350" i="1" s="1"/>
  <c r="T350" i="1"/>
  <c r="AI349" i="1"/>
  <c r="AJ349" i="1"/>
  <c r="AK349" i="1"/>
  <c r="AS349" i="1" l="1"/>
  <c r="AT349" i="1"/>
  <c r="AU349" i="1"/>
  <c r="AV349" i="1"/>
  <c r="BB349" i="1" s="1"/>
  <c r="AW349" i="1"/>
  <c r="AX349" i="1"/>
  <c r="AY349" i="1"/>
  <c r="AZ349" i="1"/>
  <c r="BI349" i="1" s="1"/>
  <c r="BA349" i="1"/>
  <c r="BC349" i="1"/>
  <c r="BD349" i="1"/>
  <c r="BE349" i="1"/>
  <c r="BF349" i="1"/>
  <c r="BH349" i="1"/>
  <c r="CR349" i="1"/>
  <c r="CO349" i="1"/>
  <c r="CJ349" i="1"/>
  <c r="CG349" i="1"/>
  <c r="CB349" i="1"/>
  <c r="BY349" i="1"/>
  <c r="BT349" i="1"/>
  <c r="C349" i="1" s="1"/>
  <c r="BQ349" i="1"/>
  <c r="M349" i="1"/>
  <c r="Y349" i="1"/>
  <c r="B349" i="1"/>
  <c r="V349" i="1" s="1"/>
  <c r="A349" i="1"/>
  <c r="AI348" i="1"/>
  <c r="AJ348" i="1"/>
  <c r="AK348" i="1"/>
  <c r="BG349" i="1" l="1"/>
  <c r="W349" i="1"/>
  <c r="X349" i="1" s="1"/>
  <c r="R349" i="1"/>
  <c r="O349" i="1"/>
  <c r="N349" i="1"/>
  <c r="S349" i="1" s="1"/>
  <c r="T349" i="1"/>
  <c r="U349" i="1"/>
  <c r="AS348" i="1"/>
  <c r="AT348" i="1"/>
  <c r="AU348" i="1" s="1"/>
  <c r="AV348" i="1"/>
  <c r="BB348" i="1" s="1"/>
  <c r="AW348" i="1"/>
  <c r="AX348" i="1"/>
  <c r="AY348" i="1"/>
  <c r="AZ348" i="1"/>
  <c r="BI348" i="1" s="1"/>
  <c r="BA348" i="1"/>
  <c r="BC348" i="1"/>
  <c r="BE348" i="1"/>
  <c r="BF348" i="1"/>
  <c r="BH348" i="1"/>
  <c r="CR348" i="1"/>
  <c r="CO348" i="1"/>
  <c r="CJ348" i="1"/>
  <c r="CG348" i="1"/>
  <c r="CB348" i="1"/>
  <c r="BY348" i="1"/>
  <c r="BT348" i="1"/>
  <c r="BQ348" i="1"/>
  <c r="B348" i="1" s="1"/>
  <c r="M348" i="1"/>
  <c r="Y348" i="1"/>
  <c r="C348" i="1"/>
  <c r="W348" i="1" s="1"/>
  <c r="X348" i="1" s="1"/>
  <c r="A348" i="1"/>
  <c r="AI347" i="1"/>
  <c r="AJ347" i="1"/>
  <c r="AK347" i="1"/>
  <c r="BG348" i="1" l="1"/>
  <c r="BD348" i="1"/>
  <c r="R348" i="1"/>
  <c r="N348" i="1"/>
  <c r="S348" i="1" s="1"/>
  <c r="V348" i="1"/>
  <c r="U348" i="1" s="1"/>
  <c r="O348" i="1"/>
  <c r="T348" i="1"/>
  <c r="AS347" i="1"/>
  <c r="AT347" i="1"/>
  <c r="AU347" i="1" s="1"/>
  <c r="AV347" i="1"/>
  <c r="BB347" i="1" s="1"/>
  <c r="AW347" i="1"/>
  <c r="AX347" i="1"/>
  <c r="BC347" i="1" s="1"/>
  <c r="AY347" i="1"/>
  <c r="AZ347" i="1"/>
  <c r="BI347" i="1" s="1"/>
  <c r="BA347" i="1"/>
  <c r="BE347" i="1"/>
  <c r="BF347" i="1"/>
  <c r="BH347" i="1"/>
  <c r="CR347" i="1"/>
  <c r="CO347" i="1"/>
  <c r="CJ347" i="1"/>
  <c r="CG347" i="1"/>
  <c r="BY347" i="1"/>
  <c r="CB347" i="1"/>
  <c r="BT347" i="1"/>
  <c r="BQ347" i="1"/>
  <c r="M347" i="1"/>
  <c r="N347" i="1"/>
  <c r="S347" i="1" s="1"/>
  <c r="Y347" i="1"/>
  <c r="B347" i="1"/>
  <c r="O347" i="1" s="1"/>
  <c r="C347" i="1"/>
  <c r="R347" i="1" s="1"/>
  <c r="A347" i="1"/>
  <c r="AI346" i="1"/>
  <c r="AJ346" i="1"/>
  <c r="AK346" i="1"/>
  <c r="BD347" i="1" l="1"/>
  <c r="BG347" i="1"/>
  <c r="W347" i="1"/>
  <c r="X347" i="1" s="1"/>
  <c r="V347" i="1"/>
  <c r="U347" i="1" s="1"/>
  <c r="T347" i="1"/>
  <c r="AS346" i="1"/>
  <c r="AT346" i="1"/>
  <c r="AU346" i="1"/>
  <c r="AV346" i="1"/>
  <c r="BB346" i="1" s="1"/>
  <c r="AW346" i="1"/>
  <c r="AX346" i="1"/>
  <c r="AY346" i="1"/>
  <c r="AZ346" i="1"/>
  <c r="BI346" i="1" s="1"/>
  <c r="BA346" i="1"/>
  <c r="BC346" i="1"/>
  <c r="BE346" i="1"/>
  <c r="BF346" i="1"/>
  <c r="CR346" i="1"/>
  <c r="CO346" i="1"/>
  <c r="CJ346" i="1"/>
  <c r="CG346" i="1"/>
  <c r="CB346" i="1"/>
  <c r="BY346" i="1"/>
  <c r="BT346" i="1"/>
  <c r="BQ346" i="1"/>
  <c r="B346" i="1" s="1"/>
  <c r="M346" i="1"/>
  <c r="Y346" i="1"/>
  <c r="C346" i="1"/>
  <c r="W346" i="1" s="1"/>
  <c r="X346" i="1" s="1"/>
  <c r="A346" i="1"/>
  <c r="AI343" i="1"/>
  <c r="AJ343" i="1"/>
  <c r="AK343" i="1"/>
  <c r="AI344" i="1"/>
  <c r="AJ344" i="1"/>
  <c r="AK344" i="1"/>
  <c r="AI345" i="1"/>
  <c r="AJ345" i="1"/>
  <c r="AK345" i="1"/>
  <c r="BD346" i="1" l="1"/>
  <c r="BG346" i="1"/>
  <c r="R346" i="1"/>
  <c r="N346" i="1"/>
  <c r="S346" i="1" s="1"/>
  <c r="V346" i="1"/>
  <c r="U346" i="1" s="1"/>
  <c r="O346" i="1"/>
  <c r="T346" i="1"/>
  <c r="AS345" i="1"/>
  <c r="AT345" i="1"/>
  <c r="AU345" i="1"/>
  <c r="AV345" i="1"/>
  <c r="BB345" i="1" s="1"/>
  <c r="AW345" i="1"/>
  <c r="AX345" i="1"/>
  <c r="BH346" i="1" s="1"/>
  <c r="AY345" i="1"/>
  <c r="AZ345" i="1"/>
  <c r="BI345" i="1" s="1"/>
  <c r="BA345" i="1"/>
  <c r="BC345" i="1"/>
  <c r="BD345" i="1"/>
  <c r="BE345" i="1"/>
  <c r="BF345" i="1"/>
  <c r="BH345" i="1"/>
  <c r="CR345" i="1"/>
  <c r="CO345" i="1"/>
  <c r="CJ345" i="1"/>
  <c r="CG345" i="1"/>
  <c r="CB345" i="1"/>
  <c r="BY345" i="1"/>
  <c r="BT345" i="1"/>
  <c r="BQ345" i="1"/>
  <c r="B345" i="1" s="1"/>
  <c r="Y345" i="1"/>
  <c r="M345" i="1"/>
  <c r="C345" i="1"/>
  <c r="W345" i="1" s="1"/>
  <c r="X345" i="1" s="1"/>
  <c r="A345" i="1"/>
  <c r="BG345" i="1" l="1"/>
  <c r="R345" i="1"/>
  <c r="V345" i="1"/>
  <c r="U345" i="1" s="1"/>
  <c r="O345" i="1"/>
  <c r="N345" i="1"/>
  <c r="S345" i="1" s="1"/>
  <c r="B344" i="1"/>
  <c r="C344" i="1"/>
  <c r="T345" i="1" l="1"/>
  <c r="AS344" i="1"/>
  <c r="AT344" i="1"/>
  <c r="AU344" i="1" s="1"/>
  <c r="AV344" i="1"/>
  <c r="BB344" i="1" s="1"/>
  <c r="AW344" i="1"/>
  <c r="AX344" i="1"/>
  <c r="AY344" i="1"/>
  <c r="AZ344" i="1"/>
  <c r="BI344" i="1" s="1"/>
  <c r="BA344" i="1"/>
  <c r="BC344" i="1"/>
  <c r="BD344" i="1"/>
  <c r="BE344" i="1"/>
  <c r="BF344" i="1"/>
  <c r="BH344" i="1"/>
  <c r="BQ344" i="1"/>
  <c r="BT344" i="1"/>
  <c r="BY344" i="1"/>
  <c r="CB344" i="1"/>
  <c r="CG344" i="1"/>
  <c r="CJ344" i="1"/>
  <c r="CO344" i="1"/>
  <c r="CR344" i="1"/>
  <c r="M344" i="1"/>
  <c r="N344" i="1"/>
  <c r="O344" i="1"/>
  <c r="W344" i="1"/>
  <c r="X344" i="1" s="1"/>
  <c r="Y344" i="1"/>
  <c r="BG344" i="1" l="1"/>
  <c r="AS343" i="1"/>
  <c r="AT343" i="1"/>
  <c r="AU343" i="1"/>
  <c r="AV343" i="1"/>
  <c r="AW343" i="1"/>
  <c r="AX343" i="1"/>
  <c r="AY343" i="1"/>
  <c r="BC343" i="1" s="1"/>
  <c r="AZ343" i="1"/>
  <c r="BD343" i="1" s="1"/>
  <c r="BA343" i="1"/>
  <c r="BY343" i="1"/>
  <c r="CB343" i="1"/>
  <c r="CG343" i="1"/>
  <c r="CJ343" i="1"/>
  <c r="CO343" i="1"/>
  <c r="CR343" i="1"/>
  <c r="BT343" i="1"/>
  <c r="C343" i="1" s="1"/>
  <c r="BQ343" i="1"/>
  <c r="B343" i="1" s="1"/>
  <c r="V344" i="1" s="1"/>
  <c r="M343" i="1"/>
  <c r="Y343" i="1"/>
  <c r="AI342" i="1"/>
  <c r="AJ342" i="1"/>
  <c r="AK342" i="1"/>
  <c r="R344" i="1" l="1"/>
  <c r="T344" i="1" s="1"/>
  <c r="BB343" i="1"/>
  <c r="W343" i="1"/>
  <c r="X343" i="1" s="1"/>
  <c r="N343" i="1"/>
  <c r="O343" i="1"/>
  <c r="AS342" i="1"/>
  <c r="AT342" i="1"/>
  <c r="AU342" i="1" s="1"/>
  <c r="AV342" i="1"/>
  <c r="BB342" i="1" s="1"/>
  <c r="AW342" i="1"/>
  <c r="AX342" i="1"/>
  <c r="AY342" i="1"/>
  <c r="AZ342" i="1"/>
  <c r="BD342" i="1" s="1"/>
  <c r="BA342" i="1"/>
  <c r="CR342" i="1"/>
  <c r="CO342" i="1"/>
  <c r="CJ342" i="1"/>
  <c r="CG342" i="1"/>
  <c r="CB342" i="1"/>
  <c r="BY342" i="1"/>
  <c r="BT342" i="1"/>
  <c r="C342" i="1" s="1"/>
  <c r="BQ342" i="1"/>
  <c r="B342" i="1" s="1"/>
  <c r="V343" i="1" s="1"/>
  <c r="M342" i="1"/>
  <c r="Y342" i="1"/>
  <c r="AI341" i="1"/>
  <c r="AJ341" i="1"/>
  <c r="AK341" i="1"/>
  <c r="BC342" i="1" l="1"/>
  <c r="R343" i="1"/>
  <c r="T343" i="1" s="1"/>
  <c r="W342" i="1"/>
  <c r="X342" i="1" s="1"/>
  <c r="S343" i="1"/>
  <c r="S344" i="1"/>
  <c r="N342" i="1"/>
  <c r="O342" i="1"/>
  <c r="AS341" i="1"/>
  <c r="AU341" i="1" s="1"/>
  <c r="AT341" i="1"/>
  <c r="AV341" i="1"/>
  <c r="AW341" i="1"/>
  <c r="AX341" i="1"/>
  <c r="AY341" i="1"/>
  <c r="AZ341" i="1"/>
  <c r="BA341" i="1"/>
  <c r="M341" i="1"/>
  <c r="Y341" i="1"/>
  <c r="BY341" i="1"/>
  <c r="CB341" i="1"/>
  <c r="CG341" i="1"/>
  <c r="CJ341" i="1"/>
  <c r="BT341" i="1"/>
  <c r="C341" i="1" s="1"/>
  <c r="BQ341" i="1"/>
  <c r="B341" i="1" s="1"/>
  <c r="BW1" i="1"/>
  <c r="BX1" i="1"/>
  <c r="BS1" i="1"/>
  <c r="CA1" i="1" s="1"/>
  <c r="BR1" i="1"/>
  <c r="BZ1" i="1" s="1"/>
  <c r="CI1" i="1"/>
  <c r="CH1" i="1"/>
  <c r="CR341" i="1"/>
  <c r="CQ1" i="1"/>
  <c r="CP1" i="1"/>
  <c r="CO341" i="1"/>
  <c r="AI340" i="1"/>
  <c r="AJ340" i="1"/>
  <c r="AK340" i="1"/>
  <c r="BD341" i="1" l="1"/>
  <c r="BC341" i="1"/>
  <c r="N341" i="1"/>
  <c r="S342" i="1" s="1"/>
  <c r="V341" i="1"/>
  <c r="V342" i="1"/>
  <c r="R342" i="1"/>
  <c r="O341" i="1"/>
  <c r="W341" i="1"/>
  <c r="X341" i="1" s="1"/>
  <c r="R341" i="1"/>
  <c r="BB341" i="1"/>
  <c r="AS340" i="1"/>
  <c r="AT340" i="1"/>
  <c r="AV340" i="1"/>
  <c r="AW340" i="1"/>
  <c r="AX340" i="1"/>
  <c r="AY340" i="1"/>
  <c r="AZ340" i="1"/>
  <c r="BA340" i="1"/>
  <c r="M340" i="1"/>
  <c r="N340" i="1"/>
  <c r="O340" i="1"/>
  <c r="R340" i="1"/>
  <c r="V340" i="1"/>
  <c r="W340" i="1"/>
  <c r="X340" i="1" s="1"/>
  <c r="Y340" i="1"/>
  <c r="AI339" i="1"/>
  <c r="AJ339" i="1"/>
  <c r="AK339" i="1"/>
  <c r="BD340" i="1" l="1"/>
  <c r="T341" i="1"/>
  <c r="T342" i="1"/>
  <c r="BC340" i="1"/>
  <c r="BB340" i="1"/>
  <c r="AU340" i="1"/>
  <c r="T340" i="1"/>
  <c r="S341" i="1"/>
  <c r="AS339" i="1"/>
  <c r="AT339" i="1"/>
  <c r="AU339" i="1" s="1"/>
  <c r="AV339" i="1"/>
  <c r="AW339" i="1"/>
  <c r="AX339" i="1"/>
  <c r="AY339" i="1"/>
  <c r="AZ339" i="1"/>
  <c r="BA339" i="1"/>
  <c r="M339" i="1"/>
  <c r="N339" i="1"/>
  <c r="O339" i="1"/>
  <c r="R339" i="1"/>
  <c r="V339" i="1"/>
  <c r="W339" i="1"/>
  <c r="X339" i="1" s="1"/>
  <c r="Y339" i="1"/>
  <c r="BD339" i="1" l="1"/>
  <c r="BC339" i="1"/>
  <c r="T339" i="1"/>
  <c r="BB339" i="1"/>
  <c r="S340" i="1"/>
  <c r="AI338" i="1"/>
  <c r="AJ338" i="1"/>
  <c r="AK338" i="1"/>
  <c r="AS338" i="1" l="1"/>
  <c r="AT338" i="1"/>
  <c r="AU338" i="1"/>
  <c r="AV338" i="1"/>
  <c r="BB338" i="1" s="1"/>
  <c r="AW338" i="1"/>
  <c r="AX338" i="1"/>
  <c r="AY338" i="1"/>
  <c r="BC338" i="1" s="1"/>
  <c r="AZ338" i="1"/>
  <c r="BA338" i="1"/>
  <c r="M338" i="1"/>
  <c r="N338" i="1"/>
  <c r="S339" i="1" s="1"/>
  <c r="O338" i="1"/>
  <c r="R338" i="1"/>
  <c r="V338" i="1"/>
  <c r="W338" i="1"/>
  <c r="X338" i="1" s="1"/>
  <c r="Y338" i="1"/>
  <c r="AI337" i="1"/>
  <c r="AJ337" i="1"/>
  <c r="AK337" i="1"/>
  <c r="T338" i="1" l="1"/>
  <c r="U344" i="1"/>
  <c r="BD338" i="1"/>
  <c r="AS337" i="1"/>
  <c r="AU337" i="1" s="1"/>
  <c r="AT337" i="1"/>
  <c r="AV337" i="1"/>
  <c r="AW337" i="1"/>
  <c r="BG343" i="1" s="1"/>
  <c r="AX337" i="1"/>
  <c r="AY337" i="1"/>
  <c r="AZ337" i="1"/>
  <c r="BD337" i="1" s="1"/>
  <c r="BA337" i="1"/>
  <c r="BI343" i="1" s="1"/>
  <c r="M337" i="1"/>
  <c r="N337" i="1"/>
  <c r="O337" i="1"/>
  <c r="R337" i="1"/>
  <c r="V337" i="1"/>
  <c r="W337" i="1"/>
  <c r="X337" i="1" s="1"/>
  <c r="Y337" i="1"/>
  <c r="AI336" i="1"/>
  <c r="AJ336" i="1"/>
  <c r="AK336" i="1"/>
  <c r="BH343" i="1" l="1"/>
  <c r="BB337" i="1"/>
  <c r="T337" i="1"/>
  <c r="U343" i="1"/>
  <c r="BC337" i="1"/>
  <c r="BE343" i="1"/>
  <c r="S338" i="1"/>
  <c r="AS336" i="1"/>
  <c r="AT336" i="1"/>
  <c r="AV336" i="1"/>
  <c r="AW336" i="1"/>
  <c r="BG342" i="1" s="1"/>
  <c r="AX336" i="1"/>
  <c r="AY336" i="1"/>
  <c r="AZ336" i="1"/>
  <c r="BA336" i="1"/>
  <c r="BI342" i="1" s="1"/>
  <c r="M336" i="1"/>
  <c r="N336" i="1"/>
  <c r="O336" i="1"/>
  <c r="R336" i="1"/>
  <c r="V336" i="1"/>
  <c r="W336" i="1"/>
  <c r="X336" i="1" s="1"/>
  <c r="Y336" i="1"/>
  <c r="AI335" i="1"/>
  <c r="AJ335" i="1"/>
  <c r="AK335" i="1"/>
  <c r="BB336" i="1" l="1"/>
  <c r="AU336" i="1"/>
  <c r="BE342" i="1"/>
  <c r="S337" i="1"/>
  <c r="BC336" i="1"/>
  <c r="BH342" i="1"/>
  <c r="T336" i="1"/>
  <c r="U342" i="1"/>
  <c r="BD336" i="1"/>
  <c r="AI334" i="1"/>
  <c r="AJ334" i="1"/>
  <c r="AK334" i="1"/>
  <c r="AI333" i="1"/>
  <c r="AJ333" i="1"/>
  <c r="AK333" i="1"/>
  <c r="AS335" i="1"/>
  <c r="AT335" i="1"/>
  <c r="AV335" i="1"/>
  <c r="AW335" i="1"/>
  <c r="BG341" i="1" s="1"/>
  <c r="AX335" i="1"/>
  <c r="AY335" i="1"/>
  <c r="AZ335" i="1"/>
  <c r="BD335" i="1" s="1"/>
  <c r="BA335" i="1"/>
  <c r="BI341" i="1" s="1"/>
  <c r="M335" i="1"/>
  <c r="N335" i="1"/>
  <c r="O335" i="1"/>
  <c r="R335" i="1"/>
  <c r="V335" i="1"/>
  <c r="W335" i="1"/>
  <c r="X335" i="1"/>
  <c r="Y335" i="1"/>
  <c r="BH341" i="1" l="1"/>
  <c r="T335" i="1"/>
  <c r="U341" i="1"/>
  <c r="AU335" i="1"/>
  <c r="BE341" i="1"/>
  <c r="BB335" i="1"/>
  <c r="BC335" i="1"/>
  <c r="S336" i="1"/>
  <c r="AS334" i="1"/>
  <c r="AT334" i="1"/>
  <c r="AV334" i="1"/>
  <c r="AW334" i="1"/>
  <c r="AX334" i="1"/>
  <c r="AY334" i="1"/>
  <c r="AZ334" i="1"/>
  <c r="BA334" i="1"/>
  <c r="M334" i="1"/>
  <c r="N334" i="1"/>
  <c r="O334" i="1"/>
  <c r="R334" i="1"/>
  <c r="V334" i="1"/>
  <c r="W334" i="1"/>
  <c r="X334" i="1" s="1"/>
  <c r="Y334" i="1"/>
  <c r="T334" i="1" l="1"/>
  <c r="U340" i="1"/>
  <c r="BD334" i="1"/>
  <c r="BH340" i="1"/>
  <c r="BC334" i="1"/>
  <c r="AU334" i="1"/>
  <c r="BE340" i="1"/>
  <c r="BI340" i="1"/>
  <c r="BB334" i="1"/>
  <c r="BG340" i="1"/>
  <c r="S335" i="1"/>
  <c r="AS333" i="1"/>
  <c r="AT333" i="1"/>
  <c r="AV333" i="1"/>
  <c r="AW333" i="1"/>
  <c r="BG339" i="1" s="1"/>
  <c r="AX333" i="1"/>
  <c r="AY333" i="1"/>
  <c r="AZ333" i="1"/>
  <c r="BA333" i="1"/>
  <c r="BI339" i="1" s="1"/>
  <c r="M333" i="1"/>
  <c r="N333" i="1"/>
  <c r="S334" i="1" s="1"/>
  <c r="O333" i="1"/>
  <c r="R333" i="1"/>
  <c r="V333" i="1"/>
  <c r="W333" i="1"/>
  <c r="X333" i="1" s="1"/>
  <c r="Y333" i="1"/>
  <c r="BC333" i="1" l="1"/>
  <c r="BB333" i="1"/>
  <c r="T333" i="1"/>
  <c r="U339" i="1"/>
  <c r="BH339" i="1"/>
  <c r="AU333" i="1"/>
  <c r="BE339" i="1"/>
  <c r="BD333" i="1"/>
  <c r="AI332" i="1"/>
  <c r="AJ332" i="1"/>
  <c r="AK332" i="1"/>
  <c r="AS332" i="1" l="1"/>
  <c r="AT332" i="1"/>
  <c r="AV332" i="1"/>
  <c r="AW332" i="1"/>
  <c r="BG338" i="1" s="1"/>
  <c r="AX332" i="1"/>
  <c r="AY332" i="1"/>
  <c r="BH338" i="1" s="1"/>
  <c r="AZ332" i="1"/>
  <c r="BD332" i="1" s="1"/>
  <c r="BA332" i="1"/>
  <c r="BI338" i="1" s="1"/>
  <c r="M332" i="1"/>
  <c r="N332" i="1"/>
  <c r="S333" i="1" s="1"/>
  <c r="O332" i="1"/>
  <c r="R332" i="1"/>
  <c r="V332" i="1"/>
  <c r="W332" i="1"/>
  <c r="X332" i="1" s="1"/>
  <c r="Y332" i="1"/>
  <c r="AU332" i="1" l="1"/>
  <c r="BE338" i="1"/>
  <c r="T332" i="1"/>
  <c r="U338" i="1"/>
  <c r="BB332" i="1"/>
  <c r="BC332" i="1"/>
  <c r="AI331" i="1"/>
  <c r="AJ331" i="1"/>
  <c r="AK331" i="1"/>
  <c r="AS331" i="1" l="1"/>
  <c r="AT331" i="1"/>
  <c r="AU331" i="1"/>
  <c r="AV331" i="1"/>
  <c r="BB331" i="1" s="1"/>
  <c r="AW331" i="1"/>
  <c r="AX331" i="1"/>
  <c r="AY331" i="1"/>
  <c r="AZ331" i="1"/>
  <c r="BD331" i="1" s="1"/>
  <c r="BA331" i="1"/>
  <c r="M331" i="1"/>
  <c r="N331" i="1"/>
  <c r="S332" i="1" s="1"/>
  <c r="O331" i="1"/>
  <c r="R331" i="1"/>
  <c r="V331" i="1"/>
  <c r="W331" i="1"/>
  <c r="X331" i="1" s="1"/>
  <c r="Y331" i="1"/>
  <c r="BC331" i="1" l="1"/>
  <c r="BH337" i="1"/>
  <c r="BE337" i="1"/>
  <c r="T331" i="1"/>
  <c r="U337" i="1"/>
  <c r="BI337" i="1"/>
  <c r="BG337" i="1"/>
  <c r="AI330" i="1"/>
  <c r="AJ330" i="1"/>
  <c r="AK330" i="1"/>
  <c r="AS330" i="1" l="1"/>
  <c r="AT330" i="1"/>
  <c r="AU330" i="1"/>
  <c r="AV330" i="1"/>
  <c r="AW330" i="1"/>
  <c r="AX330" i="1"/>
  <c r="AY330" i="1"/>
  <c r="BH336" i="1" s="1"/>
  <c r="AZ330" i="1"/>
  <c r="BD330" i="1" s="1"/>
  <c r="BA330" i="1"/>
  <c r="M330" i="1"/>
  <c r="N330" i="1"/>
  <c r="S331" i="1" s="1"/>
  <c r="O330" i="1"/>
  <c r="R330" i="1"/>
  <c r="V330" i="1"/>
  <c r="W330" i="1"/>
  <c r="X330" i="1" s="1"/>
  <c r="Y330" i="1"/>
  <c r="T330" i="1" l="1"/>
  <c r="U336" i="1"/>
  <c r="BC330" i="1"/>
  <c r="BF343" i="1"/>
  <c r="BE336" i="1"/>
  <c r="BI336" i="1"/>
  <c r="BG336" i="1"/>
  <c r="BB330" i="1"/>
  <c r="AI329" i="1"/>
  <c r="AJ329" i="1"/>
  <c r="AK329" i="1"/>
  <c r="AS329" i="1" l="1"/>
  <c r="AT329" i="1"/>
  <c r="AU329" i="1"/>
  <c r="AV329" i="1"/>
  <c r="AW329" i="1"/>
  <c r="AX329" i="1"/>
  <c r="AY329" i="1"/>
  <c r="AZ329" i="1"/>
  <c r="BD329" i="1" s="1"/>
  <c r="BA329" i="1"/>
  <c r="M329" i="1"/>
  <c r="N329" i="1"/>
  <c r="S330" i="1" s="1"/>
  <c r="O329" i="1"/>
  <c r="R329" i="1"/>
  <c r="V329" i="1"/>
  <c r="W329" i="1"/>
  <c r="X329" i="1" s="1"/>
  <c r="Y329" i="1"/>
  <c r="AI328" i="1"/>
  <c r="AJ328" i="1"/>
  <c r="AK328" i="1"/>
  <c r="BC329" i="1" l="1"/>
  <c r="BH335" i="1"/>
  <c r="BF342" i="1"/>
  <c r="BE335" i="1"/>
  <c r="T329" i="1"/>
  <c r="U335" i="1"/>
  <c r="BI335" i="1"/>
  <c r="BG335" i="1"/>
  <c r="BB329" i="1"/>
  <c r="AS328" i="1"/>
  <c r="AT328" i="1"/>
  <c r="AU328" i="1"/>
  <c r="AV328" i="1"/>
  <c r="AW328" i="1"/>
  <c r="BG334" i="1" s="1"/>
  <c r="AX328" i="1"/>
  <c r="AY328" i="1"/>
  <c r="AZ328" i="1"/>
  <c r="BA328" i="1"/>
  <c r="BI334" i="1" s="1"/>
  <c r="M328" i="1"/>
  <c r="N328" i="1"/>
  <c r="O328" i="1"/>
  <c r="R328" i="1"/>
  <c r="V328" i="1"/>
  <c r="W328" i="1"/>
  <c r="X328" i="1" s="1"/>
  <c r="Y328" i="1"/>
  <c r="AI327" i="1"/>
  <c r="AJ327" i="1"/>
  <c r="AK327" i="1"/>
  <c r="BF341" i="1" l="1"/>
  <c r="BE334" i="1"/>
  <c r="U334" i="1"/>
  <c r="BC328" i="1"/>
  <c r="BH334" i="1"/>
  <c r="BD328" i="1"/>
  <c r="BB328" i="1"/>
  <c r="S329" i="1"/>
  <c r="T328" i="1"/>
  <c r="AS327" i="1"/>
  <c r="AT327" i="1"/>
  <c r="AV327" i="1"/>
  <c r="AW327" i="1"/>
  <c r="AX327" i="1"/>
  <c r="AY327" i="1"/>
  <c r="AZ327" i="1"/>
  <c r="BD327" i="1" s="1"/>
  <c r="BA327" i="1"/>
  <c r="M327" i="1"/>
  <c r="N327" i="1"/>
  <c r="S328" i="1" s="1"/>
  <c r="O327" i="1"/>
  <c r="R327" i="1"/>
  <c r="V327" i="1"/>
  <c r="W327" i="1"/>
  <c r="X327" i="1" s="1"/>
  <c r="Y327" i="1"/>
  <c r="AI326" i="1"/>
  <c r="AJ326" i="1"/>
  <c r="AK326" i="1"/>
  <c r="AU327" i="1" l="1"/>
  <c r="BF340" i="1"/>
  <c r="BE333" i="1"/>
  <c r="T327" i="1"/>
  <c r="U333" i="1"/>
  <c r="BC327" i="1"/>
  <c r="BH333" i="1"/>
  <c r="BI333" i="1"/>
  <c r="BG333" i="1"/>
  <c r="BB327" i="1"/>
  <c r="AS326" i="1"/>
  <c r="AT326" i="1"/>
  <c r="AV326" i="1"/>
  <c r="AW326" i="1"/>
  <c r="AX326" i="1"/>
  <c r="AY326" i="1"/>
  <c r="AZ326" i="1"/>
  <c r="BA326" i="1"/>
  <c r="BI332" i="1" s="1"/>
  <c r="M326" i="1"/>
  <c r="N326" i="1"/>
  <c r="S327" i="1" s="1"/>
  <c r="O326" i="1"/>
  <c r="R326" i="1"/>
  <c r="V326" i="1"/>
  <c r="W326" i="1"/>
  <c r="X326" i="1" s="1"/>
  <c r="Y326" i="1"/>
  <c r="BD326" i="1" l="1"/>
  <c r="BH332" i="1"/>
  <c r="BF339" i="1"/>
  <c r="BE332" i="1"/>
  <c r="BC326" i="1"/>
  <c r="U332" i="1"/>
  <c r="AU326" i="1"/>
  <c r="BB326" i="1"/>
  <c r="BG332" i="1"/>
  <c r="T326" i="1"/>
  <c r="AI325" i="1"/>
  <c r="AJ325" i="1"/>
  <c r="AK325" i="1"/>
  <c r="AS325" i="1" l="1"/>
  <c r="AT325" i="1"/>
  <c r="AV325" i="1"/>
  <c r="AW325" i="1"/>
  <c r="AX325" i="1"/>
  <c r="AY325" i="1"/>
  <c r="AZ325" i="1"/>
  <c r="BD325" i="1" s="1"/>
  <c r="BA325" i="1"/>
  <c r="M325" i="1"/>
  <c r="N325" i="1"/>
  <c r="S326" i="1" s="1"/>
  <c r="O325" i="1"/>
  <c r="R325" i="1"/>
  <c r="V325" i="1"/>
  <c r="W325" i="1"/>
  <c r="X325" i="1" s="1"/>
  <c r="Y325" i="1"/>
  <c r="AS324" i="1"/>
  <c r="AI324" i="1"/>
  <c r="AJ324" i="1"/>
  <c r="AK324" i="1"/>
  <c r="BB325" i="1" l="1"/>
  <c r="AU325" i="1"/>
  <c r="BF338" i="1"/>
  <c r="BC325" i="1"/>
  <c r="T325" i="1"/>
  <c r="U331" i="1"/>
  <c r="BH331" i="1"/>
  <c r="BE331" i="1"/>
  <c r="BI331" i="1"/>
  <c r="BG331" i="1"/>
  <c r="AT324" i="1"/>
  <c r="AU324" i="1"/>
  <c r="AV324" i="1"/>
  <c r="AW324" i="1"/>
  <c r="AX324" i="1"/>
  <c r="AY324" i="1"/>
  <c r="BH330" i="1" s="1"/>
  <c r="AZ324" i="1"/>
  <c r="BA324" i="1"/>
  <c r="M324" i="1"/>
  <c r="N324" i="1"/>
  <c r="O324" i="1"/>
  <c r="R324" i="1"/>
  <c r="V324" i="1"/>
  <c r="W324" i="1"/>
  <c r="X324" i="1" s="1"/>
  <c r="Y324" i="1"/>
  <c r="AI323" i="1"/>
  <c r="AJ323" i="1"/>
  <c r="AK323" i="1"/>
  <c r="BE330" i="1" l="1"/>
  <c r="BF337" i="1"/>
  <c r="BB324" i="1"/>
  <c r="BI330" i="1"/>
  <c r="BG330" i="1"/>
  <c r="S325" i="1"/>
  <c r="BD324" i="1"/>
  <c r="T324" i="1"/>
  <c r="U330" i="1"/>
  <c r="BC324" i="1"/>
  <c r="AS323" i="1"/>
  <c r="AT323" i="1"/>
  <c r="BF336" i="1" s="1"/>
  <c r="AV323" i="1"/>
  <c r="AW323" i="1"/>
  <c r="BG329" i="1" s="1"/>
  <c r="AX323" i="1"/>
  <c r="AY323" i="1"/>
  <c r="BH329" i="1" s="1"/>
  <c r="AZ323" i="1"/>
  <c r="BA323" i="1"/>
  <c r="BI329" i="1" s="1"/>
  <c r="M323" i="1"/>
  <c r="N323" i="1"/>
  <c r="O323" i="1"/>
  <c r="R323" i="1"/>
  <c r="V323" i="1"/>
  <c r="W323" i="1"/>
  <c r="X323" i="1" s="1"/>
  <c r="Y323" i="1"/>
  <c r="AI321" i="1"/>
  <c r="AJ321" i="1"/>
  <c r="AK321" i="1"/>
  <c r="AI322" i="1"/>
  <c r="AJ322" i="1"/>
  <c r="AK322" i="1"/>
  <c r="BD323" i="1" l="1"/>
  <c r="AU323" i="1"/>
  <c r="BE329" i="1"/>
  <c r="BB323" i="1"/>
  <c r="BC323" i="1"/>
  <c r="T323" i="1"/>
  <c r="U329" i="1"/>
  <c r="S324" i="1"/>
  <c r="AS322" i="1"/>
  <c r="AT322" i="1"/>
  <c r="BF335" i="1" s="1"/>
  <c r="AV322" i="1"/>
  <c r="AW322" i="1"/>
  <c r="AX322" i="1"/>
  <c r="AY322" i="1"/>
  <c r="BH328" i="1" s="1"/>
  <c r="AZ322" i="1"/>
  <c r="BD322" i="1" s="1"/>
  <c r="BA322" i="1"/>
  <c r="M322" i="1"/>
  <c r="N322" i="1"/>
  <c r="S323" i="1" s="1"/>
  <c r="O322" i="1"/>
  <c r="R322" i="1"/>
  <c r="V322" i="1"/>
  <c r="W322" i="1"/>
  <c r="X322" i="1" s="1"/>
  <c r="Y322" i="1"/>
  <c r="AU322" i="1" l="1"/>
  <c r="BE328" i="1"/>
  <c r="BC322" i="1"/>
  <c r="T322" i="1"/>
  <c r="U328" i="1"/>
  <c r="BI328" i="1"/>
  <c r="BB322" i="1"/>
  <c r="BG328" i="1"/>
  <c r="AS321" i="1"/>
  <c r="AT321" i="1"/>
  <c r="AV321" i="1"/>
  <c r="AW321" i="1"/>
  <c r="BG327" i="1" s="1"/>
  <c r="AX321" i="1"/>
  <c r="AY321" i="1"/>
  <c r="AZ321" i="1"/>
  <c r="BD321" i="1" s="1"/>
  <c r="BA321" i="1"/>
  <c r="BI327" i="1" s="1"/>
  <c r="M321" i="1"/>
  <c r="N321" i="1"/>
  <c r="S322" i="1" s="1"/>
  <c r="O321" i="1"/>
  <c r="R321" i="1"/>
  <c r="V321" i="1"/>
  <c r="W321" i="1"/>
  <c r="X321" i="1" s="1"/>
  <c r="Y321" i="1"/>
  <c r="AU321" i="1" l="1"/>
  <c r="BF334" i="1"/>
  <c r="BC321" i="1"/>
  <c r="BH327" i="1"/>
  <c r="T321" i="1"/>
  <c r="U327" i="1"/>
  <c r="BB321" i="1"/>
  <c r="BE327" i="1"/>
  <c r="AI320" i="1"/>
  <c r="AJ320" i="1"/>
  <c r="AK320" i="1"/>
  <c r="AS320" i="1" l="1"/>
  <c r="AT320" i="1"/>
  <c r="BF333" i="1" s="1"/>
  <c r="AV320" i="1"/>
  <c r="AW320" i="1"/>
  <c r="BG326" i="1" s="1"/>
  <c r="AX320" i="1"/>
  <c r="AY320" i="1"/>
  <c r="BH326" i="1" s="1"/>
  <c r="AZ320" i="1"/>
  <c r="BD320" i="1" s="1"/>
  <c r="BA320" i="1"/>
  <c r="BI326" i="1" s="1"/>
  <c r="M320" i="1"/>
  <c r="N320" i="1"/>
  <c r="S321" i="1" s="1"/>
  <c r="O320" i="1"/>
  <c r="R320" i="1"/>
  <c r="V320" i="1"/>
  <c r="W320" i="1"/>
  <c r="X320" i="1" s="1"/>
  <c r="Y320" i="1"/>
  <c r="AI319" i="1"/>
  <c r="AJ319" i="1"/>
  <c r="AK319" i="1"/>
  <c r="T320" i="1" l="1"/>
  <c r="U326" i="1"/>
  <c r="BE326" i="1"/>
  <c r="BB320" i="1"/>
  <c r="BC320" i="1"/>
  <c r="AU320" i="1"/>
  <c r="AS319" i="1"/>
  <c r="AT319" i="1"/>
  <c r="AV319" i="1"/>
  <c r="AW319" i="1"/>
  <c r="BG325" i="1" s="1"/>
  <c r="AX319" i="1"/>
  <c r="AY319" i="1"/>
  <c r="BC319" i="1" s="1"/>
  <c r="AZ319" i="1"/>
  <c r="BA319" i="1"/>
  <c r="BI325" i="1" s="1"/>
  <c r="M319" i="1"/>
  <c r="N319" i="1"/>
  <c r="O319" i="1"/>
  <c r="R319" i="1"/>
  <c r="V319" i="1"/>
  <c r="W319" i="1"/>
  <c r="X319" i="1" s="1"/>
  <c r="Y319" i="1"/>
  <c r="BE325" i="1" l="1"/>
  <c r="BF332" i="1"/>
  <c r="BD319" i="1"/>
  <c r="BB319" i="1"/>
  <c r="T319" i="1"/>
  <c r="U325" i="1"/>
  <c r="BH325" i="1"/>
  <c r="AU319" i="1"/>
  <c r="S320" i="1"/>
  <c r="AI318" i="1"/>
  <c r="AJ318" i="1"/>
  <c r="AK318" i="1"/>
  <c r="AS318" i="1" l="1"/>
  <c r="AT318" i="1"/>
  <c r="AV318" i="1"/>
  <c r="AW318" i="1"/>
  <c r="AX318" i="1"/>
  <c r="AY318" i="1"/>
  <c r="BH324" i="1" s="1"/>
  <c r="AZ318" i="1"/>
  <c r="BA318" i="1"/>
  <c r="M318" i="1"/>
  <c r="N318" i="1"/>
  <c r="S319" i="1" s="1"/>
  <c r="O318" i="1"/>
  <c r="R318" i="1"/>
  <c r="V318" i="1"/>
  <c r="W318" i="1"/>
  <c r="X318" i="1"/>
  <c r="Y318" i="1"/>
  <c r="AU318" i="1" l="1"/>
  <c r="BB318" i="1"/>
  <c r="BC318" i="1"/>
  <c r="BF331" i="1"/>
  <c r="BE324" i="1"/>
  <c r="T318" i="1"/>
  <c r="U324" i="1"/>
  <c r="BI324" i="1"/>
  <c r="BG324" i="1"/>
  <c r="BD318" i="1"/>
  <c r="AI317" i="1"/>
  <c r="AJ317" i="1"/>
  <c r="AK317" i="1"/>
  <c r="AS317" i="1" l="1"/>
  <c r="AU317" i="1" s="1"/>
  <c r="AT317" i="1"/>
  <c r="AV317" i="1"/>
  <c r="AW317" i="1"/>
  <c r="AX317" i="1"/>
  <c r="AY317" i="1"/>
  <c r="BH323" i="1" s="1"/>
  <c r="AZ317" i="1"/>
  <c r="BD317" i="1" s="1"/>
  <c r="BA317" i="1"/>
  <c r="M317" i="1"/>
  <c r="N317" i="1"/>
  <c r="S318" i="1" s="1"/>
  <c r="O317" i="1"/>
  <c r="R317" i="1"/>
  <c r="V317" i="1"/>
  <c r="W317" i="1"/>
  <c r="X317" i="1" s="1"/>
  <c r="Y317" i="1"/>
  <c r="U323" i="1" l="1"/>
  <c r="BC317" i="1"/>
  <c r="BF330" i="1"/>
  <c r="BE323" i="1"/>
  <c r="BI323" i="1"/>
  <c r="BG323" i="1"/>
  <c r="BB317" i="1"/>
  <c r="T317" i="1"/>
  <c r="AI316" i="1" l="1"/>
  <c r="AJ316" i="1"/>
  <c r="AK316" i="1"/>
  <c r="AS316" i="1" l="1"/>
  <c r="AT316" i="1"/>
  <c r="AV316" i="1"/>
  <c r="AW316" i="1"/>
  <c r="AX316" i="1"/>
  <c r="AY316" i="1"/>
  <c r="BH322" i="1" s="1"/>
  <c r="AZ316" i="1"/>
  <c r="BD316" i="1" s="1"/>
  <c r="BA316" i="1"/>
  <c r="BI322" i="1" s="1"/>
  <c r="M316" i="1"/>
  <c r="N316" i="1"/>
  <c r="O316" i="1"/>
  <c r="R316" i="1"/>
  <c r="V316" i="1"/>
  <c r="W316" i="1"/>
  <c r="X316" i="1"/>
  <c r="Y316" i="1"/>
  <c r="AI315" i="1"/>
  <c r="AJ315" i="1"/>
  <c r="AK315" i="1"/>
  <c r="BB316" i="1" l="1"/>
  <c r="BG322" i="1"/>
  <c r="AU316" i="1"/>
  <c r="BF329" i="1"/>
  <c r="BE322" i="1"/>
  <c r="T316" i="1"/>
  <c r="U322" i="1"/>
  <c r="S317" i="1"/>
  <c r="BC316" i="1"/>
  <c r="AS315" i="1"/>
  <c r="AT315" i="1"/>
  <c r="AV315" i="1"/>
  <c r="BB315" i="1" s="1"/>
  <c r="AW315" i="1"/>
  <c r="AX315" i="1"/>
  <c r="AY315" i="1"/>
  <c r="BH321" i="1" s="1"/>
  <c r="AZ315" i="1"/>
  <c r="BA315" i="1"/>
  <c r="M315" i="1"/>
  <c r="N315" i="1"/>
  <c r="S316" i="1" s="1"/>
  <c r="O315" i="1"/>
  <c r="R315" i="1"/>
  <c r="V315" i="1"/>
  <c r="W315" i="1"/>
  <c r="X315" i="1" s="1"/>
  <c r="Y315" i="1"/>
  <c r="AI314" i="1"/>
  <c r="AJ314" i="1"/>
  <c r="AK314" i="1"/>
  <c r="BD315" i="1" l="1"/>
  <c r="BC315" i="1"/>
  <c r="BF328" i="1"/>
  <c r="BE321" i="1"/>
  <c r="T315" i="1"/>
  <c r="U321" i="1"/>
  <c r="BI321" i="1"/>
  <c r="BG321" i="1"/>
  <c r="AU315" i="1"/>
  <c r="AS314" i="1"/>
  <c r="AT314" i="1"/>
  <c r="AU314" i="1"/>
  <c r="AV314" i="1"/>
  <c r="AW314" i="1"/>
  <c r="AX314" i="1"/>
  <c r="AY314" i="1"/>
  <c r="BH320" i="1" s="1"/>
  <c r="AZ314" i="1"/>
  <c r="BA314" i="1"/>
  <c r="M314" i="1"/>
  <c r="N314" i="1"/>
  <c r="S315" i="1" s="1"/>
  <c r="O314" i="1"/>
  <c r="R314" i="1"/>
  <c r="V314" i="1"/>
  <c r="W314" i="1"/>
  <c r="X314" i="1" s="1"/>
  <c r="Y314" i="1"/>
  <c r="BD314" i="1" l="1"/>
  <c r="BB314" i="1"/>
  <c r="T314" i="1"/>
  <c r="U320" i="1"/>
  <c r="BC314" i="1"/>
  <c r="BF327" i="1"/>
  <c r="BE320" i="1"/>
  <c r="BI320" i="1"/>
  <c r="BG320" i="1"/>
  <c r="AI313" i="1"/>
  <c r="AJ313" i="1"/>
  <c r="AK313" i="1"/>
  <c r="AS313" i="1" l="1"/>
  <c r="AT313" i="1"/>
  <c r="AU313" i="1"/>
  <c r="AV313" i="1"/>
  <c r="BB313" i="1" s="1"/>
  <c r="AW313" i="1"/>
  <c r="AX313" i="1"/>
  <c r="AY313" i="1"/>
  <c r="AZ313" i="1"/>
  <c r="BA313" i="1"/>
  <c r="M313" i="1"/>
  <c r="N313" i="1"/>
  <c r="O313" i="1"/>
  <c r="R313" i="1"/>
  <c r="V313" i="1"/>
  <c r="W313" i="1"/>
  <c r="X313" i="1" s="1"/>
  <c r="Y313" i="1"/>
  <c r="BC313" i="1" l="1"/>
  <c r="BH319" i="1"/>
  <c r="BF326" i="1"/>
  <c r="BE319" i="1"/>
  <c r="U319" i="1"/>
  <c r="S314" i="1"/>
  <c r="BI319" i="1"/>
  <c r="BG319" i="1"/>
  <c r="T313" i="1"/>
  <c r="BD313" i="1"/>
  <c r="AI312" i="1"/>
  <c r="AJ312" i="1"/>
  <c r="AK312" i="1"/>
  <c r="AS312" i="1" l="1"/>
  <c r="AT312" i="1"/>
  <c r="AU312" i="1"/>
  <c r="AV312" i="1"/>
  <c r="BB312" i="1" s="1"/>
  <c r="AW312" i="1"/>
  <c r="AX312" i="1"/>
  <c r="AY312" i="1"/>
  <c r="BH318" i="1" s="1"/>
  <c r="AZ312" i="1"/>
  <c r="BA312" i="1"/>
  <c r="M312" i="1"/>
  <c r="N312" i="1"/>
  <c r="S313" i="1" s="1"/>
  <c r="O312" i="1"/>
  <c r="R312" i="1"/>
  <c r="V312" i="1"/>
  <c r="W312" i="1"/>
  <c r="X312" i="1" s="1"/>
  <c r="Y312" i="1"/>
  <c r="AI311" i="1"/>
  <c r="AJ311" i="1"/>
  <c r="AK311" i="1"/>
  <c r="BI318" i="1" l="1"/>
  <c r="BG318" i="1"/>
  <c r="BC312" i="1"/>
  <c r="BF325" i="1"/>
  <c r="BE318" i="1"/>
  <c r="T312" i="1"/>
  <c r="U318" i="1"/>
  <c r="BD312" i="1"/>
  <c r="AS311" i="1"/>
  <c r="AT311" i="1"/>
  <c r="AV311" i="1"/>
  <c r="AW311" i="1"/>
  <c r="AX311" i="1"/>
  <c r="AY311" i="1"/>
  <c r="BH317" i="1" s="1"/>
  <c r="AZ311" i="1"/>
  <c r="BA311" i="1"/>
  <c r="M311" i="1"/>
  <c r="N311" i="1"/>
  <c r="O311" i="1"/>
  <c r="R311" i="1"/>
  <c r="V311" i="1"/>
  <c r="W311" i="1"/>
  <c r="X311" i="1"/>
  <c r="Y311" i="1"/>
  <c r="AI310" i="1"/>
  <c r="AJ310" i="1"/>
  <c r="AK310" i="1"/>
  <c r="BB311" i="1" l="1"/>
  <c r="T311" i="1"/>
  <c r="U317" i="1"/>
  <c r="AU311" i="1"/>
  <c r="BF324" i="1"/>
  <c r="BE317" i="1"/>
  <c r="BC311" i="1"/>
  <c r="BI317" i="1"/>
  <c r="BG317" i="1"/>
  <c r="S312" i="1"/>
  <c r="BD311" i="1"/>
  <c r="AS310" i="1"/>
  <c r="AT310" i="1"/>
  <c r="AV310" i="1"/>
  <c r="AW310" i="1"/>
  <c r="BB310" i="1" s="1"/>
  <c r="AX310" i="1"/>
  <c r="BC310" i="1" s="1"/>
  <c r="AY310" i="1"/>
  <c r="AZ310" i="1"/>
  <c r="BA310" i="1"/>
  <c r="M310" i="1"/>
  <c r="N310" i="1"/>
  <c r="O310" i="1"/>
  <c r="R310" i="1"/>
  <c r="V310" i="1"/>
  <c r="W310" i="1"/>
  <c r="X310" i="1" s="1"/>
  <c r="Y310" i="1"/>
  <c r="AI309" i="1"/>
  <c r="AJ309" i="1"/>
  <c r="AK309" i="1"/>
  <c r="BD310" i="1" l="1"/>
  <c r="BH316" i="1"/>
  <c r="BF323" i="1"/>
  <c r="BE316" i="1"/>
  <c r="S311" i="1"/>
  <c r="T310" i="1"/>
  <c r="U316" i="1"/>
  <c r="BI316" i="1"/>
  <c r="BG316" i="1"/>
  <c r="AU310" i="1"/>
  <c r="AS309" i="1"/>
  <c r="AT309" i="1"/>
  <c r="AV309" i="1"/>
  <c r="AW309" i="1"/>
  <c r="AX309" i="1"/>
  <c r="AY309" i="1"/>
  <c r="AZ309" i="1"/>
  <c r="BA309" i="1"/>
  <c r="BI315" i="1" s="1"/>
  <c r="M309" i="1"/>
  <c r="N309" i="1"/>
  <c r="O309" i="1"/>
  <c r="R309" i="1"/>
  <c r="V309" i="1"/>
  <c r="W309" i="1"/>
  <c r="X309" i="1" s="1"/>
  <c r="Y309" i="1"/>
  <c r="AI308" i="1"/>
  <c r="AJ308" i="1"/>
  <c r="AK308" i="1"/>
  <c r="BC309" i="1" l="1"/>
  <c r="BD309" i="1"/>
  <c r="T309" i="1"/>
  <c r="U315" i="1"/>
  <c r="BB309" i="1"/>
  <c r="BG315" i="1"/>
  <c r="BH315" i="1"/>
  <c r="AU309" i="1"/>
  <c r="BF322" i="1"/>
  <c r="BE315" i="1"/>
  <c r="S310" i="1"/>
  <c r="AS308" i="1"/>
  <c r="AU308" i="1" s="1"/>
  <c r="AT308" i="1"/>
  <c r="AV308" i="1"/>
  <c r="AW308" i="1"/>
  <c r="BG314" i="1" s="1"/>
  <c r="AX308" i="1"/>
  <c r="AY308" i="1"/>
  <c r="AZ308" i="1"/>
  <c r="BA308" i="1"/>
  <c r="BI314" i="1" s="1"/>
  <c r="BC308" i="1"/>
  <c r="M308" i="1"/>
  <c r="N308" i="1"/>
  <c r="O308" i="1"/>
  <c r="R308" i="1"/>
  <c r="V308" i="1"/>
  <c r="W308" i="1"/>
  <c r="X308" i="1" s="1"/>
  <c r="Y308" i="1"/>
  <c r="AI307" i="1"/>
  <c r="AJ307" i="1"/>
  <c r="AK307" i="1"/>
  <c r="BH314" i="1" l="1"/>
  <c r="BD308" i="1"/>
  <c r="S309" i="1"/>
  <c r="T308" i="1"/>
  <c r="U314" i="1"/>
  <c r="BB308" i="1"/>
  <c r="BF321" i="1"/>
  <c r="BE314" i="1"/>
  <c r="AS307" i="1"/>
  <c r="AT307" i="1"/>
  <c r="AV307" i="1"/>
  <c r="AW307" i="1"/>
  <c r="BG313" i="1" s="1"/>
  <c r="AX307" i="1"/>
  <c r="AY307" i="1"/>
  <c r="AZ307" i="1"/>
  <c r="BA307" i="1"/>
  <c r="BI313" i="1" s="1"/>
  <c r="M307" i="1"/>
  <c r="N307" i="1"/>
  <c r="S308" i="1" s="1"/>
  <c r="O307" i="1"/>
  <c r="R307" i="1"/>
  <c r="V307" i="1"/>
  <c r="W307" i="1"/>
  <c r="X307" i="1" s="1"/>
  <c r="Y307" i="1"/>
  <c r="AI306" i="1"/>
  <c r="AJ306" i="1"/>
  <c r="AK306" i="1"/>
  <c r="BH313" i="1" l="1"/>
  <c r="BB307" i="1"/>
  <c r="BC307" i="1"/>
  <c r="AU307" i="1"/>
  <c r="BF320" i="1"/>
  <c r="BE313" i="1"/>
  <c r="U313" i="1"/>
  <c r="BD307" i="1"/>
  <c r="T307" i="1"/>
  <c r="AS306" i="1"/>
  <c r="AT306" i="1"/>
  <c r="AV306" i="1"/>
  <c r="AW306" i="1"/>
  <c r="AX306" i="1"/>
  <c r="AY306" i="1"/>
  <c r="BH312" i="1" s="1"/>
  <c r="AZ306" i="1"/>
  <c r="BA306" i="1"/>
  <c r="M306" i="1"/>
  <c r="N306" i="1"/>
  <c r="O306" i="1"/>
  <c r="R306" i="1"/>
  <c r="V306" i="1"/>
  <c r="W306" i="1"/>
  <c r="X306" i="1" s="1"/>
  <c r="Y306" i="1"/>
  <c r="AI305" i="1"/>
  <c r="AJ305" i="1"/>
  <c r="AK305" i="1"/>
  <c r="BI312" i="1" l="1"/>
  <c r="BG312" i="1"/>
  <c r="AU306" i="1"/>
  <c r="BF319" i="1"/>
  <c r="BE312" i="1"/>
  <c r="T306" i="1"/>
  <c r="U312" i="1"/>
  <c r="BC306" i="1"/>
  <c r="BD306" i="1"/>
  <c r="S307" i="1"/>
  <c r="BB306" i="1"/>
  <c r="AS305" i="1"/>
  <c r="AT305" i="1"/>
  <c r="AV305" i="1"/>
  <c r="AW305" i="1"/>
  <c r="AX305" i="1"/>
  <c r="AY305" i="1"/>
  <c r="AZ305" i="1"/>
  <c r="BA305" i="1"/>
  <c r="M305" i="1"/>
  <c r="N305" i="1"/>
  <c r="O305" i="1"/>
  <c r="R305" i="1"/>
  <c r="V305" i="1"/>
  <c r="W305" i="1"/>
  <c r="X305" i="1" s="1"/>
  <c r="Y305" i="1"/>
  <c r="AI304" i="1"/>
  <c r="AJ304" i="1"/>
  <c r="AK304" i="1"/>
  <c r="BC305" i="1" l="1"/>
  <c r="U311" i="1"/>
  <c r="BH311" i="1"/>
  <c r="AU305" i="1"/>
  <c r="BF318" i="1"/>
  <c r="BE311" i="1"/>
  <c r="BI311" i="1"/>
  <c r="BG311" i="1"/>
  <c r="S306" i="1"/>
  <c r="BB305" i="1"/>
  <c r="T305" i="1"/>
  <c r="BD305" i="1"/>
  <c r="AS304" i="1"/>
  <c r="AT304" i="1"/>
  <c r="AV304" i="1"/>
  <c r="AW304" i="1"/>
  <c r="BG310" i="1" s="1"/>
  <c r="AX304" i="1"/>
  <c r="AY304" i="1"/>
  <c r="AZ304" i="1"/>
  <c r="BA304" i="1"/>
  <c r="BI310" i="1" s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BD304" i="1" l="1"/>
  <c r="BH310" i="1"/>
  <c r="AU304" i="1"/>
  <c r="BF317" i="1"/>
  <c r="BE310" i="1"/>
  <c r="U310" i="1"/>
  <c r="BB304" i="1"/>
  <c r="BC304" i="1"/>
  <c r="T304" i="1"/>
  <c r="AS303" i="1"/>
  <c r="AT303" i="1"/>
  <c r="AU303" i="1"/>
  <c r="AV303" i="1"/>
  <c r="AW303" i="1"/>
  <c r="BG309" i="1" s="1"/>
  <c r="AX303" i="1"/>
  <c r="AY303" i="1"/>
  <c r="AZ303" i="1"/>
  <c r="BA303" i="1"/>
  <c r="BI309" i="1" s="1"/>
  <c r="M303" i="1"/>
  <c r="N303" i="1"/>
  <c r="O303" i="1"/>
  <c r="R303" i="1"/>
  <c r="V303" i="1"/>
  <c r="W303" i="1"/>
  <c r="X303" i="1" s="1"/>
  <c r="Y303" i="1"/>
  <c r="BC303" i="1" l="1"/>
  <c r="BH309" i="1"/>
  <c r="BF316" i="1"/>
  <c r="BE309" i="1"/>
  <c r="U309" i="1"/>
  <c r="BB303" i="1"/>
  <c r="T303" i="1"/>
  <c r="S304" i="1"/>
  <c r="BD303" i="1"/>
  <c r="AI302" i="1"/>
  <c r="AJ302" i="1"/>
  <c r="AK302" i="1"/>
  <c r="AS302" i="1" l="1"/>
  <c r="AT302" i="1"/>
  <c r="AV302" i="1"/>
  <c r="AW302" i="1"/>
  <c r="AX302" i="1"/>
  <c r="AY302" i="1"/>
  <c r="BH308" i="1" s="1"/>
  <c r="AZ302" i="1"/>
  <c r="BD302" i="1" s="1"/>
  <c r="BA302" i="1"/>
  <c r="BI308" i="1" s="1"/>
  <c r="M302" i="1"/>
  <c r="N302" i="1"/>
  <c r="O302" i="1"/>
  <c r="R302" i="1"/>
  <c r="V302" i="1"/>
  <c r="W302" i="1"/>
  <c r="X302" i="1" s="1"/>
  <c r="Y302" i="1"/>
  <c r="BF315" i="1" l="1"/>
  <c r="BE308" i="1"/>
  <c r="BB302" i="1"/>
  <c r="BG308" i="1"/>
  <c r="U308" i="1"/>
  <c r="S303" i="1"/>
  <c r="T302" i="1"/>
  <c r="BC302" i="1"/>
  <c r="AU302" i="1"/>
  <c r="AI301" i="1"/>
  <c r="AJ301" i="1"/>
  <c r="AK301" i="1"/>
  <c r="AS301" i="1" l="1"/>
  <c r="AT301" i="1"/>
  <c r="BF314" i="1" s="1"/>
  <c r="AV301" i="1"/>
  <c r="AW301" i="1"/>
  <c r="BG307" i="1" s="1"/>
  <c r="AX301" i="1"/>
  <c r="AY301" i="1"/>
  <c r="BH307" i="1" s="1"/>
  <c r="AZ301" i="1"/>
  <c r="BD301" i="1" s="1"/>
  <c r="BA301" i="1"/>
  <c r="BI307" i="1" s="1"/>
  <c r="M301" i="1"/>
  <c r="N301" i="1"/>
  <c r="S302" i="1" s="1"/>
  <c r="O301" i="1"/>
  <c r="R301" i="1"/>
  <c r="V301" i="1"/>
  <c r="W301" i="1"/>
  <c r="X301" i="1" s="1"/>
  <c r="Y301" i="1"/>
  <c r="AI300" i="1"/>
  <c r="AJ300" i="1"/>
  <c r="AK300" i="1"/>
  <c r="BC301" i="1" l="1"/>
  <c r="BB301" i="1"/>
  <c r="AU301" i="1"/>
  <c r="BE307" i="1"/>
  <c r="T301" i="1"/>
  <c r="U307" i="1"/>
  <c r="AS300" i="1"/>
  <c r="AT300" i="1"/>
  <c r="BF313" i="1" s="1"/>
  <c r="AV300" i="1"/>
  <c r="AW300" i="1"/>
  <c r="BG306" i="1" s="1"/>
  <c r="AX300" i="1"/>
  <c r="AY300" i="1"/>
  <c r="BD300" i="1" s="1"/>
  <c r="AZ300" i="1"/>
  <c r="BA300" i="1"/>
  <c r="BI306" i="1" s="1"/>
  <c r="M300" i="1"/>
  <c r="N300" i="1"/>
  <c r="O300" i="1"/>
  <c r="R300" i="1"/>
  <c r="V300" i="1"/>
  <c r="W300" i="1"/>
  <c r="X300" i="1" s="1"/>
  <c r="Y300" i="1"/>
  <c r="AI299" i="1"/>
  <c r="AJ299" i="1"/>
  <c r="AK299" i="1"/>
  <c r="BC300" i="1" l="1"/>
  <c r="T300" i="1"/>
  <c r="U306" i="1"/>
  <c r="S301" i="1"/>
  <c r="BB300" i="1"/>
  <c r="BH306" i="1"/>
  <c r="AU300" i="1"/>
  <c r="BE306" i="1"/>
  <c r="AS299" i="1"/>
  <c r="AT299" i="1"/>
  <c r="BF312" i="1" s="1"/>
  <c r="AV299" i="1"/>
  <c r="AW299" i="1"/>
  <c r="BG305" i="1" s="1"/>
  <c r="AX299" i="1"/>
  <c r="AY299" i="1"/>
  <c r="BC299" i="1" s="1"/>
  <c r="AZ299" i="1"/>
  <c r="BA299" i="1"/>
  <c r="BI305" i="1" s="1"/>
  <c r="M299" i="1"/>
  <c r="N299" i="1"/>
  <c r="S300" i="1" s="1"/>
  <c r="O299" i="1"/>
  <c r="R299" i="1"/>
  <c r="V299" i="1"/>
  <c r="W299" i="1"/>
  <c r="X299" i="1" s="1"/>
  <c r="Y299" i="1"/>
  <c r="U305" i="1" l="1"/>
  <c r="T299" i="1"/>
  <c r="BD299" i="1"/>
  <c r="BH305" i="1"/>
  <c r="AU299" i="1"/>
  <c r="BE305" i="1"/>
  <c r="BB299" i="1"/>
  <c r="AI298" i="1"/>
  <c r="AJ298" i="1"/>
  <c r="AK298" i="1"/>
  <c r="AS298" i="1" l="1"/>
  <c r="AT298" i="1"/>
  <c r="AV298" i="1"/>
  <c r="AW298" i="1"/>
  <c r="AX298" i="1"/>
  <c r="AY298" i="1"/>
  <c r="BC298" i="1" s="1"/>
  <c r="AZ298" i="1"/>
  <c r="BA298" i="1"/>
  <c r="M298" i="1"/>
  <c r="N298" i="1"/>
  <c r="O298" i="1"/>
  <c r="R298" i="1"/>
  <c r="V298" i="1"/>
  <c r="W298" i="1"/>
  <c r="X298" i="1" s="1"/>
  <c r="Y298" i="1"/>
  <c r="AI297" i="1"/>
  <c r="AJ297" i="1"/>
  <c r="AK297" i="1"/>
  <c r="BB298" i="1" l="1"/>
  <c r="BE304" i="1"/>
  <c r="BF311" i="1"/>
  <c r="S299" i="1"/>
  <c r="BD298" i="1"/>
  <c r="BH304" i="1"/>
  <c r="AU298" i="1"/>
  <c r="T298" i="1"/>
  <c r="U304" i="1"/>
  <c r="BI304" i="1"/>
  <c r="BG304" i="1"/>
  <c r="AS297" i="1"/>
  <c r="AT297" i="1"/>
  <c r="AV297" i="1"/>
  <c r="AW297" i="1"/>
  <c r="BG303" i="1" s="1"/>
  <c r="AX297" i="1"/>
  <c r="BC297" i="1" s="1"/>
  <c r="AY297" i="1"/>
  <c r="AZ297" i="1"/>
  <c r="BA297" i="1"/>
  <c r="BI303" i="1" s="1"/>
  <c r="M297" i="1"/>
  <c r="N297" i="1"/>
  <c r="O297" i="1"/>
  <c r="R297" i="1"/>
  <c r="V297" i="1"/>
  <c r="W297" i="1"/>
  <c r="X297" i="1" s="1"/>
  <c r="Y297" i="1"/>
  <c r="AI296" i="1"/>
  <c r="AJ296" i="1"/>
  <c r="AK296" i="1"/>
  <c r="BF310" i="1" l="1"/>
  <c r="T297" i="1"/>
  <c r="U303" i="1"/>
  <c r="BB297" i="1"/>
  <c r="BD297" i="1"/>
  <c r="BH303" i="1"/>
  <c r="BE303" i="1"/>
  <c r="S298" i="1"/>
  <c r="AU297" i="1"/>
  <c r="AS296" i="1"/>
  <c r="AT296" i="1"/>
  <c r="AU296" i="1" s="1"/>
  <c r="AV296" i="1"/>
  <c r="BB296" i="1" s="1"/>
  <c r="AW296" i="1"/>
  <c r="AX296" i="1"/>
  <c r="AY296" i="1"/>
  <c r="BC296" i="1" s="1"/>
  <c r="AZ296" i="1"/>
  <c r="BA296" i="1"/>
  <c r="M296" i="1"/>
  <c r="N296" i="1"/>
  <c r="S297" i="1" s="1"/>
  <c r="O296" i="1"/>
  <c r="R296" i="1"/>
  <c r="V296" i="1"/>
  <c r="W296" i="1"/>
  <c r="X296" i="1" s="1"/>
  <c r="Y296" i="1"/>
  <c r="AI295" i="1"/>
  <c r="AJ295" i="1"/>
  <c r="AK295" i="1"/>
  <c r="BH302" i="1" l="1"/>
  <c r="BE302" i="1"/>
  <c r="BF309" i="1"/>
  <c r="T296" i="1"/>
  <c r="U302" i="1"/>
  <c r="BD296" i="1"/>
  <c r="BI302" i="1"/>
  <c r="BG302" i="1"/>
  <c r="AS295" i="1"/>
  <c r="AT295" i="1"/>
  <c r="AV295" i="1"/>
  <c r="AW295" i="1"/>
  <c r="BG301" i="1" s="1"/>
  <c r="AX295" i="1"/>
  <c r="AY295" i="1"/>
  <c r="AZ295" i="1"/>
  <c r="BD295" i="1" s="1"/>
  <c r="BA295" i="1"/>
  <c r="BI301" i="1" s="1"/>
  <c r="M295" i="1"/>
  <c r="N295" i="1"/>
  <c r="O295" i="1"/>
  <c r="R295" i="1"/>
  <c r="V295" i="1"/>
  <c r="W295" i="1"/>
  <c r="X295" i="1" s="1"/>
  <c r="Y295" i="1"/>
  <c r="BC295" i="1" l="1"/>
  <c r="BE301" i="1"/>
  <c r="BF308" i="1"/>
  <c r="S296" i="1"/>
  <c r="BB295" i="1"/>
  <c r="T295" i="1"/>
  <c r="U301" i="1"/>
  <c r="BH301" i="1"/>
  <c r="AU295" i="1"/>
  <c r="AI294" i="1"/>
  <c r="AJ294" i="1"/>
  <c r="AK294" i="1"/>
  <c r="AS294" i="1" l="1"/>
  <c r="AT294" i="1"/>
  <c r="AV294" i="1"/>
  <c r="AW294" i="1"/>
  <c r="BG300" i="1" s="1"/>
  <c r="AX294" i="1"/>
  <c r="AY294" i="1"/>
  <c r="AZ294" i="1"/>
  <c r="BA294" i="1"/>
  <c r="BI300" i="1" s="1"/>
  <c r="M294" i="1"/>
  <c r="N294" i="1"/>
  <c r="O294" i="1"/>
  <c r="R294" i="1"/>
  <c r="V294" i="1"/>
  <c r="W294" i="1"/>
  <c r="X294" i="1" s="1"/>
  <c r="Y294" i="1"/>
  <c r="BH300" i="1" l="1"/>
  <c r="BB294" i="1"/>
  <c r="BD294" i="1"/>
  <c r="AU294" i="1"/>
  <c r="BF307" i="1"/>
  <c r="BE300" i="1"/>
  <c r="S295" i="1"/>
  <c r="T294" i="1"/>
  <c r="U300" i="1"/>
  <c r="BC294" i="1"/>
  <c r="AI292" i="1"/>
  <c r="AJ292" i="1"/>
  <c r="AK292" i="1"/>
  <c r="AI293" i="1"/>
  <c r="AJ293" i="1"/>
  <c r="AK293" i="1"/>
  <c r="AS293" i="1" l="1"/>
  <c r="AT293" i="1"/>
  <c r="AV293" i="1"/>
  <c r="AW293" i="1"/>
  <c r="AX293" i="1"/>
  <c r="AY293" i="1"/>
  <c r="BH299" i="1" s="1"/>
  <c r="AZ293" i="1"/>
  <c r="BD293" i="1" s="1"/>
  <c r="BA293" i="1"/>
  <c r="BI299" i="1" s="1"/>
  <c r="M293" i="1"/>
  <c r="N293" i="1"/>
  <c r="S294" i="1" s="1"/>
  <c r="O293" i="1"/>
  <c r="R293" i="1"/>
  <c r="V293" i="1"/>
  <c r="W293" i="1"/>
  <c r="X293" i="1" s="1"/>
  <c r="Y293" i="1"/>
  <c r="BB293" i="1" l="1"/>
  <c r="BG299" i="1"/>
  <c r="T293" i="1"/>
  <c r="U299" i="1"/>
  <c r="AU293" i="1"/>
  <c r="BF306" i="1"/>
  <c r="BE299" i="1"/>
  <c r="BC293" i="1"/>
  <c r="AS292" i="1"/>
  <c r="AT292" i="1"/>
  <c r="AV292" i="1"/>
  <c r="AW292" i="1"/>
  <c r="BG298" i="1" s="1"/>
  <c r="AX292" i="1"/>
  <c r="AY292" i="1"/>
  <c r="AZ292" i="1"/>
  <c r="BA292" i="1"/>
  <c r="BI298" i="1" s="1"/>
  <c r="M292" i="1"/>
  <c r="N292" i="1"/>
  <c r="S293" i="1" s="1"/>
  <c r="O292" i="1"/>
  <c r="R292" i="1"/>
  <c r="V292" i="1"/>
  <c r="W292" i="1"/>
  <c r="X292" i="1" s="1"/>
  <c r="Y292" i="1"/>
  <c r="BC292" i="1" l="1"/>
  <c r="BB292" i="1"/>
  <c r="T292" i="1"/>
  <c r="U298" i="1"/>
  <c r="BD292" i="1"/>
  <c r="BH298" i="1"/>
  <c r="AU292" i="1"/>
  <c r="BF305" i="1"/>
  <c r="BE298" i="1"/>
  <c r="AI291" i="1"/>
  <c r="AJ291" i="1"/>
  <c r="AK291" i="1"/>
  <c r="AS291" i="1" l="1"/>
  <c r="AT291" i="1"/>
  <c r="AU291" i="1" s="1"/>
  <c r="AV291" i="1"/>
  <c r="AW291" i="1"/>
  <c r="AX291" i="1"/>
  <c r="AY291" i="1"/>
  <c r="BH297" i="1" s="1"/>
  <c r="AZ291" i="1"/>
  <c r="BD291" i="1" s="1"/>
  <c r="BA291" i="1"/>
  <c r="M291" i="1"/>
  <c r="N291" i="1"/>
  <c r="S292" i="1" s="1"/>
  <c r="O291" i="1"/>
  <c r="R291" i="1"/>
  <c r="V291" i="1"/>
  <c r="W291" i="1"/>
  <c r="X291" i="1" s="1"/>
  <c r="Y291" i="1"/>
  <c r="BB291" i="1" l="1"/>
  <c r="T291" i="1"/>
  <c r="U297" i="1"/>
  <c r="BF304" i="1"/>
  <c r="BE297" i="1"/>
  <c r="BC291" i="1"/>
  <c r="BI297" i="1"/>
  <c r="BG297" i="1"/>
  <c r="AI290" i="1"/>
  <c r="AJ290" i="1"/>
  <c r="AK290" i="1"/>
  <c r="AS290" i="1" l="1"/>
  <c r="AT290" i="1"/>
  <c r="AV290" i="1"/>
  <c r="AW290" i="1"/>
  <c r="BG296" i="1" s="1"/>
  <c r="AX290" i="1"/>
  <c r="AY290" i="1"/>
  <c r="AZ290" i="1"/>
  <c r="BA290" i="1"/>
  <c r="BI296" i="1" s="1"/>
  <c r="AI289" i="1"/>
  <c r="AJ289" i="1"/>
  <c r="AK289" i="1"/>
  <c r="M290" i="1"/>
  <c r="N290" i="1"/>
  <c r="O290" i="1"/>
  <c r="R290" i="1"/>
  <c r="V290" i="1"/>
  <c r="W290" i="1"/>
  <c r="X290" i="1" s="1"/>
  <c r="Y290" i="1"/>
  <c r="BH296" i="1" l="1"/>
  <c r="T290" i="1"/>
  <c r="U296" i="1"/>
  <c r="BB290" i="1"/>
  <c r="AU290" i="1"/>
  <c r="BF303" i="1"/>
  <c r="BE296" i="1"/>
  <c r="S291" i="1"/>
  <c r="BD290" i="1"/>
  <c r="BC290" i="1"/>
  <c r="AS289" i="1"/>
  <c r="AT289" i="1"/>
  <c r="AV289" i="1"/>
  <c r="AW289" i="1"/>
  <c r="AX289" i="1"/>
  <c r="AY289" i="1"/>
  <c r="BH295" i="1" s="1"/>
  <c r="AZ289" i="1"/>
  <c r="BA289" i="1"/>
  <c r="M289" i="1"/>
  <c r="N289" i="1"/>
  <c r="O289" i="1"/>
  <c r="R289" i="1"/>
  <c r="V289" i="1"/>
  <c r="W289" i="1"/>
  <c r="X289" i="1" s="1"/>
  <c r="Y289" i="1"/>
  <c r="AI288" i="1"/>
  <c r="AJ288" i="1"/>
  <c r="AK288" i="1"/>
  <c r="BB289" i="1" l="1"/>
  <c r="S290" i="1"/>
  <c r="AU289" i="1"/>
  <c r="BF302" i="1"/>
  <c r="BE295" i="1"/>
  <c r="BD289" i="1"/>
  <c r="BC289" i="1"/>
  <c r="T289" i="1"/>
  <c r="U295" i="1"/>
  <c r="BI295" i="1"/>
  <c r="BG295" i="1"/>
  <c r="AS288" i="1"/>
  <c r="AU288" i="1" s="1"/>
  <c r="AT288" i="1"/>
  <c r="AV288" i="1"/>
  <c r="AW288" i="1"/>
  <c r="BG294" i="1" s="1"/>
  <c r="AX288" i="1"/>
  <c r="AY288" i="1"/>
  <c r="AZ288" i="1"/>
  <c r="BA288" i="1"/>
  <c r="BI294" i="1" s="1"/>
  <c r="M288" i="1"/>
  <c r="N288" i="1"/>
  <c r="S289" i="1" s="1"/>
  <c r="O288" i="1"/>
  <c r="R288" i="1"/>
  <c r="V288" i="1"/>
  <c r="W288" i="1"/>
  <c r="X288" i="1" s="1"/>
  <c r="Y288" i="1"/>
  <c r="AI287" i="1"/>
  <c r="AJ287" i="1"/>
  <c r="AK287" i="1"/>
  <c r="BD288" i="1" l="1"/>
  <c r="BH294" i="1"/>
  <c r="T288" i="1"/>
  <c r="U294" i="1"/>
  <c r="BC288" i="1"/>
  <c r="BF301" i="1"/>
  <c r="BE294" i="1"/>
  <c r="BB288" i="1"/>
  <c r="AS287" i="1"/>
  <c r="AT287" i="1"/>
  <c r="AV287" i="1"/>
  <c r="AW287" i="1"/>
  <c r="AX287" i="1"/>
  <c r="AY287" i="1"/>
  <c r="AZ287" i="1"/>
  <c r="BD287" i="1" s="1"/>
  <c r="BA287" i="1"/>
  <c r="M287" i="1"/>
  <c r="N287" i="1"/>
  <c r="O287" i="1"/>
  <c r="R287" i="1"/>
  <c r="V287" i="1"/>
  <c r="W287" i="1"/>
  <c r="X287" i="1" s="1"/>
  <c r="Y287" i="1"/>
  <c r="BH293" i="1" l="1"/>
  <c r="AU287" i="1"/>
  <c r="BC287" i="1"/>
  <c r="T287" i="1"/>
  <c r="U293" i="1"/>
  <c r="BB287" i="1"/>
  <c r="BF300" i="1"/>
  <c r="BE293" i="1"/>
  <c r="S288" i="1"/>
  <c r="BI293" i="1"/>
  <c r="BG293" i="1"/>
  <c r="AI286" i="1"/>
  <c r="AJ286" i="1"/>
  <c r="AK286" i="1"/>
  <c r="AS286" i="1" l="1"/>
  <c r="AT286" i="1"/>
  <c r="AV286" i="1"/>
  <c r="AW286" i="1"/>
  <c r="AX286" i="1"/>
  <c r="AY286" i="1"/>
  <c r="AZ286" i="1"/>
  <c r="BA286" i="1"/>
  <c r="BI292" i="1" s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BB286" i="1" l="1"/>
  <c r="BG292" i="1"/>
  <c r="T286" i="1"/>
  <c r="U292" i="1"/>
  <c r="BD286" i="1"/>
  <c r="BH292" i="1"/>
  <c r="AU286" i="1"/>
  <c r="BF299" i="1"/>
  <c r="BE292" i="1"/>
  <c r="BC286" i="1"/>
  <c r="AS285" i="1"/>
  <c r="AT285" i="1"/>
  <c r="AV285" i="1"/>
  <c r="AW285" i="1"/>
  <c r="AX285" i="1"/>
  <c r="AY285" i="1"/>
  <c r="BH291" i="1" s="1"/>
  <c r="AZ285" i="1"/>
  <c r="BA285" i="1"/>
  <c r="M285" i="1"/>
  <c r="N285" i="1"/>
  <c r="S286" i="1" s="1"/>
  <c r="O285" i="1"/>
  <c r="R285" i="1"/>
  <c r="V285" i="1"/>
  <c r="W285" i="1"/>
  <c r="X285" i="1" s="1"/>
  <c r="Y285" i="1"/>
  <c r="AU285" i="1" l="1"/>
  <c r="BF298" i="1"/>
  <c r="BE291" i="1"/>
  <c r="BC285" i="1"/>
  <c r="T285" i="1"/>
  <c r="U291" i="1"/>
  <c r="BI291" i="1"/>
  <c r="BG291" i="1"/>
  <c r="BD285" i="1"/>
  <c r="BB285" i="1"/>
  <c r="AS284" i="1"/>
  <c r="AT284" i="1"/>
  <c r="AU284" i="1" s="1"/>
  <c r="AV284" i="1"/>
  <c r="AW284" i="1"/>
  <c r="BG290" i="1" s="1"/>
  <c r="AX284" i="1"/>
  <c r="AY284" i="1"/>
  <c r="BH290" i="1" s="1"/>
  <c r="AZ284" i="1"/>
  <c r="BA284" i="1"/>
  <c r="BI290" i="1" s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BD284" i="1" l="1"/>
  <c r="BC284" i="1"/>
  <c r="BF297" i="1"/>
  <c r="BE290" i="1"/>
  <c r="T284" i="1"/>
  <c r="U290" i="1"/>
  <c r="BB284" i="1"/>
  <c r="AS283" i="1"/>
  <c r="AT283" i="1"/>
  <c r="AV283" i="1"/>
  <c r="AW283" i="1"/>
  <c r="AX283" i="1"/>
  <c r="AY283" i="1"/>
  <c r="AZ283" i="1"/>
  <c r="BA283" i="1"/>
  <c r="BI289" i="1" s="1"/>
  <c r="BD283" i="1"/>
  <c r="M283" i="1"/>
  <c r="N283" i="1"/>
  <c r="S284" i="1" s="1"/>
  <c r="O283" i="1"/>
  <c r="R283" i="1"/>
  <c r="V283" i="1"/>
  <c r="W283" i="1"/>
  <c r="X283" i="1"/>
  <c r="Y283" i="1"/>
  <c r="AI282" i="1"/>
  <c r="AJ282" i="1"/>
  <c r="AK282" i="1"/>
  <c r="AS282" i="1"/>
  <c r="AT282" i="1"/>
  <c r="AV282" i="1"/>
  <c r="AW282" i="1"/>
  <c r="AX282" i="1"/>
  <c r="AY282" i="1"/>
  <c r="AZ282" i="1"/>
  <c r="BA282" i="1"/>
  <c r="BI288" i="1" s="1"/>
  <c r="M282" i="1"/>
  <c r="N282" i="1"/>
  <c r="O282" i="1"/>
  <c r="R282" i="1"/>
  <c r="V282" i="1"/>
  <c r="W282" i="1"/>
  <c r="X282" i="1" s="1"/>
  <c r="Y282" i="1"/>
  <c r="AI281" i="1"/>
  <c r="AJ281" i="1"/>
  <c r="AK281" i="1"/>
  <c r="BG289" i="1" l="1"/>
  <c r="S283" i="1"/>
  <c r="AU283" i="1"/>
  <c r="BH289" i="1"/>
  <c r="BB282" i="1"/>
  <c r="BG288" i="1"/>
  <c r="T282" i="1"/>
  <c r="U288" i="1"/>
  <c r="T283" i="1"/>
  <c r="U289" i="1"/>
  <c r="BC283" i="1"/>
  <c r="BF296" i="1"/>
  <c r="BE289" i="1"/>
  <c r="BD282" i="1"/>
  <c r="BH288" i="1"/>
  <c r="AU282" i="1"/>
  <c r="BF295" i="1"/>
  <c r="BE288" i="1"/>
  <c r="BC282" i="1"/>
  <c r="BB283" i="1"/>
  <c r="AS281" i="1"/>
  <c r="AT281" i="1"/>
  <c r="AV281" i="1"/>
  <c r="AW281" i="1"/>
  <c r="AX281" i="1"/>
  <c r="AY281" i="1"/>
  <c r="BH287" i="1" s="1"/>
  <c r="AZ281" i="1"/>
  <c r="BA281" i="1"/>
  <c r="M281" i="1"/>
  <c r="N281" i="1"/>
  <c r="S282" i="1" s="1"/>
  <c r="O281" i="1"/>
  <c r="R281" i="1"/>
  <c r="V281" i="1"/>
  <c r="W281" i="1"/>
  <c r="X281" i="1" s="1"/>
  <c r="Y281" i="1"/>
  <c r="BI287" i="1" l="1"/>
  <c r="BF294" i="1"/>
  <c r="BE287" i="1"/>
  <c r="U287" i="1"/>
  <c r="BC281" i="1"/>
  <c r="BB281" i="1"/>
  <c r="BG287" i="1"/>
  <c r="BD281" i="1"/>
  <c r="T281" i="1"/>
  <c r="AU281" i="1"/>
  <c r="AI280" i="1"/>
  <c r="AJ280" i="1"/>
  <c r="AK280" i="1"/>
  <c r="AS280" i="1" l="1"/>
  <c r="AT280" i="1"/>
  <c r="AU280" i="1" s="1"/>
  <c r="AV280" i="1"/>
  <c r="AW280" i="1"/>
  <c r="AX280" i="1"/>
  <c r="AY280" i="1"/>
  <c r="AZ280" i="1"/>
  <c r="BA280" i="1"/>
  <c r="M280" i="1"/>
  <c r="N280" i="1"/>
  <c r="S281" i="1" s="1"/>
  <c r="O280" i="1"/>
  <c r="R280" i="1"/>
  <c r="V280" i="1"/>
  <c r="W280" i="1"/>
  <c r="X280" i="1" s="1"/>
  <c r="Y280" i="1"/>
  <c r="BB280" i="1" l="1"/>
  <c r="BC280" i="1"/>
  <c r="BH286" i="1"/>
  <c r="BF293" i="1"/>
  <c r="BE286" i="1"/>
  <c r="U286" i="1"/>
  <c r="BI286" i="1"/>
  <c r="BG286" i="1"/>
  <c r="T280" i="1"/>
  <c r="BD280" i="1"/>
  <c r="AI279" i="1"/>
  <c r="AJ279" i="1"/>
  <c r="AK279" i="1"/>
  <c r="AI277" i="1" l="1"/>
  <c r="AJ277" i="1"/>
  <c r="AK277" i="1"/>
  <c r="AI278" i="1"/>
  <c r="AJ278" i="1"/>
  <c r="AK278" i="1"/>
  <c r="AS279" i="1"/>
  <c r="AT279" i="1"/>
  <c r="AV279" i="1"/>
  <c r="AW279" i="1"/>
  <c r="AX279" i="1"/>
  <c r="AY279" i="1"/>
  <c r="AZ279" i="1"/>
  <c r="BA279" i="1"/>
  <c r="BI285" i="1" s="1"/>
  <c r="M279" i="1"/>
  <c r="N279" i="1"/>
  <c r="O279" i="1"/>
  <c r="R279" i="1"/>
  <c r="V279" i="1"/>
  <c r="W279" i="1"/>
  <c r="X279" i="1" s="1"/>
  <c r="Y279" i="1"/>
  <c r="AU279" i="1" l="1"/>
  <c r="BF292" i="1"/>
  <c r="BE285" i="1"/>
  <c r="U285" i="1"/>
  <c r="BB279" i="1"/>
  <c r="BG285" i="1"/>
  <c r="BD279" i="1"/>
  <c r="BH285" i="1"/>
  <c r="S280" i="1"/>
  <c r="BC279" i="1"/>
  <c r="T279" i="1"/>
  <c r="AS278" i="1"/>
  <c r="AT278" i="1"/>
  <c r="AV278" i="1"/>
  <c r="AW278" i="1"/>
  <c r="AX278" i="1"/>
  <c r="AY278" i="1"/>
  <c r="AZ278" i="1"/>
  <c r="BA278" i="1"/>
  <c r="M278" i="1"/>
  <c r="N278" i="1"/>
  <c r="S279" i="1" s="1"/>
  <c r="O278" i="1"/>
  <c r="R278" i="1"/>
  <c r="V278" i="1"/>
  <c r="W278" i="1"/>
  <c r="X278" i="1" s="1"/>
  <c r="Y278" i="1"/>
  <c r="BD278" i="1" l="1"/>
  <c r="BI284" i="1"/>
  <c r="BB278" i="1"/>
  <c r="BG284" i="1"/>
  <c r="U284" i="1"/>
  <c r="BH284" i="1"/>
  <c r="BF291" i="1"/>
  <c r="BE284" i="1"/>
  <c r="T278" i="1"/>
  <c r="BC278" i="1"/>
  <c r="AU278" i="1"/>
  <c r="AS277" i="1"/>
  <c r="AT277" i="1"/>
  <c r="AV277" i="1"/>
  <c r="AW277" i="1"/>
  <c r="AX277" i="1"/>
  <c r="AY277" i="1"/>
  <c r="AZ277" i="1"/>
  <c r="BA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BD277" i="1" l="1"/>
  <c r="BC277" i="1"/>
  <c r="BH283" i="1"/>
  <c r="AU277" i="1"/>
  <c r="BF290" i="1"/>
  <c r="BE283" i="1"/>
  <c r="T277" i="1"/>
  <c r="U283" i="1"/>
  <c r="BI283" i="1"/>
  <c r="BB277" i="1"/>
  <c r="BG283" i="1"/>
  <c r="AS276" i="1"/>
  <c r="AT276" i="1"/>
  <c r="AV276" i="1"/>
  <c r="AW276" i="1"/>
  <c r="BG282" i="1" s="1"/>
  <c r="AX276" i="1"/>
  <c r="AY276" i="1"/>
  <c r="AZ276" i="1"/>
  <c r="BA276" i="1"/>
  <c r="BI282" i="1" s="1"/>
  <c r="M276" i="1"/>
  <c r="N276" i="1"/>
  <c r="O276" i="1"/>
  <c r="R276" i="1"/>
  <c r="V276" i="1"/>
  <c r="W276" i="1"/>
  <c r="X276" i="1" s="1"/>
  <c r="Y276" i="1"/>
  <c r="BH282" i="1" l="1"/>
  <c r="AU276" i="1"/>
  <c r="BF289" i="1"/>
  <c r="BE282" i="1"/>
  <c r="U282" i="1"/>
  <c r="BC276" i="1"/>
  <c r="BD276" i="1"/>
  <c r="T276" i="1"/>
  <c r="S277" i="1"/>
  <c r="BB276" i="1"/>
  <c r="AI274" i="1"/>
  <c r="AJ274" i="1"/>
  <c r="AK274" i="1"/>
  <c r="AI275" i="1"/>
  <c r="AJ275" i="1"/>
  <c r="AK275" i="1"/>
  <c r="AS275" i="1" l="1"/>
  <c r="AT275" i="1"/>
  <c r="BF288" i="1" s="1"/>
  <c r="AV275" i="1"/>
  <c r="AW275" i="1"/>
  <c r="AX275" i="1"/>
  <c r="AY275" i="1"/>
  <c r="BH281" i="1" s="1"/>
  <c r="AZ275" i="1"/>
  <c r="BA275" i="1"/>
  <c r="BI281" i="1" s="1"/>
  <c r="Y275" i="1"/>
  <c r="M275" i="1"/>
  <c r="N275" i="1"/>
  <c r="S276" i="1" s="1"/>
  <c r="O275" i="1"/>
  <c r="R275" i="1"/>
  <c r="V275" i="1"/>
  <c r="W275" i="1"/>
  <c r="X275" i="1" s="1"/>
  <c r="BB275" i="1" l="1"/>
  <c r="BG281" i="1"/>
  <c r="AU275" i="1"/>
  <c r="BE281" i="1"/>
  <c r="T275" i="1"/>
  <c r="U281" i="1"/>
  <c r="BD275" i="1"/>
  <c r="BC275" i="1"/>
  <c r="AS274" i="1"/>
  <c r="AT274" i="1"/>
  <c r="BF287" i="1" s="1"/>
  <c r="AV274" i="1"/>
  <c r="AW274" i="1"/>
  <c r="BG280" i="1" s="1"/>
  <c r="AX274" i="1"/>
  <c r="AY274" i="1"/>
  <c r="AZ274" i="1"/>
  <c r="BA274" i="1"/>
  <c r="BI280" i="1" s="1"/>
  <c r="M274" i="1"/>
  <c r="N274" i="1"/>
  <c r="S275" i="1" s="1"/>
  <c r="O274" i="1"/>
  <c r="R274" i="1"/>
  <c r="V274" i="1"/>
  <c r="W274" i="1"/>
  <c r="X274" i="1" s="1"/>
  <c r="Y274" i="1"/>
  <c r="AS273" i="1"/>
  <c r="AI273" i="1"/>
  <c r="AJ273" i="1"/>
  <c r="AK273" i="1"/>
  <c r="BC274" i="1" l="1"/>
  <c r="T274" i="1"/>
  <c r="U280" i="1"/>
  <c r="BD274" i="1"/>
  <c r="BH280" i="1"/>
  <c r="AU274" i="1"/>
  <c r="BE280" i="1"/>
  <c r="BB274" i="1"/>
  <c r="AT273" i="1"/>
  <c r="BF286" i="1" s="1"/>
  <c r="AV273" i="1"/>
  <c r="AW273" i="1"/>
  <c r="BB273" i="1" s="1"/>
  <c r="AX273" i="1"/>
  <c r="AY273" i="1"/>
  <c r="AZ273" i="1"/>
  <c r="BA273" i="1"/>
  <c r="M273" i="1"/>
  <c r="N273" i="1"/>
  <c r="S274" i="1" s="1"/>
  <c r="O273" i="1"/>
  <c r="R273" i="1"/>
  <c r="V273" i="1"/>
  <c r="W273" i="1"/>
  <c r="X273" i="1" s="1"/>
  <c r="Y273" i="1"/>
  <c r="BD273" i="1" l="1"/>
  <c r="BH279" i="1"/>
  <c r="BC273" i="1"/>
  <c r="AU273" i="1"/>
  <c r="BE279" i="1"/>
  <c r="T273" i="1"/>
  <c r="U279" i="1"/>
  <c r="BI279" i="1"/>
  <c r="BG279" i="1"/>
  <c r="AS272" i="1"/>
  <c r="AT272" i="1"/>
  <c r="AV272" i="1"/>
  <c r="AW272" i="1"/>
  <c r="AX272" i="1"/>
  <c r="AY272" i="1"/>
  <c r="AZ272" i="1"/>
  <c r="BA272" i="1"/>
  <c r="AI272" i="1"/>
  <c r="AJ272" i="1"/>
  <c r="AK272" i="1"/>
  <c r="BI278" i="1" l="1"/>
  <c r="BG278" i="1"/>
  <c r="BH278" i="1"/>
  <c r="BF285" i="1"/>
  <c r="BD272" i="1"/>
  <c r="BC272" i="1"/>
  <c r="AU272" i="1"/>
  <c r="BE278" i="1"/>
  <c r="BB272" i="1"/>
  <c r="BM26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42" i="1"/>
  <c r="BT261" i="1"/>
  <c r="BT243" i="1"/>
  <c r="CB243" i="1"/>
  <c r="CJ243" i="1"/>
  <c r="CR243" i="1"/>
  <c r="BT244" i="1"/>
  <c r="CB244" i="1"/>
  <c r="CJ244" i="1"/>
  <c r="CR244" i="1"/>
  <c r="BT245" i="1"/>
  <c r="CB245" i="1"/>
  <c r="CJ245" i="1"/>
  <c r="CR245" i="1"/>
  <c r="BT246" i="1"/>
  <c r="CB246" i="1"/>
  <c r="CJ246" i="1"/>
  <c r="CR246" i="1"/>
  <c r="BT247" i="1"/>
  <c r="CB247" i="1"/>
  <c r="CJ247" i="1"/>
  <c r="CR247" i="1"/>
  <c r="BT248" i="1"/>
  <c r="CB248" i="1"/>
  <c r="CJ248" i="1"/>
  <c r="CR248" i="1"/>
  <c r="BT249" i="1"/>
  <c r="CB249" i="1"/>
  <c r="CJ249" i="1"/>
  <c r="CR249" i="1"/>
  <c r="BT250" i="1"/>
  <c r="CB250" i="1"/>
  <c r="CJ250" i="1"/>
  <c r="CR250" i="1"/>
  <c r="BT251" i="1"/>
  <c r="CB251" i="1"/>
  <c r="CJ251" i="1"/>
  <c r="CR251" i="1"/>
  <c r="BT252" i="1"/>
  <c r="CB252" i="1"/>
  <c r="CJ252" i="1"/>
  <c r="CR252" i="1"/>
  <c r="BT253" i="1"/>
  <c r="CB253" i="1"/>
  <c r="CJ253" i="1"/>
  <c r="CR253" i="1"/>
  <c r="BT254" i="1"/>
  <c r="CB254" i="1"/>
  <c r="CJ254" i="1"/>
  <c r="CR254" i="1"/>
  <c r="BT255" i="1"/>
  <c r="CB255" i="1"/>
  <c r="CJ255" i="1"/>
  <c r="CR255" i="1"/>
  <c r="BT256" i="1"/>
  <c r="CB256" i="1"/>
  <c r="CJ256" i="1"/>
  <c r="CR256" i="1"/>
  <c r="BT257" i="1"/>
  <c r="CB257" i="1"/>
  <c r="CJ257" i="1"/>
  <c r="CR257" i="1"/>
  <c r="BT258" i="1"/>
  <c r="CB258" i="1"/>
  <c r="CJ258" i="1"/>
  <c r="CR258" i="1"/>
  <c r="BT259" i="1"/>
  <c r="CB259" i="1"/>
  <c r="CJ259" i="1"/>
  <c r="CR259" i="1"/>
  <c r="BT260" i="1"/>
  <c r="CB260" i="1"/>
  <c r="CJ260" i="1"/>
  <c r="CR260" i="1"/>
  <c r="CR242" i="1"/>
  <c r="CJ242" i="1"/>
  <c r="CB242" i="1"/>
  <c r="BT242" i="1"/>
  <c r="CB261" i="1"/>
  <c r="CJ261" i="1"/>
  <c r="CK263" i="1"/>
  <c r="CK262" i="1" s="1"/>
  <c r="CK261" i="1" s="1"/>
  <c r="CK260" i="1" s="1"/>
  <c r="CK259" i="1" s="1"/>
  <c r="CK258" i="1" s="1"/>
  <c r="CK257" i="1" s="1"/>
  <c r="CK256" i="1" s="1"/>
  <c r="CK255" i="1" s="1"/>
  <c r="CK254" i="1" s="1"/>
  <c r="CK253" i="1" s="1"/>
  <c r="CK252" i="1" s="1"/>
  <c r="CK251" i="1" s="1"/>
  <c r="CK250" i="1" s="1"/>
  <c r="CK249" i="1" s="1"/>
  <c r="CK248" i="1" s="1"/>
  <c r="CK247" i="1" s="1"/>
  <c r="CK246" i="1" s="1"/>
  <c r="CK245" i="1" s="1"/>
  <c r="CK244" i="1" s="1"/>
  <c r="CK243" i="1" s="1"/>
  <c r="CK242" i="1" s="1"/>
  <c r="CR261" i="1"/>
  <c r="CR262" i="1"/>
  <c r="CR263" i="1"/>
  <c r="CJ263" i="1"/>
  <c r="CJ262" i="1"/>
  <c r="CC263" i="1"/>
  <c r="CC262" i="1" s="1"/>
  <c r="CC261" i="1" s="1"/>
  <c r="CC260" i="1" s="1"/>
  <c r="CC259" i="1" s="1"/>
  <c r="CC258" i="1" s="1"/>
  <c r="CC257" i="1" s="1"/>
  <c r="CC256" i="1" s="1"/>
  <c r="CC255" i="1" s="1"/>
  <c r="CC254" i="1" s="1"/>
  <c r="CC253" i="1" s="1"/>
  <c r="CC252" i="1" s="1"/>
  <c r="CC251" i="1" s="1"/>
  <c r="CC250" i="1" s="1"/>
  <c r="CC249" i="1" s="1"/>
  <c r="CC248" i="1" s="1"/>
  <c r="CC247" i="1" s="1"/>
  <c r="CC246" i="1" s="1"/>
  <c r="CC245" i="1" s="1"/>
  <c r="CC244" i="1" s="1"/>
  <c r="CC243" i="1" s="1"/>
  <c r="CC242" i="1" s="1"/>
  <c r="BU263" i="1"/>
  <c r="BU262" i="1" s="1"/>
  <c r="BU261" i="1" s="1"/>
  <c r="BU260" i="1" s="1"/>
  <c r="BU259" i="1" s="1"/>
  <c r="BU258" i="1" s="1"/>
  <c r="BU257" i="1" s="1"/>
  <c r="BU256" i="1" s="1"/>
  <c r="BU255" i="1" s="1"/>
  <c r="BU254" i="1" s="1"/>
  <c r="BU253" i="1" s="1"/>
  <c r="BU252" i="1" s="1"/>
  <c r="BU251" i="1" s="1"/>
  <c r="BU250" i="1" s="1"/>
  <c r="BU249" i="1" s="1"/>
  <c r="BU248" i="1" s="1"/>
  <c r="BU247" i="1" s="1"/>
  <c r="BU246" i="1" s="1"/>
  <c r="BU245" i="1" s="1"/>
  <c r="BU244" i="1" s="1"/>
  <c r="BU243" i="1" s="1"/>
  <c r="BU242" i="1" s="1"/>
  <c r="CB263" i="1"/>
  <c r="CB262" i="1"/>
  <c r="BQ262" i="1"/>
  <c r="BT263" i="1"/>
  <c r="BT262" i="1"/>
  <c r="BQ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U278" i="1" l="1"/>
  <c r="T272" i="1"/>
  <c r="AS271" i="1"/>
  <c r="AT271" i="1"/>
  <c r="BF284" i="1" s="1"/>
  <c r="AV271" i="1"/>
  <c r="AW271" i="1"/>
  <c r="AX271" i="1"/>
  <c r="AY271" i="1"/>
  <c r="BH277" i="1" s="1"/>
  <c r="AZ271" i="1"/>
  <c r="BA271" i="1"/>
  <c r="BI277" i="1" s="1"/>
  <c r="M271" i="1"/>
  <c r="N271" i="1"/>
  <c r="O271" i="1"/>
  <c r="R271" i="1"/>
  <c r="V271" i="1"/>
  <c r="W271" i="1"/>
  <c r="X271" i="1" s="1"/>
  <c r="Y271" i="1"/>
  <c r="AI270" i="1"/>
  <c r="AJ270" i="1"/>
  <c r="AK270" i="1"/>
  <c r="BG277" i="1" l="1"/>
  <c r="U277" i="1"/>
  <c r="AU271" i="1"/>
  <c r="BE277" i="1"/>
  <c r="BC271" i="1"/>
  <c r="BB271" i="1"/>
  <c r="S272" i="1"/>
  <c r="T271" i="1"/>
  <c r="BD271" i="1"/>
  <c r="BE264" i="1"/>
  <c r="BF264" i="1"/>
  <c r="BG264" i="1"/>
  <c r="BH264" i="1"/>
  <c r="BI264" i="1"/>
  <c r="AV266" i="1"/>
  <c r="AW266" i="1"/>
  <c r="AX266" i="1"/>
  <c r="AY266" i="1"/>
  <c r="AZ266" i="1"/>
  <c r="BA266" i="1"/>
  <c r="AV267" i="1"/>
  <c r="AW267" i="1"/>
  <c r="AX267" i="1"/>
  <c r="AY267" i="1"/>
  <c r="AZ267" i="1"/>
  <c r="BA267" i="1"/>
  <c r="AV268" i="1"/>
  <c r="AW268" i="1"/>
  <c r="AX268" i="1"/>
  <c r="AY268" i="1"/>
  <c r="AZ268" i="1"/>
  <c r="BA268" i="1"/>
  <c r="AV269" i="1"/>
  <c r="AW269" i="1"/>
  <c r="AX269" i="1"/>
  <c r="AY269" i="1"/>
  <c r="AZ269" i="1"/>
  <c r="BA269" i="1"/>
  <c r="AV270" i="1"/>
  <c r="AW270" i="1"/>
  <c r="AX270" i="1"/>
  <c r="AY270" i="1"/>
  <c r="AZ270" i="1"/>
  <c r="BA270" i="1"/>
  <c r="BA265" i="1"/>
  <c r="AZ265" i="1"/>
  <c r="AY265" i="1"/>
  <c r="AX265" i="1"/>
  <c r="BC265" i="1" s="1"/>
  <c r="AW265" i="1"/>
  <c r="AV265" i="1"/>
  <c r="AT265" i="1"/>
  <c r="AT268" i="1"/>
  <c r="AT269" i="1"/>
  <c r="AT270" i="1"/>
  <c r="AS265" i="1"/>
  <c r="AS268" i="1"/>
  <c r="AS269" i="1"/>
  <c r="AS270" i="1"/>
  <c r="M270" i="1"/>
  <c r="N270" i="1"/>
  <c r="O270" i="1"/>
  <c r="R270" i="1"/>
  <c r="V270" i="1"/>
  <c r="W270" i="1"/>
  <c r="X270" i="1" s="1"/>
  <c r="Y270" i="1"/>
  <c r="BI276" i="1" l="1"/>
  <c r="BE267" i="1"/>
  <c r="BF282" i="1"/>
  <c r="BH265" i="1"/>
  <c r="BF283" i="1"/>
  <c r="AU268" i="1"/>
  <c r="BF281" i="1"/>
  <c r="BF280" i="1"/>
  <c r="BF279" i="1"/>
  <c r="BE274" i="1"/>
  <c r="BE273" i="1"/>
  <c r="BE272" i="1"/>
  <c r="BB270" i="1"/>
  <c r="BG276" i="1"/>
  <c r="BC269" i="1"/>
  <c r="BH275" i="1"/>
  <c r="BB268" i="1"/>
  <c r="BG274" i="1"/>
  <c r="BB266" i="1"/>
  <c r="BG272" i="1"/>
  <c r="BF278" i="1"/>
  <c r="BF276" i="1"/>
  <c r="BF277" i="1"/>
  <c r="BF275" i="1"/>
  <c r="BF274" i="1"/>
  <c r="BF273" i="1"/>
  <c r="BF272" i="1"/>
  <c r="BE266" i="1"/>
  <c r="BI274" i="1"/>
  <c r="BC267" i="1"/>
  <c r="BH273" i="1"/>
  <c r="T270" i="1"/>
  <c r="U276" i="1"/>
  <c r="AU270" i="1"/>
  <c r="BE276" i="1"/>
  <c r="BD265" i="1"/>
  <c r="BC270" i="1"/>
  <c r="BH276" i="1"/>
  <c r="BI275" i="1"/>
  <c r="BB269" i="1"/>
  <c r="BG275" i="1"/>
  <c r="BC268" i="1"/>
  <c r="BH274" i="1"/>
  <c r="BI270" i="1"/>
  <c r="BI273" i="1"/>
  <c r="BB267" i="1"/>
  <c r="BG273" i="1"/>
  <c r="BD266" i="1"/>
  <c r="BH272" i="1"/>
  <c r="BE269" i="1"/>
  <c r="BI272" i="1"/>
  <c r="AU269" i="1"/>
  <c r="BE275" i="1"/>
  <c r="BI271" i="1"/>
  <c r="BD269" i="1"/>
  <c r="BD267" i="1"/>
  <c r="BE268" i="1"/>
  <c r="BE265" i="1"/>
  <c r="BE270" i="1"/>
  <c r="BI269" i="1"/>
  <c r="BI268" i="1"/>
  <c r="BI267" i="1"/>
  <c r="BI266" i="1"/>
  <c r="BI265" i="1"/>
  <c r="BG271" i="1"/>
  <c r="BD270" i="1"/>
  <c r="BD268" i="1"/>
  <c r="BG270" i="1"/>
  <c r="BG269" i="1"/>
  <c r="BG268" i="1"/>
  <c r="BG267" i="1"/>
  <c r="BG266" i="1"/>
  <c r="BC266" i="1"/>
  <c r="BG265" i="1"/>
  <c r="S271" i="1"/>
  <c r="BF271" i="1"/>
  <c r="BE271" i="1"/>
  <c r="AU265" i="1"/>
  <c r="BH271" i="1"/>
  <c r="BF270" i="1"/>
  <c r="BF269" i="1"/>
  <c r="BF268" i="1"/>
  <c r="BF267" i="1"/>
  <c r="BF266" i="1"/>
  <c r="BF265" i="1"/>
  <c r="BB265" i="1"/>
  <c r="BH270" i="1"/>
  <c r="BH269" i="1"/>
  <c r="BH268" i="1"/>
  <c r="BH267" i="1"/>
  <c r="BH266" i="1"/>
  <c r="CO1" i="1"/>
  <c r="CL1" i="1"/>
  <c r="CR1" i="1"/>
  <c r="CG1" i="1"/>
  <c r="CD1" i="1"/>
  <c r="CJ1" i="1"/>
  <c r="CC1" i="1"/>
  <c r="BY1" i="1"/>
  <c r="BV1" i="1"/>
  <c r="CB1" i="1"/>
  <c r="BU1" i="1"/>
  <c r="CK1" i="1"/>
  <c r="AI269" i="1"/>
  <c r="AJ269" i="1"/>
  <c r="AK269" i="1"/>
  <c r="AK268" i="1" l="1"/>
  <c r="AJ268" i="1"/>
  <c r="AI268" i="1"/>
  <c r="M269" i="1"/>
  <c r="N269" i="1"/>
  <c r="S270" i="1" s="1"/>
  <c r="O269" i="1"/>
  <c r="R269" i="1"/>
  <c r="V269" i="1"/>
  <c r="W269" i="1"/>
  <c r="X269" i="1" s="1"/>
  <c r="Y269" i="1"/>
  <c r="T269" i="1" l="1"/>
  <c r="U275" i="1"/>
  <c r="M268" i="1"/>
  <c r="N268" i="1"/>
  <c r="S269" i="1" s="1"/>
  <c r="O268" i="1"/>
  <c r="R268" i="1"/>
  <c r="V268" i="1"/>
  <c r="W268" i="1"/>
  <c r="X268" i="1" s="1"/>
  <c r="Y268" i="1"/>
  <c r="U274" i="1" l="1"/>
  <c r="T268" i="1"/>
  <c r="BT266" i="1"/>
  <c r="AK267" i="1" l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V266" i="1"/>
  <c r="W266" i="1"/>
  <c r="X266" i="1"/>
  <c r="Y266" i="1"/>
  <c r="M266" i="1"/>
  <c r="N266" i="1"/>
  <c r="S267" i="1" s="1"/>
  <c r="U272" i="1" l="1"/>
  <c r="T266" i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E263" i="1"/>
  <c r="BF263" i="1"/>
  <c r="BG263" i="1"/>
  <c r="BH263" i="1"/>
  <c r="BI263" i="1"/>
  <c r="BD263" i="1"/>
  <c r="BC263" i="1"/>
  <c r="BB263" i="1"/>
  <c r="AU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E262" i="1" l="1"/>
  <c r="BF262" i="1"/>
  <c r="BG262" i="1"/>
  <c r="BH262" i="1"/>
  <c r="BI262" i="1"/>
  <c r="BD262" i="1"/>
  <c r="BC262" i="1"/>
  <c r="BB262" i="1"/>
  <c r="AU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E261" i="1"/>
  <c r="BF261" i="1"/>
  <c r="BG261" i="1"/>
  <c r="BH261" i="1"/>
  <c r="BI261" i="1"/>
  <c r="BD261" i="1"/>
  <c r="BC261" i="1"/>
  <c r="BB261" i="1"/>
  <c r="AU261" i="1"/>
  <c r="R261" i="1"/>
  <c r="V261" i="1"/>
  <c r="W261" i="1"/>
  <c r="X261" i="1"/>
  <c r="Y261" i="1"/>
  <c r="M261" i="1"/>
  <c r="N261" i="1"/>
  <c r="S262" i="1" s="1"/>
  <c r="O261" i="1"/>
  <c r="T261" i="1" l="1"/>
  <c r="U267" i="1"/>
  <c r="AI260" i="1"/>
  <c r="AJ260" i="1"/>
  <c r="AK260" i="1"/>
  <c r="BE260" i="1" l="1"/>
  <c r="BF260" i="1"/>
  <c r="BG260" i="1"/>
  <c r="BH260" i="1"/>
  <c r="BI260" i="1"/>
  <c r="BD260" i="1"/>
  <c r="BC260" i="1"/>
  <c r="BB260" i="1"/>
  <c r="AU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E259" i="1" l="1"/>
  <c r="BF259" i="1"/>
  <c r="BG259" i="1"/>
  <c r="BH259" i="1"/>
  <c r="BI259" i="1"/>
  <c r="BD259" i="1"/>
  <c r="BC259" i="1"/>
  <c r="BB259" i="1"/>
  <c r="AU259" i="1"/>
  <c r="M259" i="1"/>
  <c r="R259" i="1"/>
  <c r="V259" i="1"/>
  <c r="W259" i="1"/>
  <c r="X259" i="1" s="1"/>
  <c r="Y259" i="1"/>
  <c r="N259" i="1"/>
  <c r="S260" i="1" s="1"/>
  <c r="O259" i="1"/>
  <c r="U265" i="1" l="1"/>
  <c r="T259" i="1"/>
  <c r="AI258" i="1"/>
  <c r="AJ258" i="1"/>
  <c r="AK258" i="1"/>
  <c r="BE258" i="1" l="1"/>
  <c r="BF258" i="1"/>
  <c r="BG258" i="1"/>
  <c r="BH258" i="1"/>
  <c r="BI258" i="1"/>
  <c r="BD258" i="1"/>
  <c r="BC258" i="1"/>
  <c r="BB258" i="1"/>
  <c r="AU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I257" i="1" l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35" i="1"/>
  <c r="BH235" i="1"/>
  <c r="BG235" i="1"/>
  <c r="BE235" i="1"/>
  <c r="BF235" i="1"/>
  <c r="BD256" i="1"/>
  <c r="BE257" i="1"/>
  <c r="BF257" i="1"/>
  <c r="BG257" i="1"/>
  <c r="BH257" i="1"/>
  <c r="BD257" i="1"/>
  <c r="BC257" i="1"/>
  <c r="BB257" i="1"/>
  <c r="AU257" i="1"/>
  <c r="R257" i="1"/>
  <c r="V257" i="1"/>
  <c r="T257" i="1" s="1"/>
  <c r="W257" i="1"/>
  <c r="X257" i="1" s="1"/>
  <c r="Y257" i="1"/>
  <c r="N257" i="1"/>
  <c r="S258" i="1" s="1"/>
  <c r="O257" i="1"/>
  <c r="M256" i="1"/>
  <c r="AI256" i="1"/>
  <c r="AJ256" i="1"/>
  <c r="AK256" i="1"/>
  <c r="U263" i="1" l="1"/>
  <c r="BE256" i="1"/>
  <c r="BF256" i="1"/>
  <c r="BG256" i="1"/>
  <c r="BH256" i="1"/>
  <c r="BC256" i="1"/>
  <c r="BB256" i="1"/>
  <c r="AU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E255" i="1"/>
  <c r="BF255" i="1"/>
  <c r="BG255" i="1"/>
  <c r="BH255" i="1"/>
  <c r="BD255" i="1"/>
  <c r="BC255" i="1"/>
  <c r="BB255" i="1"/>
  <c r="AU255" i="1"/>
  <c r="N255" i="1"/>
  <c r="S256" i="1" s="1"/>
  <c r="T255" i="1" l="1"/>
  <c r="U261" i="1"/>
  <c r="AI254" i="1"/>
  <c r="AJ254" i="1"/>
  <c r="AK254" i="1"/>
  <c r="M254" i="1"/>
  <c r="BE254" i="1" l="1"/>
  <c r="BF254" i="1"/>
  <c r="BG254" i="1"/>
  <c r="BH254" i="1"/>
  <c r="BD254" i="1"/>
  <c r="BC254" i="1"/>
  <c r="BB254" i="1"/>
  <c r="AU254" i="1"/>
  <c r="R254" i="1"/>
  <c r="V254" i="1"/>
  <c r="W254" i="1"/>
  <c r="X254" i="1"/>
  <c r="Y254" i="1"/>
  <c r="N254" i="1"/>
  <c r="S255" i="1" s="1"/>
  <c r="O254" i="1"/>
  <c r="U260" i="1" l="1"/>
  <c r="T254" i="1"/>
  <c r="AI253" i="1"/>
  <c r="AJ253" i="1"/>
  <c r="AK253" i="1"/>
  <c r="M253" i="1"/>
  <c r="BE253" i="1" l="1"/>
  <c r="BF253" i="1"/>
  <c r="BG253" i="1"/>
  <c r="BH253" i="1"/>
  <c r="BD253" i="1"/>
  <c r="BC253" i="1"/>
  <c r="BB253" i="1"/>
  <c r="AU253" i="1"/>
  <c r="R253" i="1"/>
  <c r="V253" i="1"/>
  <c r="W253" i="1"/>
  <c r="X253" i="1" s="1"/>
  <c r="Y253" i="1"/>
  <c r="N253" i="1"/>
  <c r="S254" i="1" s="1"/>
  <c r="O253" i="1"/>
  <c r="T253" i="1" l="1"/>
  <c r="U259" i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E252" i="1"/>
  <c r="BF252" i="1"/>
  <c r="BG252" i="1"/>
  <c r="BH252" i="1"/>
  <c r="BD252" i="1"/>
  <c r="BC252" i="1"/>
  <c r="BB252" i="1"/>
  <c r="AU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E251" i="1"/>
  <c r="BF251" i="1"/>
  <c r="BG251" i="1"/>
  <c r="BH251" i="1"/>
  <c r="BD251" i="1"/>
  <c r="BC251" i="1"/>
  <c r="BB251" i="1"/>
  <c r="AU251" i="1"/>
  <c r="R251" i="1"/>
  <c r="V251" i="1"/>
  <c r="W251" i="1"/>
  <c r="X251" i="1" s="1"/>
  <c r="Y251" i="1"/>
  <c r="N251" i="1"/>
  <c r="S252" i="1" s="1"/>
  <c r="O251" i="1"/>
  <c r="U257" i="1" l="1"/>
  <c r="T251" i="1"/>
  <c r="BE250" i="1"/>
  <c r="BF250" i="1"/>
  <c r="BG250" i="1"/>
  <c r="BH250" i="1"/>
  <c r="BD250" i="1"/>
  <c r="BC250" i="1"/>
  <c r="BB250" i="1"/>
  <c r="AU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E249" i="1" l="1"/>
  <c r="BF249" i="1"/>
  <c r="BG249" i="1"/>
  <c r="BH249" i="1"/>
  <c r="BD249" i="1"/>
  <c r="BB249" i="1"/>
  <c r="BC249" i="1"/>
  <c r="AU249" i="1"/>
  <c r="R249" i="1"/>
  <c r="V249" i="1"/>
  <c r="W249" i="1"/>
  <c r="X249" i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E248" i="1" l="1"/>
  <c r="BF248" i="1"/>
  <c r="BG248" i="1"/>
  <c r="BH248" i="1"/>
  <c r="BD248" i="1"/>
  <c r="BC248" i="1"/>
  <c r="BB248" i="1"/>
  <c r="AU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E247" i="1" l="1"/>
  <c r="BF247" i="1"/>
  <c r="BG247" i="1"/>
  <c r="BH247" i="1"/>
  <c r="BD247" i="1"/>
  <c r="BC247" i="1"/>
  <c r="BB247" i="1"/>
  <c r="AU247" i="1"/>
  <c r="R247" i="1"/>
  <c r="V247" i="1"/>
  <c r="W247" i="1"/>
  <c r="X247" i="1"/>
  <c r="Y247" i="1"/>
  <c r="N247" i="1"/>
  <c r="S248" i="1" s="1"/>
  <c r="O247" i="1"/>
  <c r="T247" i="1" l="1"/>
  <c r="U253" i="1"/>
  <c r="BE246" i="1"/>
  <c r="BF246" i="1"/>
  <c r="BG246" i="1"/>
  <c r="BH246" i="1"/>
  <c r="BD246" i="1"/>
  <c r="BC246" i="1"/>
  <c r="BB246" i="1"/>
  <c r="AU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E245" i="1" l="1"/>
  <c r="BF245" i="1"/>
  <c r="BG245" i="1"/>
  <c r="BH245" i="1"/>
  <c r="BD245" i="1"/>
  <c r="BC245" i="1"/>
  <c r="BB245" i="1"/>
  <c r="AU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E244" i="1" l="1"/>
  <c r="BF244" i="1"/>
  <c r="BG244" i="1"/>
  <c r="BH244" i="1"/>
  <c r="BD244" i="1"/>
  <c r="BC244" i="1"/>
  <c r="BB244" i="1"/>
  <c r="AU244" i="1"/>
  <c r="R244" i="1"/>
  <c r="V244" i="1"/>
  <c r="W244" i="1"/>
  <c r="X244" i="1" s="1"/>
  <c r="Y244" i="1"/>
  <c r="N244" i="1"/>
  <c r="S245" i="1" s="1"/>
  <c r="O244" i="1"/>
  <c r="T244" i="1" l="1"/>
  <c r="U250" i="1"/>
  <c r="BF236" i="1"/>
  <c r="BF237" i="1"/>
  <c r="BF238" i="1"/>
  <c r="BF239" i="1"/>
  <c r="BF240" i="1"/>
  <c r="BF241" i="1"/>
  <c r="BF242" i="1"/>
  <c r="BF243" i="1"/>
  <c r="BE236" i="1"/>
  <c r="BE237" i="1"/>
  <c r="BE238" i="1"/>
  <c r="BE239" i="1"/>
  <c r="BE240" i="1"/>
  <c r="BE241" i="1"/>
  <c r="BE242" i="1"/>
  <c r="BE243" i="1"/>
  <c r="AI243" i="1"/>
  <c r="AJ243" i="1"/>
  <c r="AK243" i="1"/>
  <c r="M243" i="1"/>
  <c r="BG243" i="1" l="1"/>
  <c r="BH243" i="1"/>
  <c r="BD243" i="1"/>
  <c r="BC243" i="1"/>
  <c r="BB243" i="1"/>
  <c r="AU243" i="1"/>
  <c r="R243" i="1"/>
  <c r="V243" i="1"/>
  <c r="W243" i="1"/>
  <c r="X243" i="1"/>
  <c r="Y243" i="1"/>
  <c r="N243" i="1"/>
  <c r="S244" i="1" s="1"/>
  <c r="O243" i="1"/>
  <c r="T243" i="1" l="1"/>
  <c r="U249" i="1"/>
  <c r="BG242" i="1"/>
  <c r="BH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BB242" i="1"/>
  <c r="AU242" i="1"/>
  <c r="R242" i="1"/>
  <c r="V242" i="1"/>
  <c r="W242" i="1"/>
  <c r="X242" i="1" s="1"/>
  <c r="Y242" i="1"/>
  <c r="N242" i="1"/>
  <c r="S243" i="1" s="1"/>
  <c r="O242" i="1"/>
  <c r="T242" i="1" l="1"/>
  <c r="U248" i="1"/>
  <c r="BG241" i="1"/>
  <c r="BH241" i="1"/>
  <c r="BD241" i="1"/>
  <c r="BC241" i="1"/>
  <c r="BB241" i="1"/>
  <c r="AU241" i="1"/>
  <c r="R241" i="1"/>
  <c r="V241" i="1"/>
  <c r="W241" i="1"/>
  <c r="X241" i="1" s="1"/>
  <c r="Y241" i="1"/>
  <c r="N241" i="1"/>
  <c r="S242" i="1" s="1"/>
  <c r="O241" i="1"/>
  <c r="T241" i="1" l="1"/>
  <c r="U247" i="1"/>
  <c r="BG236" i="1"/>
  <c r="BH236" i="1"/>
  <c r="BG237" i="1"/>
  <c r="BH237" i="1"/>
  <c r="BG238" i="1"/>
  <c r="BH238" i="1"/>
  <c r="BG239" i="1"/>
  <c r="BH239" i="1"/>
  <c r="BH240" i="1"/>
  <c r="BG240" i="1"/>
  <c r="BD240" i="1"/>
  <c r="BC240" i="1"/>
  <c r="BB240" i="1" l="1"/>
  <c r="AU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BB239" i="1"/>
  <c r="AU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B238" i="1" l="1"/>
  <c r="BC238" i="1"/>
  <c r="BD238" i="1"/>
  <c r="AU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B237" i="1" l="1"/>
  <c r="BC237" i="1"/>
  <c r="BD237" i="1"/>
  <c r="AU237" i="1"/>
  <c r="R237" i="1"/>
  <c r="V237" i="1"/>
  <c r="W237" i="1"/>
  <c r="X237" i="1"/>
  <c r="Y237" i="1"/>
  <c r="N237" i="1"/>
  <c r="S238" i="1" s="1"/>
  <c r="O237" i="1"/>
  <c r="U243" i="1" l="1"/>
  <c r="T237" i="1"/>
  <c r="AI236" i="1"/>
  <c r="AJ236" i="1"/>
  <c r="AK236" i="1"/>
  <c r="M236" i="1"/>
  <c r="BB236" i="1" l="1"/>
  <c r="BC236" i="1"/>
  <c r="BD236" i="1"/>
  <c r="AU236" i="1"/>
  <c r="R236" i="1"/>
  <c r="V236" i="1"/>
  <c r="W236" i="1"/>
  <c r="X236" i="1" s="1"/>
  <c r="Y236" i="1"/>
  <c r="N236" i="1"/>
  <c r="S237" i="1" s="1"/>
  <c r="O236" i="1"/>
  <c r="T236" i="1" l="1"/>
  <c r="U242" i="1"/>
  <c r="BD235" i="1"/>
  <c r="BC235" i="1"/>
  <c r="BB235" i="1"/>
  <c r="AI235" i="1" l="1"/>
  <c r="AJ235" i="1"/>
  <c r="AK235" i="1"/>
  <c r="M235" i="1"/>
  <c r="AU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U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U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U232" i="1" l="1"/>
  <c r="R232" i="1"/>
  <c r="V232" i="1"/>
  <c r="T232" i="1" s="1"/>
  <c r="W232" i="1"/>
  <c r="X232" i="1" s="1"/>
  <c r="Y232" i="1"/>
  <c r="N232" i="1"/>
  <c r="S233" i="1" s="1"/>
  <c r="O232" i="1"/>
  <c r="U238" i="1" l="1"/>
  <c r="AU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T230" i="1" s="1"/>
  <c r="W230" i="1"/>
  <c r="X230" i="1" s="1"/>
  <c r="Y230" i="1"/>
  <c r="N230" i="1"/>
  <c r="S231" i="1" s="1"/>
  <c r="O230" i="1"/>
  <c r="U236" i="1" l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U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T228" i="1" s="1"/>
  <c r="W228" i="1"/>
  <c r="X228" i="1" s="1"/>
  <c r="N228" i="1"/>
  <c r="S229" i="1" s="1"/>
  <c r="O228" i="1"/>
  <c r="U233" i="1" l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T225" i="1" s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U231" i="1" l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T222" i="1" s="1"/>
  <c r="W222" i="1"/>
  <c r="X222" i="1" s="1"/>
  <c r="Y222" i="1"/>
  <c r="N222" i="1"/>
  <c r="S223" i="1" s="1"/>
  <c r="O222" i="1"/>
  <c r="U228" i="1" l="1"/>
  <c r="AI221" i="1"/>
  <c r="AJ221" i="1"/>
  <c r="AK221" i="1"/>
  <c r="M221" i="1"/>
  <c r="R221" i="1" l="1"/>
  <c r="V221" i="1"/>
  <c r="W221" i="1"/>
  <c r="X221" i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T218" i="1" s="1"/>
  <c r="W218" i="1"/>
  <c r="X218" i="1" s="1"/>
  <c r="Y218" i="1"/>
  <c r="N218" i="1"/>
  <c r="S219" i="1" s="1"/>
  <c r="O218" i="1"/>
  <c r="U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T214" i="1" s="1"/>
  <c r="W214" i="1"/>
  <c r="X214" i="1" s="1"/>
  <c r="Y214" i="1"/>
  <c r="N214" i="1"/>
  <c r="S215" i="1" s="1"/>
  <c r="O214" i="1"/>
  <c r="U220" i="1" l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T212" i="1" s="1"/>
  <c r="W212" i="1"/>
  <c r="X212" i="1" s="1"/>
  <c r="Y212" i="1"/>
  <c r="N212" i="1"/>
  <c r="S213" i="1" s="1"/>
  <c r="O212" i="1"/>
  <c r="U218" i="1" l="1"/>
  <c r="R211" i="1"/>
  <c r="V211" i="1"/>
  <c r="T211" i="1" s="1"/>
  <c r="W211" i="1"/>
  <c r="X211" i="1" s="1"/>
  <c r="Y211" i="1"/>
  <c r="N211" i="1"/>
  <c r="S212" i="1" s="1"/>
  <c r="O211" i="1"/>
  <c r="U217" i="1" l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T208" i="1" s="1"/>
  <c r="W208" i="1"/>
  <c r="X208" i="1" s="1"/>
  <c r="Y208" i="1"/>
  <c r="N208" i="1"/>
  <c r="S209" i="1" s="1"/>
  <c r="O208" i="1"/>
  <c r="U214" i="1" l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U212" i="1" s="1"/>
  <c r="V206" i="1"/>
  <c r="W206" i="1"/>
  <c r="X206" i="1"/>
  <c r="Y206" i="1"/>
  <c r="N206" i="1"/>
  <c r="S207" i="1" s="1"/>
  <c r="O206" i="1"/>
  <c r="T206" i="1" l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 s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U200" i="1" s="1"/>
  <c r="V194" i="1"/>
  <c r="W194" i="1"/>
  <c r="X194" i="1" s="1"/>
  <c r="Y194" i="1"/>
  <c r="N194" i="1"/>
  <c r="S195" i="1" s="1"/>
  <c r="T194" i="1" l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T182" i="1" s="1"/>
  <c r="V182" i="1"/>
  <c r="W182" i="1"/>
  <c r="X182" i="1" s="1"/>
  <c r="Y182" i="1"/>
  <c r="N182" i="1"/>
  <c r="S183" i="1" s="1"/>
  <c r="O182" i="1"/>
  <c r="U188" i="1" l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V175" i="1"/>
  <c r="W175" i="1"/>
  <c r="X175" i="1" s="1"/>
  <c r="Y175" i="1"/>
  <c r="N175" i="1"/>
  <c r="S176" i="1" s="1"/>
  <c r="O175" i="1"/>
  <c r="T175" i="1" l="1"/>
  <c r="U181" i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V172" i="1"/>
  <c r="W172" i="1"/>
  <c r="X172" i="1" s="1"/>
  <c r="Y172" i="1"/>
  <c r="AI172" i="1"/>
  <c r="AJ172" i="1"/>
  <c r="AK172" i="1"/>
  <c r="U178" i="1" l="1"/>
  <c r="T172" i="1"/>
  <c r="AK171" i="1"/>
  <c r="AJ171" i="1"/>
  <c r="AI171" i="1"/>
  <c r="R171" i="1"/>
  <c r="V171" i="1"/>
  <c r="W171" i="1"/>
  <c r="X171" i="1" s="1"/>
  <c r="Y171" i="1"/>
  <c r="N171" i="1"/>
  <c r="S172" i="1" s="1"/>
  <c r="O171" i="1"/>
  <c r="T171" i="1" l="1"/>
  <c r="U177" i="1"/>
  <c r="R170" i="1"/>
  <c r="V170" i="1"/>
  <c r="W170" i="1"/>
  <c r="X170" i="1" s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T168" i="1" s="1"/>
  <c r="O168" i="1"/>
  <c r="N168" i="1"/>
  <c r="S169" i="1" s="1"/>
  <c r="U174" i="1" l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U172" i="1" s="1"/>
  <c r="V166" i="1"/>
  <c r="W166" i="1"/>
  <c r="X166" i="1" s="1"/>
  <c r="Y166" i="1"/>
  <c r="AI166" i="1"/>
  <c r="AJ166" i="1"/>
  <c r="AK166" i="1"/>
  <c r="N166" i="1"/>
  <c r="S167" i="1" s="1"/>
  <c r="O166" i="1"/>
  <c r="T166" i="1" l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T164" i="1" s="1"/>
  <c r="W164" i="1"/>
  <c r="X164" i="1" s="1"/>
  <c r="Y164" i="1"/>
  <c r="N164" i="1"/>
  <c r="S165" i="1" s="1"/>
  <c r="O164" i="1"/>
  <c r="U170" i="1" l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S161" i="1" s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2" i="1" l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A70" i="6" s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T157" i="1" l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T149" i="1" s="1"/>
  <c r="W149" i="1"/>
  <c r="X149" i="1" s="1"/>
  <c r="Y149" i="1"/>
  <c r="AI149" i="1"/>
  <c r="AJ149" i="1"/>
  <c r="AK149" i="1"/>
  <c r="M149" i="1"/>
  <c r="N149" i="1"/>
  <c r="O149" i="1"/>
  <c r="T150" i="1" l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T142" i="1" s="1"/>
  <c r="W142" i="1"/>
  <c r="X142" i="1" s="1"/>
  <c r="Y142" i="1"/>
  <c r="AI142" i="1"/>
  <c r="AJ142" i="1"/>
  <c r="AK142" i="1"/>
  <c r="M142" i="1"/>
  <c r="N142" i="1"/>
  <c r="S143" i="1" s="1"/>
  <c r="O142" i="1"/>
  <c r="U148" i="1" l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S140" i="1" s="1"/>
  <c r="O140" i="1"/>
  <c r="R140" i="1"/>
  <c r="V140" i="1"/>
  <c r="W140" i="1"/>
  <c r="X140" i="1" s="1"/>
  <c r="Y140" i="1"/>
  <c r="T140" i="1" l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W116" i="1" s="1"/>
  <c r="X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W110" i="1"/>
  <c r="X110" i="1" s="1"/>
  <c r="Y110" i="1"/>
  <c r="AI110" i="1"/>
  <c r="N110" i="1"/>
  <c r="O110" i="1"/>
  <c r="R109" i="1"/>
  <c r="B98" i="4" s="1"/>
  <c r="V109" i="1"/>
  <c r="C98" i="4" s="1"/>
  <c r="W109" i="1"/>
  <c r="X109" i="1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W108" i="1" s="1"/>
  <c r="X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Q2" i="4" s="1"/>
  <c r="N71" i="1"/>
  <c r="O71" i="1"/>
  <c r="F71" i="1"/>
  <c r="B71" i="6" s="1"/>
  <c r="W70" i="1"/>
  <c r="F70" i="1"/>
  <c r="B70" i="1"/>
  <c r="A59" i="4"/>
  <c r="B60" i="4" l="1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N2" i="4" s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T73" i="1"/>
  <c r="A68" i="4" l="1"/>
  <c r="A79" i="6"/>
  <c r="K2" i="4"/>
  <c r="P2" i="4"/>
  <c r="A60" i="4"/>
  <c r="A71" i="6"/>
  <c r="O2" i="4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A61" i="4" l="1"/>
  <c r="A72" i="6"/>
  <c r="A69" i="4"/>
  <c r="A80" i="6"/>
  <c r="L2" i="4"/>
  <c r="D68" i="4"/>
  <c r="U79" i="1" s="1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</calcChain>
</file>

<file path=xl/sharedStrings.xml><?xml version="1.0" encoding="utf-8"?>
<sst xmlns="http://schemas.openxmlformats.org/spreadsheetml/2006/main" count="482" uniqueCount="451">
  <si>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</si>
  <si>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</si>
  <si>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</si>
  <si>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</si>
  <si>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</si>
  <si>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</si>
  <si>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</si>
  <si>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</si>
  <si>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</si>
  <si>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</si>
  <si>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</si>
  <si>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</si>
  <si>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</si>
  <si>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</si>
  <si>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</si>
  <si>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</si>
  <si>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</si>
  <si>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</si>
  <si>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</si>
  <si>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</si>
  <si>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</si>
  <si>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</si>
  <si>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</si>
  <si>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</si>
  <si>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</si>
  <si>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</si>
  <si>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</si>
  <si>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</si>
  <si>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</si>
  <si>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</si>
  <si>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</si>
  <si>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</si>
  <si>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</si>
  <si>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</si>
  <si>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</si>
  <si>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</si>
  <si>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</si>
  <si>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</si>
  <si>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</si>
  <si>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</si>
  <si>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</si>
  <si>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</si>
  <si>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</si>
  <si>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</si>
  <si>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</si>
  <si>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</si>
  <si>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</si>
  <si>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</si>
  <si>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</si>
  <si>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</si>
  <si>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</si>
  <si>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</si>
  <si>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</si>
  <si>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</si>
  <si>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</si>
  <si>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</si>
  <si>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</si>
  <si>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</si>
  <si>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</si>
  <si>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</si>
  <si>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</si>
  <si>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</si>
  <si>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</si>
  <si>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</si>
  <si>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</si>
  <si>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</si>
  <si>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</si>
  <si>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</si>
  <si>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</si>
  <si>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</si>
  <si>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</si>
  <si>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</si>
  <si>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</si>
  <si>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</si>
  <si>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</si>
  <si>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</si>
  <si>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</si>
  <si>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</si>
  <si>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</si>
  <si>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</si>
  <si>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</si>
  <si>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</si>
  <si>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</si>
  <si>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</si>
  <si>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</si>
  <si>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</si>
  <si>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</si>
  <si>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</si>
  <si>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</si>
  <si>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</si>
  <si>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</si>
  <si>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</si>
  <si>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</si>
  <si>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</si>
  <si>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</si>
  <si>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</si>
  <si>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</si>
  <si>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</si>
  <si>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</si>
  <si>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</si>
  <si>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</si>
  <si>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</si>
  <si>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</si>
  <si>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</si>
  <si>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</si>
  <si>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</si>
  <si>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</si>
  <si>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</si>
  <si>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</si>
  <si>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</si>
  <si>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</si>
  <si>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</si>
  <si>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</si>
  <si>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</si>
  <si>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</si>
  <si>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</si>
  <si>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</si>
  <si>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</si>
  <si>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</si>
  <si>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</si>
  <si>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</si>
  <si>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</si>
  <si>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</si>
  <si>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</si>
  <si>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</si>
  <si>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</si>
  <si>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</si>
  <si>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</si>
  <si>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</si>
  <si>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</si>
  <si>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</si>
  <si>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</si>
  <si>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</si>
  <si>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</si>
  <si>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</si>
  <si>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</si>
  <si>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</si>
  <si>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</si>
  <si>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</si>
  <si>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</si>
  <si>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</si>
  <si>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</si>
  <si>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</si>
  <si>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</si>
  <si>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</si>
  <si>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</si>
  <si>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</si>
  <si>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</si>
  <si>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</si>
  <si>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</si>
  <si>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</si>
  <si>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</si>
  <si>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</si>
  <si>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</si>
  <si>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</si>
  <si>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</si>
  <si>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</si>
  <si>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</si>
  <si>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</si>
  <si>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</si>
  <si>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</si>
  <si>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</si>
  <si>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</si>
  <si>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</si>
  <si>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</si>
  <si>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</si>
  <si>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</si>
  <si>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</si>
  <si>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</si>
  <si>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</si>
  <si>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</si>
  <si>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</si>
  <si>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</si>
  <si>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</si>
  <si>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</si>
  <si>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</si>
  <si>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</si>
  <si>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</si>
  <si>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</si>
  <si>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</si>
  <si>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</si>
  <si>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</si>
  <si>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</si>
  <si>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</si>
  <si>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</si>
  <si>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</si>
  <si>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</si>
  <si>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</si>
  <si>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</si>
  <si>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</si>
  <si>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</si>
  <si>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</si>
  <si>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</si>
  <si>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</si>
  <si>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</si>
  <si>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</si>
  <si>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</si>
  <si>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</si>
  <si>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</si>
  <si>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</si>
  <si>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</si>
  <si>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</si>
  <si>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</si>
  <si>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</si>
  <si>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</si>
  <si>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</si>
  <si>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</si>
  <si>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</si>
  <si>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</si>
  <si>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</si>
  <si>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</si>
  <si>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</si>
  <si>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</si>
  <si>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</si>
  <si>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</si>
  <si>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</si>
  <si>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</si>
  <si>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</si>
  <si>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</si>
  <si>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</si>
  <si>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</si>
  <si>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</si>
  <si>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</si>
  <si>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</si>
  <si>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</si>
  <si>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</si>
  <si>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</si>
  <si>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</si>
  <si>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</si>
  <si>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</si>
  <si>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</si>
  <si>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</si>
  <si>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</si>
  <si>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</si>
  <si>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</si>
  <si>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</si>
  <si>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</si>
  <si>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</si>
  <si>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</si>
  <si>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</si>
  <si>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</si>
  <si>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</si>
  <si>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</si>
  <si>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</si>
  <si>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</si>
  <si>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</si>
  <si>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</si>
  <si>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</si>
  <si>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</si>
  <si>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</si>
  <si>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</si>
  <si>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</si>
  <si>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</si>
  <si>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</si>
  <si>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</si>
  <si>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</si>
  <si>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</si>
  <si>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</si>
  <si>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</si>
  <si>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</si>
  <si>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</si>
  <si>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</si>
  <si>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</si>
  <si>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</si>
  <si>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</si>
  <si>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</si>
  <si>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</si>
  <si>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</si>
  <si>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</si>
  <si>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</si>
  <si>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</si>
  <si>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</si>
  <si>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</si>
  <si>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</si>
  <si>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</si>
  <si>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</si>
  <si>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</si>
  <si>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</si>
  <si>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</si>
  <si>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</si>
  <si>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</si>
  <si>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</si>
  <si>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</si>
  <si>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</si>
  <si>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</si>
  <si>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</si>
  <si>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</si>
  <si>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</si>
  <si>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</si>
  <si>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</si>
  <si>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</si>
  <si>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</si>
  <si>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</si>
  <si>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</si>
  <si>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</si>
  <si>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</si>
  <si>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</si>
  <si>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</si>
  <si>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</si>
  <si>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</si>
  <si>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</si>
  <si>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</si>
  <si>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</si>
  <si>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</si>
  <si>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</si>
  <si>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</si>
  <si>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</si>
  <si>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</si>
  <si>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</si>
  <si>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</si>
  <si>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</si>
  <si>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</si>
  <si>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</si>
  <si>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</si>
  <si>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</si>
  <si>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</si>
  <si>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</si>
  <si>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</si>
  <si>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</si>
  <si>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</si>
  <si>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</si>
  <si>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</si>
  <si>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</si>
  <si>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</si>
  <si>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</si>
  <si>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</si>
  <si>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</si>
  <si>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</si>
  <si>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</si>
  <si>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</si>
  <si>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</si>
  <si>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</si>
  <si>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</si>
  <si>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</si>
  <si>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</si>
  <si>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</si>
  <si>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</si>
  <si>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</si>
  <si>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</si>
  <si>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</si>
  <si>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</si>
  <si>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</si>
  <si>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</si>
  <si>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</si>
  <si>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</si>
  <si>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</si>
  <si>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</si>
  <si>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</si>
  <si>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</si>
  <si>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</si>
  <si>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</si>
  <si>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</si>
  <si>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</si>
  <si>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</si>
  <si>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</si>
  <si>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</si>
  <si>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</si>
  <si>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</si>
  <si>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</si>
  <si>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</si>
  <si>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</si>
  <si>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</si>
  <si>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</si>
  <si>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</si>
  <si>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</si>
  <si>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</si>
  <si>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</si>
  <si>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</si>
  <si>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</si>
  <si>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</si>
  <si>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</si>
  <si>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</si>
  <si>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</si>
  <si>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</si>
  <si>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</si>
  <si>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</si>
  <si>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</si>
  <si>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</si>
  <si>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</si>
  <si>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</si>
  <si>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</si>
  <si>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</si>
  <si>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</si>
  <si>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</si>
  <si>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</si>
  <si>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</si>
  <si>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</si>
  <si>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</si>
  <si>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</si>
  <si>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</si>
  <si>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</si>
  <si>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</si>
  <si>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</si>
  <si>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</si>
  <si>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</si>
  <si>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</si>
  <si>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</si>
  <si>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</si>
  <si>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</si>
  <si>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</si>
  <si>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</si>
  <si>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</si>
  <si>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</si>
  <si>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</si>
  <si>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</si>
  <si>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</si>
  <si>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</si>
  <si>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</si>
  <si>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</si>
  <si>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</si>
  <si>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</si>
  <si>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</si>
  <si>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</si>
  <si>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</si>
  <si>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</si>
  <si>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</si>
  <si>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</si>
  <si>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</si>
  <si>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</si>
  <si>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</si>
  <si>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</si>
  <si>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</si>
  <si>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</si>
  <si>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</si>
  <si>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</si>
  <si>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</si>
  <si>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</si>
  <si>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</si>
  <si>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</si>
  <si>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</si>
  <si>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</si>
  <si>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</si>
  <si>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</si>
  <si>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</si>
  <si>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</si>
  <si>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</si>
  <si>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</si>
  <si>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</si>
  <si>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</si>
  <si>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</si>
  <si>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</si>
  <si>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</si>
  <si>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</si>
  <si>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</si>
  <si>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</si>
  <si>
    <t>BH PCR Individuals</t>
  </si>
  <si>
    <t>BH Antigen Individuals</t>
  </si>
  <si>
    <t>Butler PCR Individuals</t>
  </si>
  <si>
    <t>ButlerAntigen Individuals</t>
  </si>
  <si>
    <t>PCR Individuals</t>
  </si>
  <si>
    <t>Antigen 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</si>
</sst>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R388"/>
  <sheetViews>
    <sheetView tabSelected="1" zoomScale="112" zoomScaleNormal="112" workbookViewId="0">
      <pane xSplit="1" ySplit="1" topLeftCell="AD383" activePane="bottomRight" state="frozen"/>
      <selection pane="topRight" activeCell="B1" sqref="B1"/>
      <selection pane="bottomLeft" activeCell="A2" sqref="A2"/>
      <selection pane="bottomRight" activeCell="AD388" sqref="AD388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6" max="17" width="0" hidden="1" customWidth="1"/>
    <col min="25" max="26" width="8.7265625" customWidth="1"/>
    <col min="34" max="34" width="8.81640625" customWidth="1"/>
    <col min="35" max="37" width="8.7265625" customWidth="1"/>
    <col min="41" max="44" width="8.7265625" hidden="1" customWidth="1"/>
    <col min="45" max="61" width="8.7265625" customWidth="1"/>
    <col min="62" max="64" width="8.7265625" style="20"/>
    <col min="65" max="96" width="8.7265625" style="21"/>
  </cols>
  <sheetData>
    <row r="1" spans="1:96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53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49</v>
      </c>
      <c r="V1" t="s">
        <v>15</v>
      </c>
      <c r="W1" t="s">
        <v>16</v>
      </c>
      <c r="X1" t="s">
        <v>17</v>
      </c>
      <c r="Y1" t="s">
        <v>18</v>
      </c>
      <c r="Z1" t="s">
        <v>20</v>
      </c>
      <c r="AA1" t="s">
        <v>42</v>
      </c>
      <c r="AB1" t="s">
        <v>43</v>
      </c>
      <c r="AC1" t="s">
        <v>21</v>
      </c>
      <c r="AD1" t="s">
        <v>44</v>
      </c>
      <c r="AE1" t="s">
        <v>40</v>
      </c>
      <c r="AF1" t="s">
        <v>45</v>
      </c>
      <c r="AG1" t="s">
        <v>39</v>
      </c>
      <c r="AH1" t="s">
        <v>41</v>
      </c>
      <c r="AI1" t="s">
        <v>46</v>
      </c>
      <c r="AJ1" t="s">
        <v>47</v>
      </c>
      <c r="AK1" t="s">
        <v>48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208</v>
      </c>
      <c r="AT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396</v>
      </c>
      <c r="BF1" t="s">
        <v>397</v>
      </c>
      <c r="BG1" t="s">
        <v>391</v>
      </c>
      <c r="BH1" t="s">
        <v>392</v>
      </c>
      <c r="BI1" t="s">
        <v>393</v>
      </c>
      <c r="BJ1" s="20" t="s">
        <v>394</v>
      </c>
      <c r="BK1" s="20" t="s">
        <v>395</v>
      </c>
      <c r="BL1" s="20" t="s">
        <v>444</v>
      </c>
      <c r="BM1" s="21" t="s">
        <v>441</v>
      </c>
      <c r="BN1" s="21" t="s">
        <v>442</v>
      </c>
      <c r="BO1" s="21" t="s">
        <v>449</v>
      </c>
      <c r="BP1" s="21" t="s">
        <v>450</v>
      </c>
      <c r="BQ1" s="21" t="s">
        <v>241</v>
      </c>
      <c r="BR1" s="21" t="str">
        <f>"Positive "&amp;BO1</f>
        <v>Positive PCR Individuals</v>
      </c>
      <c r="BS1" s="21" t="str">
        <f>"Positive "&amp;BP1</f>
        <v>Positive Antigen Individuals</v>
      </c>
      <c r="BT1" s="21" t="s">
        <v>443</v>
      </c>
      <c r="BU1" s="21" t="str">
        <f t="shared" ref="BU1:CB1" si="0">"Bremer "&amp;BM1</f>
        <v>Bremer Total Tests</v>
      </c>
      <c r="BV1" s="21" t="str">
        <f t="shared" si="0"/>
        <v>Bremer Positive Tests</v>
      </c>
      <c r="BW1" s="21" t="str">
        <f t="shared" si="0"/>
        <v>Bremer PCR Individuals</v>
      </c>
      <c r="BX1" s="21" t="str">
        <f t="shared" si="0"/>
        <v>Bremer Antigen Individuals</v>
      </c>
      <c r="BY1" s="21" t="str">
        <f t="shared" si="0"/>
        <v>Bremer Individuals Tested</v>
      </c>
      <c r="BZ1" s="21" t="str">
        <f t="shared" si="0"/>
        <v>Bremer Positive PCR Individuals</v>
      </c>
      <c r="CA1" s="21" t="str">
        <f t="shared" si="0"/>
        <v>Bremer Positive Antigen Individuals</v>
      </c>
      <c r="CB1" s="21" t="str">
        <f t="shared" si="0"/>
        <v>Bremer Individuals Postive</v>
      </c>
      <c r="CC1" s="21" t="str">
        <f>"Butler "&amp;BM1</f>
        <v>Butler Total Tests</v>
      </c>
      <c r="CD1" s="21" t="str">
        <f>"Butler "&amp;BN1</f>
        <v>Butler Positive Tests</v>
      </c>
      <c r="CE1" s="21" t="s">
        <v>447</v>
      </c>
      <c r="CF1" s="21" t="s">
        <v>448</v>
      </c>
      <c r="CG1" s="21" t="str">
        <f>"Butler "&amp;BQ1</f>
        <v>Butler Individuals Tested</v>
      </c>
      <c r="CH1" s="21" t="str">
        <f>"Positive "&amp;CE1</f>
        <v>Positive Butler PCR Individuals</v>
      </c>
      <c r="CI1" s="21" t="str">
        <f>"Positive "&amp;CF1</f>
        <v>Positive ButlerAntigen Individuals</v>
      </c>
      <c r="CJ1" s="21" t="str">
        <f>"Butler "&amp;BT1</f>
        <v>Butler Individuals Postive</v>
      </c>
      <c r="CK1" s="21" t="str">
        <f>"Black Hawk "&amp;BM1</f>
        <v>Black Hawk Total Tests</v>
      </c>
      <c r="CL1" s="21" t="str">
        <f>"Black Hawk "&amp;BN1</f>
        <v>Black Hawk Positive Tests</v>
      </c>
      <c r="CM1" s="21" t="s">
        <v>445</v>
      </c>
      <c r="CN1" s="21" t="s">
        <v>446</v>
      </c>
      <c r="CO1" s="21" t="str">
        <f>"Black Hawk "&amp;BQ1</f>
        <v>Black Hawk Individuals Tested</v>
      </c>
      <c r="CP1" s="21" t="str">
        <f>"Positive "&amp;CM1</f>
        <v>Positive BH PCR Individuals</v>
      </c>
      <c r="CQ1" s="21" t="str">
        <f>"Positive "&amp;CN1</f>
        <v>Positive BH Antigen Individuals</v>
      </c>
      <c r="CR1" s="21" t="str">
        <f>"Black Hawk "&amp;BT1</f>
        <v>Black Hawk Individuals Postive</v>
      </c>
    </row>
    <row r="2" spans="1:96" x14ac:dyDescent="0.35">
      <c r="A2" s="14">
        <v>43898</v>
      </c>
      <c r="C2">
        <v>3</v>
      </c>
      <c r="E2">
        <v>0</v>
      </c>
      <c r="N2" t="s">
        <v>19</v>
      </c>
      <c r="O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96" x14ac:dyDescent="0.35">
      <c r="A3" s="14">
        <v>43899</v>
      </c>
      <c r="C3">
        <v>5</v>
      </c>
      <c r="E3">
        <v>0</v>
      </c>
      <c r="N3" t="s">
        <v>19</v>
      </c>
      <c r="O3" t="s">
        <v>19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96" x14ac:dyDescent="0.35">
      <c r="A4" s="14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96" x14ac:dyDescent="0.35">
      <c r="A5" s="14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96" x14ac:dyDescent="0.35">
      <c r="A6" s="14">
        <v>43903</v>
      </c>
      <c r="C6">
        <v>17</v>
      </c>
      <c r="E6">
        <v>0</v>
      </c>
      <c r="N6" t="s">
        <v>19</v>
      </c>
      <c r="O6" t="s">
        <v>19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96" x14ac:dyDescent="0.35">
      <c r="A7" s="14">
        <v>43904</v>
      </c>
      <c r="C7">
        <v>18</v>
      </c>
      <c r="E7">
        <v>0</v>
      </c>
      <c r="N7" t="s">
        <v>19</v>
      </c>
      <c r="O7" t="s">
        <v>19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96" x14ac:dyDescent="0.35">
      <c r="A8" s="14">
        <v>43908</v>
      </c>
      <c r="C8">
        <v>38</v>
      </c>
      <c r="D8">
        <f>AQ8</f>
        <v>4</v>
      </c>
      <c r="E8">
        <v>0</v>
      </c>
      <c r="N8" t="s">
        <v>19</v>
      </c>
      <c r="O8" t="s">
        <v>19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96" x14ac:dyDescent="0.35">
      <c r="A9" s="14">
        <v>43909</v>
      </c>
      <c r="B9">
        <v>686</v>
      </c>
      <c r="C9">
        <v>44</v>
      </c>
      <c r="D9">
        <f t="shared" ref="D9:D71" si="1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96" x14ac:dyDescent="0.35">
      <c r="A10" s="14">
        <v>43913</v>
      </c>
      <c r="B10">
        <v>2148</v>
      </c>
      <c r="C10">
        <v>105</v>
      </c>
      <c r="D10">
        <f t="shared" si="1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96" x14ac:dyDescent="0.35">
      <c r="A11" s="14">
        <v>43914</v>
      </c>
      <c r="C11" t="s">
        <v>19</v>
      </c>
      <c r="D11">
        <f t="shared" si="1"/>
        <v>13</v>
      </c>
      <c r="E11">
        <v>1</v>
      </c>
      <c r="N11" t="s">
        <v>19</v>
      </c>
      <c r="O11" t="s">
        <v>19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96" x14ac:dyDescent="0.35">
      <c r="A12" s="14">
        <v>43917</v>
      </c>
      <c r="B12">
        <v>3975</v>
      </c>
      <c r="C12">
        <v>235</v>
      </c>
      <c r="D12">
        <f t="shared" si="1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96" x14ac:dyDescent="0.35">
      <c r="A13" s="14">
        <v>43918</v>
      </c>
      <c r="B13">
        <v>4673</v>
      </c>
      <c r="C13">
        <v>298</v>
      </c>
      <c r="D13">
        <f t="shared" si="1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96" x14ac:dyDescent="0.35">
      <c r="A14" s="14">
        <v>43919</v>
      </c>
      <c r="B14">
        <v>5349</v>
      </c>
      <c r="C14">
        <v>336</v>
      </c>
      <c r="D14">
        <f t="shared" si="1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96" x14ac:dyDescent="0.35">
      <c r="A15" s="14">
        <v>43920</v>
      </c>
      <c r="B15">
        <v>6586</v>
      </c>
      <c r="C15">
        <v>424</v>
      </c>
      <c r="D15">
        <f t="shared" si="1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96" x14ac:dyDescent="0.35">
      <c r="A16" s="14">
        <v>43921</v>
      </c>
      <c r="B16">
        <v>7385</v>
      </c>
      <c r="C16">
        <v>497</v>
      </c>
      <c r="D16">
        <f t="shared" si="1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4">
        <v>43922</v>
      </c>
      <c r="B17">
        <v>7853</v>
      </c>
      <c r="C17">
        <v>549</v>
      </c>
      <c r="D17">
        <f t="shared" si="1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4">
        <v>43923</v>
      </c>
      <c r="B18">
        <v>8668</v>
      </c>
      <c r="C18">
        <v>614</v>
      </c>
      <c r="D18">
        <f t="shared" si="1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4">
        <v>43924</v>
      </c>
      <c r="B19">
        <v>699</v>
      </c>
      <c r="C19">
        <v>699</v>
      </c>
      <c r="D19">
        <f t="shared" si="1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S19" t="s">
        <v>19</v>
      </c>
      <c r="T19" t="s">
        <v>19</v>
      </c>
      <c r="U19" s="8">
        <f>Sheet2!D8</f>
        <v>9.8870658427445135E-2</v>
      </c>
      <c r="V19" t="s">
        <v>19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4">
        <v>43925</v>
      </c>
      <c r="B20">
        <v>10240</v>
      </c>
      <c r="C20">
        <v>786</v>
      </c>
      <c r="D20">
        <f t="shared" si="1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4">
        <v>43926</v>
      </c>
      <c r="B21">
        <v>10841</v>
      </c>
      <c r="C21">
        <v>868</v>
      </c>
      <c r="D21">
        <f t="shared" si="1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4">
        <v>43927</v>
      </c>
      <c r="B22">
        <v>11599</v>
      </c>
      <c r="C22">
        <v>946</v>
      </c>
      <c r="D22">
        <f t="shared" si="1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4">
        <v>43928</v>
      </c>
      <c r="B23">
        <v>12718</v>
      </c>
      <c r="C23">
        <v>1048</v>
      </c>
      <c r="D23">
        <f t="shared" si="1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4">
        <v>43929</v>
      </c>
      <c r="B24">
        <v>13966</v>
      </c>
      <c r="C24">
        <v>1145</v>
      </c>
      <c r="D24">
        <f t="shared" si="1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4">
        <v>43930</v>
      </c>
      <c r="B25">
        <v>14973</v>
      </c>
      <c r="C25">
        <v>1270</v>
      </c>
      <c r="D25">
        <f t="shared" si="1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4">
        <v>43931</v>
      </c>
      <c r="B26">
        <v>15953</v>
      </c>
      <c r="C26">
        <v>1388</v>
      </c>
      <c r="D26">
        <f t="shared" si="1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4">
        <v>43932</v>
      </c>
      <c r="B27">
        <v>17132</v>
      </c>
      <c r="C27">
        <v>1510</v>
      </c>
      <c r="D27">
        <f t="shared" si="1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4">
        <v>43933</v>
      </c>
      <c r="B28">
        <v>17592</v>
      </c>
      <c r="C28">
        <v>1587</v>
      </c>
      <c r="D28">
        <f t="shared" si="1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4">
        <v>43934</v>
      </c>
      <c r="B29">
        <v>18696</v>
      </c>
      <c r="C29">
        <v>1710</v>
      </c>
      <c r="D29">
        <f t="shared" si="1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4">
        <v>43935</v>
      </c>
      <c r="B30">
        <v>19366</v>
      </c>
      <c r="C30">
        <v>1899</v>
      </c>
      <c r="D30">
        <f t="shared" si="1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4">
        <v>43936</v>
      </c>
      <c r="B31">
        <v>19869</v>
      </c>
      <c r="C31">
        <v>1995</v>
      </c>
      <c r="D31">
        <f t="shared" si="1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4">
        <v>43937</v>
      </c>
      <c r="B32">
        <v>20675</v>
      </c>
      <c r="C32">
        <v>2141</v>
      </c>
      <c r="D32">
        <f t="shared" si="1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4">
        <v>43938</v>
      </c>
      <c r="B33">
        <v>21792</v>
      </c>
      <c r="C33">
        <v>2332</v>
      </c>
      <c r="D33">
        <f t="shared" si="1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4">
        <v>43939</v>
      </c>
      <c r="B34">
        <v>22947</v>
      </c>
      <c r="C34">
        <v>2513</v>
      </c>
      <c r="D34">
        <f t="shared" si="1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4">
        <v>43940</v>
      </c>
      <c r="B35">
        <v>24550</v>
      </c>
      <c r="C35">
        <v>2902</v>
      </c>
      <c r="D35">
        <f t="shared" si="1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4">
        <v>43941</v>
      </c>
      <c r="B36">
        <v>25820</v>
      </c>
      <c r="C36">
        <v>3159</v>
      </c>
      <c r="D36">
        <f t="shared" si="1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4">
        <v>43942</v>
      </c>
      <c r="B37">
        <v>27615</v>
      </c>
      <c r="C37">
        <v>3641</v>
      </c>
      <c r="D37">
        <f t="shared" si="1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4">
        <v>43943</v>
      </c>
      <c r="B38">
        <v>28244</v>
      </c>
      <c r="C38">
        <v>3748</v>
      </c>
      <c r="D38">
        <f t="shared" si="1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4">
        <v>43944</v>
      </c>
      <c r="B39">
        <v>29262</v>
      </c>
      <c r="C39">
        <v>3924</v>
      </c>
      <c r="D39">
        <f t="shared" si="1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4">
        <v>43945</v>
      </c>
      <c r="B40">
        <v>31973</v>
      </c>
      <c r="C40">
        <v>4445</v>
      </c>
      <c r="D40">
        <f t="shared" si="1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4">
        <v>43946</v>
      </c>
      <c r="B41">
        <v>34350</v>
      </c>
      <c r="C41">
        <v>5092</v>
      </c>
      <c r="D41">
        <f t="shared" si="1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4">
        <v>43947</v>
      </c>
      <c r="B42">
        <v>36090</v>
      </c>
      <c r="C42">
        <v>5476</v>
      </c>
      <c r="D42">
        <f t="shared" si="1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4">
        <v>43948</v>
      </c>
      <c r="B43">
        <v>38150</v>
      </c>
      <c r="C43">
        <v>5868</v>
      </c>
      <c r="D43">
        <f t="shared" si="1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4">
        <v>43949</v>
      </c>
      <c r="B44">
        <v>39823</v>
      </c>
      <c r="C44">
        <v>6376</v>
      </c>
      <c r="D44">
        <f t="shared" si="1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4">
        <v>43950</v>
      </c>
      <c r="B45">
        <v>41337</v>
      </c>
      <c r="C45">
        <v>6843</v>
      </c>
      <c r="D45">
        <f t="shared" si="1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4">
        <v>43951</v>
      </c>
      <c r="B46">
        <v>42667</v>
      </c>
      <c r="C46">
        <v>7145</v>
      </c>
      <c r="D46">
        <f t="shared" si="1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4">
        <v>43952</v>
      </c>
      <c r="B47">
        <v>45593</v>
      </c>
      <c r="C47">
        <v>7884</v>
      </c>
      <c r="D47">
        <f t="shared" si="1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4">
        <v>43953</v>
      </c>
      <c r="B48">
        <v>49727</v>
      </c>
      <c r="C48">
        <v>8641</v>
      </c>
      <c r="D48">
        <f t="shared" si="1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4">
        <v>43954</v>
      </c>
      <c r="B49">
        <v>53186</v>
      </c>
      <c r="C49">
        <v>9169</v>
      </c>
      <c r="D49">
        <f t="shared" si="1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4">
        <v>43955</v>
      </c>
      <c r="B50">
        <v>57161</v>
      </c>
      <c r="C50">
        <v>9703</v>
      </c>
      <c r="D50">
        <f t="shared" si="1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4">
        <v>43956</v>
      </c>
      <c r="B51">
        <v>60569</v>
      </c>
      <c r="C51">
        <v>10111</v>
      </c>
      <c r="D51">
        <f t="shared" si="1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4">
        <v>43957</v>
      </c>
      <c r="B52">
        <v>63171</v>
      </c>
      <c r="C52">
        <v>10404</v>
      </c>
      <c r="D52">
        <f t="shared" si="1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4">
        <v>43958</v>
      </c>
      <c r="B53">
        <v>66427</v>
      </c>
      <c r="C53">
        <v>11059</v>
      </c>
      <c r="D53">
        <f t="shared" si="1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4">
        <v>43959</v>
      </c>
      <c r="B54">
        <v>70261</v>
      </c>
      <c r="C54">
        <v>11457</v>
      </c>
      <c r="D54">
        <f t="shared" si="1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4">
        <v>43960</v>
      </c>
      <c r="B55">
        <v>71476</v>
      </c>
      <c r="C55">
        <v>11671</v>
      </c>
      <c r="D55">
        <f t="shared" si="1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4">
        <v>43961</v>
      </c>
      <c r="B56">
        <v>74174</v>
      </c>
      <c r="C56">
        <v>11959</v>
      </c>
      <c r="D56">
        <f t="shared" si="1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4">
        <v>43962</v>
      </c>
      <c r="B57">
        <v>77792</v>
      </c>
      <c r="C57">
        <v>12373</v>
      </c>
      <c r="D57">
        <f t="shared" si="1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4">
        <v>43963</v>
      </c>
      <c r="B58">
        <v>81288</v>
      </c>
      <c r="C58">
        <v>12912</v>
      </c>
      <c r="D58">
        <f t="shared" si="1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4">
        <v>43964</v>
      </c>
      <c r="B59">
        <v>85719</v>
      </c>
      <c r="C59">
        <v>13289</v>
      </c>
      <c r="D59">
        <f t="shared" si="1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4">
        <v>43965</v>
      </c>
      <c r="B60">
        <v>89294</v>
      </c>
      <c r="C60">
        <v>13675</v>
      </c>
      <c r="D60">
        <f t="shared" si="1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4">
        <v>43966</v>
      </c>
      <c r="B61">
        <v>93556</v>
      </c>
      <c r="C61">
        <v>14049</v>
      </c>
      <c r="D61">
        <f t="shared" si="1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4">
        <v>43967</v>
      </c>
      <c r="B62">
        <v>96300</v>
      </c>
      <c r="C62">
        <v>14328</v>
      </c>
      <c r="D62">
        <f t="shared" si="1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4">
        <v>43968</v>
      </c>
      <c r="B63">
        <v>100241</v>
      </c>
      <c r="C63">
        <v>14651</v>
      </c>
      <c r="D63">
        <f t="shared" si="1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4">
        <v>43969</v>
      </c>
      <c r="B64">
        <v>103148</v>
      </c>
      <c r="C64">
        <v>14955</v>
      </c>
      <c r="D64">
        <f t="shared" si="1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4">
        <v>43970</v>
      </c>
      <c r="B65">
        <v>107196</v>
      </c>
      <c r="C65">
        <v>15296</v>
      </c>
      <c r="D65">
        <f t="shared" si="1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4">
        <v>43971</v>
      </c>
      <c r="B66">
        <v>110213</v>
      </c>
      <c r="C66">
        <v>15534</v>
      </c>
      <c r="D66">
        <f t="shared" si="1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4">
        <v>43972</v>
      </c>
      <c r="B67">
        <v>115031</v>
      </c>
      <c r="C67">
        <v>15954</v>
      </c>
      <c r="D67">
        <f t="shared" si="1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4">
        <v>43973</v>
      </c>
      <c r="B68">
        <v>119469</v>
      </c>
      <c r="C68">
        <v>16415</v>
      </c>
      <c r="D68">
        <f t="shared" si="1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4">
        <v>43974</v>
      </c>
      <c r="B69">
        <v>122990</v>
      </c>
      <c r="C69">
        <v>16767</v>
      </c>
      <c r="D69">
        <f t="shared" si="1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4">
        <f>A69+1</f>
        <v>43975</v>
      </c>
      <c r="B70">
        <f>114795+C70</f>
        <v>132352</v>
      </c>
      <c r="C70">
        <v>17557</v>
      </c>
      <c r="D70">
        <f t="shared" si="1"/>
        <v>10338</v>
      </c>
      <c r="E70">
        <v>456</v>
      </c>
      <c r="F70">
        <f t="shared" ref="F70:F76" si="2">G70</f>
        <v>377</v>
      </c>
      <c r="G70">
        <v>377</v>
      </c>
      <c r="H70">
        <v>118</v>
      </c>
      <c r="N70">
        <f t="shared" ref="N70:N100" si="3">B70-C70</f>
        <v>114795</v>
      </c>
      <c r="O70" s="3">
        <f t="shared" ref="O70:O100" si="4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5">C70-D70-E70</f>
        <v>6763</v>
      </c>
      <c r="X70" s="3">
        <f t="shared" ref="X70:X100" si="6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4">
        <f t="shared" ref="A71:A76" si="7">A70+1</f>
        <v>43976</v>
      </c>
      <c r="B71">
        <v>134985</v>
      </c>
      <c r="C71">
        <v>17659</v>
      </c>
      <c r="D71">
        <f t="shared" si="1"/>
        <v>10518</v>
      </c>
      <c r="E71">
        <v>466</v>
      </c>
      <c r="F71">
        <f t="shared" si="2"/>
        <v>379</v>
      </c>
      <c r="G71">
        <v>379</v>
      </c>
      <c r="H71">
        <v>115</v>
      </c>
      <c r="N71">
        <f t="shared" si="3"/>
        <v>117326</v>
      </c>
      <c r="O71" s="3">
        <f t="shared" si="4"/>
        <v>0.13082194317887172</v>
      </c>
      <c r="R71">
        <f t="shared" ref="R71:R100" si="8">C71-C70</f>
        <v>102</v>
      </c>
      <c r="S71">
        <f t="shared" ref="S71:S100" si="9">N71-N70</f>
        <v>2531</v>
      </c>
      <c r="T71" s="3">
        <f t="shared" ref="T71:T100" si="10">R71/V71</f>
        <v>3.8739080896315989E-2</v>
      </c>
      <c r="U71" s="8">
        <f>Sheet2!D60</f>
        <v>8.7167256501000157E-2</v>
      </c>
      <c r="V71">
        <f t="shared" ref="V71:V100" si="11">B71-B70</f>
        <v>2633</v>
      </c>
      <c r="W71">
        <f t="shared" si="5"/>
        <v>6675</v>
      </c>
      <c r="X71" s="3">
        <f t="shared" si="6"/>
        <v>5.6779026217228468E-2</v>
      </c>
      <c r="Y71">
        <f t="shared" ref="Y71:Y100" si="12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4">
        <f t="shared" si="7"/>
        <v>43977</v>
      </c>
      <c r="B72">
        <v>139157</v>
      </c>
      <c r="C72">
        <v>18273</v>
      </c>
      <c r="D72">
        <f t="shared" ref="D72:D116" si="13">AQ72</f>
        <v>10679</v>
      </c>
      <c r="E72">
        <v>488</v>
      </c>
      <c r="F72">
        <f t="shared" si="2"/>
        <v>393</v>
      </c>
      <c r="G72">
        <v>393</v>
      </c>
      <c r="H72">
        <v>109</v>
      </c>
      <c r="N72">
        <f t="shared" si="3"/>
        <v>120884</v>
      </c>
      <c r="O72" s="3">
        <f t="shared" si="4"/>
        <v>0.13131211509302443</v>
      </c>
      <c r="R72">
        <f t="shared" si="8"/>
        <v>614</v>
      </c>
      <c r="S72">
        <f t="shared" si="9"/>
        <v>3558</v>
      </c>
      <c r="T72" s="3">
        <f t="shared" si="10"/>
        <v>0.14717162032598274</v>
      </c>
      <c r="U72" s="8">
        <f>Sheet2!D61</f>
        <v>9.7205206738131697E-2</v>
      </c>
      <c r="V72">
        <f t="shared" si="11"/>
        <v>4172</v>
      </c>
      <c r="W72">
        <f t="shared" si="5"/>
        <v>7106</v>
      </c>
      <c r="X72" s="3">
        <f t="shared" si="6"/>
        <v>5.5305375738812272E-2</v>
      </c>
      <c r="Y72">
        <f t="shared" si="12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4">
        <f t="shared" si="7"/>
        <v>43978</v>
      </c>
      <c r="B73">
        <v>142321</v>
      </c>
      <c r="C73">
        <v>18502</v>
      </c>
      <c r="D73">
        <f t="shared" si="13"/>
        <v>10905</v>
      </c>
      <c r="E73">
        <v>500</v>
      </c>
      <c r="F73">
        <f t="shared" si="2"/>
        <v>383</v>
      </c>
      <c r="G73">
        <v>383</v>
      </c>
      <c r="H73">
        <v>112</v>
      </c>
      <c r="N73">
        <f t="shared" si="3"/>
        <v>123819</v>
      </c>
      <c r="O73" s="3">
        <f t="shared" si="4"/>
        <v>0.13000189711989096</v>
      </c>
      <c r="R73">
        <f t="shared" si="8"/>
        <v>229</v>
      </c>
      <c r="S73">
        <f t="shared" si="9"/>
        <v>2935</v>
      </c>
      <c r="T73" s="3">
        <f t="shared" si="10"/>
        <v>7.2376738305941851E-2</v>
      </c>
      <c r="U73" s="8">
        <f>Sheet2!D62</f>
        <v>9.6318574637377696E-2</v>
      </c>
      <c r="V73">
        <f t="shared" si="11"/>
        <v>3164</v>
      </c>
      <c r="W73">
        <f t="shared" si="5"/>
        <v>7097</v>
      </c>
      <c r="X73" s="3">
        <f t="shared" si="6"/>
        <v>5.3966464703395799E-2</v>
      </c>
      <c r="Y73">
        <f t="shared" si="12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4">
        <f t="shared" si="7"/>
        <v>43979</v>
      </c>
      <c r="B74">
        <v>146275</v>
      </c>
      <c r="C74">
        <v>18792</v>
      </c>
      <c r="D74">
        <f t="shared" si="13"/>
        <v>11445</v>
      </c>
      <c r="E74">
        <v>520</v>
      </c>
      <c r="F74">
        <f t="shared" si="2"/>
        <v>376</v>
      </c>
      <c r="G74">
        <v>376</v>
      </c>
      <c r="H74">
        <v>117</v>
      </c>
      <c r="N74">
        <f t="shared" si="3"/>
        <v>127483</v>
      </c>
      <c r="O74" s="3">
        <f t="shared" si="4"/>
        <v>0.12847034694923945</v>
      </c>
      <c r="R74">
        <f t="shared" si="8"/>
        <v>290</v>
      </c>
      <c r="S74">
        <f t="shared" si="9"/>
        <v>3664</v>
      </c>
      <c r="T74" s="3">
        <f t="shared" si="10"/>
        <v>7.3343449671219016E-2</v>
      </c>
      <c r="U74" s="8">
        <f>Sheet2!D63</f>
        <v>9.4477030272015122E-2</v>
      </c>
      <c r="V74">
        <f t="shared" si="11"/>
        <v>3954</v>
      </c>
      <c r="W74">
        <f t="shared" si="5"/>
        <v>6827</v>
      </c>
      <c r="X74" s="3">
        <f t="shared" si="6"/>
        <v>5.5075435769737807E-2</v>
      </c>
      <c r="Y74">
        <f t="shared" si="12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4">
        <f t="shared" si="7"/>
        <v>43980</v>
      </c>
      <c r="B75">
        <v>150110</v>
      </c>
      <c r="C75">
        <v>19135</v>
      </c>
      <c r="D75">
        <f t="shared" si="13"/>
        <v>11872</v>
      </c>
      <c r="E75">
        <v>527</v>
      </c>
      <c r="F75">
        <f t="shared" si="2"/>
        <v>368</v>
      </c>
      <c r="G75">
        <v>368</v>
      </c>
      <c r="H75">
        <v>118</v>
      </c>
      <c r="N75">
        <f t="shared" si="3"/>
        <v>130975</v>
      </c>
      <c r="O75" s="3">
        <f t="shared" si="4"/>
        <v>0.12747318633002463</v>
      </c>
      <c r="R75">
        <f t="shared" si="8"/>
        <v>343</v>
      </c>
      <c r="S75">
        <f t="shared" si="9"/>
        <v>3492</v>
      </c>
      <c r="T75" s="3">
        <f t="shared" si="10"/>
        <v>8.9439374185136894E-2</v>
      </c>
      <c r="U75" s="8">
        <f>Sheet2!D64</f>
        <v>9.2016129032258059E-2</v>
      </c>
      <c r="V75">
        <f t="shared" si="11"/>
        <v>3835</v>
      </c>
      <c r="W75">
        <f t="shared" si="5"/>
        <v>6736</v>
      </c>
      <c r="X75" s="3">
        <f t="shared" si="6"/>
        <v>5.4631828978622329E-2</v>
      </c>
      <c r="Y75">
        <f t="shared" si="12"/>
        <v>7</v>
      </c>
      <c r="Z75">
        <v>69</v>
      </c>
      <c r="AC75">
        <v>59</v>
      </c>
      <c r="AF75">
        <v>6</v>
      </c>
      <c r="AI75">
        <f t="shared" ref="AI75:AI122" si="14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4">
        <f t="shared" si="7"/>
        <v>43981</v>
      </c>
      <c r="B76">
        <v>156713</v>
      </c>
      <c r="C76">
        <v>19551</v>
      </c>
      <c r="D76">
        <f t="shared" si="13"/>
        <v>12275</v>
      </c>
      <c r="E76">
        <v>534</v>
      </c>
      <c r="F76">
        <f t="shared" si="2"/>
        <v>341</v>
      </c>
      <c r="G76">
        <v>341</v>
      </c>
      <c r="H76">
        <v>116</v>
      </c>
      <c r="N76">
        <f t="shared" si="3"/>
        <v>137162</v>
      </c>
      <c r="O76" s="3">
        <f t="shared" si="4"/>
        <v>0.12475672088467453</v>
      </c>
      <c r="R76">
        <f t="shared" si="8"/>
        <v>416</v>
      </c>
      <c r="S76">
        <f t="shared" si="9"/>
        <v>6187</v>
      </c>
      <c r="T76" s="3">
        <f t="shared" si="10"/>
        <v>6.3001665909435109E-2</v>
      </c>
      <c r="U76" s="8">
        <f>Sheet2!D65</f>
        <v>8.4140305573488269E-2</v>
      </c>
      <c r="V76">
        <f t="shared" si="11"/>
        <v>6603</v>
      </c>
      <c r="W76">
        <f t="shared" si="5"/>
        <v>6742</v>
      </c>
      <c r="X76" s="3">
        <f t="shared" si="6"/>
        <v>5.0578463363986949E-2</v>
      </c>
      <c r="Y76">
        <f t="shared" si="12"/>
        <v>7</v>
      </c>
      <c r="Z76">
        <v>70</v>
      </c>
      <c r="AC76">
        <v>59</v>
      </c>
      <c r="AF76">
        <v>6</v>
      </c>
      <c r="AI76">
        <f t="shared" si="14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4">
        <v>43983</v>
      </c>
      <c r="B77">
        <v>159292</v>
      </c>
      <c r="C77">
        <v>19688</v>
      </c>
      <c r="D77">
        <f t="shared" si="13"/>
        <v>12784</v>
      </c>
      <c r="E77">
        <v>538</v>
      </c>
      <c r="F77">
        <v>339</v>
      </c>
      <c r="G77">
        <v>339</v>
      </c>
      <c r="H77">
        <v>125</v>
      </c>
      <c r="N77">
        <f t="shared" si="3"/>
        <v>139604</v>
      </c>
      <c r="O77" s="3">
        <f t="shared" si="4"/>
        <v>0.1235969163548703</v>
      </c>
      <c r="R77">
        <f t="shared" si="8"/>
        <v>137</v>
      </c>
      <c r="S77">
        <f t="shared" si="9"/>
        <v>2442</v>
      </c>
      <c r="T77" s="3">
        <f t="shared" si="10"/>
        <v>5.3121364870104694E-2</v>
      </c>
      <c r="U77" s="8">
        <f>Sheet2!D66</f>
        <v>7.9101707498144019E-2</v>
      </c>
      <c r="V77">
        <f t="shared" si="11"/>
        <v>2579</v>
      </c>
      <c r="W77">
        <f t="shared" si="5"/>
        <v>6366</v>
      </c>
      <c r="X77" s="3">
        <f t="shared" si="6"/>
        <v>5.3251649387370405E-2</v>
      </c>
      <c r="Y77">
        <f t="shared" si="12"/>
        <v>4</v>
      </c>
      <c r="Z77">
        <v>70</v>
      </c>
      <c r="AC77">
        <v>59</v>
      </c>
      <c r="AF77">
        <v>6</v>
      </c>
      <c r="AI77">
        <f t="shared" si="14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4">
        <f t="shared" ref="A78:A151" si="15">A77+1</f>
        <v>43984</v>
      </c>
      <c r="B78">
        <v>163969</v>
      </c>
      <c r="C78">
        <v>19956</v>
      </c>
      <c r="D78">
        <f t="shared" si="13"/>
        <v>13025</v>
      </c>
      <c r="E78">
        <v>560</v>
      </c>
      <c r="F78">
        <v>327</v>
      </c>
      <c r="H78">
        <v>114</v>
      </c>
      <c r="N78">
        <f t="shared" si="3"/>
        <v>144013</v>
      </c>
      <c r="O78" s="3">
        <f t="shared" si="4"/>
        <v>0.12170593221889503</v>
      </c>
      <c r="R78">
        <f t="shared" si="8"/>
        <v>268</v>
      </c>
      <c r="S78">
        <f t="shared" si="9"/>
        <v>4409</v>
      </c>
      <c r="T78" s="3">
        <f t="shared" si="10"/>
        <v>5.7301689116955316E-2</v>
      </c>
      <c r="U78" s="8">
        <f>Sheet2!D67</f>
        <v>7.9250621032293675E-2</v>
      </c>
      <c r="V78">
        <f t="shared" si="11"/>
        <v>4677</v>
      </c>
      <c r="W78">
        <f t="shared" si="5"/>
        <v>6371</v>
      </c>
      <c r="X78" s="3">
        <f t="shared" si="6"/>
        <v>5.1326322398367603E-2</v>
      </c>
      <c r="Y78">
        <f t="shared" si="12"/>
        <v>22</v>
      </c>
      <c r="Z78">
        <v>69</v>
      </c>
      <c r="AC78">
        <v>59</v>
      </c>
      <c r="AF78">
        <v>6</v>
      </c>
      <c r="AI78">
        <f t="shared" si="14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4">
        <f t="shared" si="15"/>
        <v>43985</v>
      </c>
      <c r="B79">
        <f>B78+3732</f>
        <v>167701</v>
      </c>
      <c r="C79">
        <f>C78+201</f>
        <v>20157</v>
      </c>
      <c r="D79">
        <f t="shared" si="13"/>
        <v>13243</v>
      </c>
      <c r="E79">
        <v>566</v>
      </c>
      <c r="F79">
        <v>314</v>
      </c>
      <c r="H79">
        <v>116</v>
      </c>
      <c r="N79">
        <f t="shared" si="3"/>
        <v>147544</v>
      </c>
      <c r="O79" s="3">
        <f t="shared" si="4"/>
        <v>0.12019606323158478</v>
      </c>
      <c r="R79">
        <f t="shared" si="8"/>
        <v>201</v>
      </c>
      <c r="S79">
        <f t="shared" si="9"/>
        <v>3531</v>
      </c>
      <c r="T79" s="3">
        <f t="shared" si="10"/>
        <v>5.3858520900321546E-2</v>
      </c>
      <c r="U79" s="8">
        <f>Sheet2!D68</f>
        <v>6.6003363228699555E-2</v>
      </c>
      <c r="V79">
        <f t="shared" si="11"/>
        <v>3732</v>
      </c>
      <c r="W79">
        <f t="shared" si="5"/>
        <v>6348</v>
      </c>
      <c r="X79" s="3">
        <f t="shared" si="6"/>
        <v>4.9464398235664779E-2</v>
      </c>
      <c r="Y79">
        <f t="shared" si="12"/>
        <v>6</v>
      </c>
      <c r="Z79">
        <v>69</v>
      </c>
      <c r="AC79">
        <v>59</v>
      </c>
      <c r="AF79">
        <v>6</v>
      </c>
      <c r="AI79">
        <f t="shared" si="14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4">
        <f t="shared" si="15"/>
        <v>43986</v>
      </c>
      <c r="B80">
        <v>174127</v>
      </c>
      <c r="C80">
        <v>20706</v>
      </c>
      <c r="D80">
        <f t="shared" si="13"/>
        <v>13650</v>
      </c>
      <c r="E80">
        <v>579</v>
      </c>
      <c r="F80">
        <v>310</v>
      </c>
      <c r="H80">
        <v>105</v>
      </c>
      <c r="N80">
        <f t="shared" si="3"/>
        <v>153421</v>
      </c>
      <c r="O80" s="4">
        <f t="shared" si="4"/>
        <v>0.11891320702705496</v>
      </c>
      <c r="R80">
        <f t="shared" si="8"/>
        <v>549</v>
      </c>
      <c r="S80">
        <f t="shared" si="9"/>
        <v>5877</v>
      </c>
      <c r="T80" s="3">
        <f t="shared" si="10"/>
        <v>8.5434173669467789E-2</v>
      </c>
      <c r="U80" s="8">
        <f>Sheet2!D69</f>
        <v>6.9295101553166066E-2</v>
      </c>
      <c r="V80">
        <f t="shared" si="11"/>
        <v>6426</v>
      </c>
      <c r="W80">
        <f t="shared" si="5"/>
        <v>6477</v>
      </c>
      <c r="X80" s="3">
        <f t="shared" si="6"/>
        <v>4.7861664350779681E-2</v>
      </c>
      <c r="Y80">
        <f t="shared" si="12"/>
        <v>13</v>
      </c>
      <c r="Z80">
        <v>70</v>
      </c>
      <c r="AC80">
        <v>61</v>
      </c>
      <c r="AF80">
        <v>6</v>
      </c>
      <c r="AI80">
        <f t="shared" si="14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4">
        <f t="shared" si="15"/>
        <v>43987</v>
      </c>
      <c r="B81">
        <v>179816</v>
      </c>
      <c r="C81">
        <v>21096</v>
      </c>
      <c r="D81">
        <f t="shared" si="13"/>
        <v>14027</v>
      </c>
      <c r="E81">
        <v>591</v>
      </c>
      <c r="F81">
        <v>299</v>
      </c>
      <c r="H81">
        <v>102</v>
      </c>
      <c r="N81">
        <f t="shared" si="3"/>
        <v>158720</v>
      </c>
      <c r="O81" s="4">
        <f t="shared" si="4"/>
        <v>0.11731992703652623</v>
      </c>
      <c r="R81">
        <f t="shared" si="8"/>
        <v>390</v>
      </c>
      <c r="S81">
        <f t="shared" si="9"/>
        <v>5299</v>
      </c>
      <c r="T81" s="3">
        <f t="shared" si="10"/>
        <v>6.8553348567410799E-2</v>
      </c>
      <c r="U81" s="8">
        <f>Sheet2!D70</f>
        <v>6.8692048537610684E-2</v>
      </c>
      <c r="V81">
        <f t="shared" si="11"/>
        <v>5689</v>
      </c>
      <c r="W81">
        <f t="shared" si="5"/>
        <v>6478</v>
      </c>
      <c r="X81" s="3">
        <f t="shared" si="6"/>
        <v>4.6156221055881443E-2</v>
      </c>
      <c r="Y81">
        <f t="shared" si="12"/>
        <v>12</v>
      </c>
      <c r="Z81">
        <v>71</v>
      </c>
      <c r="AC81">
        <v>61</v>
      </c>
      <c r="AF81">
        <v>6</v>
      </c>
      <c r="AI81">
        <f t="shared" si="14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4">
        <f t="shared" si="15"/>
        <v>43988</v>
      </c>
      <c r="B82">
        <v>184554</v>
      </c>
      <c r="C82">
        <v>21438</v>
      </c>
      <c r="D82">
        <f t="shared" si="13"/>
        <v>14398</v>
      </c>
      <c r="E82">
        <v>597</v>
      </c>
      <c r="F82">
        <v>288</v>
      </c>
      <c r="H82">
        <v>92</v>
      </c>
      <c r="N82">
        <f t="shared" si="3"/>
        <v>163116</v>
      </c>
      <c r="O82" s="4">
        <f t="shared" si="4"/>
        <v>0.11616112357358822</v>
      </c>
      <c r="R82">
        <f t="shared" si="8"/>
        <v>342</v>
      </c>
      <c r="S82">
        <f t="shared" si="9"/>
        <v>4396</v>
      </c>
      <c r="T82" s="3">
        <f t="shared" si="10"/>
        <v>7.2182355424229627E-2</v>
      </c>
      <c r="U82" s="8">
        <f>Sheet2!D71</f>
        <v>6.6862153060039481E-2</v>
      </c>
      <c r="V82">
        <f t="shared" si="11"/>
        <v>4738</v>
      </c>
      <c r="W82">
        <f t="shared" si="5"/>
        <v>6443</v>
      </c>
      <c r="X82" s="3">
        <f t="shared" si="6"/>
        <v>4.4699674064876613E-2</v>
      </c>
      <c r="Y82">
        <f t="shared" si="12"/>
        <v>6</v>
      </c>
      <c r="Z82">
        <v>71</v>
      </c>
      <c r="AC82">
        <v>61</v>
      </c>
      <c r="AF82">
        <v>6</v>
      </c>
      <c r="AI82">
        <f t="shared" si="14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4">
        <f t="shared" si="15"/>
        <v>43989</v>
      </c>
      <c r="B83">
        <v>187939</v>
      </c>
      <c r="C83">
        <v>21635</v>
      </c>
      <c r="D83">
        <f t="shared" si="13"/>
        <v>14733</v>
      </c>
      <c r="E83">
        <v>604</v>
      </c>
      <c r="F83">
        <v>269</v>
      </c>
      <c r="H83">
        <v>86</v>
      </c>
      <c r="N83">
        <f t="shared" si="3"/>
        <v>166304</v>
      </c>
      <c r="O83" s="4">
        <f t="shared" si="4"/>
        <v>0.11511713907172008</v>
      </c>
      <c r="R83">
        <f t="shared" si="8"/>
        <v>197</v>
      </c>
      <c r="S83">
        <f t="shared" si="9"/>
        <v>3188</v>
      </c>
      <c r="T83" s="3">
        <f t="shared" si="10"/>
        <v>5.8197932053175777E-2</v>
      </c>
      <c r="U83" s="8">
        <f>Sheet2!D72</f>
        <v>6.6739255748414786E-2</v>
      </c>
      <c r="V83">
        <f t="shared" si="11"/>
        <v>3385</v>
      </c>
      <c r="W83">
        <f t="shared" si="5"/>
        <v>6298</v>
      </c>
      <c r="X83" s="3">
        <f t="shared" si="6"/>
        <v>4.2711972054620517E-2</v>
      </c>
      <c r="Y83">
        <f t="shared" si="12"/>
        <v>7</v>
      </c>
      <c r="Z83">
        <v>71</v>
      </c>
      <c r="AC83">
        <v>61</v>
      </c>
      <c r="AF83">
        <v>6</v>
      </c>
      <c r="AI83">
        <f t="shared" si="14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4">
        <f t="shared" si="15"/>
        <v>43990</v>
      </c>
      <c r="B84">
        <v>192950</v>
      </c>
      <c r="C84">
        <v>21919</v>
      </c>
      <c r="D84">
        <f t="shared" si="13"/>
        <v>15165</v>
      </c>
      <c r="E84">
        <v>606</v>
      </c>
      <c r="F84">
        <v>265</v>
      </c>
      <c r="H84">
        <v>85</v>
      </c>
      <c r="N84">
        <f t="shared" si="3"/>
        <v>171031</v>
      </c>
      <c r="O84" s="4">
        <f t="shared" si="4"/>
        <v>0.11359937807722208</v>
      </c>
      <c r="R84">
        <f t="shared" si="8"/>
        <v>284</v>
      </c>
      <c r="S84">
        <f t="shared" si="9"/>
        <v>4727</v>
      </c>
      <c r="T84" s="3">
        <f t="shared" si="10"/>
        <v>5.6675314308521255E-2</v>
      </c>
      <c r="U84" s="8">
        <f>Sheet2!D73</f>
        <v>6.628439004100066E-2</v>
      </c>
      <c r="V84">
        <f t="shared" si="11"/>
        <v>5011</v>
      </c>
      <c r="W84">
        <f t="shared" si="5"/>
        <v>6148</v>
      </c>
      <c r="X84" s="3">
        <f t="shared" si="6"/>
        <v>4.3103448275862072E-2</v>
      </c>
      <c r="Y84">
        <f t="shared" si="12"/>
        <v>2</v>
      </c>
      <c r="Z84">
        <v>74</v>
      </c>
      <c r="AC84">
        <v>61</v>
      </c>
      <c r="AF84">
        <v>6</v>
      </c>
      <c r="AI84">
        <f t="shared" si="14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4">
        <f t="shared" si="15"/>
        <v>43991</v>
      </c>
      <c r="B85">
        <v>197340</v>
      </c>
      <c r="C85">
        <v>22179</v>
      </c>
      <c r="D85">
        <f t="shared" si="13"/>
        <v>15352</v>
      </c>
      <c r="E85">
        <v>622</v>
      </c>
      <c r="F85">
        <v>255</v>
      </c>
      <c r="H85">
        <v>82</v>
      </c>
      <c r="N85">
        <f t="shared" si="3"/>
        <v>175161</v>
      </c>
      <c r="O85" s="4">
        <f t="shared" si="4"/>
        <v>0.11238978412891457</v>
      </c>
      <c r="R85">
        <f t="shared" si="8"/>
        <v>260</v>
      </c>
      <c r="S85">
        <f t="shared" si="9"/>
        <v>4130</v>
      </c>
      <c r="T85" s="3">
        <f t="shared" si="10"/>
        <v>5.9225512528473807E-2</v>
      </c>
      <c r="U85" s="8">
        <f>Sheet2!D74</f>
        <v>6.6614725360342811E-2</v>
      </c>
      <c r="V85">
        <f t="shared" si="11"/>
        <v>4390</v>
      </c>
      <c r="W85">
        <f t="shared" si="5"/>
        <v>6205</v>
      </c>
      <c r="X85" s="3">
        <f t="shared" si="6"/>
        <v>4.1095890410958902E-2</v>
      </c>
      <c r="Y85">
        <f t="shared" si="12"/>
        <v>16</v>
      </c>
      <c r="Z85">
        <v>74</v>
      </c>
      <c r="AC85">
        <v>63</v>
      </c>
      <c r="AF85">
        <v>6</v>
      </c>
      <c r="AI85">
        <f t="shared" si="14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4">
        <f t="shared" si="15"/>
        <v>43992</v>
      </c>
      <c r="B86">
        <v>202594</v>
      </c>
      <c r="C86">
        <v>22454</v>
      </c>
      <c r="D86">
        <f t="shared" si="13"/>
        <v>15483</v>
      </c>
      <c r="E86">
        <v>629</v>
      </c>
      <c r="F86">
        <v>245</v>
      </c>
      <c r="H86">
        <v>73</v>
      </c>
      <c r="N86">
        <f t="shared" si="3"/>
        <v>180140</v>
      </c>
      <c r="O86" s="4">
        <f t="shared" si="4"/>
        <v>0.11083250244331026</v>
      </c>
      <c r="R86">
        <f t="shared" si="8"/>
        <v>275</v>
      </c>
      <c r="S86">
        <f t="shared" si="9"/>
        <v>4979</v>
      </c>
      <c r="T86" s="3">
        <f t="shared" si="10"/>
        <v>5.234107346783403E-2</v>
      </c>
      <c r="U86" s="8">
        <f>Sheet2!D75</f>
        <v>6.5829822600521601E-2</v>
      </c>
      <c r="V86">
        <f t="shared" si="11"/>
        <v>5254</v>
      </c>
      <c r="W86">
        <f t="shared" si="5"/>
        <v>6342</v>
      </c>
      <c r="X86" s="3">
        <f t="shared" si="6"/>
        <v>3.8631346578366449E-2</v>
      </c>
      <c r="Y86">
        <f t="shared" si="12"/>
        <v>7</v>
      </c>
      <c r="Z86">
        <v>74</v>
      </c>
      <c r="AC86">
        <v>63</v>
      </c>
      <c r="AF86">
        <v>6</v>
      </c>
      <c r="AI86">
        <f t="shared" si="14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4">
        <f t="shared" si="15"/>
        <v>43993</v>
      </c>
      <c r="B87">
        <v>207057</v>
      </c>
      <c r="C87">
        <v>22785</v>
      </c>
      <c r="D87">
        <f t="shared" si="13"/>
        <v>15906</v>
      </c>
      <c r="E87">
        <v>638</v>
      </c>
      <c r="F87">
        <v>242</v>
      </c>
      <c r="H87">
        <v>75</v>
      </c>
      <c r="N87">
        <f t="shared" si="3"/>
        <v>184272</v>
      </c>
      <c r="O87" s="4">
        <f t="shared" si="4"/>
        <v>0.11004216230313392</v>
      </c>
      <c r="R87">
        <f t="shared" si="8"/>
        <v>331</v>
      </c>
      <c r="S87">
        <f t="shared" si="9"/>
        <v>4132</v>
      </c>
      <c r="T87" s="3">
        <f t="shared" si="10"/>
        <v>7.4165359623571583E-2</v>
      </c>
      <c r="U87" s="8">
        <f>Sheet2!D76</f>
        <v>6.3133920437291227E-2</v>
      </c>
      <c r="V87">
        <f t="shared" si="11"/>
        <v>4463</v>
      </c>
      <c r="W87">
        <f t="shared" si="5"/>
        <v>6241</v>
      </c>
      <c r="X87" s="3">
        <f t="shared" si="6"/>
        <v>3.8775837205576029E-2</v>
      </c>
      <c r="Y87">
        <f t="shared" si="12"/>
        <v>9</v>
      </c>
      <c r="Z87">
        <v>74</v>
      </c>
      <c r="AC87">
        <v>64</v>
      </c>
      <c r="AF87">
        <v>6</v>
      </c>
      <c r="AI87">
        <f t="shared" si="14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4">
        <f t="shared" si="15"/>
        <v>43994</v>
      </c>
      <c r="B88">
        <v>212827</v>
      </c>
      <c r="C88">
        <v>23166</v>
      </c>
      <c r="D88">
        <f t="shared" si="13"/>
        <v>16256</v>
      </c>
      <c r="E88">
        <v>641</v>
      </c>
      <c r="F88">
        <v>225</v>
      </c>
      <c r="H88">
        <v>81</v>
      </c>
      <c r="N88">
        <f t="shared" si="3"/>
        <v>189661</v>
      </c>
      <c r="O88" s="4">
        <f t="shared" si="4"/>
        <v>0.10884897123015407</v>
      </c>
      <c r="R88">
        <f t="shared" si="8"/>
        <v>381</v>
      </c>
      <c r="S88">
        <f t="shared" si="9"/>
        <v>5389</v>
      </c>
      <c r="T88" s="3">
        <f t="shared" si="10"/>
        <v>6.6031195840554599E-2</v>
      </c>
      <c r="U88" s="8">
        <f>Sheet2!D77</f>
        <v>6.2706370603738154E-2</v>
      </c>
      <c r="V88">
        <f t="shared" si="11"/>
        <v>5770</v>
      </c>
      <c r="W88">
        <f t="shared" si="5"/>
        <v>6269</v>
      </c>
      <c r="X88" s="3">
        <f t="shared" si="6"/>
        <v>3.5890891689264633E-2</v>
      </c>
      <c r="Y88">
        <f t="shared" si="12"/>
        <v>3</v>
      </c>
      <c r="Z88">
        <v>74</v>
      </c>
      <c r="AC88">
        <v>65</v>
      </c>
      <c r="AF88">
        <v>6</v>
      </c>
      <c r="AI88">
        <f t="shared" si="14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4">
        <f t="shared" si="15"/>
        <v>43995</v>
      </c>
      <c r="B89">
        <v>218960</v>
      </c>
      <c r="C89">
        <v>23551</v>
      </c>
      <c r="D89">
        <f t="shared" si="13"/>
        <v>16599</v>
      </c>
      <c r="E89">
        <v>650</v>
      </c>
      <c r="F89">
        <v>200</v>
      </c>
      <c r="H89">
        <v>76</v>
      </c>
      <c r="N89">
        <f t="shared" si="3"/>
        <v>195409</v>
      </c>
      <c r="O89" s="4">
        <f t="shared" si="4"/>
        <v>0.10755845816587505</v>
      </c>
      <c r="R89">
        <f t="shared" si="8"/>
        <v>385</v>
      </c>
      <c r="S89">
        <f t="shared" si="9"/>
        <v>5748</v>
      </c>
      <c r="T89" s="3">
        <f t="shared" si="10"/>
        <v>6.2775150823414311E-2</v>
      </c>
      <c r="U89" s="8">
        <f>Sheet2!D78</f>
        <v>6.1413706911585188E-2</v>
      </c>
      <c r="V89">
        <f t="shared" si="11"/>
        <v>6133</v>
      </c>
      <c r="W89">
        <f t="shared" si="5"/>
        <v>6302</v>
      </c>
      <c r="X89" s="3">
        <f t="shared" si="6"/>
        <v>3.1735956839098696E-2</v>
      </c>
      <c r="Y89">
        <f t="shared" si="12"/>
        <v>9</v>
      </c>
      <c r="Z89">
        <v>74</v>
      </c>
      <c r="AC89">
        <v>65</v>
      </c>
      <c r="AF89">
        <v>6</v>
      </c>
      <c r="AI89">
        <f t="shared" si="14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4">
        <f t="shared" si="15"/>
        <v>43996</v>
      </c>
      <c r="B90" s="5">
        <v>224663</v>
      </c>
      <c r="C90" s="5">
        <v>23879</v>
      </c>
      <c r="D90">
        <f t="shared" si="13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3"/>
        <v>200784</v>
      </c>
      <c r="O90" s="4">
        <f t="shared" si="4"/>
        <v>0.10628808482037541</v>
      </c>
      <c r="R90">
        <f t="shared" si="8"/>
        <v>328</v>
      </c>
      <c r="S90">
        <f t="shared" si="9"/>
        <v>5375</v>
      </c>
      <c r="T90" s="3">
        <f t="shared" si="10"/>
        <v>5.7513589338944418E-2</v>
      </c>
      <c r="U90" s="8">
        <f>Sheet2!D79</f>
        <v>6.1104454852412594E-2</v>
      </c>
      <c r="V90">
        <f t="shared" si="11"/>
        <v>5703</v>
      </c>
      <c r="W90">
        <f t="shared" si="5"/>
        <v>6315</v>
      </c>
      <c r="X90" s="3">
        <f t="shared" si="6"/>
        <v>3.2145684877276329E-2</v>
      </c>
      <c r="Y90">
        <f t="shared" si="12"/>
        <v>1</v>
      </c>
      <c r="Z90">
        <v>74</v>
      </c>
      <c r="AC90">
        <v>65</v>
      </c>
      <c r="AF90">
        <v>6</v>
      </c>
      <c r="AI90">
        <f t="shared" si="14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4">
        <f t="shared" si="15"/>
        <v>43997</v>
      </c>
      <c r="B91">
        <v>227409</v>
      </c>
      <c r="C91">
        <v>24041</v>
      </c>
      <c r="D91">
        <f t="shared" si="13"/>
        <v>17270</v>
      </c>
      <c r="E91">
        <v>653</v>
      </c>
      <c r="F91">
        <v>197</v>
      </c>
      <c r="H91">
        <v>71</v>
      </c>
      <c r="N91" s="7">
        <f t="shared" si="3"/>
        <v>203368</v>
      </c>
      <c r="O91" s="4">
        <f t="shared" si="4"/>
        <v>0.1057170120795571</v>
      </c>
      <c r="R91">
        <f t="shared" si="8"/>
        <v>162</v>
      </c>
      <c r="S91">
        <f t="shared" si="9"/>
        <v>2584</v>
      </c>
      <c r="T91" s="3">
        <f t="shared" si="10"/>
        <v>5.8994901675163872E-2</v>
      </c>
      <c r="U91" s="8">
        <f>Sheet2!D80</f>
        <v>6.1580428915522796E-2</v>
      </c>
      <c r="V91">
        <f t="shared" si="11"/>
        <v>2746</v>
      </c>
      <c r="W91">
        <f t="shared" si="5"/>
        <v>6118</v>
      </c>
      <c r="X91" s="3">
        <f t="shared" si="6"/>
        <v>3.2200065380843412E-2</v>
      </c>
      <c r="Y91">
        <f t="shared" si="12"/>
        <v>2</v>
      </c>
      <c r="Z91">
        <v>74</v>
      </c>
      <c r="AC91">
        <v>66</v>
      </c>
      <c r="AF91">
        <v>6</v>
      </c>
      <c r="AI91">
        <f t="shared" si="14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4">
        <f t="shared" si="15"/>
        <v>43998</v>
      </c>
      <c r="B92">
        <v>230263</v>
      </c>
      <c r="C92">
        <v>24161</v>
      </c>
      <c r="D92">
        <f t="shared" si="13"/>
        <v>17432</v>
      </c>
      <c r="E92">
        <v>661</v>
      </c>
      <c r="F92">
        <v>193</v>
      </c>
      <c r="H92">
        <v>71</v>
      </c>
      <c r="N92" s="7">
        <f t="shared" si="3"/>
        <v>206102</v>
      </c>
      <c r="O92" s="4">
        <f t="shared" si="4"/>
        <v>0.1049278433790926</v>
      </c>
      <c r="R92">
        <f t="shared" si="8"/>
        <v>120</v>
      </c>
      <c r="S92">
        <f t="shared" si="9"/>
        <v>2734</v>
      </c>
      <c r="T92" s="3">
        <f t="shared" si="10"/>
        <v>4.2046250875963559E-2</v>
      </c>
      <c r="U92" s="8">
        <f>Sheet2!D81</f>
        <v>6.0201075236157094E-2</v>
      </c>
      <c r="V92">
        <f t="shared" si="11"/>
        <v>2854</v>
      </c>
      <c r="W92">
        <f t="shared" si="5"/>
        <v>6068</v>
      </c>
      <c r="X92" s="3">
        <f t="shared" si="6"/>
        <v>3.1806196440342785E-2</v>
      </c>
      <c r="Y92">
        <f t="shared" si="12"/>
        <v>8</v>
      </c>
      <c r="Z92">
        <v>74</v>
      </c>
      <c r="AC92">
        <v>66</v>
      </c>
      <c r="AF92">
        <v>6</v>
      </c>
      <c r="AI92">
        <f t="shared" si="14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4">
        <f t="shared" si="15"/>
        <v>43999</v>
      </c>
      <c r="B93">
        <v>234405</v>
      </c>
      <c r="C93">
        <v>24379</v>
      </c>
      <c r="D93">
        <f t="shared" si="13"/>
        <v>17586</v>
      </c>
      <c r="E93">
        <v>671</v>
      </c>
      <c r="F93">
        <v>188</v>
      </c>
      <c r="H93">
        <v>64</v>
      </c>
      <c r="N93" s="7">
        <f t="shared" si="3"/>
        <v>210026</v>
      </c>
      <c r="O93" s="4">
        <f t="shared" si="4"/>
        <v>0.10400375418613084</v>
      </c>
      <c r="R93">
        <f t="shared" si="8"/>
        <v>218</v>
      </c>
      <c r="S93">
        <f t="shared" si="9"/>
        <v>3924</v>
      </c>
      <c r="T93" s="3">
        <f t="shared" si="10"/>
        <v>5.2631578947368418E-2</v>
      </c>
      <c r="U93" s="8">
        <f>Sheet2!D82</f>
        <v>6.0513658797271386E-2</v>
      </c>
      <c r="V93">
        <f t="shared" si="11"/>
        <v>4142</v>
      </c>
      <c r="W93">
        <f t="shared" si="5"/>
        <v>6122</v>
      </c>
      <c r="X93" s="3">
        <f t="shared" si="6"/>
        <v>3.070891865403463E-2</v>
      </c>
      <c r="Y93">
        <f t="shared" si="12"/>
        <v>10</v>
      </c>
      <c r="Z93">
        <v>75</v>
      </c>
      <c r="AC93">
        <v>66</v>
      </c>
      <c r="AF93">
        <v>6</v>
      </c>
      <c r="AI93">
        <f t="shared" si="14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4">
        <f t="shared" si="15"/>
        <v>44000</v>
      </c>
      <c r="B94">
        <v>239596</v>
      </c>
      <c r="C94">
        <v>24735</v>
      </c>
      <c r="D94">
        <f t="shared" si="13"/>
        <v>18022</v>
      </c>
      <c r="E94">
        <v>677</v>
      </c>
      <c r="F94">
        <v>176</v>
      </c>
      <c r="H94">
        <v>63</v>
      </c>
      <c r="N94" s="7">
        <f t="shared" si="3"/>
        <v>214861</v>
      </c>
      <c r="O94" s="4">
        <f t="shared" si="4"/>
        <v>0.10323628107313979</v>
      </c>
      <c r="R94">
        <f t="shared" si="8"/>
        <v>356</v>
      </c>
      <c r="S94">
        <f t="shared" si="9"/>
        <v>4835</v>
      </c>
      <c r="T94" s="3">
        <f t="shared" si="10"/>
        <v>6.8580235022153727E-2</v>
      </c>
      <c r="U94" s="8">
        <f>Sheet2!D83</f>
        <v>5.9928086296444263E-2</v>
      </c>
      <c r="V94">
        <f t="shared" si="11"/>
        <v>5191</v>
      </c>
      <c r="W94">
        <f t="shared" si="5"/>
        <v>6036</v>
      </c>
      <c r="X94" s="3">
        <f t="shared" si="6"/>
        <v>2.9158383035122599E-2</v>
      </c>
      <c r="Y94">
        <f t="shared" si="12"/>
        <v>6</v>
      </c>
      <c r="Z94">
        <v>81</v>
      </c>
      <c r="AC94">
        <v>66</v>
      </c>
      <c r="AF94">
        <v>6</v>
      </c>
      <c r="AI94">
        <f t="shared" si="14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4">
        <f t="shared" si="15"/>
        <v>44001</v>
      </c>
      <c r="B95">
        <v>245278</v>
      </c>
      <c r="C95">
        <v>25127</v>
      </c>
      <c r="D95">
        <f t="shared" si="13"/>
        <v>18352</v>
      </c>
      <c r="E95">
        <v>680</v>
      </c>
      <c r="F95">
        <v>197</v>
      </c>
      <c r="H95">
        <v>60</v>
      </c>
      <c r="N95" s="7">
        <f t="shared" si="3"/>
        <v>220151</v>
      </c>
      <c r="O95" s="4">
        <f t="shared" si="4"/>
        <v>0.10244294229405002</v>
      </c>
      <c r="R95">
        <f t="shared" si="8"/>
        <v>392</v>
      </c>
      <c r="S95">
        <f t="shared" si="9"/>
        <v>5290</v>
      </c>
      <c r="T95" s="3">
        <f t="shared" si="10"/>
        <v>6.8989792326645552E-2</v>
      </c>
      <c r="U95" s="8">
        <f>Sheet2!D84</f>
        <v>6.0429570737419495E-2</v>
      </c>
      <c r="V95">
        <f t="shared" si="11"/>
        <v>5682</v>
      </c>
      <c r="W95">
        <f t="shared" si="5"/>
        <v>6095</v>
      </c>
      <c r="X95" s="3">
        <f t="shared" si="6"/>
        <v>3.2321575061525838E-2</v>
      </c>
      <c r="Y95">
        <f t="shared" si="12"/>
        <v>3</v>
      </c>
      <c r="Z95">
        <v>81</v>
      </c>
      <c r="AC95">
        <v>66</v>
      </c>
      <c r="AF95">
        <v>6</v>
      </c>
      <c r="AI95">
        <f t="shared" si="14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4">
        <f t="shared" si="15"/>
        <v>44002</v>
      </c>
      <c r="B96">
        <v>249207</v>
      </c>
      <c r="C96">
        <v>25424</v>
      </c>
      <c r="D96">
        <f t="shared" si="13"/>
        <v>18741</v>
      </c>
      <c r="E96">
        <v>681</v>
      </c>
      <c r="F96">
        <v>182</v>
      </c>
      <c r="H96">
        <v>58</v>
      </c>
      <c r="N96" s="7">
        <f t="shared" si="3"/>
        <v>223783</v>
      </c>
      <c r="O96" s="4">
        <f t="shared" si="4"/>
        <v>0.10201960619083733</v>
      </c>
      <c r="R96">
        <f t="shared" si="8"/>
        <v>297</v>
      </c>
      <c r="S96">
        <f t="shared" si="9"/>
        <v>3632</v>
      </c>
      <c r="T96" s="3">
        <f t="shared" si="10"/>
        <v>7.5591753626877062E-2</v>
      </c>
      <c r="U96" s="8">
        <f>Sheet2!D85</f>
        <v>6.1923496545111908E-2</v>
      </c>
      <c r="V96">
        <f t="shared" si="11"/>
        <v>3929</v>
      </c>
      <c r="W96">
        <f t="shared" si="5"/>
        <v>6002</v>
      </c>
      <c r="X96" s="3">
        <f t="shared" si="6"/>
        <v>3.0323225591469511E-2</v>
      </c>
      <c r="Y96">
        <f t="shared" si="12"/>
        <v>1</v>
      </c>
      <c r="Z96">
        <v>81</v>
      </c>
      <c r="AC96">
        <v>68</v>
      </c>
      <c r="AF96">
        <v>6</v>
      </c>
      <c r="AI96">
        <f t="shared" si="14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4">
        <f t="shared" si="15"/>
        <v>44003</v>
      </c>
      <c r="B97">
        <v>256960</v>
      </c>
      <c r="C97">
        <v>25865</v>
      </c>
      <c r="D97">
        <f t="shared" si="13"/>
        <v>19086</v>
      </c>
      <c r="E97">
        <v>685</v>
      </c>
      <c r="F97">
        <v>170</v>
      </c>
      <c r="H97">
        <v>53</v>
      </c>
      <c r="N97" s="7">
        <f t="shared" si="3"/>
        <v>231095</v>
      </c>
      <c r="O97" s="4">
        <f t="shared" si="4"/>
        <v>0.10065768991282691</v>
      </c>
      <c r="R97">
        <f t="shared" si="8"/>
        <v>441</v>
      </c>
      <c r="S97">
        <f t="shared" si="9"/>
        <v>7312</v>
      </c>
      <c r="T97" s="8">
        <f t="shared" si="10"/>
        <v>5.6881207274603378E-2</v>
      </c>
      <c r="U97" s="8">
        <f>Sheet2!D86</f>
        <v>6.149177942223736E-2</v>
      </c>
      <c r="V97">
        <f t="shared" si="11"/>
        <v>7753</v>
      </c>
      <c r="W97">
        <f t="shared" si="5"/>
        <v>6094</v>
      </c>
      <c r="X97" s="3">
        <f t="shared" si="6"/>
        <v>2.789629143419757E-2</v>
      </c>
      <c r="Y97">
        <f t="shared" si="12"/>
        <v>4</v>
      </c>
      <c r="Z97">
        <v>82</v>
      </c>
      <c r="AC97">
        <v>68</v>
      </c>
      <c r="AF97">
        <v>6</v>
      </c>
      <c r="AI97">
        <f t="shared" si="14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4">
        <f t="shared" si="15"/>
        <v>44004</v>
      </c>
      <c r="B98">
        <v>259002</v>
      </c>
      <c r="C98">
        <v>26048</v>
      </c>
      <c r="D98">
        <f t="shared" si="13"/>
        <v>19466</v>
      </c>
      <c r="E98">
        <v>686</v>
      </c>
      <c r="F98">
        <v>169</v>
      </c>
      <c r="H98">
        <v>51</v>
      </c>
      <c r="N98" s="7">
        <f t="shared" si="3"/>
        <v>232954</v>
      </c>
      <c r="O98" s="4">
        <f t="shared" si="4"/>
        <v>0.1005706519640775</v>
      </c>
      <c r="R98">
        <f t="shared" si="8"/>
        <v>183</v>
      </c>
      <c r="S98">
        <f t="shared" si="9"/>
        <v>1859</v>
      </c>
      <c r="T98" s="8">
        <f t="shared" si="10"/>
        <v>8.9618021547502452E-2</v>
      </c>
      <c r="U98" s="8">
        <f>Sheet2!D87</f>
        <v>6.3526730604880829E-2</v>
      </c>
      <c r="V98">
        <f t="shared" si="11"/>
        <v>2042</v>
      </c>
      <c r="W98">
        <f t="shared" si="5"/>
        <v>5896</v>
      </c>
      <c r="X98" s="3">
        <f t="shared" si="6"/>
        <v>2.8663500678426053E-2</v>
      </c>
      <c r="Y98">
        <f t="shared" si="12"/>
        <v>1</v>
      </c>
      <c r="Z98">
        <v>82</v>
      </c>
      <c r="AC98">
        <v>68</v>
      </c>
      <c r="AF98">
        <v>6</v>
      </c>
      <c r="AI98">
        <f t="shared" si="14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4">
        <f t="shared" si="15"/>
        <v>44005</v>
      </c>
      <c r="B99">
        <v>264265</v>
      </c>
      <c r="C99">
        <v>26343</v>
      </c>
      <c r="D99">
        <f t="shared" si="13"/>
        <v>19713</v>
      </c>
      <c r="E99">
        <v>688</v>
      </c>
      <c r="F99">
        <v>163</v>
      </c>
      <c r="H99">
        <v>47</v>
      </c>
      <c r="N99" s="7">
        <f t="shared" si="3"/>
        <v>237922</v>
      </c>
      <c r="O99" s="4">
        <f t="shared" si="4"/>
        <v>9.9684029288782089E-2</v>
      </c>
      <c r="R99">
        <f t="shared" si="8"/>
        <v>295</v>
      </c>
      <c r="S99">
        <f t="shared" si="9"/>
        <v>4968</v>
      </c>
      <c r="T99" s="8">
        <f t="shared" si="10"/>
        <v>5.6051681550446514E-2</v>
      </c>
      <c r="U99" s="8">
        <f>Sheet2!D88</f>
        <v>6.4172695723780954E-2</v>
      </c>
      <c r="V99">
        <f t="shared" si="11"/>
        <v>5263</v>
      </c>
      <c r="W99">
        <f t="shared" si="5"/>
        <v>5942</v>
      </c>
      <c r="X99" s="3">
        <f t="shared" si="6"/>
        <v>2.7431841130932347E-2</v>
      </c>
      <c r="Y99">
        <f t="shared" si="12"/>
        <v>2</v>
      </c>
      <c r="Z99">
        <v>82</v>
      </c>
      <c r="AC99">
        <v>68</v>
      </c>
      <c r="AF99">
        <v>6</v>
      </c>
      <c r="AI99">
        <f t="shared" si="14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4">
        <f t="shared" si="15"/>
        <v>44006</v>
      </c>
      <c r="B100">
        <v>268435</v>
      </c>
      <c r="C100">
        <v>26601</v>
      </c>
      <c r="D100">
        <f t="shared" si="13"/>
        <v>19954</v>
      </c>
      <c r="E100">
        <v>690</v>
      </c>
      <c r="F100">
        <v>140</v>
      </c>
      <c r="H100">
        <v>43</v>
      </c>
      <c r="N100" s="7">
        <f t="shared" si="3"/>
        <v>241834</v>
      </c>
      <c r="O100" s="4">
        <f t="shared" si="4"/>
        <v>9.9096615568014607E-2</v>
      </c>
      <c r="R100">
        <f t="shared" si="8"/>
        <v>258</v>
      </c>
      <c r="S100">
        <f t="shared" si="9"/>
        <v>3912</v>
      </c>
      <c r="T100" s="8">
        <f t="shared" si="10"/>
        <v>6.1870503597122303E-2</v>
      </c>
      <c r="U100" s="8">
        <f>Sheet2!D89</f>
        <v>6.5295327652071702E-2</v>
      </c>
      <c r="V100">
        <f t="shared" si="11"/>
        <v>4170</v>
      </c>
      <c r="W100">
        <f t="shared" si="5"/>
        <v>5957</v>
      </c>
      <c r="X100" s="3">
        <f t="shared" si="6"/>
        <v>2.3501762632197415E-2</v>
      </c>
      <c r="Y100">
        <f t="shared" si="12"/>
        <v>2</v>
      </c>
      <c r="Z100">
        <v>85</v>
      </c>
      <c r="AC100">
        <v>69</v>
      </c>
      <c r="AF100">
        <v>6</v>
      </c>
      <c r="AI100">
        <f t="shared" si="14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4">
        <f t="shared" si="15"/>
        <v>44007</v>
      </c>
      <c r="B101">
        <v>275442</v>
      </c>
      <c r="C101">
        <v>27062</v>
      </c>
      <c r="D101">
        <f t="shared" si="13"/>
        <v>20260</v>
      </c>
      <c r="E101">
        <v>694</v>
      </c>
      <c r="F101">
        <v>137</v>
      </c>
      <c r="H101">
        <v>42</v>
      </c>
      <c r="N101" s="7">
        <f t="shared" ref="N101:N132" si="16">B101-C101</f>
        <v>248380</v>
      </c>
      <c r="O101" s="4">
        <f t="shared" ref="O101:O132" si="17">C101/B101</f>
        <v>9.8249359211739676E-2</v>
      </c>
      <c r="R101">
        <f t="shared" ref="R101:R132" si="18">C101-C100</f>
        <v>461</v>
      </c>
      <c r="S101">
        <f t="shared" ref="S101:S122" si="19">N101-N100</f>
        <v>6546</v>
      </c>
      <c r="T101" s="8">
        <f t="shared" ref="T101:T122" si="20">R101/V101</f>
        <v>6.5791351505637224E-2</v>
      </c>
      <c r="U101" s="8">
        <f>Sheet2!D90</f>
        <v>6.4916587624839595E-2</v>
      </c>
      <c r="V101">
        <f t="shared" ref="V101:V132" si="21">B101-B100</f>
        <v>7007</v>
      </c>
      <c r="W101">
        <f t="shared" ref="W101:W132" si="22">C101-D101-E101</f>
        <v>6108</v>
      </c>
      <c r="X101" s="3">
        <f t="shared" ref="X101:X132" si="23">F101/W101</f>
        <v>2.2429600523903078E-2</v>
      </c>
      <c r="Y101">
        <f t="shared" ref="Y101:Y132" si="24">E101-E100</f>
        <v>4</v>
      </c>
      <c r="Z101">
        <v>85</v>
      </c>
      <c r="AC101">
        <v>70</v>
      </c>
      <c r="AF101">
        <v>6</v>
      </c>
      <c r="AI101">
        <f t="shared" si="14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4">
        <f t="shared" si="15"/>
        <v>44008</v>
      </c>
      <c r="B102">
        <v>282023</v>
      </c>
      <c r="C102">
        <v>27593</v>
      </c>
      <c r="D102">
        <f t="shared" si="13"/>
        <v>20655</v>
      </c>
      <c r="E102">
        <v>702</v>
      </c>
      <c r="F102">
        <v>141</v>
      </c>
      <c r="H102">
        <v>42</v>
      </c>
      <c r="N102" s="7">
        <f t="shared" si="16"/>
        <v>254430</v>
      </c>
      <c r="O102" s="4">
        <f t="shared" si="17"/>
        <v>9.7839537910028612E-2</v>
      </c>
      <c r="R102">
        <f t="shared" si="18"/>
        <v>531</v>
      </c>
      <c r="S102">
        <f t="shared" si="19"/>
        <v>6050</v>
      </c>
      <c r="T102" s="8">
        <f t="shared" si="20"/>
        <v>8.0686825710378357E-2</v>
      </c>
      <c r="U102" s="8">
        <f>Sheet2!D91</f>
        <v>6.7111171587971155E-2</v>
      </c>
      <c r="V102">
        <f t="shared" si="21"/>
        <v>6581</v>
      </c>
      <c r="W102">
        <f t="shared" si="22"/>
        <v>6236</v>
      </c>
      <c r="X102" s="3">
        <f t="shared" si="23"/>
        <v>2.2610647851186657E-2</v>
      </c>
      <c r="Y102">
        <f t="shared" si="24"/>
        <v>8</v>
      </c>
      <c r="Z102">
        <v>85</v>
      </c>
      <c r="AC102">
        <v>70</v>
      </c>
      <c r="AF102">
        <v>6</v>
      </c>
      <c r="AI102">
        <f t="shared" si="14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4">
        <f t="shared" si="15"/>
        <v>44009</v>
      </c>
      <c r="B103">
        <v>288212</v>
      </c>
      <c r="C103">
        <v>27934</v>
      </c>
      <c r="D103">
        <f t="shared" si="13"/>
        <v>20893</v>
      </c>
      <c r="E103">
        <v>704</v>
      </c>
      <c r="F103">
        <v>131</v>
      </c>
      <c r="H103">
        <v>40</v>
      </c>
      <c r="N103" s="7">
        <f t="shared" si="16"/>
        <v>260278</v>
      </c>
      <c r="O103" s="4">
        <f t="shared" si="17"/>
        <v>9.6921710407616615E-2</v>
      </c>
      <c r="R103">
        <f t="shared" si="18"/>
        <v>341</v>
      </c>
      <c r="S103">
        <f t="shared" si="19"/>
        <v>5848</v>
      </c>
      <c r="T103" s="8">
        <f t="shared" si="20"/>
        <v>5.5097754079819032E-2</v>
      </c>
      <c r="U103" s="8">
        <f>Sheet2!D92</f>
        <v>6.4350724266119722E-2</v>
      </c>
      <c r="V103">
        <f t="shared" si="21"/>
        <v>6189</v>
      </c>
      <c r="W103">
        <f t="shared" si="22"/>
        <v>6337</v>
      </c>
      <c r="X103" s="3">
        <f t="shared" si="23"/>
        <v>2.0672242385987059E-2</v>
      </c>
      <c r="Y103">
        <f t="shared" si="24"/>
        <v>2</v>
      </c>
      <c r="Z103">
        <v>85</v>
      </c>
      <c r="AC103">
        <v>70</v>
      </c>
      <c r="AF103">
        <v>6</v>
      </c>
      <c r="AI103">
        <f t="shared" si="14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4">
        <f t="shared" si="15"/>
        <v>44010</v>
      </c>
      <c r="B104">
        <v>295920</v>
      </c>
      <c r="C104">
        <v>28478</v>
      </c>
      <c r="D104">
        <f t="shared" si="13"/>
        <v>21195</v>
      </c>
      <c r="E104">
        <v>704</v>
      </c>
      <c r="F104">
        <v>118</v>
      </c>
      <c r="H104">
        <v>36</v>
      </c>
      <c r="N104" s="7">
        <f t="shared" si="16"/>
        <v>267442</v>
      </c>
      <c r="O104" s="4">
        <f t="shared" si="17"/>
        <v>9.6235469045688027E-2</v>
      </c>
      <c r="R104">
        <f t="shared" si="18"/>
        <v>544</v>
      </c>
      <c r="S104">
        <f t="shared" si="19"/>
        <v>7164</v>
      </c>
      <c r="T104" s="8">
        <f t="shared" si="20"/>
        <v>7.0576024909185256E-2</v>
      </c>
      <c r="U104" s="8">
        <f>Sheet2!D93</f>
        <v>6.7068788501026697E-2</v>
      </c>
      <c r="V104">
        <f t="shared" si="21"/>
        <v>7708</v>
      </c>
      <c r="W104">
        <f t="shared" si="22"/>
        <v>6579</v>
      </c>
      <c r="X104" s="3">
        <f t="shared" si="23"/>
        <v>1.7935856513147896E-2</v>
      </c>
      <c r="Y104">
        <f t="shared" si="24"/>
        <v>0</v>
      </c>
      <c r="Z104">
        <v>85</v>
      </c>
      <c r="AC104">
        <v>70</v>
      </c>
      <c r="AF104">
        <v>6</v>
      </c>
      <c r="AI104">
        <f t="shared" si="14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4">
        <f t="shared" si="15"/>
        <v>44011</v>
      </c>
      <c r="B105">
        <v>300437</v>
      </c>
      <c r="C105">
        <v>28735</v>
      </c>
      <c r="D105">
        <f t="shared" si="13"/>
        <v>21585</v>
      </c>
      <c r="E105">
        <v>707</v>
      </c>
      <c r="F105">
        <v>119</v>
      </c>
      <c r="H105">
        <v>35</v>
      </c>
      <c r="N105" s="7">
        <f t="shared" si="16"/>
        <v>271702</v>
      </c>
      <c r="O105" s="4">
        <f t="shared" si="17"/>
        <v>9.5644011889347846E-2</v>
      </c>
      <c r="R105">
        <f t="shared" si="18"/>
        <v>257</v>
      </c>
      <c r="S105">
        <f t="shared" si="19"/>
        <v>4260</v>
      </c>
      <c r="T105" s="8">
        <f t="shared" si="20"/>
        <v>5.6896170024352447E-2</v>
      </c>
      <c r="U105" s="8">
        <f>Sheet2!D94</f>
        <v>6.4848557982382038E-2</v>
      </c>
      <c r="V105">
        <f t="shared" si="21"/>
        <v>4517</v>
      </c>
      <c r="W105">
        <f t="shared" si="22"/>
        <v>6443</v>
      </c>
      <c r="X105" s="3">
        <f t="shared" si="23"/>
        <v>1.8469656992084433E-2</v>
      </c>
      <c r="Y105">
        <f t="shared" si="24"/>
        <v>3</v>
      </c>
      <c r="Z105">
        <v>85</v>
      </c>
      <c r="AC105">
        <v>70</v>
      </c>
      <c r="AF105">
        <v>6</v>
      </c>
      <c r="AI105">
        <f t="shared" si="14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4">
        <f t="shared" si="15"/>
        <v>44012</v>
      </c>
      <c r="B106">
        <v>303775</v>
      </c>
      <c r="C106">
        <v>28944</v>
      </c>
      <c r="D106">
        <f t="shared" si="13"/>
        <v>21829</v>
      </c>
      <c r="E106">
        <v>713</v>
      </c>
      <c r="F106">
        <v>133</v>
      </c>
      <c r="H106">
        <v>34</v>
      </c>
      <c r="N106" s="7">
        <f t="shared" si="16"/>
        <v>274831</v>
      </c>
      <c r="O106" s="4">
        <f t="shared" si="17"/>
        <v>9.5281046827421612E-2</v>
      </c>
      <c r="R106">
        <f t="shared" si="18"/>
        <v>209</v>
      </c>
      <c r="S106">
        <f t="shared" si="19"/>
        <v>3129</v>
      </c>
      <c r="T106" s="8">
        <f t="shared" si="20"/>
        <v>6.2612342720191727E-2</v>
      </c>
      <c r="U106" s="8">
        <f>Sheet2!D95</f>
        <v>6.583143507972665E-2</v>
      </c>
      <c r="V106">
        <f t="shared" si="21"/>
        <v>3338</v>
      </c>
      <c r="W106">
        <f t="shared" si="22"/>
        <v>6402</v>
      </c>
      <c r="X106" s="3">
        <f t="shared" si="23"/>
        <v>2.077475788815995E-2</v>
      </c>
      <c r="Y106">
        <f t="shared" si="24"/>
        <v>6</v>
      </c>
      <c r="Z106">
        <v>87</v>
      </c>
      <c r="AC106">
        <v>78</v>
      </c>
      <c r="AF106">
        <v>6</v>
      </c>
      <c r="AI106">
        <f t="shared" si="14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4">
        <f t="shared" si="15"/>
        <v>44013</v>
      </c>
      <c r="B107">
        <v>308680</v>
      </c>
      <c r="C107">
        <v>29347</v>
      </c>
      <c r="D107">
        <f t="shared" si="13"/>
        <v>22052</v>
      </c>
      <c r="E107">
        <v>717</v>
      </c>
      <c r="F107">
        <v>149</v>
      </c>
      <c r="H107">
        <v>37</v>
      </c>
      <c r="N107" s="7">
        <f t="shared" si="16"/>
        <v>279333</v>
      </c>
      <c r="O107" s="4">
        <f t="shared" si="17"/>
        <v>9.5072567059738239E-2</v>
      </c>
      <c r="R107">
        <f t="shared" si="18"/>
        <v>403</v>
      </c>
      <c r="S107">
        <f t="shared" si="19"/>
        <v>4502</v>
      </c>
      <c r="T107" s="8">
        <f t="shared" si="20"/>
        <v>8.2161060142711517E-2</v>
      </c>
      <c r="U107" s="8">
        <f>Sheet2!D96</f>
        <v>6.8232078519070691E-2</v>
      </c>
      <c r="V107">
        <f t="shared" si="21"/>
        <v>4905</v>
      </c>
      <c r="W107">
        <f t="shared" si="22"/>
        <v>6578</v>
      </c>
      <c r="X107" s="3">
        <f t="shared" si="23"/>
        <v>2.2651261781696564E-2</v>
      </c>
      <c r="Y107">
        <f t="shared" si="24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4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4">
        <f t="shared" si="15"/>
        <v>44014</v>
      </c>
      <c r="B108">
        <v>316405</v>
      </c>
      <c r="C108">
        <v>30060</v>
      </c>
      <c r="D108">
        <f t="shared" si="13"/>
        <v>22436</v>
      </c>
      <c r="E108">
        <v>717</v>
      </c>
      <c r="F108">
        <v>145</v>
      </c>
      <c r="H108">
        <v>36</v>
      </c>
      <c r="N108" s="7">
        <f t="shared" si="16"/>
        <v>286345</v>
      </c>
      <c r="O108" s="4">
        <f t="shared" si="17"/>
        <v>9.5004819772127491E-2</v>
      </c>
      <c r="R108">
        <f t="shared" si="18"/>
        <v>713</v>
      </c>
      <c r="S108">
        <f t="shared" si="19"/>
        <v>7012</v>
      </c>
      <c r="T108" s="8">
        <f t="shared" si="20"/>
        <v>9.229773462783171E-2</v>
      </c>
      <c r="U108" s="8">
        <f>Sheet2!D97</f>
        <v>7.3187998925859921E-2</v>
      </c>
      <c r="V108">
        <f t="shared" si="21"/>
        <v>7725</v>
      </c>
      <c r="W108">
        <f t="shared" si="22"/>
        <v>6907</v>
      </c>
      <c r="X108" s="3">
        <f t="shared" si="23"/>
        <v>2.0993195309106705E-2</v>
      </c>
      <c r="Y108">
        <f t="shared" si="24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4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4">
        <f t="shared" si="15"/>
        <v>44015</v>
      </c>
      <c r="B109">
        <v>320924</v>
      </c>
      <c r="C109">
        <v>30355</v>
      </c>
      <c r="D109">
        <f t="shared" si="13"/>
        <v>22791</v>
      </c>
      <c r="E109">
        <v>720</v>
      </c>
      <c r="F109">
        <v>146</v>
      </c>
      <c r="H109">
        <v>40</v>
      </c>
      <c r="N109" s="7">
        <f t="shared" si="16"/>
        <v>290569</v>
      </c>
      <c r="O109" s="4">
        <f t="shared" si="17"/>
        <v>9.4586257182385863E-2</v>
      </c>
      <c r="R109">
        <f t="shared" si="18"/>
        <v>295</v>
      </c>
      <c r="S109">
        <f t="shared" si="19"/>
        <v>4224</v>
      </c>
      <c r="T109" s="8">
        <f t="shared" si="20"/>
        <v>6.5279929187873426E-2</v>
      </c>
      <c r="U109" s="8">
        <f>Sheet2!D98</f>
        <v>7.1000745482121277E-2</v>
      </c>
      <c r="V109">
        <f t="shared" si="21"/>
        <v>4519</v>
      </c>
      <c r="W109">
        <f t="shared" si="22"/>
        <v>6844</v>
      </c>
      <c r="X109" s="3">
        <f t="shared" si="23"/>
        <v>2.1332554061952076E-2</v>
      </c>
      <c r="Y109">
        <f t="shared" si="24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4"/>
        <v>6</v>
      </c>
      <c r="AQ109">
        <f>Sheet1!I110</f>
        <v>22791</v>
      </c>
    </row>
    <row r="110" spans="1:43" x14ac:dyDescent="0.35">
      <c r="A110" s="14">
        <f t="shared" si="15"/>
        <v>44016</v>
      </c>
      <c r="B110">
        <v>327936</v>
      </c>
      <c r="C110">
        <v>30922</v>
      </c>
      <c r="D110">
        <f t="shared" si="13"/>
        <v>23120</v>
      </c>
      <c r="E110">
        <v>721</v>
      </c>
      <c r="F110">
        <v>134</v>
      </c>
      <c r="H110">
        <v>40</v>
      </c>
      <c r="N110" s="7">
        <f t="shared" si="16"/>
        <v>297014</v>
      </c>
      <c r="O110" s="4">
        <f t="shared" si="17"/>
        <v>9.429278883684622E-2</v>
      </c>
      <c r="R110">
        <f t="shared" si="18"/>
        <v>567</v>
      </c>
      <c r="S110">
        <f t="shared" si="19"/>
        <v>6445</v>
      </c>
      <c r="T110" s="8">
        <f t="shared" si="20"/>
        <v>8.0861380490587567E-2</v>
      </c>
      <c r="U110" s="8">
        <f>Sheet2!D99</f>
        <v>7.5219011177122139E-2</v>
      </c>
      <c r="V110">
        <f t="shared" si="21"/>
        <v>7012</v>
      </c>
      <c r="W110">
        <f t="shared" si="22"/>
        <v>7081</v>
      </c>
      <c r="X110" s="3">
        <f t="shared" si="23"/>
        <v>1.8923880807795508E-2</v>
      </c>
      <c r="Y110">
        <f t="shared" si="24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4"/>
        <v>7</v>
      </c>
      <c r="AQ110">
        <f>Sheet1!I111</f>
        <v>23120</v>
      </c>
    </row>
    <row r="111" spans="1:43" x14ac:dyDescent="0.35">
      <c r="A111" s="14">
        <f t="shared" si="15"/>
        <v>44017</v>
      </c>
      <c r="B111">
        <v>332114</v>
      </c>
      <c r="C111">
        <v>31243</v>
      </c>
      <c r="D111">
        <f t="shared" si="13"/>
        <v>23576</v>
      </c>
      <c r="E111">
        <v>721</v>
      </c>
      <c r="F111">
        <v>141</v>
      </c>
      <c r="H111">
        <v>43</v>
      </c>
      <c r="N111" s="7">
        <f t="shared" si="16"/>
        <v>300871</v>
      </c>
      <c r="O111" s="4">
        <f t="shared" si="17"/>
        <v>9.4073119471025007E-2</v>
      </c>
      <c r="R111">
        <f t="shared" si="18"/>
        <v>321</v>
      </c>
      <c r="S111">
        <f t="shared" si="19"/>
        <v>3857</v>
      </c>
      <c r="T111" s="8">
        <f t="shared" si="20"/>
        <v>7.6831019626615607E-2</v>
      </c>
      <c r="U111" s="8">
        <f>Sheet2!D100</f>
        <v>7.6393877438249436E-2</v>
      </c>
      <c r="V111">
        <f t="shared" si="21"/>
        <v>4178</v>
      </c>
      <c r="W111">
        <f t="shared" si="22"/>
        <v>6946</v>
      </c>
      <c r="X111" s="3">
        <f t="shared" si="23"/>
        <v>2.0299452922545348E-2</v>
      </c>
      <c r="Y111">
        <f t="shared" si="24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4"/>
        <v>8</v>
      </c>
      <c r="AQ111">
        <f>Sheet1!I112</f>
        <v>23576</v>
      </c>
    </row>
    <row r="112" spans="1:43" x14ac:dyDescent="0.35">
      <c r="A112" s="14">
        <f t="shared" si="15"/>
        <v>44018</v>
      </c>
      <c r="B112">
        <v>335716</v>
      </c>
      <c r="C112">
        <v>31656</v>
      </c>
      <c r="D112">
        <f t="shared" si="13"/>
        <v>23862</v>
      </c>
      <c r="E112">
        <v>721</v>
      </c>
      <c r="F112">
        <v>151</v>
      </c>
      <c r="H112">
        <v>41</v>
      </c>
      <c r="N112" s="7">
        <f t="shared" si="16"/>
        <v>304060</v>
      </c>
      <c r="O112" s="4">
        <f t="shared" si="17"/>
        <v>9.4293986583898301E-2</v>
      </c>
      <c r="R112">
        <f t="shared" si="18"/>
        <v>413</v>
      </c>
      <c r="S112">
        <f t="shared" si="19"/>
        <v>3189</v>
      </c>
      <c r="T112" s="8">
        <f t="shared" si="20"/>
        <v>0.11465852304275402</v>
      </c>
      <c r="U112" s="8">
        <f>Sheet2!D101</f>
        <v>8.2797131437965923E-2</v>
      </c>
      <c r="V112">
        <f t="shared" si="21"/>
        <v>3602</v>
      </c>
      <c r="W112">
        <f t="shared" si="22"/>
        <v>7073</v>
      </c>
      <c r="X112" s="3">
        <f t="shared" si="23"/>
        <v>2.1348791177718082E-2</v>
      </c>
      <c r="Y112">
        <f t="shared" si="24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4"/>
        <v>9</v>
      </c>
      <c r="AQ112">
        <f>Sheet1!I113</f>
        <v>23862</v>
      </c>
    </row>
    <row r="113" spans="1:43" x14ac:dyDescent="0.35">
      <c r="A113" s="14">
        <f t="shared" si="15"/>
        <v>44019</v>
      </c>
      <c r="B113">
        <v>339040</v>
      </c>
      <c r="C113">
        <v>31929</v>
      </c>
      <c r="D113">
        <f t="shared" si="13"/>
        <v>24045</v>
      </c>
      <c r="E113">
        <v>725</v>
      </c>
      <c r="F113">
        <v>165</v>
      </c>
      <c r="H113">
        <v>44</v>
      </c>
      <c r="N113" s="7">
        <f t="shared" si="16"/>
        <v>307111</v>
      </c>
      <c r="O113" s="4">
        <f t="shared" si="17"/>
        <v>9.4174728645587541E-2</v>
      </c>
      <c r="R113">
        <f t="shared" si="18"/>
        <v>273</v>
      </c>
      <c r="S113">
        <f t="shared" si="19"/>
        <v>3051</v>
      </c>
      <c r="T113" s="8">
        <f t="shared" si="20"/>
        <v>8.2129963898916969E-2</v>
      </c>
      <c r="U113" s="8">
        <f>Sheet2!D102</f>
        <v>8.4644831986388766E-2</v>
      </c>
      <c r="V113">
        <f t="shared" si="21"/>
        <v>3324</v>
      </c>
      <c r="W113">
        <f t="shared" si="22"/>
        <v>7159</v>
      </c>
      <c r="X113" s="3">
        <f t="shared" si="23"/>
        <v>2.3047911719513897E-2</v>
      </c>
      <c r="Y113">
        <f t="shared" si="24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4"/>
        <v>9</v>
      </c>
      <c r="AQ113">
        <f>Sheet1!I114</f>
        <v>24045</v>
      </c>
    </row>
    <row r="114" spans="1:43" x14ac:dyDescent="0.35">
      <c r="A114" s="14">
        <f t="shared" si="15"/>
        <v>44020</v>
      </c>
      <c r="B114">
        <v>344474</v>
      </c>
      <c r="C114">
        <v>32343</v>
      </c>
      <c r="D114">
        <f t="shared" si="13"/>
        <v>24235</v>
      </c>
      <c r="E114">
        <v>732</v>
      </c>
      <c r="F114">
        <v>165</v>
      </c>
      <c r="H114">
        <v>44</v>
      </c>
      <c r="N114" s="7">
        <f t="shared" si="16"/>
        <v>312131</v>
      </c>
      <c r="O114" s="4">
        <f t="shared" si="17"/>
        <v>9.3890975806592086E-2</v>
      </c>
      <c r="R114">
        <f t="shared" si="18"/>
        <v>414</v>
      </c>
      <c r="S114">
        <f t="shared" si="19"/>
        <v>5020</v>
      </c>
      <c r="T114" s="8">
        <f t="shared" si="20"/>
        <v>7.6186970923813033E-2</v>
      </c>
      <c r="U114" s="8">
        <f>Sheet2!D103</f>
        <v>8.370117896854222E-2</v>
      </c>
      <c r="V114">
        <f t="shared" si="21"/>
        <v>5434</v>
      </c>
      <c r="W114">
        <f t="shared" si="22"/>
        <v>7376</v>
      </c>
      <c r="X114" s="3">
        <f t="shared" si="23"/>
        <v>2.2369848156182214E-2</v>
      </c>
      <c r="Y114">
        <f t="shared" si="24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4"/>
        <v>10</v>
      </c>
      <c r="AQ114">
        <f>Sheet1!I115</f>
        <v>24235</v>
      </c>
    </row>
    <row r="115" spans="1:43" x14ac:dyDescent="0.35">
      <c r="A115" s="14">
        <f t="shared" si="15"/>
        <v>44021</v>
      </c>
      <c r="B115">
        <v>352106</v>
      </c>
      <c r="C115">
        <v>33012</v>
      </c>
      <c r="D115">
        <f t="shared" si="13"/>
        <v>24651</v>
      </c>
      <c r="E115">
        <v>739</v>
      </c>
      <c r="F115">
        <v>168</v>
      </c>
      <c r="H115">
        <v>49</v>
      </c>
      <c r="N115" s="7">
        <f t="shared" si="16"/>
        <v>319094</v>
      </c>
      <c r="O115" s="4">
        <f t="shared" si="17"/>
        <v>9.3755857611060311E-2</v>
      </c>
      <c r="R115">
        <f t="shared" si="18"/>
        <v>669</v>
      </c>
      <c r="S115">
        <f t="shared" si="19"/>
        <v>6963</v>
      </c>
      <c r="T115" s="8">
        <f t="shared" si="20"/>
        <v>8.765723270440251E-2</v>
      </c>
      <c r="U115" s="8">
        <f>Sheet2!D104</f>
        <v>8.2686759474524529E-2</v>
      </c>
      <c r="V115">
        <f t="shared" si="21"/>
        <v>7632</v>
      </c>
      <c r="W115">
        <f t="shared" si="22"/>
        <v>7622</v>
      </c>
      <c r="X115" s="3">
        <f t="shared" si="23"/>
        <v>2.2041458934662819E-2</v>
      </c>
      <c r="Y115">
        <f t="shared" si="24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4"/>
        <v>15</v>
      </c>
      <c r="AQ115">
        <f>Sheet1!I116</f>
        <v>24651</v>
      </c>
    </row>
    <row r="116" spans="1:43" x14ac:dyDescent="0.35">
      <c r="A116" s="14">
        <f t="shared" si="15"/>
        <v>44022</v>
      </c>
      <c r="B116">
        <v>361252</v>
      </c>
      <c r="C116">
        <v>33756</v>
      </c>
      <c r="D116">
        <f t="shared" si="13"/>
        <v>25051</v>
      </c>
      <c r="E116">
        <v>742</v>
      </c>
      <c r="F116">
        <v>169</v>
      </c>
      <c r="H116">
        <v>54</v>
      </c>
      <c r="N116" s="7">
        <f t="shared" si="16"/>
        <v>327496</v>
      </c>
      <c r="O116" s="4">
        <f t="shared" si="17"/>
        <v>9.3441697208596769E-2</v>
      </c>
      <c r="R116">
        <f t="shared" si="18"/>
        <v>744</v>
      </c>
      <c r="S116">
        <f t="shared" si="19"/>
        <v>8402</v>
      </c>
      <c r="T116" s="8">
        <f t="shared" si="20"/>
        <v>8.1347036956046365E-2</v>
      </c>
      <c r="U116" s="8">
        <f>Sheet2!D105</f>
        <v>8.433346558222575E-2</v>
      </c>
      <c r="V116">
        <f t="shared" si="21"/>
        <v>9146</v>
      </c>
      <c r="W116">
        <f t="shared" si="22"/>
        <v>7963</v>
      </c>
      <c r="X116" s="3">
        <f t="shared" si="23"/>
        <v>2.1223157101594878E-2</v>
      </c>
      <c r="Y116">
        <f t="shared" si="24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4"/>
        <v>19</v>
      </c>
      <c r="AQ116">
        <f>Sheet1!I117</f>
        <v>25051</v>
      </c>
    </row>
    <row r="117" spans="1:43" x14ac:dyDescent="0.35">
      <c r="A117" s="14">
        <f t="shared" si="15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6"/>
        <v>333323</v>
      </c>
      <c r="O117" s="4">
        <f t="shared" si="17"/>
        <v>9.3792649705564099E-2</v>
      </c>
      <c r="R117">
        <f t="shared" si="18"/>
        <v>743</v>
      </c>
      <c r="S117">
        <f t="shared" si="19"/>
        <v>5827</v>
      </c>
      <c r="T117" s="8">
        <f t="shared" si="20"/>
        <v>0.11308980213089802</v>
      </c>
      <c r="U117" s="8">
        <f>Sheet2!D106</f>
        <v>8.9680589680589687E-2</v>
      </c>
      <c r="V117">
        <f t="shared" si="21"/>
        <v>6570</v>
      </c>
      <c r="W117">
        <f t="shared" si="22"/>
        <v>7670</v>
      </c>
      <c r="X117" s="3">
        <f t="shared" si="23"/>
        <v>2.3207301173402868E-2</v>
      </c>
      <c r="Y117">
        <f t="shared" si="24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4"/>
        <v>23</v>
      </c>
      <c r="AQ117">
        <f>Sheet1!I118</f>
        <v>25371</v>
      </c>
    </row>
    <row r="118" spans="1:43" x14ac:dyDescent="0.35">
      <c r="A118" s="14">
        <f t="shared" si="15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6"/>
        <v>339815</v>
      </c>
      <c r="O118" s="4">
        <f t="shared" si="17"/>
        <v>9.3384238174896023E-2</v>
      </c>
      <c r="R118">
        <f t="shared" si="18"/>
        <v>503</v>
      </c>
      <c r="S118">
        <f t="shared" si="19"/>
        <v>6492</v>
      </c>
      <c r="T118" s="8">
        <f t="shared" si="20"/>
        <v>7.1908506075768402E-2</v>
      </c>
      <c r="U118" s="8">
        <f>Sheet2!D107</f>
        <v>8.8026602346439359E-2</v>
      </c>
      <c r="V118">
        <f t="shared" si="21"/>
        <v>6995</v>
      </c>
      <c r="W118">
        <f t="shared" si="22"/>
        <v>8047</v>
      </c>
      <c r="X118" s="3">
        <f t="shared" si="23"/>
        <v>2.1995774822915374E-2</v>
      </c>
      <c r="Y118">
        <f t="shared" si="24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4"/>
        <v>26</v>
      </c>
      <c r="AJ118">
        <f t="shared" ref="AJ118:AK122" si="25">AA118-AD118-AG118</f>
        <v>16</v>
      </c>
      <c r="AK118">
        <f t="shared" si="25"/>
        <v>569</v>
      </c>
    </row>
    <row r="119" spans="1:43" x14ac:dyDescent="0.35">
      <c r="A119" s="14">
        <f t="shared" si="15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6"/>
        <v>342106</v>
      </c>
      <c r="O119" s="4">
        <f t="shared" si="17"/>
        <v>9.4018135208999806E-2</v>
      </c>
      <c r="R119">
        <f t="shared" si="18"/>
        <v>500</v>
      </c>
      <c r="S119">
        <f t="shared" si="19"/>
        <v>2291</v>
      </c>
      <c r="T119" s="8">
        <f t="shared" si="20"/>
        <v>0.17914725904693657</v>
      </c>
      <c r="U119" s="8">
        <f>Sheet2!D108</f>
        <v>9.1807505012890284E-2</v>
      </c>
      <c r="V119">
        <f t="shared" si="21"/>
        <v>2791</v>
      </c>
      <c r="W119">
        <f t="shared" si="22"/>
        <v>8144</v>
      </c>
      <c r="X119" s="3">
        <f t="shared" si="23"/>
        <v>2.1242632612966602E-2</v>
      </c>
      <c r="Y119">
        <f t="shared" si="24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4"/>
        <v>30</v>
      </c>
      <c r="AJ119">
        <f t="shared" si="25"/>
        <v>14</v>
      </c>
      <c r="AK119">
        <f t="shared" si="25"/>
        <v>573</v>
      </c>
    </row>
    <row r="120" spans="1:43" x14ac:dyDescent="0.35">
      <c r="A120" s="14">
        <f t="shared" si="15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6"/>
        <v>345469</v>
      </c>
      <c r="O120" s="4">
        <f t="shared" si="17"/>
        <v>9.3968250637950793E-2</v>
      </c>
      <c r="R120">
        <f t="shared" si="18"/>
        <v>328</v>
      </c>
      <c r="S120">
        <f t="shared" si="19"/>
        <v>3363</v>
      </c>
      <c r="T120" s="8">
        <f t="shared" si="20"/>
        <v>8.8864806285559469E-2</v>
      </c>
      <c r="U120" s="8">
        <f>Sheet2!D109</f>
        <v>9.2311696916633143E-2</v>
      </c>
      <c r="V120">
        <f t="shared" si="21"/>
        <v>3691</v>
      </c>
      <c r="W120">
        <f t="shared" si="22"/>
        <v>8176</v>
      </c>
      <c r="X120" s="3">
        <f t="shared" si="23"/>
        <v>2.2749510763209392E-2</v>
      </c>
      <c r="Y120">
        <f t="shared" si="24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4"/>
        <v>30</v>
      </c>
      <c r="AJ120">
        <f t="shared" si="25"/>
        <v>14</v>
      </c>
      <c r="AK120">
        <f t="shared" si="25"/>
        <v>582</v>
      </c>
    </row>
    <row r="121" spans="1:43" x14ac:dyDescent="0.35">
      <c r="A121" s="14">
        <f t="shared" si="15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6"/>
        <v>348729</v>
      </c>
      <c r="O121" s="4">
        <f t="shared" si="17"/>
        <v>9.3657167361896221E-2</v>
      </c>
      <c r="R121">
        <f t="shared" si="18"/>
        <v>206</v>
      </c>
      <c r="S121">
        <f t="shared" si="19"/>
        <v>3260</v>
      </c>
      <c r="T121" s="8">
        <f t="shared" si="20"/>
        <v>5.9434506635891518E-2</v>
      </c>
      <c r="U121" s="8">
        <f>Sheet2!D110</f>
        <v>9.1658186691817037E-2</v>
      </c>
      <c r="V121">
        <f t="shared" si="21"/>
        <v>3466</v>
      </c>
      <c r="W121">
        <f t="shared" si="22"/>
        <v>8175</v>
      </c>
      <c r="X121" s="3">
        <f t="shared" si="23"/>
        <v>2.3241590214067277E-2</v>
      </c>
      <c r="Y121">
        <f t="shared" si="24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4"/>
        <v>30</v>
      </c>
      <c r="AJ121">
        <f t="shared" si="25"/>
        <v>14</v>
      </c>
      <c r="AK121">
        <f t="shared" si="25"/>
        <v>594</v>
      </c>
    </row>
    <row r="122" spans="1:43" x14ac:dyDescent="0.35">
      <c r="A122" s="14">
        <f t="shared" si="15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6"/>
        <v>356175</v>
      </c>
      <c r="O122" s="4">
        <f t="shared" si="17"/>
        <v>9.349930773302928E-2</v>
      </c>
      <c r="R122">
        <f t="shared" si="18"/>
        <v>701</v>
      </c>
      <c r="S122">
        <f t="shared" si="19"/>
        <v>7446</v>
      </c>
      <c r="T122" s="8">
        <f t="shared" si="20"/>
        <v>8.6043942555541916E-2</v>
      </c>
      <c r="U122" s="8">
        <f>Sheet2!D111</f>
        <v>9.1285595255599664E-2</v>
      </c>
      <c r="V122">
        <f t="shared" si="21"/>
        <v>8147</v>
      </c>
      <c r="W122">
        <f t="shared" si="22"/>
        <v>8607</v>
      </c>
      <c r="X122" s="3">
        <f t="shared" si="23"/>
        <v>2.265597769257581E-2</v>
      </c>
      <c r="Y122">
        <f t="shared" si="24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4"/>
        <v>39</v>
      </c>
      <c r="AJ122">
        <f t="shared" si="25"/>
        <v>16</v>
      </c>
      <c r="AK122">
        <f t="shared" si="25"/>
        <v>615</v>
      </c>
    </row>
    <row r="123" spans="1:43" x14ac:dyDescent="0.35">
      <c r="A123" s="14">
        <f t="shared" si="15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6"/>
        <v>365396</v>
      </c>
      <c r="O123" s="4">
        <f t="shared" si="17"/>
        <v>9.3337171101604915E-2</v>
      </c>
      <c r="R123">
        <f t="shared" si="18"/>
        <v>879</v>
      </c>
      <c r="S123">
        <f t="shared" ref="S123:S154" si="26">N123-N122</f>
        <v>9221</v>
      </c>
      <c r="T123" s="8">
        <f t="shared" ref="T123:T154" si="27">R123/V123</f>
        <v>8.7029702970297024E-2</v>
      </c>
      <c r="U123" s="8">
        <f>Sheet2!D112</f>
        <v>9.2432950191570884E-2</v>
      </c>
      <c r="V123">
        <f t="shared" si="21"/>
        <v>10100</v>
      </c>
      <c r="W123">
        <f t="shared" si="22"/>
        <v>9283</v>
      </c>
      <c r="X123" s="3">
        <f t="shared" si="23"/>
        <v>2.2621997199181298E-2</v>
      </c>
      <c r="Y123">
        <f t="shared" si="24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28">Z123-AC123-AF123</f>
        <v>45</v>
      </c>
      <c r="AJ123">
        <f t="shared" ref="AJ123:AJ154" si="29">AA123-AD123-AG123</f>
        <v>17</v>
      </c>
      <c r="AK123">
        <f t="shared" ref="AK123:AK154" si="30">AB123-AE123-AH123</f>
        <v>668</v>
      </c>
    </row>
    <row r="124" spans="1:43" x14ac:dyDescent="0.35">
      <c r="A124" s="14">
        <f t="shared" si="15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6"/>
        <v>365823</v>
      </c>
      <c r="O124" s="4">
        <f t="shared" si="17"/>
        <v>9.3882980040918843E-2</v>
      </c>
      <c r="R124">
        <f t="shared" si="18"/>
        <v>287</v>
      </c>
      <c r="S124">
        <f t="shared" si="26"/>
        <v>427</v>
      </c>
      <c r="T124" s="8">
        <f t="shared" si="27"/>
        <v>0.40196078431372551</v>
      </c>
      <c r="U124" s="8">
        <f>Sheet2!D113</f>
        <v>9.4808377896613186E-2</v>
      </c>
      <c r="V124">
        <f t="shared" si="21"/>
        <v>714</v>
      </c>
      <c r="W124">
        <f t="shared" si="22"/>
        <v>9318</v>
      </c>
      <c r="X124" s="3">
        <f t="shared" si="23"/>
        <v>2.2537025112685124E-2</v>
      </c>
      <c r="Y124">
        <f t="shared" si="24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28"/>
        <v>45</v>
      </c>
      <c r="AJ124">
        <f t="shared" si="29"/>
        <v>19</v>
      </c>
      <c r="AK124">
        <f t="shared" si="30"/>
        <v>669</v>
      </c>
    </row>
    <row r="125" spans="1:43" x14ac:dyDescent="0.35">
      <c r="A125" s="14">
        <f t="shared" si="15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6"/>
        <v>375933</v>
      </c>
      <c r="O125" s="4">
        <f t="shared" si="17"/>
        <v>9.3038067826787654E-2</v>
      </c>
      <c r="R125">
        <f t="shared" si="18"/>
        <v>661</v>
      </c>
      <c r="S125">
        <f t="shared" si="26"/>
        <v>10110</v>
      </c>
      <c r="T125" s="8">
        <f t="shared" si="27"/>
        <v>6.1368489462445455E-2</v>
      </c>
      <c r="U125" s="8">
        <f>Sheet2!D114</f>
        <v>8.9768145161290322E-2</v>
      </c>
      <c r="V125">
        <f t="shared" si="21"/>
        <v>10771</v>
      </c>
      <c r="W125">
        <f t="shared" si="22"/>
        <v>9897</v>
      </c>
      <c r="X125" s="3">
        <f t="shared" si="23"/>
        <v>2.1622713953723352E-2</v>
      </c>
      <c r="Y125">
        <f t="shared" si="24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28"/>
        <v>49</v>
      </c>
      <c r="AJ125">
        <f t="shared" si="29"/>
        <v>15</v>
      </c>
      <c r="AK125">
        <f t="shared" si="30"/>
        <v>693</v>
      </c>
    </row>
    <row r="126" spans="1:43" x14ac:dyDescent="0.35">
      <c r="A126" s="14">
        <f t="shared" si="15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6"/>
        <v>380360</v>
      </c>
      <c r="O126" s="4">
        <f t="shared" si="17"/>
        <v>9.2797668311600967E-2</v>
      </c>
      <c r="R126">
        <f t="shared" si="18"/>
        <v>343</v>
      </c>
      <c r="S126">
        <f t="shared" si="26"/>
        <v>4427</v>
      </c>
      <c r="T126" s="8">
        <f t="shared" si="27"/>
        <v>7.1907756813417184E-2</v>
      </c>
      <c r="U126" s="8">
        <f t="shared" ref="U126:U133" si="31">SUM(R120:R126)/SUM(V120:V126)</f>
        <v>8.1735039247221489E-2</v>
      </c>
      <c r="V126">
        <f t="shared" si="21"/>
        <v>4770</v>
      </c>
      <c r="W126">
        <f t="shared" si="22"/>
        <v>10164</v>
      </c>
      <c r="X126" s="3">
        <f t="shared" si="23"/>
        <v>2.1743408107044469E-2</v>
      </c>
      <c r="Y126">
        <f t="shared" si="24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28"/>
        <v>49</v>
      </c>
      <c r="AJ126">
        <f t="shared" si="29"/>
        <v>15</v>
      </c>
      <c r="AK126">
        <f t="shared" si="30"/>
        <v>702</v>
      </c>
    </row>
    <row r="127" spans="1:43" x14ac:dyDescent="0.35">
      <c r="A127" s="14">
        <f t="shared" si="15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6"/>
        <v>383802</v>
      </c>
      <c r="O127" s="4">
        <f t="shared" si="17"/>
        <v>9.3140463256785461E-2</v>
      </c>
      <c r="R127">
        <f t="shared" si="18"/>
        <v>512</v>
      </c>
      <c r="S127">
        <f t="shared" si="26"/>
        <v>3442</v>
      </c>
      <c r="T127" s="8">
        <f t="shared" si="27"/>
        <v>0.12948912493677289</v>
      </c>
      <c r="U127" s="8">
        <f t="shared" si="31"/>
        <v>8.5611373503172564E-2</v>
      </c>
      <c r="V127">
        <f t="shared" si="21"/>
        <v>3954</v>
      </c>
      <c r="W127">
        <f t="shared" si="22"/>
        <v>10314</v>
      </c>
      <c r="X127" s="3">
        <f t="shared" si="23"/>
        <v>2.1621097537327903E-2</v>
      </c>
      <c r="Y127">
        <f t="shared" si="24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28"/>
        <v>54</v>
      </c>
      <c r="AJ127">
        <f t="shared" si="29"/>
        <v>17</v>
      </c>
      <c r="AK127">
        <f t="shared" si="30"/>
        <v>713</v>
      </c>
    </row>
    <row r="128" spans="1:43" x14ac:dyDescent="0.35">
      <c r="A128" s="14">
        <f t="shared" si="15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2">-(J128-J127)+L128</f>
        <v>2</v>
      </c>
      <c r="N128" s="7">
        <f t="shared" si="16"/>
        <v>388115</v>
      </c>
      <c r="O128" s="4">
        <f t="shared" si="17"/>
        <v>9.299428849191882E-2</v>
      </c>
      <c r="R128">
        <f t="shared" si="18"/>
        <v>374</v>
      </c>
      <c r="S128">
        <f t="shared" si="26"/>
        <v>4313</v>
      </c>
      <c r="T128" s="8">
        <f t="shared" si="27"/>
        <v>7.9795178152336249E-2</v>
      </c>
      <c r="U128" s="8">
        <f t="shared" si="31"/>
        <v>8.7082493104327474E-2</v>
      </c>
      <c r="V128">
        <f t="shared" si="21"/>
        <v>4687</v>
      </c>
      <c r="W128">
        <f t="shared" si="22"/>
        <v>10378</v>
      </c>
      <c r="X128" s="3">
        <f t="shared" si="23"/>
        <v>2.1584120254384276E-2</v>
      </c>
      <c r="Y128">
        <f t="shared" si="24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28"/>
        <v>57</v>
      </c>
      <c r="AJ128">
        <f t="shared" si="29"/>
        <v>18</v>
      </c>
      <c r="AK128">
        <f t="shared" si="30"/>
        <v>712</v>
      </c>
    </row>
    <row r="129" spans="1:37" x14ac:dyDescent="0.35">
      <c r="A129" s="14">
        <f t="shared" si="15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2"/>
        <v>5</v>
      </c>
      <c r="N129" s="7">
        <f t="shared" si="16"/>
        <v>396225</v>
      </c>
      <c r="O129" s="4">
        <f t="shared" si="17"/>
        <v>9.2754399703251861E-2</v>
      </c>
      <c r="R129">
        <f t="shared" si="18"/>
        <v>716</v>
      </c>
      <c r="S129">
        <f t="shared" si="26"/>
        <v>8110</v>
      </c>
      <c r="T129" s="8">
        <f t="shared" si="27"/>
        <v>8.1123951960117832E-2</v>
      </c>
      <c r="U129" s="8">
        <f t="shared" si="31"/>
        <v>8.607548719821094E-2</v>
      </c>
      <c r="V129">
        <f t="shared" si="21"/>
        <v>8826</v>
      </c>
      <c r="W129">
        <f t="shared" si="22"/>
        <v>10831</v>
      </c>
      <c r="X129" s="3">
        <f t="shared" si="23"/>
        <v>2.1419998153448434E-2</v>
      </c>
      <c r="Y129">
        <f t="shared" si="24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28"/>
        <v>65</v>
      </c>
      <c r="AJ129">
        <f t="shared" si="29"/>
        <v>19</v>
      </c>
      <c r="AK129">
        <f t="shared" si="30"/>
        <v>740</v>
      </c>
    </row>
    <row r="130" spans="1:37" x14ac:dyDescent="0.35">
      <c r="A130" s="14">
        <f t="shared" si="15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2"/>
        <v>9</v>
      </c>
      <c r="N130" s="7">
        <f t="shared" si="16"/>
        <v>400296</v>
      </c>
      <c r="O130" s="4">
        <f t="shared" si="17"/>
        <v>9.2825933245100356E-2</v>
      </c>
      <c r="R130">
        <f t="shared" si="18"/>
        <v>451</v>
      </c>
      <c r="S130">
        <f t="shared" si="26"/>
        <v>4071</v>
      </c>
      <c r="T130" s="8">
        <f t="shared" si="27"/>
        <v>9.9734630694383014E-2</v>
      </c>
      <c r="U130" s="8">
        <f t="shared" si="31"/>
        <v>8.7438552452672319E-2</v>
      </c>
      <c r="V130">
        <f t="shared" si="21"/>
        <v>4522</v>
      </c>
      <c r="W130">
        <f t="shared" si="22"/>
        <v>10992</v>
      </c>
      <c r="X130" s="3">
        <f t="shared" si="23"/>
        <v>2.0924308588064048E-2</v>
      </c>
      <c r="Y130">
        <f t="shared" si="24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28"/>
        <v>68</v>
      </c>
      <c r="AJ130">
        <f t="shared" si="29"/>
        <v>16</v>
      </c>
      <c r="AK130">
        <f t="shared" si="30"/>
        <v>744</v>
      </c>
    </row>
    <row r="131" spans="1:37" x14ac:dyDescent="0.35">
      <c r="A131" s="14">
        <f t="shared" si="15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2"/>
        <v>4</v>
      </c>
      <c r="N131" s="7">
        <f t="shared" si="16"/>
        <v>405623</v>
      </c>
      <c r="O131" s="4">
        <f t="shared" si="17"/>
        <v>9.3075253045828851E-2</v>
      </c>
      <c r="R131">
        <f t="shared" si="18"/>
        <v>668</v>
      </c>
      <c r="S131">
        <f t="shared" si="26"/>
        <v>5327</v>
      </c>
      <c r="T131" s="8">
        <f t="shared" si="27"/>
        <v>0.11142618849040867</v>
      </c>
      <c r="U131" s="8">
        <f t="shared" si="31"/>
        <v>8.5582998276852382E-2</v>
      </c>
      <c r="V131">
        <f t="shared" si="21"/>
        <v>5995</v>
      </c>
      <c r="W131">
        <f t="shared" si="22"/>
        <v>11340</v>
      </c>
      <c r="X131" s="3">
        <f t="shared" si="23"/>
        <v>1.9400352733686066E-2</v>
      </c>
      <c r="Y131">
        <f t="shared" si="24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28"/>
        <v>77</v>
      </c>
      <c r="AJ131">
        <f t="shared" si="29"/>
        <v>15</v>
      </c>
      <c r="AK131">
        <f t="shared" si="30"/>
        <v>744</v>
      </c>
    </row>
    <row r="132" spans="1:37" x14ac:dyDescent="0.35">
      <c r="A132" s="14">
        <f t="shared" si="15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2"/>
        <v>3</v>
      </c>
      <c r="N132" s="7">
        <f t="shared" si="16"/>
        <v>409321</v>
      </c>
      <c r="O132" s="4">
        <f t="shared" si="17"/>
        <v>9.3092301318083825E-2</v>
      </c>
      <c r="R132">
        <f t="shared" si="18"/>
        <v>388</v>
      </c>
      <c r="S132">
        <f t="shared" si="26"/>
        <v>3698</v>
      </c>
      <c r="T132" s="8">
        <f t="shared" si="27"/>
        <v>9.4958394517865877E-2</v>
      </c>
      <c r="U132" s="8">
        <f t="shared" si="31"/>
        <v>9.3702497285559169E-2</v>
      </c>
      <c r="V132">
        <f t="shared" si="21"/>
        <v>4086</v>
      </c>
      <c r="W132">
        <f t="shared" si="22"/>
        <v>11586</v>
      </c>
      <c r="X132" s="3">
        <f t="shared" si="23"/>
        <v>1.9506300707750734E-2</v>
      </c>
      <c r="Y132">
        <f t="shared" si="24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28"/>
        <v>80</v>
      </c>
      <c r="AJ132">
        <f t="shared" si="29"/>
        <v>15</v>
      </c>
      <c r="AK132">
        <f t="shared" si="30"/>
        <v>758</v>
      </c>
    </row>
    <row r="133" spans="1:37" x14ac:dyDescent="0.35">
      <c r="A133" s="14">
        <f t="shared" si="15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2"/>
        <v>2</v>
      </c>
      <c r="N133" s="7">
        <f t="shared" ref="N133:N150" si="33">B133-C133</f>
        <v>413315</v>
      </c>
      <c r="O133" s="4">
        <f t="shared" ref="O133:O150" si="34">C133/B133</f>
        <v>9.3084388583766511E-2</v>
      </c>
      <c r="R133">
        <f t="shared" ref="R133:R150" si="35">C133-C132</f>
        <v>406</v>
      </c>
      <c r="S133">
        <f t="shared" si="26"/>
        <v>3994</v>
      </c>
      <c r="T133" s="8">
        <f t="shared" si="27"/>
        <v>9.227272727272727E-2</v>
      </c>
      <c r="U133" s="8">
        <f t="shared" si="31"/>
        <v>9.6380586783657796E-2</v>
      </c>
      <c r="V133">
        <f t="shared" ref="V133:V150" si="36">B133-B132</f>
        <v>4400</v>
      </c>
      <c r="W133">
        <f t="shared" ref="W133:W150" si="37">C133-D133-E133</f>
        <v>11866</v>
      </c>
      <c r="X133" s="3">
        <f t="shared" ref="X133:X150" si="38">F133/W133</f>
        <v>2.0310129782572055E-2</v>
      </c>
      <c r="Y133">
        <f t="shared" ref="Y133:Y150" si="39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28"/>
        <v>78</v>
      </c>
      <c r="AJ133">
        <f t="shared" si="29"/>
        <v>17</v>
      </c>
      <c r="AK133">
        <f t="shared" si="30"/>
        <v>764</v>
      </c>
    </row>
    <row r="134" spans="1:37" x14ac:dyDescent="0.35">
      <c r="A134" s="14">
        <f t="shared" si="15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2"/>
        <v>9</v>
      </c>
      <c r="N134" s="7">
        <f t="shared" si="33"/>
        <v>416054</v>
      </c>
      <c r="O134" s="4">
        <f t="shared" si="34"/>
        <v>9.3153324382290889E-2</v>
      </c>
      <c r="R134">
        <f t="shared" si="35"/>
        <v>316</v>
      </c>
      <c r="S134">
        <f t="shared" si="26"/>
        <v>2739</v>
      </c>
      <c r="T134" s="8">
        <f t="shared" si="27"/>
        <v>0.10343698854337152</v>
      </c>
      <c r="U134" s="8">
        <f t="shared" ref="U134:U172" si="40">SUM(R128:R134)/SUM(V128:V134)</f>
        <v>9.3306345056366147E-2</v>
      </c>
      <c r="V134">
        <f t="shared" si="36"/>
        <v>3055</v>
      </c>
      <c r="W134">
        <f t="shared" si="37"/>
        <v>11426</v>
      </c>
      <c r="X134" s="3">
        <f t="shared" si="38"/>
        <v>2.2142482058463153E-2</v>
      </c>
      <c r="Y134">
        <f t="shared" si="39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28"/>
        <v>80</v>
      </c>
      <c r="AJ134">
        <f t="shared" si="29"/>
        <v>16</v>
      </c>
      <c r="AK134">
        <f t="shared" si="30"/>
        <v>770</v>
      </c>
    </row>
    <row r="135" spans="1:37" x14ac:dyDescent="0.35">
      <c r="A135" s="14">
        <f t="shared" si="15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2"/>
        <v>1</v>
      </c>
      <c r="N135" s="7">
        <f t="shared" si="33"/>
        <v>420769</v>
      </c>
      <c r="O135" s="4">
        <f t="shared" si="34"/>
        <v>9.3099895681561504E-2</v>
      </c>
      <c r="R135">
        <f t="shared" si="35"/>
        <v>457</v>
      </c>
      <c r="S135">
        <f t="shared" si="26"/>
        <v>4715</v>
      </c>
      <c r="T135" s="8">
        <f t="shared" si="27"/>
        <v>8.8360402165506571E-2</v>
      </c>
      <c r="U135" s="8">
        <f t="shared" si="40"/>
        <v>9.4353228311515422E-2</v>
      </c>
      <c r="V135">
        <f t="shared" si="36"/>
        <v>5172</v>
      </c>
      <c r="W135">
        <f t="shared" si="37"/>
        <v>11137</v>
      </c>
      <c r="X135" s="3">
        <f t="shared" si="38"/>
        <v>2.2088533716440692E-2</v>
      </c>
      <c r="Y135">
        <f t="shared" si="39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28"/>
        <v>79</v>
      </c>
      <c r="AJ135">
        <f t="shared" si="29"/>
        <v>17</v>
      </c>
      <c r="AK135">
        <f t="shared" si="30"/>
        <v>754</v>
      </c>
    </row>
    <row r="136" spans="1:37" x14ac:dyDescent="0.35">
      <c r="A136" s="14">
        <f t="shared" si="15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2"/>
        <v>11</v>
      </c>
      <c r="N136" s="7">
        <f t="shared" si="33"/>
        <v>425833</v>
      </c>
      <c r="O136" s="4">
        <f t="shared" si="34"/>
        <v>9.3129143480214588E-2</v>
      </c>
      <c r="R136">
        <f t="shared" si="35"/>
        <v>535</v>
      </c>
      <c r="S136">
        <f t="shared" si="26"/>
        <v>5064</v>
      </c>
      <c r="T136" s="8">
        <f t="shared" si="27"/>
        <v>9.5552777281657439E-2</v>
      </c>
      <c r="U136" s="8">
        <f t="shared" si="40"/>
        <v>9.8114471960766392E-2</v>
      </c>
      <c r="V136">
        <f t="shared" si="36"/>
        <v>5599</v>
      </c>
      <c r="W136">
        <f t="shared" si="37"/>
        <v>11140</v>
      </c>
      <c r="X136" s="3">
        <f t="shared" si="38"/>
        <v>2.1274685816876124E-2</v>
      </c>
      <c r="Y136">
        <f t="shared" si="39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28"/>
        <v>80</v>
      </c>
      <c r="AJ136">
        <f t="shared" si="29"/>
        <v>17</v>
      </c>
      <c r="AK136">
        <f t="shared" si="30"/>
        <v>714</v>
      </c>
    </row>
    <row r="137" spans="1:37" x14ac:dyDescent="0.35">
      <c r="A137" s="14">
        <f t="shared" si="15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2"/>
        <v>3</v>
      </c>
      <c r="N137" s="7">
        <f t="shared" si="33"/>
        <v>431023</v>
      </c>
      <c r="O137" s="4">
        <f t="shared" si="34"/>
        <v>9.3531610083764982E-2</v>
      </c>
      <c r="R137">
        <f t="shared" si="35"/>
        <v>744</v>
      </c>
      <c r="S137">
        <f t="shared" si="26"/>
        <v>5190</v>
      </c>
      <c r="T137" s="8">
        <f t="shared" si="27"/>
        <v>0.12537917087967643</v>
      </c>
      <c r="U137" s="8">
        <f t="shared" si="40"/>
        <v>0.10262550743261004</v>
      </c>
      <c r="V137">
        <f t="shared" si="36"/>
        <v>5934</v>
      </c>
      <c r="W137">
        <f t="shared" si="37"/>
        <v>11114</v>
      </c>
      <c r="X137" s="3">
        <f t="shared" si="38"/>
        <v>2.0244736368544177E-2</v>
      </c>
      <c r="Y137">
        <f t="shared" si="39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28"/>
        <v>84</v>
      </c>
      <c r="AJ137">
        <f t="shared" si="29"/>
        <v>21</v>
      </c>
      <c r="AK137">
        <f t="shared" si="30"/>
        <v>710</v>
      </c>
    </row>
    <row r="138" spans="1:37" x14ac:dyDescent="0.35">
      <c r="A138" s="14">
        <f t="shared" si="15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2"/>
        <v>9</v>
      </c>
      <c r="N138" s="7">
        <f t="shared" si="33"/>
        <v>435488</v>
      </c>
      <c r="O138" s="4">
        <f t="shared" si="34"/>
        <v>9.353593172711662E-2</v>
      </c>
      <c r="R138">
        <f t="shared" si="35"/>
        <v>463</v>
      </c>
      <c r="S138">
        <f t="shared" si="26"/>
        <v>4465</v>
      </c>
      <c r="T138" s="8">
        <f t="shared" si="27"/>
        <v>9.395292207792208E-2</v>
      </c>
      <c r="U138" s="8">
        <f t="shared" si="40"/>
        <v>9.9746789654548737E-2</v>
      </c>
      <c r="V138">
        <f t="shared" si="36"/>
        <v>4928</v>
      </c>
      <c r="W138">
        <f t="shared" si="37"/>
        <v>11263</v>
      </c>
      <c r="X138" s="3">
        <f t="shared" si="38"/>
        <v>2.1486282517979224E-2</v>
      </c>
      <c r="Y138">
        <f t="shared" si="39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28"/>
        <v>85</v>
      </c>
      <c r="AJ138">
        <f t="shared" si="29"/>
        <v>20</v>
      </c>
      <c r="AK138">
        <f t="shared" si="30"/>
        <v>663</v>
      </c>
    </row>
    <row r="139" spans="1:37" x14ac:dyDescent="0.35">
      <c r="A139" s="14">
        <f t="shared" si="15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2"/>
        <v>10</v>
      </c>
      <c r="N139" s="7">
        <f t="shared" si="33"/>
        <v>440348</v>
      </c>
      <c r="O139" s="4">
        <f t="shared" si="34"/>
        <v>9.3613377573956214E-2</v>
      </c>
      <c r="R139">
        <f t="shared" si="35"/>
        <v>543</v>
      </c>
      <c r="S139">
        <f t="shared" si="26"/>
        <v>4860</v>
      </c>
      <c r="T139" s="8">
        <f t="shared" si="27"/>
        <v>0.10049972237645752</v>
      </c>
      <c r="U139" s="8">
        <f t="shared" si="40"/>
        <v>0.10043199675277609</v>
      </c>
      <c r="V139">
        <f t="shared" si="36"/>
        <v>5403</v>
      </c>
      <c r="W139">
        <f t="shared" si="37"/>
        <v>11689</v>
      </c>
      <c r="X139" s="3">
        <f t="shared" si="38"/>
        <v>1.9762169561125843E-2</v>
      </c>
      <c r="Y139">
        <f t="shared" si="39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28"/>
        <v>89</v>
      </c>
      <c r="AJ139">
        <f t="shared" si="29"/>
        <v>17</v>
      </c>
      <c r="AK139">
        <f t="shared" si="30"/>
        <v>672</v>
      </c>
    </row>
    <row r="140" spans="1:37" x14ac:dyDescent="0.35">
      <c r="A140" s="14">
        <f t="shared" si="15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2"/>
        <v>1</v>
      </c>
      <c r="N140" s="7">
        <f t="shared" si="33"/>
        <v>442356</v>
      </c>
      <c r="O140" s="4">
        <f t="shared" si="34"/>
        <v>9.3789051456760184E-2</v>
      </c>
      <c r="R140">
        <f t="shared" si="35"/>
        <v>302</v>
      </c>
      <c r="S140">
        <f t="shared" si="26"/>
        <v>2008</v>
      </c>
      <c r="T140" s="8">
        <f t="shared" si="27"/>
        <v>0.13073593073593073</v>
      </c>
      <c r="U140" s="8">
        <f t="shared" si="40"/>
        <v>0.10370050307089287</v>
      </c>
      <c r="V140">
        <f t="shared" si="36"/>
        <v>2310</v>
      </c>
      <c r="W140">
        <f t="shared" si="37"/>
        <v>11802</v>
      </c>
      <c r="X140" s="3">
        <f t="shared" si="38"/>
        <v>2.0420267751228606E-2</v>
      </c>
      <c r="Y140">
        <f t="shared" si="39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28"/>
        <v>88</v>
      </c>
      <c r="AJ140">
        <f t="shared" si="29"/>
        <v>17</v>
      </c>
      <c r="AK140">
        <f t="shared" si="30"/>
        <v>676</v>
      </c>
    </row>
    <row r="141" spans="1:37" x14ac:dyDescent="0.35">
      <c r="A141" s="14">
        <f t="shared" si="15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2"/>
        <v>12</v>
      </c>
      <c r="N141" s="7">
        <f t="shared" si="33"/>
        <v>445947</v>
      </c>
      <c r="O141" s="4">
        <f t="shared" si="34"/>
        <v>9.3472838560036103E-2</v>
      </c>
      <c r="R141">
        <f t="shared" si="35"/>
        <v>200</v>
      </c>
      <c r="S141">
        <f t="shared" si="26"/>
        <v>3591</v>
      </c>
      <c r="T141" s="8">
        <f t="shared" si="27"/>
        <v>5.2756528620416777E-2</v>
      </c>
      <c r="U141" s="8">
        <f t="shared" si="40"/>
        <v>9.7896611039019824E-2</v>
      </c>
      <c r="V141">
        <f t="shared" si="36"/>
        <v>3791</v>
      </c>
      <c r="W141">
        <f t="shared" si="37"/>
        <v>11174</v>
      </c>
      <c r="X141" s="3">
        <f t="shared" si="38"/>
        <v>2.1746912475389298E-2</v>
      </c>
      <c r="Y141">
        <f t="shared" si="39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28"/>
        <v>89</v>
      </c>
      <c r="AJ141">
        <f t="shared" si="29"/>
        <v>16</v>
      </c>
      <c r="AK141">
        <f t="shared" si="30"/>
        <v>619</v>
      </c>
    </row>
    <row r="142" spans="1:37" x14ac:dyDescent="0.35">
      <c r="A142" s="14">
        <f t="shared" si="15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2"/>
        <v>5</v>
      </c>
      <c r="N142" s="7">
        <f t="shared" si="33"/>
        <v>450768</v>
      </c>
      <c r="O142" s="4">
        <f t="shared" si="34"/>
        <v>9.335049680196307E-2</v>
      </c>
      <c r="R142">
        <f t="shared" si="35"/>
        <v>430</v>
      </c>
      <c r="S142">
        <f t="shared" si="26"/>
        <v>4821</v>
      </c>
      <c r="T142" s="8">
        <f t="shared" si="27"/>
        <v>8.1889163968767859E-2</v>
      </c>
      <c r="U142" s="8">
        <f t="shared" si="40"/>
        <v>9.6850915221579958E-2</v>
      </c>
      <c r="V142">
        <f t="shared" si="36"/>
        <v>5251</v>
      </c>
      <c r="W142">
        <f t="shared" si="37"/>
        <v>10860</v>
      </c>
      <c r="X142" s="3">
        <f t="shared" si="38"/>
        <v>2.2836095764272559E-2</v>
      </c>
      <c r="Y142">
        <f t="shared" si="39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28"/>
        <v>83</v>
      </c>
      <c r="AJ142">
        <f t="shared" si="29"/>
        <v>16</v>
      </c>
      <c r="AK142">
        <f t="shared" si="30"/>
        <v>593</v>
      </c>
    </row>
    <row r="143" spans="1:37" x14ac:dyDescent="0.35">
      <c r="A143" s="14">
        <f t="shared" si="15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2"/>
        <v>7</v>
      </c>
      <c r="N143" s="7">
        <f t="shared" si="33"/>
        <v>456637</v>
      </c>
      <c r="O143" s="4">
        <f t="shared" si="34"/>
        <v>9.335718554492442E-2</v>
      </c>
      <c r="R143">
        <f t="shared" si="35"/>
        <v>608</v>
      </c>
      <c r="S143">
        <f t="shared" si="26"/>
        <v>5869</v>
      </c>
      <c r="T143" s="8">
        <f t="shared" si="27"/>
        <v>9.3870619113787246E-2</v>
      </c>
      <c r="U143" s="8">
        <f t="shared" si="40"/>
        <v>9.6497917522144663E-2</v>
      </c>
      <c r="V143">
        <f t="shared" si="36"/>
        <v>6477</v>
      </c>
      <c r="W143">
        <f t="shared" si="37"/>
        <v>10646</v>
      </c>
      <c r="X143" s="3">
        <f t="shared" si="38"/>
        <v>2.2261882397144467E-2</v>
      </c>
      <c r="Y143">
        <f t="shared" si="39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28"/>
        <v>86</v>
      </c>
      <c r="AJ143">
        <f t="shared" si="29"/>
        <v>15</v>
      </c>
      <c r="AK143">
        <f t="shared" si="30"/>
        <v>579</v>
      </c>
    </row>
    <row r="144" spans="1:37" x14ac:dyDescent="0.35">
      <c r="A144" s="14">
        <f t="shared" si="15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2"/>
        <v>12</v>
      </c>
      <c r="N144" s="7">
        <f t="shared" si="33"/>
        <v>462794</v>
      </c>
      <c r="O144" s="4">
        <f t="shared" si="34"/>
        <v>9.3488625367760841E-2</v>
      </c>
      <c r="R144">
        <f t="shared" si="35"/>
        <v>708</v>
      </c>
      <c r="S144">
        <f t="shared" si="26"/>
        <v>6157</v>
      </c>
      <c r="T144" s="8">
        <f t="shared" si="27"/>
        <v>0.10313182811361982</v>
      </c>
      <c r="U144" s="8">
        <f t="shared" si="40"/>
        <v>9.2905067808708067E-2</v>
      </c>
      <c r="V144">
        <f t="shared" si="36"/>
        <v>6865</v>
      </c>
      <c r="W144">
        <f t="shared" si="37"/>
        <v>10568</v>
      </c>
      <c r="X144" s="3">
        <f t="shared" si="38"/>
        <v>2.1101438304314914E-2</v>
      </c>
      <c r="Y144">
        <f t="shared" si="39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28"/>
        <v>91</v>
      </c>
      <c r="AJ144">
        <f t="shared" si="29"/>
        <v>14</v>
      </c>
      <c r="AK144">
        <f t="shared" si="30"/>
        <v>569</v>
      </c>
    </row>
    <row r="145" spans="1:40" x14ac:dyDescent="0.35">
      <c r="A145" s="14">
        <f t="shared" si="15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2"/>
        <v>10</v>
      </c>
      <c r="N145" s="7">
        <f t="shared" si="33"/>
        <v>466339</v>
      </c>
      <c r="O145" s="4">
        <f t="shared" si="34"/>
        <v>9.3521054483322999E-2</v>
      </c>
      <c r="R145">
        <f t="shared" si="35"/>
        <v>384</v>
      </c>
      <c r="S145">
        <f t="shared" si="26"/>
        <v>3545</v>
      </c>
      <c r="T145" s="8">
        <f t="shared" si="27"/>
        <v>9.7734792568083484E-2</v>
      </c>
      <c r="U145" s="8">
        <f t="shared" si="40"/>
        <v>9.3310997472521015E-2</v>
      </c>
      <c r="V145">
        <f t="shared" si="36"/>
        <v>3929</v>
      </c>
      <c r="W145">
        <f t="shared" si="37"/>
        <v>10337</v>
      </c>
      <c r="X145" s="3">
        <f t="shared" si="38"/>
        <v>2.2153429428267389E-2</v>
      </c>
      <c r="Y145">
        <f t="shared" si="39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28"/>
        <v>97</v>
      </c>
      <c r="AJ145">
        <f t="shared" si="29"/>
        <v>13</v>
      </c>
      <c r="AK145">
        <f t="shared" si="30"/>
        <v>549</v>
      </c>
    </row>
    <row r="146" spans="1:40" x14ac:dyDescent="0.35">
      <c r="A146" s="14">
        <f t="shared" si="15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2"/>
        <v>12</v>
      </c>
      <c r="N146" s="7">
        <f t="shared" si="33"/>
        <v>472650</v>
      </c>
      <c r="O146" s="4">
        <f t="shared" si="34"/>
        <v>9.3466978146541313E-2</v>
      </c>
      <c r="R146">
        <f t="shared" si="35"/>
        <v>620</v>
      </c>
      <c r="S146">
        <f t="shared" si="26"/>
        <v>6311</v>
      </c>
      <c r="T146" s="8">
        <f t="shared" si="27"/>
        <v>8.9453181359111233E-2</v>
      </c>
      <c r="U146" s="8">
        <f t="shared" si="40"/>
        <v>9.1466501659447599E-2</v>
      </c>
      <c r="V146">
        <f t="shared" si="36"/>
        <v>6931</v>
      </c>
      <c r="W146">
        <f t="shared" si="37"/>
        <v>10716</v>
      </c>
      <c r="X146" s="3">
        <f t="shared" si="38"/>
        <v>2.0623366927958194E-2</v>
      </c>
      <c r="Y146">
        <f t="shared" si="39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28"/>
        <v>108</v>
      </c>
      <c r="AJ146">
        <f t="shared" si="29"/>
        <v>15</v>
      </c>
      <c r="AK146">
        <f t="shared" si="30"/>
        <v>563</v>
      </c>
    </row>
    <row r="147" spans="1:40" x14ac:dyDescent="0.35">
      <c r="A147" s="14">
        <f t="shared" si="15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2"/>
        <v>9</v>
      </c>
      <c r="N147" s="7">
        <f t="shared" si="33"/>
        <v>474928</v>
      </c>
      <c r="O147" s="4">
        <f t="shared" si="34"/>
        <v>9.3524301048999101E-2</v>
      </c>
      <c r="R147">
        <f t="shared" si="35"/>
        <v>268</v>
      </c>
      <c r="S147">
        <f t="shared" si="26"/>
        <v>2278</v>
      </c>
      <c r="T147" s="8">
        <f t="shared" si="27"/>
        <v>0.10526315789473684</v>
      </c>
      <c r="U147" s="8">
        <f t="shared" si="40"/>
        <v>8.9913383626711377E-2</v>
      </c>
      <c r="V147">
        <f t="shared" si="36"/>
        <v>2546</v>
      </c>
      <c r="W147">
        <f t="shared" si="37"/>
        <v>10822</v>
      </c>
      <c r="X147" s="3">
        <f t="shared" si="38"/>
        <v>2.0698576972833119E-2</v>
      </c>
      <c r="Y147">
        <f t="shared" si="39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28"/>
        <v>106</v>
      </c>
      <c r="AJ147">
        <f t="shared" si="29"/>
        <v>15</v>
      </c>
      <c r="AK147">
        <f t="shared" si="30"/>
        <v>559</v>
      </c>
    </row>
    <row r="148" spans="1:40" x14ac:dyDescent="0.35">
      <c r="A148" s="14">
        <f t="shared" si="15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2"/>
        <v>5</v>
      </c>
      <c r="N148" s="7">
        <f t="shared" si="33"/>
        <v>476429</v>
      </c>
      <c r="O148" s="4">
        <f t="shared" si="34"/>
        <v>9.3540058562423783E-2</v>
      </c>
      <c r="R148">
        <f t="shared" si="35"/>
        <v>164</v>
      </c>
      <c r="S148">
        <f t="shared" si="26"/>
        <v>1501</v>
      </c>
      <c r="T148" s="8">
        <f t="shared" si="27"/>
        <v>9.8498498498498496E-2</v>
      </c>
      <c r="U148" s="8">
        <f t="shared" si="40"/>
        <v>9.452233840304182E-2</v>
      </c>
      <c r="V148">
        <f t="shared" si="36"/>
        <v>1665</v>
      </c>
      <c r="W148">
        <f t="shared" si="37"/>
        <v>10250</v>
      </c>
      <c r="X148" s="3">
        <f t="shared" si="38"/>
        <v>2.3804878048780488E-2</v>
      </c>
      <c r="Y148">
        <f t="shared" si="39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28"/>
        <v>104</v>
      </c>
      <c r="AJ148">
        <f t="shared" si="29"/>
        <v>13</v>
      </c>
      <c r="AK148">
        <f t="shared" si="30"/>
        <v>535</v>
      </c>
      <c r="AL148">
        <v>15</v>
      </c>
      <c r="AM148">
        <v>15</v>
      </c>
      <c r="AN148">
        <v>5</v>
      </c>
    </row>
    <row r="149" spans="1:40" x14ac:dyDescent="0.35">
      <c r="A149" s="14">
        <f t="shared" si="15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2"/>
        <v>4</v>
      </c>
      <c r="N149" s="7">
        <f t="shared" si="33"/>
        <v>480810</v>
      </c>
      <c r="O149" s="4">
        <f t="shared" si="34"/>
        <v>9.3509147674997364E-2</v>
      </c>
      <c r="R149">
        <f t="shared" si="35"/>
        <v>434</v>
      </c>
      <c r="S149">
        <f t="shared" si="26"/>
        <v>4381</v>
      </c>
      <c r="T149" s="8">
        <f t="shared" si="27"/>
        <v>9.0134994807891999E-2</v>
      </c>
      <c r="U149" s="8">
        <f t="shared" si="40"/>
        <v>9.5882990249187436E-2</v>
      </c>
      <c r="V149">
        <f t="shared" si="36"/>
        <v>4815</v>
      </c>
      <c r="W149">
        <f t="shared" si="37"/>
        <v>10121</v>
      </c>
      <c r="X149" s="3">
        <f t="shared" si="38"/>
        <v>2.4009485228732339E-2</v>
      </c>
      <c r="Y149">
        <f t="shared" si="39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28"/>
        <v>103</v>
      </c>
      <c r="AJ149">
        <f t="shared" si="29"/>
        <v>15</v>
      </c>
      <c r="AK149">
        <f t="shared" si="30"/>
        <v>529</v>
      </c>
      <c r="AL149">
        <v>17</v>
      </c>
      <c r="AM149">
        <v>18</v>
      </c>
      <c r="AN149">
        <v>10</v>
      </c>
    </row>
    <row r="150" spans="1:40" x14ac:dyDescent="0.35">
      <c r="A150" s="14">
        <f t="shared" si="15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2"/>
        <v>6</v>
      </c>
      <c r="N150" s="7">
        <f t="shared" si="33"/>
        <v>485882</v>
      </c>
      <c r="O150" s="4">
        <f t="shared" si="34"/>
        <v>9.3309198801981769E-2</v>
      </c>
      <c r="R150">
        <f t="shared" si="35"/>
        <v>405</v>
      </c>
      <c r="S150">
        <f t="shared" si="26"/>
        <v>5072</v>
      </c>
      <c r="T150" s="8">
        <f t="shared" si="27"/>
        <v>7.3945590651816689E-2</v>
      </c>
      <c r="U150" s="8">
        <f t="shared" si="40"/>
        <v>9.2559265235199209E-2</v>
      </c>
      <c r="V150">
        <f t="shared" si="36"/>
        <v>5477</v>
      </c>
      <c r="W150">
        <f t="shared" si="37"/>
        <v>9808</v>
      </c>
      <c r="X150" s="3">
        <f t="shared" si="38"/>
        <v>2.6610929853181076E-2</v>
      </c>
      <c r="Y150">
        <f t="shared" si="39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28"/>
        <v>101</v>
      </c>
      <c r="AJ150">
        <f t="shared" si="29"/>
        <v>17</v>
      </c>
      <c r="AK150">
        <f t="shared" si="30"/>
        <v>525</v>
      </c>
    </row>
    <row r="151" spans="1:40" x14ac:dyDescent="0.35">
      <c r="A151" s="14">
        <f t="shared" si="15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2"/>
        <v>4</v>
      </c>
      <c r="N151" s="7">
        <f t="shared" ref="N151:N157" si="41">B151-C151</f>
        <v>490293</v>
      </c>
      <c r="O151" s="4">
        <f t="shared" ref="O151:O156" si="42">C151/B151</f>
        <v>9.3684724219648269E-2</v>
      </c>
      <c r="R151">
        <f t="shared" ref="R151:R172" si="43">C151-C150</f>
        <v>678</v>
      </c>
      <c r="S151">
        <f t="shared" si="26"/>
        <v>4411</v>
      </c>
      <c r="T151" s="8">
        <f t="shared" si="27"/>
        <v>0.13322853212811947</v>
      </c>
      <c r="U151" s="8">
        <f t="shared" si="40"/>
        <v>9.697228425062393E-2</v>
      </c>
      <c r="V151">
        <f t="shared" ref="V151:V172" si="44">B151-B150</f>
        <v>5089</v>
      </c>
      <c r="W151">
        <f t="shared" ref="W151:W172" si="45">C151-D151-E151</f>
        <v>9929</v>
      </c>
      <c r="X151" s="3">
        <f t="shared" ref="X151:X172" si="46">F151/W151</f>
        <v>2.5984489878134755E-2</v>
      </c>
      <c r="Y151">
        <f t="shared" ref="Y151:Y173" si="47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28"/>
        <v>101</v>
      </c>
      <c r="AJ151">
        <f t="shared" si="29"/>
        <v>19</v>
      </c>
      <c r="AK151">
        <f t="shared" si="30"/>
        <v>539</v>
      </c>
      <c r="AL151">
        <v>17</v>
      </c>
      <c r="AM151">
        <v>18</v>
      </c>
      <c r="AN151">
        <v>12</v>
      </c>
    </row>
    <row r="152" spans="1:40" x14ac:dyDescent="0.35">
      <c r="A152" s="14">
        <f t="shared" ref="A152:A246" si="48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2"/>
        <v>8</v>
      </c>
      <c r="N152" s="7">
        <f t="shared" si="41"/>
        <v>500769</v>
      </c>
      <c r="O152" s="4">
        <f t="shared" si="42"/>
        <v>9.3494588327296221E-2</v>
      </c>
      <c r="R152">
        <f t="shared" si="43"/>
        <v>967</v>
      </c>
      <c r="S152">
        <f t="shared" si="26"/>
        <v>10476</v>
      </c>
      <c r="T152" s="8">
        <f t="shared" si="27"/>
        <v>8.4505811413090978E-2</v>
      </c>
      <c r="U152" s="8">
        <f t="shared" si="40"/>
        <v>9.3135963757045775E-2</v>
      </c>
      <c r="V152">
        <f t="shared" si="44"/>
        <v>11443</v>
      </c>
      <c r="W152">
        <f t="shared" si="45"/>
        <v>10317</v>
      </c>
      <c r="X152" s="3">
        <f t="shared" si="46"/>
        <v>2.5298051759232335E-2</v>
      </c>
      <c r="Y152">
        <f t="shared" si="47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28"/>
        <v>103</v>
      </c>
      <c r="AJ152">
        <f t="shared" si="29"/>
        <v>18</v>
      </c>
      <c r="AK152">
        <f t="shared" si="30"/>
        <v>551</v>
      </c>
      <c r="AL152">
        <v>17</v>
      </c>
      <c r="AM152">
        <v>18</v>
      </c>
      <c r="AN152">
        <v>12</v>
      </c>
    </row>
    <row r="153" spans="1:40" x14ac:dyDescent="0.35">
      <c r="A153" s="14">
        <f t="shared" si="48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2"/>
        <v>15</v>
      </c>
      <c r="N153" s="7">
        <f t="shared" si="41"/>
        <v>506453</v>
      </c>
      <c r="O153" s="4">
        <f t="shared" si="42"/>
        <v>9.3473116701332085E-2</v>
      </c>
      <c r="R153">
        <f t="shared" si="43"/>
        <v>573</v>
      </c>
      <c r="S153">
        <f t="shared" si="26"/>
        <v>5684</v>
      </c>
      <c r="T153" s="8">
        <f t="shared" si="27"/>
        <v>9.1577433274732306E-2</v>
      </c>
      <c r="U153" s="8">
        <f t="shared" si="40"/>
        <v>9.3558940255282635E-2</v>
      </c>
      <c r="V153">
        <f t="shared" si="44"/>
        <v>6257</v>
      </c>
      <c r="W153">
        <f t="shared" si="45"/>
        <v>10757</v>
      </c>
      <c r="X153" s="3">
        <f t="shared" si="46"/>
        <v>2.5192897648043135E-2</v>
      </c>
      <c r="Y153">
        <f t="shared" si="47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28"/>
        <v>103</v>
      </c>
      <c r="AJ153">
        <f t="shared" si="29"/>
        <v>20</v>
      </c>
      <c r="AK153">
        <f t="shared" si="30"/>
        <v>568</v>
      </c>
    </row>
    <row r="154" spans="1:40" x14ac:dyDescent="0.35">
      <c r="A154" s="14">
        <f t="shared" si="48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2"/>
        <v>5</v>
      </c>
      <c r="N154" s="7">
        <f t="shared" si="41"/>
        <v>508607</v>
      </c>
      <c r="O154" s="4">
        <f t="shared" si="42"/>
        <v>9.3744320388868499E-2</v>
      </c>
      <c r="R154">
        <f t="shared" si="43"/>
        <v>390</v>
      </c>
      <c r="S154">
        <f t="shared" si="26"/>
        <v>2154</v>
      </c>
      <c r="T154" s="8">
        <f t="shared" si="27"/>
        <v>0.15330188679245282</v>
      </c>
      <c r="U154" s="8">
        <f t="shared" si="40"/>
        <v>9.6835612764816309E-2</v>
      </c>
      <c r="V154">
        <f t="shared" si="44"/>
        <v>2544</v>
      </c>
      <c r="W154">
        <f t="shared" si="45"/>
        <v>11000</v>
      </c>
      <c r="X154" s="3">
        <f t="shared" si="46"/>
        <v>2.5727272727272727E-2</v>
      </c>
      <c r="Y154">
        <f t="shared" si="47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28"/>
        <v>104</v>
      </c>
      <c r="AJ154">
        <f t="shared" si="29"/>
        <v>22</v>
      </c>
      <c r="AK154">
        <f t="shared" si="30"/>
        <v>587</v>
      </c>
      <c r="AL154">
        <v>3</v>
      </c>
      <c r="AM154">
        <v>3</v>
      </c>
      <c r="AN154">
        <v>18</v>
      </c>
    </row>
    <row r="155" spans="1:40" x14ac:dyDescent="0.35">
      <c r="A155" s="14">
        <f t="shared" si="48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2"/>
        <v>10</v>
      </c>
      <c r="N155" s="7">
        <f t="shared" si="41"/>
        <v>511525</v>
      </c>
      <c r="O155" s="4">
        <f t="shared" si="42"/>
        <v>9.3752602122800704E-2</v>
      </c>
      <c r="R155">
        <f t="shared" si="43"/>
        <v>307</v>
      </c>
      <c r="S155">
        <f t="shared" ref="S155:S172" si="49">N155-N154</f>
        <v>2918</v>
      </c>
      <c r="T155" s="8">
        <f t="shared" ref="T155:T172" si="50">R155/V155</f>
        <v>9.5193798449612399E-2</v>
      </c>
      <c r="U155" s="8">
        <f t="shared" si="40"/>
        <v>9.6628056628056624E-2</v>
      </c>
      <c r="V155">
        <f t="shared" si="44"/>
        <v>3225</v>
      </c>
      <c r="W155">
        <f t="shared" si="45"/>
        <v>10444</v>
      </c>
      <c r="X155" s="3">
        <f t="shared" si="46"/>
        <v>2.7479892761394103E-2</v>
      </c>
      <c r="Y155">
        <f t="shared" si="47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1">Z155-AC155-AF155</f>
        <v>100</v>
      </c>
      <c r="AJ155">
        <f t="shared" ref="AJ155:AJ173" si="52">AA155-AD155-AG155</f>
        <v>21</v>
      </c>
      <c r="AK155">
        <f t="shared" ref="AK155:AK173" si="53">AB155-AE155-AH155</f>
        <v>575</v>
      </c>
    </row>
    <row r="156" spans="1:40" x14ac:dyDescent="0.35">
      <c r="A156" s="14">
        <f t="shared" si="48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2"/>
        <v>4</v>
      </c>
      <c r="N156" s="7">
        <f t="shared" si="41"/>
        <v>516478</v>
      </c>
      <c r="O156" s="4">
        <f t="shared" si="42"/>
        <v>9.3836244936057023E-2</v>
      </c>
      <c r="R156">
        <f t="shared" si="43"/>
        <v>565</v>
      </c>
      <c r="S156">
        <f t="shared" si="49"/>
        <v>4953</v>
      </c>
      <c r="T156" s="8">
        <f t="shared" si="50"/>
        <v>0.10239217107647698</v>
      </c>
      <c r="U156" s="8">
        <f t="shared" si="40"/>
        <v>9.8222637979420019E-2</v>
      </c>
      <c r="V156">
        <f t="shared" si="44"/>
        <v>5518</v>
      </c>
      <c r="W156">
        <f t="shared" si="45"/>
        <v>10541</v>
      </c>
      <c r="X156" s="3">
        <f t="shared" si="46"/>
        <v>2.8365430224836355E-2</v>
      </c>
      <c r="Y156">
        <f t="shared" si="47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1"/>
        <v>95</v>
      </c>
      <c r="AJ156">
        <f t="shared" si="52"/>
        <v>21</v>
      </c>
      <c r="AK156">
        <f t="shared" si="53"/>
        <v>582</v>
      </c>
      <c r="AL156">
        <v>3</v>
      </c>
      <c r="AM156">
        <v>4</v>
      </c>
      <c r="AN156">
        <v>19</v>
      </c>
    </row>
    <row r="157" spans="1:40" x14ac:dyDescent="0.35">
      <c r="A157" s="14">
        <f t="shared" si="48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2"/>
        <v>6</v>
      </c>
      <c r="N157" s="7">
        <f t="shared" si="41"/>
        <v>522680</v>
      </c>
      <c r="O157" s="4">
        <f>C157/B157</f>
        <v>9.3295123173987485E-2</v>
      </c>
      <c r="R157">
        <f t="shared" si="43"/>
        <v>298</v>
      </c>
      <c r="S157">
        <f t="shared" si="49"/>
        <v>6202</v>
      </c>
      <c r="T157" s="8">
        <f t="shared" si="50"/>
        <v>4.5846153846153849E-2</v>
      </c>
      <c r="U157" s="8">
        <f t="shared" si="40"/>
        <v>9.3109227129337543E-2</v>
      </c>
      <c r="V157">
        <f t="shared" si="44"/>
        <v>6500</v>
      </c>
      <c r="W157">
        <f t="shared" si="45"/>
        <v>10470</v>
      </c>
      <c r="X157" s="3">
        <f t="shared" si="46"/>
        <v>2.865329512893983E-2</v>
      </c>
      <c r="Y157">
        <f t="shared" si="47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1"/>
        <v>95</v>
      </c>
      <c r="AJ157">
        <f t="shared" si="52"/>
        <v>21</v>
      </c>
      <c r="AK157">
        <f t="shared" si="53"/>
        <v>588</v>
      </c>
      <c r="AL157">
        <v>4</v>
      </c>
      <c r="AM157">
        <v>5</v>
      </c>
      <c r="AN157">
        <v>17</v>
      </c>
    </row>
    <row r="158" spans="1:40" x14ac:dyDescent="0.35">
      <c r="A158" s="14">
        <f t="shared" si="48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2"/>
        <v>9</v>
      </c>
      <c r="N158" s="7">
        <f>B158-C158</f>
        <v>530839</v>
      </c>
      <c r="O158" s="4">
        <f>C158/B158</f>
        <v>9.3340780100053117E-2</v>
      </c>
      <c r="R158">
        <f t="shared" si="43"/>
        <v>869</v>
      </c>
      <c r="S158">
        <f t="shared" si="49"/>
        <v>8159</v>
      </c>
      <c r="T158" s="8">
        <f t="shared" si="50"/>
        <v>9.6256092157731496E-2</v>
      </c>
      <c r="U158" s="8">
        <f t="shared" si="40"/>
        <v>8.9160956980792988E-2</v>
      </c>
      <c r="V158">
        <f t="shared" si="44"/>
        <v>9028</v>
      </c>
      <c r="W158">
        <f t="shared" si="45"/>
        <v>10825</v>
      </c>
      <c r="X158" s="3">
        <f t="shared" si="46"/>
        <v>2.7066974595842955E-2</v>
      </c>
      <c r="Y158">
        <f t="shared" si="47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1"/>
        <v>96</v>
      </c>
      <c r="AJ158">
        <f t="shared" si="52"/>
        <v>19</v>
      </c>
      <c r="AK158">
        <f t="shared" si="53"/>
        <v>594</v>
      </c>
      <c r="AL158">
        <v>2</v>
      </c>
      <c r="AM158">
        <v>3</v>
      </c>
      <c r="AN158">
        <v>20</v>
      </c>
    </row>
    <row r="159" spans="1:40" x14ac:dyDescent="0.35">
      <c r="A159" s="14">
        <f t="shared" si="48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2"/>
        <v>9</v>
      </c>
      <c r="N159" s="7">
        <f>B159-C159</f>
        <v>535517</v>
      </c>
      <c r="O159" s="4">
        <f>C159/B159</f>
        <v>9.3899795774373823E-2</v>
      </c>
      <c r="R159">
        <f t="shared" si="43"/>
        <v>846</v>
      </c>
      <c r="S159">
        <f t="shared" si="49"/>
        <v>4678</v>
      </c>
      <c r="T159" s="8">
        <f t="shared" si="50"/>
        <v>0.15314989138305576</v>
      </c>
      <c r="U159" s="8">
        <f t="shared" si="40"/>
        <v>9.9699450720281899E-2</v>
      </c>
      <c r="V159">
        <f t="shared" si="44"/>
        <v>5524</v>
      </c>
      <c r="W159">
        <f t="shared" si="45"/>
        <v>11117</v>
      </c>
      <c r="X159" s="3">
        <f t="shared" si="46"/>
        <v>2.410722317171899E-2</v>
      </c>
      <c r="Y159">
        <f t="shared" si="47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1"/>
        <v>92</v>
      </c>
      <c r="AJ159">
        <f t="shared" si="52"/>
        <v>16</v>
      </c>
      <c r="AK159">
        <f t="shared" si="53"/>
        <v>617</v>
      </c>
      <c r="AL159">
        <v>2</v>
      </c>
      <c r="AM159">
        <v>3</v>
      </c>
      <c r="AN159">
        <v>20</v>
      </c>
    </row>
    <row r="160" spans="1:40" x14ac:dyDescent="0.35">
      <c r="A160" s="14">
        <f t="shared" si="48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4">-(J160-J159)+L160</f>
        <v>13</v>
      </c>
      <c r="N160" s="7">
        <f t="shared" ref="N160:N171" si="55">B160-C160</f>
        <v>539169</v>
      </c>
      <c r="O160" s="4">
        <f t="shared" ref="O160:O171" si="56">C160/B160</f>
        <v>9.4223325762361074E-2</v>
      </c>
      <c r="R160">
        <f t="shared" si="43"/>
        <v>591</v>
      </c>
      <c r="S160">
        <f t="shared" si="49"/>
        <v>3652</v>
      </c>
      <c r="T160" s="8">
        <f t="shared" si="50"/>
        <v>0.13928823945321706</v>
      </c>
      <c r="U160" s="8">
        <f t="shared" si="40"/>
        <v>0.10568038926247882</v>
      </c>
      <c r="V160">
        <f t="shared" si="44"/>
        <v>4243</v>
      </c>
      <c r="W160">
        <f t="shared" si="45"/>
        <v>11582</v>
      </c>
      <c r="X160" s="3">
        <f t="shared" si="46"/>
        <v>2.2448627180107063E-2</v>
      </c>
      <c r="Y160">
        <f t="shared" si="47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1"/>
        <v>97</v>
      </c>
      <c r="AJ160">
        <f t="shared" si="52"/>
        <v>23</v>
      </c>
      <c r="AK160">
        <f t="shared" si="53"/>
        <v>619</v>
      </c>
      <c r="AL160">
        <v>2</v>
      </c>
      <c r="AM160">
        <v>3</v>
      </c>
      <c r="AN160">
        <v>20</v>
      </c>
    </row>
    <row r="161" spans="1:40" x14ac:dyDescent="0.35">
      <c r="A161" s="14">
        <f t="shared" si="48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4"/>
        <v>5</v>
      </c>
      <c r="N161" s="7">
        <f t="shared" si="55"/>
        <v>541046</v>
      </c>
      <c r="O161" s="4">
        <f t="shared" si="56"/>
        <v>9.4559451091958832E-2</v>
      </c>
      <c r="R161">
        <f t="shared" si="43"/>
        <v>417</v>
      </c>
      <c r="S161">
        <f t="shared" si="49"/>
        <v>1877</v>
      </c>
      <c r="T161" s="8">
        <f t="shared" si="50"/>
        <v>0.18177855274629467</v>
      </c>
      <c r="U161" s="8">
        <f t="shared" si="40"/>
        <v>0.10715072112738082</v>
      </c>
      <c r="V161">
        <f t="shared" si="44"/>
        <v>2294</v>
      </c>
      <c r="W161">
        <f t="shared" si="45"/>
        <v>11868</v>
      </c>
      <c r="X161" s="3">
        <f t="shared" si="46"/>
        <v>2.3171553758004719E-2</v>
      </c>
      <c r="Y161">
        <f t="shared" si="47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1"/>
        <v>95</v>
      </c>
      <c r="AJ161">
        <f t="shared" si="52"/>
        <v>27</v>
      </c>
      <c r="AK161">
        <f t="shared" si="53"/>
        <v>626</v>
      </c>
    </row>
    <row r="162" spans="1:40" x14ac:dyDescent="0.35">
      <c r="A162" s="14">
        <f t="shared" si="48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4"/>
        <v>1</v>
      </c>
      <c r="N162" s="7">
        <f t="shared" si="55"/>
        <v>544392</v>
      </c>
      <c r="O162" s="4">
        <f t="shared" si="56"/>
        <v>9.4853859314546235E-2</v>
      </c>
      <c r="R162">
        <f t="shared" si="43"/>
        <v>545</v>
      </c>
      <c r="S162">
        <f t="shared" si="49"/>
        <v>3346</v>
      </c>
      <c r="T162" s="8">
        <f t="shared" si="50"/>
        <v>0.14006682086867128</v>
      </c>
      <c r="U162" s="8">
        <f t="shared" si="40"/>
        <v>0.11165468403697497</v>
      </c>
      <c r="V162">
        <f t="shared" si="44"/>
        <v>3891</v>
      </c>
      <c r="W162">
        <f t="shared" si="45"/>
        <v>11701</v>
      </c>
      <c r="X162" s="3">
        <f t="shared" si="46"/>
        <v>2.5211520382873259E-2</v>
      </c>
      <c r="Y162">
        <f t="shared" si="47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1"/>
        <v>95</v>
      </c>
      <c r="AJ162">
        <f t="shared" si="52"/>
        <v>27</v>
      </c>
      <c r="AK162">
        <f t="shared" si="53"/>
        <v>626</v>
      </c>
    </row>
    <row r="163" spans="1:40" x14ac:dyDescent="0.35">
      <c r="A163" s="14">
        <f t="shared" si="48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4"/>
        <v>9</v>
      </c>
      <c r="N163" s="7">
        <f t="shared" si="55"/>
        <v>549681</v>
      </c>
      <c r="O163" s="4">
        <f t="shared" si="56"/>
        <v>9.5218499857619959E-2</v>
      </c>
      <c r="R163">
        <f t="shared" si="43"/>
        <v>799</v>
      </c>
      <c r="S163">
        <f t="shared" si="49"/>
        <v>5289</v>
      </c>
      <c r="T163" s="8">
        <f t="shared" si="50"/>
        <v>0.13124178712220763</v>
      </c>
      <c r="U163" s="8">
        <f t="shared" si="40"/>
        <v>0.11618931005110733</v>
      </c>
      <c r="V163">
        <f t="shared" si="44"/>
        <v>6088</v>
      </c>
      <c r="W163">
        <f t="shared" si="45"/>
        <v>11935</v>
      </c>
      <c r="X163" s="3">
        <f t="shared" si="46"/>
        <v>2.6225387515710095E-2</v>
      </c>
      <c r="Y163">
        <f t="shared" si="47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1"/>
        <v>91</v>
      </c>
      <c r="AJ163">
        <f t="shared" si="52"/>
        <v>31</v>
      </c>
      <c r="AK163">
        <f t="shared" si="53"/>
        <v>603</v>
      </c>
      <c r="AL163">
        <v>4</v>
      </c>
      <c r="AM163">
        <v>4</v>
      </c>
      <c r="AN163">
        <v>11</v>
      </c>
    </row>
    <row r="164" spans="1:40" x14ac:dyDescent="0.35">
      <c r="A164" s="14">
        <f t="shared" si="48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4"/>
        <v>8</v>
      </c>
      <c r="N164" s="7">
        <f t="shared" si="55"/>
        <v>555411</v>
      </c>
      <c r="O164" s="4">
        <f t="shared" si="56"/>
        <v>9.6175501861639812E-2</v>
      </c>
      <c r="R164">
        <f t="shared" si="43"/>
        <v>1253</v>
      </c>
      <c r="S164">
        <f t="shared" si="49"/>
        <v>5730</v>
      </c>
      <c r="T164" s="8">
        <f t="shared" si="50"/>
        <v>0.17943577259057711</v>
      </c>
      <c r="U164" s="8">
        <f t="shared" si="40"/>
        <v>0.13981235709968201</v>
      </c>
      <c r="V164">
        <f t="shared" si="44"/>
        <v>6983</v>
      </c>
      <c r="W164">
        <f t="shared" si="45"/>
        <v>12669</v>
      </c>
      <c r="X164" s="3">
        <f t="shared" si="46"/>
        <v>2.4074512589786091E-2</v>
      </c>
      <c r="Y164">
        <f t="shared" si="47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1"/>
        <v>93</v>
      </c>
      <c r="AJ164">
        <f t="shared" si="52"/>
        <v>30</v>
      </c>
      <c r="AK164">
        <f t="shared" si="53"/>
        <v>621</v>
      </c>
      <c r="AL164">
        <v>6</v>
      </c>
      <c r="AM164">
        <v>6</v>
      </c>
      <c r="AN164">
        <v>24</v>
      </c>
    </row>
    <row r="165" spans="1:40" x14ac:dyDescent="0.35">
      <c r="A165" s="14">
        <f t="shared" si="48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4"/>
        <v>9</v>
      </c>
      <c r="N165" s="7">
        <f t="shared" si="55"/>
        <v>555718</v>
      </c>
      <c r="O165" s="4">
        <f t="shared" si="56"/>
        <v>9.9887104846716895E-2</v>
      </c>
      <c r="R165">
        <f t="shared" si="43"/>
        <v>2568</v>
      </c>
      <c r="S165">
        <f t="shared" si="49"/>
        <v>307</v>
      </c>
      <c r="T165" s="8">
        <f t="shared" si="50"/>
        <v>0.89321739130434785</v>
      </c>
      <c r="U165" s="8">
        <f t="shared" si="40"/>
        <v>0.22004514389616903</v>
      </c>
      <c r="V165">
        <f t="shared" si="44"/>
        <v>2875</v>
      </c>
      <c r="W165">
        <f t="shared" si="45"/>
        <v>14692</v>
      </c>
      <c r="X165" s="3">
        <f t="shared" si="46"/>
        <v>2.0351211543697251E-2</v>
      </c>
      <c r="Y165">
        <f t="shared" si="47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1"/>
        <v>98</v>
      </c>
      <c r="AJ165">
        <f t="shared" si="52"/>
        <v>37</v>
      </c>
      <c r="AK165">
        <f t="shared" si="53"/>
        <v>652</v>
      </c>
      <c r="AL165">
        <v>7</v>
      </c>
      <c r="AM165">
        <v>8</v>
      </c>
      <c r="AN165">
        <v>44</v>
      </c>
    </row>
    <row r="166" spans="1:40" x14ac:dyDescent="0.35">
      <c r="A166" s="14">
        <f t="shared" si="48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4"/>
        <v>8</v>
      </c>
      <c r="N166" s="7">
        <f t="shared" si="55"/>
        <v>561637</v>
      </c>
      <c r="O166" s="4">
        <f t="shared" si="56"/>
        <v>0.10099962384050838</v>
      </c>
      <c r="R166">
        <f t="shared" si="43"/>
        <v>1429</v>
      </c>
      <c r="S166">
        <f t="shared" si="49"/>
        <v>5919</v>
      </c>
      <c r="T166" s="8">
        <f t="shared" si="50"/>
        <v>0.19447468698965706</v>
      </c>
      <c r="U166" s="8">
        <f t="shared" si="40"/>
        <v>0.22543146907063638</v>
      </c>
      <c r="V166">
        <f t="shared" si="44"/>
        <v>7348</v>
      </c>
      <c r="W166">
        <f t="shared" si="45"/>
        <v>15596</v>
      </c>
      <c r="X166" s="3">
        <f t="shared" si="46"/>
        <v>2.0197486535008975E-2</v>
      </c>
      <c r="Y166">
        <f t="shared" si="47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1"/>
        <v>96</v>
      </c>
      <c r="AJ166">
        <f t="shared" si="52"/>
        <v>42</v>
      </c>
      <c r="AK166">
        <f t="shared" si="53"/>
        <v>698</v>
      </c>
      <c r="AL166">
        <v>16</v>
      </c>
      <c r="AM166">
        <v>16</v>
      </c>
      <c r="AN166">
        <v>75</v>
      </c>
    </row>
    <row r="167" spans="1:40" x14ac:dyDescent="0.35">
      <c r="A167" s="14">
        <f t="shared" si="48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4"/>
        <v>20</v>
      </c>
      <c r="N167" s="7">
        <f t="shared" si="55"/>
        <v>566342</v>
      </c>
      <c r="O167" s="4">
        <f t="shared" si="56"/>
        <v>0.10168039768671702</v>
      </c>
      <c r="R167">
        <f t="shared" si="43"/>
        <v>1006</v>
      </c>
      <c r="S167">
        <f t="shared" si="49"/>
        <v>4705</v>
      </c>
      <c r="T167" s="8">
        <f t="shared" si="50"/>
        <v>0.17615128699001925</v>
      </c>
      <c r="U167" s="8">
        <f t="shared" si="40"/>
        <v>0.22782040352372834</v>
      </c>
      <c r="V167">
        <f t="shared" si="44"/>
        <v>5711</v>
      </c>
      <c r="W167">
        <f t="shared" si="45"/>
        <v>16468</v>
      </c>
      <c r="X167" s="3">
        <f t="shared" si="46"/>
        <v>1.9128005829487493E-2</v>
      </c>
      <c r="Y167">
        <f t="shared" si="47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1"/>
        <v>101</v>
      </c>
      <c r="AJ167">
        <f t="shared" si="52"/>
        <v>46</v>
      </c>
      <c r="AK167">
        <f t="shared" si="53"/>
        <v>748</v>
      </c>
    </row>
    <row r="168" spans="1:40" x14ac:dyDescent="0.35">
      <c r="A168" s="14">
        <f t="shared" si="48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4"/>
        <v>7</v>
      </c>
      <c r="N168" s="7">
        <f t="shared" si="55"/>
        <v>568951</v>
      </c>
      <c r="O168" s="4">
        <f t="shared" si="56"/>
        <v>0.10212510099989899</v>
      </c>
      <c r="R168">
        <f t="shared" si="43"/>
        <v>609</v>
      </c>
      <c r="S168">
        <f t="shared" si="49"/>
        <v>2609</v>
      </c>
      <c r="T168" s="8">
        <f t="shared" si="50"/>
        <v>0.18924798011187072</v>
      </c>
      <c r="U168" s="8">
        <f t="shared" si="40"/>
        <v>0.22730796920861715</v>
      </c>
      <c r="V168">
        <f t="shared" si="44"/>
        <v>3218</v>
      </c>
      <c r="W168">
        <f t="shared" si="45"/>
        <v>16950</v>
      </c>
      <c r="X168" s="3">
        <f t="shared" si="46"/>
        <v>1.7699115044247787E-2</v>
      </c>
      <c r="Y168">
        <f t="shared" si="47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1"/>
        <v>105</v>
      </c>
      <c r="AJ168">
        <f t="shared" si="52"/>
        <v>45</v>
      </c>
      <c r="AK168">
        <f t="shared" si="53"/>
        <v>766</v>
      </c>
      <c r="AL168">
        <v>18</v>
      </c>
      <c r="AM168">
        <v>22</v>
      </c>
      <c r="AN168">
        <v>78</v>
      </c>
    </row>
    <row r="169" spans="1:40" x14ac:dyDescent="0.35">
      <c r="A169" s="14">
        <f t="shared" si="48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4"/>
        <v>4</v>
      </c>
      <c r="N169" s="7">
        <f t="shared" si="55"/>
        <v>571703</v>
      </c>
      <c r="O169" s="4">
        <f t="shared" si="56"/>
        <v>0.10264793595981793</v>
      </c>
      <c r="R169">
        <f t="shared" si="43"/>
        <v>684</v>
      </c>
      <c r="S169">
        <f t="shared" si="49"/>
        <v>2752</v>
      </c>
      <c r="T169" s="8">
        <f t="shared" si="50"/>
        <v>0.19906868451688009</v>
      </c>
      <c r="U169" s="8">
        <f t="shared" si="40"/>
        <v>0.23410639670209485</v>
      </c>
      <c r="V169">
        <f t="shared" si="44"/>
        <v>3436</v>
      </c>
      <c r="W169">
        <f t="shared" si="45"/>
        <v>16904</v>
      </c>
      <c r="X169" s="3">
        <f t="shared" si="46"/>
        <v>1.8398012304779932E-2</v>
      </c>
      <c r="Y169">
        <f t="shared" si="47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1"/>
        <v>133</v>
      </c>
      <c r="AJ169">
        <f t="shared" si="52"/>
        <v>49</v>
      </c>
      <c r="AK169">
        <f t="shared" si="53"/>
        <v>751</v>
      </c>
      <c r="AL169">
        <v>42</v>
      </c>
      <c r="AM169">
        <v>44</v>
      </c>
      <c r="AN169">
        <v>82</v>
      </c>
    </row>
    <row r="170" spans="1:40" x14ac:dyDescent="0.35">
      <c r="A170" s="14">
        <f t="shared" si="48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4"/>
        <v>11</v>
      </c>
      <c r="N170" s="7">
        <f t="shared" si="55"/>
        <v>575501</v>
      </c>
      <c r="O170" s="4">
        <f t="shared" si="56"/>
        <v>0.10287111920335718</v>
      </c>
      <c r="R170">
        <f t="shared" si="43"/>
        <v>594</v>
      </c>
      <c r="S170">
        <f t="shared" si="49"/>
        <v>3798</v>
      </c>
      <c r="T170" s="8">
        <f t="shared" si="50"/>
        <v>0.13524590163934427</v>
      </c>
      <c r="U170" s="8">
        <f t="shared" si="40"/>
        <v>0.23976091629125815</v>
      </c>
      <c r="V170">
        <f t="shared" si="44"/>
        <v>4392</v>
      </c>
      <c r="W170">
        <f t="shared" si="45"/>
        <v>16862</v>
      </c>
      <c r="X170" s="3">
        <f t="shared" si="46"/>
        <v>1.8384533270074725E-2</v>
      </c>
      <c r="Y170">
        <f t="shared" si="47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1"/>
        <v>137</v>
      </c>
      <c r="AJ170">
        <f t="shared" si="52"/>
        <v>48</v>
      </c>
      <c r="AK170">
        <f t="shared" si="53"/>
        <v>744</v>
      </c>
      <c r="AL170">
        <v>50</v>
      </c>
      <c r="AM170">
        <v>52</v>
      </c>
      <c r="AN170">
        <v>123</v>
      </c>
    </row>
    <row r="171" spans="1:40" x14ac:dyDescent="0.35">
      <c r="A171" s="14">
        <f t="shared" si="48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4"/>
        <v>7</v>
      </c>
      <c r="N171" s="7">
        <f t="shared" si="55"/>
        <v>580286</v>
      </c>
      <c r="O171" s="4">
        <f t="shared" si="56"/>
        <v>0.10297973115021704</v>
      </c>
      <c r="R171">
        <f t="shared" si="43"/>
        <v>627</v>
      </c>
      <c r="S171">
        <f t="shared" si="49"/>
        <v>4785</v>
      </c>
      <c r="T171" s="8">
        <f t="shared" si="50"/>
        <v>0.11585365853658537</v>
      </c>
      <c r="U171" s="8">
        <f t="shared" si="40"/>
        <v>0.23206347246233638</v>
      </c>
      <c r="V171">
        <f t="shared" si="44"/>
        <v>5412</v>
      </c>
      <c r="W171">
        <f t="shared" si="45"/>
        <v>16975</v>
      </c>
      <c r="X171" s="3">
        <f t="shared" si="46"/>
        <v>1.9027982326951399E-2</v>
      </c>
      <c r="Y171">
        <f t="shared" si="47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1"/>
        <v>137</v>
      </c>
      <c r="AJ171">
        <f t="shared" si="52"/>
        <v>39</v>
      </c>
      <c r="AK171">
        <f t="shared" si="53"/>
        <v>738</v>
      </c>
      <c r="AL171">
        <v>65</v>
      </c>
      <c r="AM171">
        <v>65</v>
      </c>
      <c r="AN171">
        <v>126</v>
      </c>
    </row>
    <row r="172" spans="1:40" x14ac:dyDescent="0.35">
      <c r="A172" s="14">
        <f t="shared" si="48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4"/>
        <v>10</v>
      </c>
      <c r="N172" s="7">
        <f t="shared" ref="N172:N186" si="57">B172-C172</f>
        <v>586759</v>
      </c>
      <c r="O172" s="4">
        <f t="shared" ref="O172:O182" si="58">C172/B172</f>
        <v>0.10364144374529295</v>
      </c>
      <c r="R172">
        <f t="shared" si="43"/>
        <v>1226</v>
      </c>
      <c r="S172">
        <f t="shared" si="49"/>
        <v>6473</v>
      </c>
      <c r="T172" s="8">
        <f t="shared" si="50"/>
        <v>0.15924145992986102</v>
      </c>
      <c r="U172" s="8">
        <f t="shared" si="40"/>
        <v>0.16592325881341358</v>
      </c>
      <c r="V172">
        <f t="shared" si="44"/>
        <v>7699</v>
      </c>
      <c r="W172">
        <f t="shared" si="45"/>
        <v>17713</v>
      </c>
      <c r="X172" s="3">
        <f t="shared" si="46"/>
        <v>1.7896460226951957E-2</v>
      </c>
      <c r="Y172">
        <f t="shared" si="47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1"/>
        <v>139</v>
      </c>
      <c r="AJ172">
        <f t="shared" si="52"/>
        <v>37</v>
      </c>
      <c r="AK172">
        <f t="shared" si="53"/>
        <v>780</v>
      </c>
      <c r="AL172">
        <v>68</v>
      </c>
      <c r="AM172">
        <v>68</v>
      </c>
      <c r="AN172">
        <v>125</v>
      </c>
    </row>
    <row r="173" spans="1:40" x14ac:dyDescent="0.35">
      <c r="A173" s="14">
        <f t="shared" si="48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4"/>
        <v>10</v>
      </c>
      <c r="N173" s="7">
        <f t="shared" si="57"/>
        <v>592883</v>
      </c>
      <c r="O173" s="4">
        <f t="shared" si="58"/>
        <v>0.10415734887038089</v>
      </c>
      <c r="R173">
        <f t="shared" ref="R173" si="59">C173-C172</f>
        <v>1089</v>
      </c>
      <c r="S173">
        <f t="shared" ref="S173" si="60">N173-N172</f>
        <v>6124</v>
      </c>
      <c r="T173" s="8">
        <f t="shared" ref="T173" si="61">R173/V173</f>
        <v>0.15097740191321227</v>
      </c>
      <c r="U173" s="8">
        <f t="shared" ref="U173" si="62">SUM(R167:R173)/SUM(V167:V173)</f>
        <v>0.15735821579784795</v>
      </c>
      <c r="V173">
        <f t="shared" ref="V173" si="63">B173-B172</f>
        <v>7213</v>
      </c>
      <c r="W173">
        <f t="shared" ref="W173" si="64">C173-D173-E173</f>
        <v>18288</v>
      </c>
      <c r="X173" s="3">
        <f t="shared" ref="X173" si="65">F173/W173</f>
        <v>1.7224409448818898E-2</v>
      </c>
      <c r="Y173">
        <f t="shared" si="47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1"/>
        <v>143</v>
      </c>
      <c r="AJ173">
        <f t="shared" si="52"/>
        <v>34</v>
      </c>
      <c r="AK173">
        <f t="shared" si="53"/>
        <v>818</v>
      </c>
      <c r="AL173">
        <v>78</v>
      </c>
      <c r="AM173">
        <v>78</v>
      </c>
      <c r="AN173">
        <v>110</v>
      </c>
    </row>
    <row r="174" spans="1:40" x14ac:dyDescent="0.35">
      <c r="A174" s="14">
        <f t="shared" si="48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4"/>
        <v>11</v>
      </c>
      <c r="N174" s="7">
        <f t="shared" si="57"/>
        <v>598153</v>
      </c>
      <c r="O174" s="4">
        <f t="shared" si="58"/>
        <v>0.10443669552797021</v>
      </c>
      <c r="R174">
        <f t="shared" ref="R174" si="66">C174-C173</f>
        <v>821</v>
      </c>
      <c r="S174">
        <f t="shared" ref="S174" si="67">N174-N173</f>
        <v>5270</v>
      </c>
      <c r="T174" s="8">
        <f t="shared" ref="T174" si="68">R174/V174</f>
        <v>0.13478903299950748</v>
      </c>
      <c r="U174" s="8">
        <f t="shared" ref="U174" si="69">SUM(R168:R174)/SUM(V168:V174)</f>
        <v>0.15082352313072261</v>
      </c>
      <c r="V174">
        <f t="shared" ref="V174" si="70">B174-B173</f>
        <v>6091</v>
      </c>
      <c r="W174">
        <f t="shared" ref="W174" si="71">C174-D174-E174</f>
        <v>18933</v>
      </c>
      <c r="X174" s="3">
        <f t="shared" ref="X174" si="72">F174/W174</f>
        <v>1.6320709871652669E-2</v>
      </c>
      <c r="Y174">
        <f t="shared" ref="Y174" si="73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4">Z174-AC174-AF174</f>
        <v>146</v>
      </c>
      <c r="AJ174">
        <f t="shared" ref="AJ174" si="75">AA174-AD174-AG174</f>
        <v>31</v>
      </c>
      <c r="AK174">
        <f t="shared" ref="AK174" si="76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4">
        <f t="shared" si="48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4"/>
        <v>7</v>
      </c>
      <c r="N175" s="7">
        <f t="shared" si="57"/>
        <v>600263</v>
      </c>
      <c r="O175" s="4">
        <f t="shared" si="58"/>
        <v>0.1047838776596776</v>
      </c>
      <c r="R175">
        <f t="shared" ref="R175" si="77">C175-C174</f>
        <v>506</v>
      </c>
      <c r="S175">
        <f t="shared" ref="S175" si="78">N175-N174</f>
        <v>2110</v>
      </c>
      <c r="T175" s="8">
        <f t="shared" ref="T175" si="79">R175/V175</f>
        <v>0.19342507645259938</v>
      </c>
      <c r="U175" s="8">
        <f t="shared" ref="U175" si="80">SUM(R169:R175)/SUM(V169:V175)</f>
        <v>0.15049241704875335</v>
      </c>
      <c r="V175">
        <f t="shared" ref="V175" si="81">B175-B174</f>
        <v>2616</v>
      </c>
      <c r="W175">
        <f t="shared" ref="W175" si="82">C175-D175-E175</f>
        <v>19230</v>
      </c>
      <c r="X175" s="3">
        <f t="shared" ref="X175" si="83">F175/W175</f>
        <v>1.6172646905876234E-2</v>
      </c>
      <c r="Y175">
        <f t="shared" ref="Y175" si="84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5">Z175-AC175-AF175</f>
        <v>152</v>
      </c>
      <c r="AJ175">
        <f t="shared" ref="AJ175:AJ176" si="86">AA175-AD175-AG175</f>
        <v>26</v>
      </c>
      <c r="AK175">
        <f t="shared" ref="AK175:AK176" si="87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4">
        <f t="shared" si="48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4"/>
        <v>5</v>
      </c>
      <c r="N176" s="7">
        <f t="shared" si="57"/>
        <v>602967</v>
      </c>
      <c r="O176" s="4">
        <f t="shared" si="58"/>
        <v>0.10488155732411741</v>
      </c>
      <c r="R176">
        <f t="shared" ref="R176" si="88">C176-C175</f>
        <v>390</v>
      </c>
      <c r="S176">
        <f t="shared" ref="S176" si="89">N176-N175</f>
        <v>2704</v>
      </c>
      <c r="T176" s="8">
        <f t="shared" ref="T176" si="90">R176/V176</f>
        <v>0.12605042016806722</v>
      </c>
      <c r="U176" s="8">
        <f t="shared" ref="U176" si="91">SUM(R170:R176)/SUM(V170:V176)</f>
        <v>0.14385080921214777</v>
      </c>
      <c r="V176">
        <f t="shared" ref="V176" si="92">B176-B175</f>
        <v>3094</v>
      </c>
      <c r="W176">
        <f t="shared" ref="W176" si="93">C176-D176-E176</f>
        <v>19118</v>
      </c>
      <c r="X176" s="3">
        <f t="shared" ref="X176" si="94">F176/W176</f>
        <v>1.7051992886285176E-2</v>
      </c>
      <c r="Y176">
        <f t="shared" ref="Y176" si="95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5"/>
        <v>154</v>
      </c>
      <c r="AJ176">
        <f t="shared" si="86"/>
        <v>32</v>
      </c>
      <c r="AK176">
        <f t="shared" si="87"/>
        <v>846</v>
      </c>
      <c r="AL176">
        <v>69</v>
      </c>
      <c r="AM176">
        <v>69</v>
      </c>
      <c r="AN176">
        <v>99</v>
      </c>
    </row>
    <row r="177" spans="1:40" x14ac:dyDescent="0.35">
      <c r="A177" s="14">
        <f t="shared" si="48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4"/>
        <v>2</v>
      </c>
      <c r="N177" s="7">
        <f t="shared" si="57"/>
        <v>605523</v>
      </c>
      <c r="O177" s="4">
        <f t="shared" si="58"/>
        <v>0.10504760581615671</v>
      </c>
      <c r="R177">
        <f t="shared" ref="R177" si="96">C177-C176</f>
        <v>425</v>
      </c>
      <c r="S177">
        <f t="shared" ref="S177" si="97">N177-N176</f>
        <v>2556</v>
      </c>
      <c r="T177" s="8">
        <f t="shared" ref="T177" si="98">R177/V177</f>
        <v>0.14256960751425696</v>
      </c>
      <c r="U177" s="8">
        <f t="shared" ref="U177" si="99">SUM(R171:R177)/SUM(V171:V177)</f>
        <v>0.1448185495356919</v>
      </c>
      <c r="V177">
        <f t="shared" ref="V177" si="100">B177-B176</f>
        <v>2981</v>
      </c>
      <c r="W177">
        <f t="shared" ref="W177" si="101">C177-D177-E177</f>
        <v>18961</v>
      </c>
      <c r="X177" s="3">
        <f t="shared" ref="X177" si="102">F177/W177</f>
        <v>1.6982226675808239E-2</v>
      </c>
      <c r="Y177">
        <f t="shared" ref="Y177" si="103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4">Z177-AC177-AF177</f>
        <v>155</v>
      </c>
      <c r="AJ177">
        <f t="shared" ref="AJ177" si="105">AA177-AD177-AG177</f>
        <v>34</v>
      </c>
      <c r="AK177">
        <f t="shared" ref="AK177" si="106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4">
        <f t="shared" si="48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4"/>
        <v>15</v>
      </c>
      <c r="N178" s="7">
        <f t="shared" si="57"/>
        <v>610175</v>
      </c>
      <c r="O178" s="4">
        <f t="shared" si="58"/>
        <v>0.10519191794763501</v>
      </c>
      <c r="R178">
        <f t="shared" ref="R178" si="107">C178-C177</f>
        <v>656</v>
      </c>
      <c r="S178">
        <f t="shared" ref="S178" si="108">N178-N177</f>
        <v>4652</v>
      </c>
      <c r="T178" s="8">
        <f t="shared" ref="T178" si="109">R178/V178</f>
        <v>0.12358703843255464</v>
      </c>
      <c r="U178" s="8">
        <f t="shared" ref="U178" si="110">SUM(R172:R178)/SUM(V172:V178)</f>
        <v>0.14607736700759957</v>
      </c>
      <c r="V178">
        <f t="shared" ref="V178" si="111">B178-B177</f>
        <v>5308</v>
      </c>
      <c r="W178">
        <f t="shared" ref="W178" si="112">C178-D178-E178</f>
        <v>18906</v>
      </c>
      <c r="X178" s="3">
        <f t="shared" ref="X178" si="113">F178/W178</f>
        <v>1.5973764942346345E-2</v>
      </c>
      <c r="Y178">
        <f t="shared" ref="Y178" si="114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5">Z178-AC178-AF178</f>
        <v>159</v>
      </c>
      <c r="AJ178">
        <f t="shared" ref="AJ178" si="116">AA178-AD178-AG178</f>
        <v>24</v>
      </c>
      <c r="AK178">
        <f t="shared" ref="AK178" si="117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4">
        <f t="shared" si="48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4"/>
        <v>17</v>
      </c>
      <c r="N179" s="7">
        <f t="shared" si="57"/>
        <v>615471</v>
      </c>
      <c r="O179" s="4">
        <f t="shared" si="58"/>
        <v>0.10555266515720053</v>
      </c>
      <c r="R179">
        <f t="shared" ref="R179" si="118">C179-C178</f>
        <v>900</v>
      </c>
      <c r="S179">
        <f t="shared" ref="S179" si="119">N179-N178</f>
        <v>5296</v>
      </c>
      <c r="T179" s="8">
        <f t="shared" ref="T179" si="120">R179/V179</f>
        <v>0.14525500322788895</v>
      </c>
      <c r="U179" s="8">
        <f t="shared" ref="U179" si="121">SUM(R173:R179)/SUM(V173:V179)</f>
        <v>0.14289978805337472</v>
      </c>
      <c r="V179">
        <f t="shared" ref="V179" si="122">B179-B178</f>
        <v>6196</v>
      </c>
      <c r="W179">
        <f t="shared" ref="W179" si="123">C179-D179-E179</f>
        <v>19162</v>
      </c>
      <c r="X179" s="3">
        <f t="shared" ref="X179" si="124">F179/W179</f>
        <v>1.4664440037574366E-2</v>
      </c>
      <c r="Y179">
        <f t="shared" ref="Y179" si="125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6">Z179-AC179-AF179</f>
        <v>171</v>
      </c>
      <c r="AJ179">
        <f t="shared" ref="AJ179" si="127">AA179-AD179-AG179</f>
        <v>24</v>
      </c>
      <c r="AK179">
        <f t="shared" ref="AK179" si="128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4">
        <f t="shared" si="48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4"/>
        <v>7</v>
      </c>
      <c r="N180" s="7">
        <f t="shared" si="57"/>
        <v>620876</v>
      </c>
      <c r="O180" s="4">
        <f t="shared" si="58"/>
        <v>0.10584399406081187</v>
      </c>
      <c r="R180">
        <f t="shared" ref="R180" si="129">C180-C179</f>
        <v>864</v>
      </c>
      <c r="S180">
        <f t="shared" ref="S180" si="130">N180-N179</f>
        <v>5405</v>
      </c>
      <c r="T180" s="8">
        <f t="shared" ref="T180" si="131">R180/V180</f>
        <v>0.13782102408677621</v>
      </c>
      <c r="U180" s="8">
        <f t="shared" ref="U180" si="132">SUM(R174:R180)/SUM(V174:V180)</f>
        <v>0.1401320841652588</v>
      </c>
      <c r="V180">
        <f t="shared" ref="V180" si="133">B180-B179</f>
        <v>6269</v>
      </c>
      <c r="W180">
        <f t="shared" ref="W180" si="134">C180-D180-E180</f>
        <v>19349</v>
      </c>
      <c r="X180" s="3">
        <f t="shared" ref="X180" si="135">F180/W180</f>
        <v>1.4987854669491964E-2</v>
      </c>
      <c r="Y180">
        <f t="shared" ref="Y180" si="136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7">Z180-AC180-AF180</f>
        <v>172</v>
      </c>
      <c r="AJ180">
        <f t="shared" ref="AJ180" si="138">AA180-AD180-AG180</f>
        <v>24</v>
      </c>
      <c r="AK180">
        <f t="shared" ref="AK180" si="139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4">
        <f t="shared" si="48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4"/>
        <v>6</v>
      </c>
      <c r="N181" s="7">
        <f t="shared" si="57"/>
        <v>626165</v>
      </c>
      <c r="O181" s="4">
        <f t="shared" si="58"/>
        <v>0.10607111857283172</v>
      </c>
      <c r="R181">
        <f t="shared" ref="R181" si="140">C181-C180</f>
        <v>804</v>
      </c>
      <c r="S181">
        <f t="shared" ref="S181" si="141">N181-N180</f>
        <v>5289</v>
      </c>
      <c r="T181" s="8">
        <f t="shared" ref="T181" si="142">R181/V181</f>
        <v>0.13195470211718366</v>
      </c>
      <c r="U181" s="8">
        <f t="shared" ref="U181" si="143">SUM(R175:R181)/SUM(V175:V181)</f>
        <v>0.13960131461744019</v>
      </c>
      <c r="V181">
        <f t="shared" ref="V181" si="144">B181-B180</f>
        <v>6093</v>
      </c>
      <c r="W181">
        <f t="shared" ref="W181" si="145">C181-D181-E181</f>
        <v>19964</v>
      </c>
      <c r="X181" s="3">
        <f t="shared" ref="X181" si="146">F181/W181</f>
        <v>1.3724704468042477E-2</v>
      </c>
      <c r="Y181">
        <f t="shared" ref="Y181" si="147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48">Z181-AC181-AF181</f>
        <v>176</v>
      </c>
      <c r="AJ181">
        <f t="shared" ref="AJ181" si="149">AA181-AD181-AG181</f>
        <v>24</v>
      </c>
      <c r="AK181">
        <f t="shared" ref="AK181" si="150">AB181-AE181-AH181</f>
        <v>838</v>
      </c>
    </row>
    <row r="182" spans="1:40" x14ac:dyDescent="0.35">
      <c r="A182" s="14">
        <f t="shared" si="48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4"/>
        <v>13</v>
      </c>
      <c r="N182" s="7">
        <f t="shared" si="57"/>
        <v>628947</v>
      </c>
      <c r="O182" s="4">
        <f t="shared" si="58"/>
        <v>0.10621072466981012</v>
      </c>
      <c r="R182">
        <f t="shared" ref="R182" si="151">C182-C181</f>
        <v>440</v>
      </c>
      <c r="S182">
        <f t="shared" ref="S182" si="152">N182-N181</f>
        <v>2782</v>
      </c>
      <c r="T182" s="8">
        <f t="shared" ref="T182" si="153">R182/V182</f>
        <v>0.13656114214773432</v>
      </c>
      <c r="U182" s="8">
        <f t="shared" ref="U182" si="154">SUM(R176:R182)/SUM(V176:V182)</f>
        <v>0.13506015740433616</v>
      </c>
      <c r="V182">
        <f t="shared" ref="V182" si="155">B182-B181</f>
        <v>3222</v>
      </c>
      <c r="W182">
        <f t="shared" ref="W182" si="156">C182-D182-E182</f>
        <v>20218</v>
      </c>
      <c r="X182" s="3">
        <f t="shared" ref="X182" si="157">F182/W182</f>
        <v>1.3453358393510733E-2</v>
      </c>
      <c r="Y182">
        <f t="shared" ref="Y182" si="158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59">Z182-AC182-AF182</f>
        <v>180</v>
      </c>
      <c r="AJ182">
        <f t="shared" ref="AJ182" si="160">AA182-AD182-AG182</f>
        <v>26</v>
      </c>
      <c r="AK182">
        <f t="shared" ref="AK182" si="161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4">
        <f t="shared" si="48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4"/>
        <v>7</v>
      </c>
      <c r="N183" s="7">
        <f t="shared" si="57"/>
        <v>631845</v>
      </c>
      <c r="O183" s="4">
        <f t="shared" ref="O183" si="162">C183/B183</f>
        <v>0.10631644158797871</v>
      </c>
      <c r="R183">
        <f t="shared" ref="R183" si="163">C183-C182</f>
        <v>428</v>
      </c>
      <c r="S183">
        <f t="shared" ref="S183" si="164">N183-N182</f>
        <v>2898</v>
      </c>
      <c r="T183" s="8">
        <f t="shared" ref="T183" si="165">R183/V183</f>
        <v>0.12868310282621767</v>
      </c>
      <c r="U183" s="8">
        <f t="shared" ref="U183" si="166">SUM(R177:R183)/SUM(V177:V183)</f>
        <v>0.13525976942656087</v>
      </c>
      <c r="V183">
        <f t="shared" ref="V183" si="167">B183-B182</f>
        <v>3326</v>
      </c>
      <c r="W183">
        <f t="shared" ref="W183" si="168">C183-D183-E183</f>
        <v>19697</v>
      </c>
      <c r="X183" s="3">
        <f t="shared" ref="X183" si="169">F183/W183</f>
        <v>1.4418439356247145E-2</v>
      </c>
      <c r="Y183">
        <f t="shared" ref="Y183" si="170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1">Z183-AC183-AF183</f>
        <v>185</v>
      </c>
      <c r="AJ183">
        <f t="shared" ref="AJ183" si="172">AA183-AD183-AG183</f>
        <v>26</v>
      </c>
      <c r="AK183">
        <f t="shared" ref="AK183" si="173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4">
        <f t="shared" si="48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4"/>
        <v>14</v>
      </c>
      <c r="N184" s="7">
        <f t="shared" si="57"/>
        <v>636646</v>
      </c>
      <c r="O184" s="4">
        <f t="shared" ref="O184:O186" si="174">C184/B184</f>
        <v>0.10646927885519561</v>
      </c>
      <c r="R184">
        <f t="shared" ref="R184" si="175">C184-C183</f>
        <v>693</v>
      </c>
      <c r="S184">
        <f t="shared" ref="S184" si="176">N184-N183</f>
        <v>4801</v>
      </c>
      <c r="T184" s="8">
        <f t="shared" ref="T184" si="177">R184/V184</f>
        <v>0.1261376046596287</v>
      </c>
      <c r="U184" s="8">
        <f t="shared" ref="U184" si="178">SUM(R178:R184)/SUM(V178:V184)</f>
        <v>0.13325721287735323</v>
      </c>
      <c r="V184">
        <f t="shared" ref="V184" si="179">B184-B183</f>
        <v>5494</v>
      </c>
      <c r="W184">
        <f t="shared" ref="W184" si="180">C184-D184-E184</f>
        <v>19630</v>
      </c>
      <c r="X184" s="3">
        <f t="shared" ref="X184" si="181">F184/W184</f>
        <v>1.4824248599083037E-2</v>
      </c>
      <c r="Y184">
        <f t="shared" ref="Y184" si="182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3">Z184-AC184-AF184</f>
        <v>185</v>
      </c>
      <c r="AJ184">
        <f t="shared" ref="AJ184" si="184">AA184-AD184-AG184</f>
        <v>25</v>
      </c>
      <c r="AK184">
        <f t="shared" ref="AK184" si="185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4">
        <f t="shared" si="48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4"/>
        <v>17</v>
      </c>
      <c r="N185" s="7">
        <f t="shared" si="57"/>
        <v>642662</v>
      </c>
      <c r="O185" s="4">
        <f t="shared" si="174"/>
        <v>0.10695372198730178</v>
      </c>
      <c r="R185">
        <f t="shared" ref="R185" si="186">C185-C184</f>
        <v>1107</v>
      </c>
      <c r="S185">
        <f t="shared" ref="S185" si="187">N185-N184</f>
        <v>6016</v>
      </c>
      <c r="T185" s="8">
        <f t="shared" ref="T185" si="188">R185/V185</f>
        <v>0.15541204548645235</v>
      </c>
      <c r="U185" s="8">
        <f t="shared" ref="U185" si="189">SUM(R179:R185)/SUM(V179:V185)</f>
        <v>0.13880126182965299</v>
      </c>
      <c r="V185">
        <f t="shared" ref="V185" si="190">B185-B184</f>
        <v>7123</v>
      </c>
      <c r="W185">
        <f t="shared" ref="W185" si="191">C185-D185-E185</f>
        <v>19994</v>
      </c>
      <c r="X185" s="3">
        <f t="shared" ref="X185" si="192">F185/W185</f>
        <v>1.3554066219865961E-2</v>
      </c>
      <c r="Y185">
        <f t="shared" ref="Y185" si="193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4">Z185-AC185-AF185</f>
        <v>189</v>
      </c>
      <c r="AJ185">
        <f t="shared" ref="AJ185" si="195">AA185-AD185-AG185</f>
        <v>26</v>
      </c>
      <c r="AK185">
        <f t="shared" ref="AK185" si="196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4">
        <f t="shared" si="48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4"/>
        <v>14</v>
      </c>
      <c r="N186" s="7">
        <f t="shared" si="57"/>
        <v>647025</v>
      </c>
      <c r="O186" s="4">
        <f t="shared" si="174"/>
        <v>0.10755664796332158</v>
      </c>
      <c r="R186">
        <f t="shared" ref="R186" si="197">C186-C185</f>
        <v>1012</v>
      </c>
      <c r="S186">
        <f t="shared" ref="S186" si="198">N186-N185</f>
        <v>4363</v>
      </c>
      <c r="T186" s="8">
        <f t="shared" ref="T186" si="199">R186/V186</f>
        <v>0.18827906976744185</v>
      </c>
      <c r="U186" s="8">
        <f t="shared" ref="U186" si="200">SUM(R180:R186)/SUM(V180:V186)</f>
        <v>0.1449243943417701</v>
      </c>
      <c r="V186">
        <f t="shared" ref="V186" si="201">B186-B185</f>
        <v>5375</v>
      </c>
      <c r="W186">
        <f t="shared" ref="W186" si="202">C186-D186-E186</f>
        <v>20270</v>
      </c>
      <c r="X186" s="3">
        <f t="shared" ref="X186" si="203">F186/W186</f>
        <v>1.3862851504686729E-2</v>
      </c>
      <c r="Y186">
        <f t="shared" ref="Y186" si="204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5">Z186-AC186-AF186</f>
        <v>190</v>
      </c>
      <c r="AJ186">
        <f t="shared" ref="AJ186" si="206">AA186-AD186-AG186</f>
        <v>25</v>
      </c>
      <c r="AK186">
        <f t="shared" ref="AK186" si="207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4">
        <f t="shared" si="48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4"/>
        <v>6</v>
      </c>
      <c r="N187" s="7">
        <f t="shared" ref="N187:N202" si="208">B187-C187</f>
        <v>653112</v>
      </c>
      <c r="O187" s="4">
        <f t="shared" ref="O187:O193" si="209">C187/B187</f>
        <v>0.10799592999037129</v>
      </c>
      <c r="R187">
        <f t="shared" ref="R187:R188" si="210">C187-C186</f>
        <v>1094</v>
      </c>
      <c r="S187">
        <f t="shared" ref="S187:S188" si="211">N187-N186</f>
        <v>6087</v>
      </c>
      <c r="T187" s="8">
        <f t="shared" ref="T187:T188" si="212">R187/V187</f>
        <v>0.15234646985099567</v>
      </c>
      <c r="U187" s="8">
        <f t="shared" ref="U187:U188" si="213">SUM(R181:R187)/SUM(V181:V187)</f>
        <v>0.14751150367588725</v>
      </c>
      <c r="V187">
        <f t="shared" ref="V187:V188" si="214">B187-B186</f>
        <v>7181</v>
      </c>
      <c r="W187">
        <f t="shared" ref="W187:W188" si="215">C187-D187-E187</f>
        <v>20582</v>
      </c>
      <c r="X187" s="3">
        <f t="shared" ref="X187:X188" si="216">F187/W187</f>
        <v>1.3701292391409971E-2</v>
      </c>
      <c r="Y187">
        <f t="shared" ref="Y187:Y188" si="217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18">Z187-AC187-AF187</f>
        <v>194</v>
      </c>
      <c r="AJ187">
        <f t="shared" ref="AJ187:AJ188" si="219">AA187-AD187-AG187</f>
        <v>24</v>
      </c>
      <c r="AK187">
        <f t="shared" ref="AK187:AK188" si="220">AB187-AE187-AH187</f>
        <v>794</v>
      </c>
    </row>
    <row r="188" spans="1:40" x14ac:dyDescent="0.35">
      <c r="A188" s="14">
        <f t="shared" si="48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4"/>
        <v>18</v>
      </c>
      <c r="N188" s="7">
        <f t="shared" si="208"/>
        <v>657970</v>
      </c>
      <c r="O188" s="4">
        <f t="shared" si="209"/>
        <v>0.10841636415128343</v>
      </c>
      <c r="R188">
        <f t="shared" si="210"/>
        <v>936</v>
      </c>
      <c r="S188">
        <f t="shared" si="211"/>
        <v>4858</v>
      </c>
      <c r="T188" s="8">
        <f t="shared" si="212"/>
        <v>0.16154642733862618</v>
      </c>
      <c r="U188" s="8">
        <f t="shared" si="213"/>
        <v>0.15220578435292551</v>
      </c>
      <c r="V188">
        <f t="shared" si="214"/>
        <v>5794</v>
      </c>
      <c r="W188">
        <f t="shared" si="215"/>
        <v>21233</v>
      </c>
      <c r="X188" s="3">
        <f t="shared" si="216"/>
        <v>1.2668958696368859E-2</v>
      </c>
      <c r="Y188">
        <f t="shared" si="217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18"/>
        <v>198</v>
      </c>
      <c r="AJ188">
        <f t="shared" si="219"/>
        <v>24</v>
      </c>
      <c r="AK188">
        <f t="shared" si="220"/>
        <v>808</v>
      </c>
      <c r="AL188">
        <v>30</v>
      </c>
      <c r="AM188">
        <v>31</v>
      </c>
      <c r="AN188">
        <v>49</v>
      </c>
    </row>
    <row r="189" spans="1:40" x14ac:dyDescent="0.35">
      <c r="A189" s="14">
        <f t="shared" si="48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4"/>
        <v>5</v>
      </c>
      <c r="N189" s="7">
        <f t="shared" si="208"/>
        <v>660180</v>
      </c>
      <c r="O189" s="4">
        <f t="shared" si="209"/>
        <v>0.10865382668043826</v>
      </c>
      <c r="R189">
        <f t="shared" ref="R189:R190" si="221">C189-C188</f>
        <v>466</v>
      </c>
      <c r="S189">
        <f t="shared" ref="S189:S190" si="222">N189-N188</f>
        <v>2210</v>
      </c>
      <c r="T189" s="8">
        <f t="shared" ref="T189:T190" si="223">R189/V189</f>
        <v>0.1741405082212257</v>
      </c>
      <c r="U189" s="8">
        <f t="shared" ref="U189:U190" si="224">SUM(R183:R189)/SUM(V183:V189)</f>
        <v>0.15515702345208146</v>
      </c>
      <c r="V189">
        <f t="shared" ref="V189:V190" si="225">B189-B188</f>
        <v>2676</v>
      </c>
      <c r="W189">
        <f t="shared" ref="W189:W190" si="226">C189-D189-E189</f>
        <v>21395</v>
      </c>
      <c r="X189" s="3">
        <f t="shared" ref="X189:X190" si="227">F189/W189</f>
        <v>1.2666510867025006E-2</v>
      </c>
      <c r="Y189">
        <f t="shared" ref="Y189:Y190" si="228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29">Z189-AC189-AF189</f>
        <v>197</v>
      </c>
      <c r="AJ189">
        <f t="shared" ref="AJ189" si="230">AA189-AD189-AG189</f>
        <v>24</v>
      </c>
      <c r="AK189">
        <f t="shared" ref="AK189:AK190" si="231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4">
        <f t="shared" si="48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4"/>
        <v>1</v>
      </c>
      <c r="N190" s="7">
        <f t="shared" si="208"/>
        <v>663585</v>
      </c>
      <c r="O190" s="4">
        <f t="shared" si="209"/>
        <v>0.10888237142557872</v>
      </c>
      <c r="R190">
        <f t="shared" si="221"/>
        <v>606</v>
      </c>
      <c r="S190">
        <f t="shared" si="222"/>
        <v>3405</v>
      </c>
      <c r="T190" s="8">
        <f t="shared" si="223"/>
        <v>0.15108451757666416</v>
      </c>
      <c r="U190" s="8">
        <f t="shared" si="224"/>
        <v>0.15706166675519201</v>
      </c>
      <c r="V190">
        <f t="shared" si="225"/>
        <v>4011</v>
      </c>
      <c r="W190">
        <f t="shared" si="226"/>
        <v>20635</v>
      </c>
      <c r="X190" s="3">
        <f t="shared" si="227"/>
        <v>1.3811485340440998E-2</v>
      </c>
      <c r="Y190">
        <f t="shared" si="228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2">Z190-AC190-AF190</f>
        <v>196</v>
      </c>
      <c r="AJ190">
        <f t="shared" ref="AJ190" si="233">AA190-AD190-AG190</f>
        <v>26</v>
      </c>
      <c r="AK190">
        <f t="shared" si="231"/>
        <v>798</v>
      </c>
      <c r="AL190">
        <v>25</v>
      </c>
      <c r="AM190">
        <v>26</v>
      </c>
      <c r="AN190">
        <v>60</v>
      </c>
    </row>
    <row r="191" spans="1:40" x14ac:dyDescent="0.35">
      <c r="A191" s="14">
        <f t="shared" si="48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4"/>
        <v>15</v>
      </c>
      <c r="N191" s="7">
        <f t="shared" si="208"/>
        <v>668328</v>
      </c>
      <c r="O191" s="4">
        <f t="shared" si="209"/>
        <v>0.10904092934216034</v>
      </c>
      <c r="R191">
        <f t="shared" ref="R191:R192" si="234">C191-C190</f>
        <v>713</v>
      </c>
      <c r="S191">
        <f t="shared" ref="S191:S192" si="235">N191-N190</f>
        <v>4743</v>
      </c>
      <c r="T191" s="8">
        <f t="shared" ref="T191:T192" si="236">R191/V191</f>
        <v>0.13068181818181818</v>
      </c>
      <c r="U191" s="8">
        <f t="shared" ref="U191:U192" si="237">SUM(R185:R191)/SUM(V185:V191)</f>
        <v>0.15775202041684389</v>
      </c>
      <c r="V191">
        <f t="shared" ref="V191:V192" si="238">B191-B190</f>
        <v>5456</v>
      </c>
      <c r="W191">
        <f t="shared" ref="W191:W192" si="239">C191-D191-E191</f>
        <v>20216</v>
      </c>
      <c r="X191" s="3">
        <f t="shared" ref="X191:X192" si="240">F191/W191</f>
        <v>1.4889196675900277E-2</v>
      </c>
      <c r="Y191">
        <f t="shared" ref="Y191:Y192" si="241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2">Z191-AC191-AF191</f>
        <v>193</v>
      </c>
      <c r="AJ191">
        <f t="shared" ref="AJ191:AJ193" si="243">AA191-AD191-AG191</f>
        <v>24</v>
      </c>
      <c r="AK191">
        <f t="shared" ref="AK191:AK193" si="244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4">
        <f t="shared" si="48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5">-(J192-J191)+L192</f>
        <v>8</v>
      </c>
      <c r="N192" s="7">
        <f t="shared" si="208"/>
        <v>673969</v>
      </c>
      <c r="O192" s="4">
        <f t="shared" si="209"/>
        <v>0.10976307248896068</v>
      </c>
      <c r="R192">
        <f t="shared" si="234"/>
        <v>1304</v>
      </c>
      <c r="S192">
        <f t="shared" si="235"/>
        <v>5641</v>
      </c>
      <c r="T192" s="8">
        <f t="shared" si="236"/>
        <v>0.18776097912167028</v>
      </c>
      <c r="U192" s="8">
        <f t="shared" si="237"/>
        <v>0.16376408996207062</v>
      </c>
      <c r="V192">
        <f t="shared" si="238"/>
        <v>6945</v>
      </c>
      <c r="W192">
        <f t="shared" si="239"/>
        <v>20348</v>
      </c>
      <c r="X192" s="3">
        <f t="shared" si="240"/>
        <v>1.4989188126597209E-2</v>
      </c>
      <c r="Y192">
        <f t="shared" si="241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2"/>
        <v>185</v>
      </c>
      <c r="AJ192">
        <f t="shared" si="243"/>
        <v>24</v>
      </c>
      <c r="AK192">
        <f t="shared" si="244"/>
        <v>735</v>
      </c>
      <c r="AL192">
        <v>28</v>
      </c>
      <c r="AM192">
        <v>28</v>
      </c>
      <c r="AN192">
        <v>66</v>
      </c>
    </row>
    <row r="193" spans="1:40" x14ac:dyDescent="0.35">
      <c r="A193" s="14">
        <f t="shared" si="48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5"/>
        <v>11</v>
      </c>
      <c r="N193" s="7">
        <f t="shared" si="208"/>
        <v>679530</v>
      </c>
      <c r="O193" s="4">
        <f t="shared" si="209"/>
        <v>0.11020178344616272</v>
      </c>
      <c r="R193">
        <f t="shared" ref="R193" si="246">C193-C192</f>
        <v>1062</v>
      </c>
      <c r="S193">
        <f t="shared" ref="S193" si="247">N193-N192</f>
        <v>5561</v>
      </c>
      <c r="T193" s="8">
        <f t="shared" ref="T193" si="248">R193/V193</f>
        <v>0.16035029442850671</v>
      </c>
      <c r="U193" s="8">
        <f t="shared" ref="U193" si="249">SUM(R187:R193)/SUM(V187:V193)</f>
        <v>0.15977356149511451</v>
      </c>
      <c r="V193">
        <f t="shared" ref="V193" si="250">B193-B192</f>
        <v>6623</v>
      </c>
      <c r="W193">
        <f t="shared" ref="W193" si="251">C193-D193-E193</f>
        <v>20283</v>
      </c>
      <c r="X193" s="3">
        <f t="shared" ref="X193" si="252">F193/W193</f>
        <v>1.6269782576541932E-2</v>
      </c>
      <c r="Y193">
        <f t="shared" ref="Y193" si="253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2"/>
        <v>188</v>
      </c>
      <c r="AJ193">
        <f t="shared" si="243"/>
        <v>24</v>
      </c>
      <c r="AK193">
        <f t="shared" si="244"/>
        <v>678</v>
      </c>
      <c r="AL193">
        <v>20</v>
      </c>
      <c r="AM193">
        <v>20</v>
      </c>
      <c r="AN193">
        <v>61</v>
      </c>
    </row>
    <row r="194" spans="1:40" x14ac:dyDescent="0.35">
      <c r="A194" s="14">
        <f t="shared" si="48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5"/>
        <v>8</v>
      </c>
      <c r="N194" s="7">
        <f t="shared" si="208"/>
        <v>686333</v>
      </c>
      <c r="O194" s="4">
        <f t="shared" ref="O194:O197" si="254">C194/B194</f>
        <v>0.11068538590614897</v>
      </c>
      <c r="R194">
        <f t="shared" ref="R194" si="255">C194-C193</f>
        <v>1262</v>
      </c>
      <c r="S194">
        <f t="shared" ref="S194" si="256">N194-N193</f>
        <v>6803</v>
      </c>
      <c r="T194" s="8">
        <f t="shared" ref="T194" si="257">R194/V194</f>
        <v>0.15647861128332299</v>
      </c>
      <c r="U194" s="8">
        <f t="shared" ref="U194" si="258">SUM(R188:R194)/SUM(V188:V194)</f>
        <v>0.16044983573414204</v>
      </c>
      <c r="V194">
        <f t="shared" ref="V194" si="259">B194-B193</f>
        <v>8065</v>
      </c>
      <c r="W194">
        <f t="shared" ref="W194" si="260">C194-D194-E194</f>
        <v>18669</v>
      </c>
      <c r="X194" s="3">
        <f t="shared" ref="X194" si="261">F194/W194</f>
        <v>1.7890620815255234E-2</v>
      </c>
      <c r="Y194">
        <f t="shared" ref="Y194" si="262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3">Z194-AC194-AF194</f>
        <v>172</v>
      </c>
      <c r="AJ194">
        <f t="shared" ref="AJ194" si="264">AA194-AD194-AG194</f>
        <v>19</v>
      </c>
      <c r="AK194">
        <f t="shared" ref="AK194" si="265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4">
        <f t="shared" si="48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5"/>
        <v>14</v>
      </c>
      <c r="N195" s="7">
        <f t="shared" si="208"/>
        <v>691379</v>
      </c>
      <c r="O195" s="4">
        <f t="shared" si="254"/>
        <v>0.11084661188060239</v>
      </c>
      <c r="R195">
        <f t="shared" ref="R195" si="266">C195-C194</f>
        <v>769</v>
      </c>
      <c r="S195">
        <f t="shared" ref="S195" si="267">N195-N194</f>
        <v>5046</v>
      </c>
      <c r="T195" s="8">
        <f t="shared" ref="T195" si="268">R195/V195</f>
        <v>0.13224419604471196</v>
      </c>
      <c r="U195" s="8">
        <f t="shared" ref="U195" si="269">SUM(R189:R195)/SUM(V189:V195)</f>
        <v>0.15614659897451441</v>
      </c>
      <c r="V195">
        <f t="shared" ref="V195" si="270">B195-B194</f>
        <v>5815</v>
      </c>
      <c r="W195">
        <f t="shared" ref="W195" si="271">C195-D195-E195</f>
        <v>19110</v>
      </c>
      <c r="X195" s="3">
        <f t="shared" ref="X195" si="272">F195/W195</f>
        <v>1.7948717948717947E-2</v>
      </c>
      <c r="Y195">
        <f t="shared" ref="Y195" si="273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4">Z195-AC195-AF195</f>
        <v>172</v>
      </c>
      <c r="AJ195">
        <f t="shared" ref="AJ195" si="275">AA195-AD195-AG195</f>
        <v>19</v>
      </c>
      <c r="AK195">
        <f t="shared" ref="AK195" si="276">AB195-AE195-AH195</f>
        <v>682</v>
      </c>
    </row>
    <row r="196" spans="1:40" x14ac:dyDescent="0.35">
      <c r="A196" s="14">
        <f t="shared" si="48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5"/>
        <v>13</v>
      </c>
      <c r="N196" s="7">
        <f t="shared" si="208"/>
        <v>698463</v>
      </c>
      <c r="O196" s="4">
        <f t="shared" si="254"/>
        <v>0.11037874272089504</v>
      </c>
      <c r="R196">
        <f t="shared" ref="R196" si="277">C196-C195</f>
        <v>470</v>
      </c>
      <c r="S196">
        <f t="shared" ref="S196" si="278">N196-N195</f>
        <v>7084</v>
      </c>
      <c r="T196" s="8">
        <f t="shared" ref="T196" si="279">R196/V196</f>
        <v>6.2218692083664283E-2</v>
      </c>
      <c r="U196" s="8">
        <f t="shared" ref="U196" si="280">SUM(R190:R196)/SUM(V190:V196)</f>
        <v>0.13910814275113001</v>
      </c>
      <c r="V196">
        <f t="shared" ref="V196" si="281">B196-B195</f>
        <v>7554</v>
      </c>
      <c r="W196">
        <f t="shared" ref="W196" si="282">C196-D196-E196</f>
        <v>19183</v>
      </c>
      <c r="X196" s="3">
        <f t="shared" ref="X196" si="283">F196/W196</f>
        <v>1.8401709847260594E-2</v>
      </c>
      <c r="Y196">
        <f t="shared" ref="Y196" si="284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5">Z196-AC196-AF196</f>
        <v>172</v>
      </c>
      <c r="AJ196">
        <f t="shared" ref="AJ196" si="286">AA196-AD196-AG196</f>
        <v>17</v>
      </c>
      <c r="AK196">
        <f t="shared" ref="AK196" si="287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4">
        <f t="shared" si="48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5"/>
        <v>12</v>
      </c>
      <c r="N197" s="7">
        <f t="shared" si="208"/>
        <v>701983</v>
      </c>
      <c r="O197" s="4">
        <f t="shared" si="254"/>
        <v>0.11061122253375515</v>
      </c>
      <c r="R197">
        <f t="shared" ref="R197" si="288">C197-C196</f>
        <v>643</v>
      </c>
      <c r="S197">
        <f t="shared" ref="S197" si="289">N197-N196</f>
        <v>3520</v>
      </c>
      <c r="T197" s="8">
        <f t="shared" ref="T197" si="290">R197/V197</f>
        <v>0.1544559212106654</v>
      </c>
      <c r="U197" s="8">
        <f t="shared" ref="U197" si="291">SUM(R191:R197)/SUM(V191:V197)</f>
        <v>0.1394634813204545</v>
      </c>
      <c r="V197">
        <f t="shared" ref="V197" si="292">B197-B196</f>
        <v>4163</v>
      </c>
      <c r="W197">
        <f t="shared" ref="W197" si="293">C197-D197-E197</f>
        <v>18621</v>
      </c>
      <c r="X197" s="3">
        <f t="shared" ref="X197" si="294">F197/W197</f>
        <v>2.0192256054991677E-2</v>
      </c>
      <c r="Y197">
        <f t="shared" ref="Y197" si="295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6">Z197-AC197-AF197</f>
        <v>152</v>
      </c>
      <c r="AJ197">
        <f t="shared" ref="AJ197" si="297">AA197-AD197-AG197</f>
        <v>21</v>
      </c>
      <c r="AK197">
        <f t="shared" ref="AK197" si="298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4">
        <f t="shared" si="48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5"/>
        <v>8</v>
      </c>
      <c r="N198" s="7">
        <f t="shared" si="208"/>
        <v>708583</v>
      </c>
      <c r="O198" s="4">
        <f t="shared" ref="O198:O202" si="299">C198/B198</f>
        <v>0.11109117869176981</v>
      </c>
      <c r="R198">
        <f t="shared" ref="R198" si="300">C198-C197</f>
        <v>1251</v>
      </c>
      <c r="S198">
        <f t="shared" ref="S198" si="301">N198-N197</f>
        <v>6600</v>
      </c>
      <c r="T198" s="8">
        <f t="shared" ref="T198" si="302">R198/V198</f>
        <v>0.15934275888421856</v>
      </c>
      <c r="U198" s="8">
        <f t="shared" ref="U198" si="303">SUM(R192:R198)/SUM(V192:V198)</f>
        <v>0.14380210992002723</v>
      </c>
      <c r="V198">
        <f t="shared" ref="V198" si="304">B198-B197</f>
        <v>7851</v>
      </c>
      <c r="W198">
        <f t="shared" ref="W198" si="305">C198-D198-E198</f>
        <v>18848</v>
      </c>
      <c r="X198" s="3">
        <f t="shared" ref="X198" si="306">F198/W198</f>
        <v>2.0691850594227505E-2</v>
      </c>
      <c r="Y198">
        <f t="shared" ref="Y198" si="307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08">Z198-AC198-AF198</f>
        <v>145</v>
      </c>
      <c r="AJ198">
        <f t="shared" ref="AJ198" si="309">AA198-AD198-AG198</f>
        <v>21</v>
      </c>
      <c r="AK198">
        <f t="shared" ref="AK198" si="310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4">
        <f t="shared" si="48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5"/>
        <v>12</v>
      </c>
      <c r="N199" s="7">
        <f t="shared" si="208"/>
        <v>713221</v>
      </c>
      <c r="O199" s="4">
        <f t="shared" si="299"/>
        <v>0.11141275232169599</v>
      </c>
      <c r="R199">
        <f t="shared" ref="R199" si="311">C199-C198</f>
        <v>870</v>
      </c>
      <c r="S199">
        <f t="shared" ref="S199" si="312">N199-N198</f>
        <v>4638</v>
      </c>
      <c r="T199" s="8">
        <f t="shared" ref="T199" si="313">R199/V199</f>
        <v>0.15795206971677561</v>
      </c>
      <c r="U199" s="8">
        <f t="shared" ref="U199" si="314">SUM(R193:R199)/SUM(V193:V199)</f>
        <v>0.13881392746659646</v>
      </c>
      <c r="V199">
        <f t="shared" ref="V199" si="315">B199-B198</f>
        <v>5508</v>
      </c>
      <c r="W199">
        <f t="shared" ref="W199" si="316">C199-D199-E199</f>
        <v>18539</v>
      </c>
      <c r="X199" s="3">
        <f t="shared" ref="X199" si="317">F199/W199</f>
        <v>2.1953719186579644E-2</v>
      </c>
      <c r="Y199">
        <f t="shared" ref="Y199" si="318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19">Z199-AC199-AF199</f>
        <v>129</v>
      </c>
      <c r="AJ199">
        <f t="shared" ref="AJ199" si="320">AA199-AD199-AG199</f>
        <v>20</v>
      </c>
      <c r="AK199">
        <f t="shared" ref="AK199" si="321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4">
        <f t="shared" si="48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5"/>
        <v>15</v>
      </c>
      <c r="N200" s="7">
        <f t="shared" si="208"/>
        <v>718734</v>
      </c>
      <c r="O200" s="4">
        <f t="shared" si="299"/>
        <v>0.11186488430199366</v>
      </c>
      <c r="R200">
        <f t="shared" ref="R200" si="322">C200-C199</f>
        <v>1103</v>
      </c>
      <c r="S200">
        <f t="shared" ref="S200" si="323">N200-N199</f>
        <v>5513</v>
      </c>
      <c r="T200" s="8">
        <f t="shared" ref="T200" si="324">R200/V200</f>
        <v>0.16671704957678354</v>
      </c>
      <c r="U200" s="8">
        <f t="shared" ref="U200" si="325">SUM(R194:R200)/SUM(V194:V200)</f>
        <v>0.13973492495391907</v>
      </c>
      <c r="V200">
        <f t="shared" ref="V200" si="326">B200-B199</f>
        <v>6616</v>
      </c>
      <c r="W200">
        <f t="shared" ref="W200" si="327">C200-D200-E200</f>
        <v>18779</v>
      </c>
      <c r="X200" s="3">
        <f t="shared" ref="X200" si="328">F200/W200</f>
        <v>2.0927631929282708E-2</v>
      </c>
      <c r="Y200">
        <f t="shared" ref="Y200" si="329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0">Z200-AC200-AF200</f>
        <v>127</v>
      </c>
      <c r="AJ200">
        <f t="shared" ref="AJ200" si="331">AA200-AD200-AG200</f>
        <v>20</v>
      </c>
      <c r="AK200">
        <f t="shared" ref="AK200" si="332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4">
        <f t="shared" si="48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5"/>
        <v>6</v>
      </c>
      <c r="N201" s="7">
        <f t="shared" si="208"/>
        <v>724191</v>
      </c>
      <c r="O201" s="4">
        <f t="shared" si="299"/>
        <v>0.11238484882654887</v>
      </c>
      <c r="R201">
        <f t="shared" ref="R201" si="333">C201-C200</f>
        <v>1165</v>
      </c>
      <c r="S201">
        <f t="shared" ref="S201" si="334">N201-N200</f>
        <v>5457</v>
      </c>
      <c r="T201" s="8">
        <f t="shared" ref="T201" si="335">R201/V201</f>
        <v>0.17592872244035035</v>
      </c>
      <c r="U201" s="8">
        <f t="shared" ref="U201" si="336">SUM(R195:R201)/SUM(V195:V201)</f>
        <v>0.14210609803077343</v>
      </c>
      <c r="V201">
        <f t="shared" ref="V201" si="337">B201-B200</f>
        <v>6622</v>
      </c>
      <c r="W201">
        <f t="shared" ref="W201" si="338">C201-D201-E201</f>
        <v>19023</v>
      </c>
      <c r="X201" s="3">
        <f t="shared" ref="X201" si="339">F201/W201</f>
        <v>2.113231351521842E-2</v>
      </c>
      <c r="Y201">
        <f t="shared" ref="Y201" si="340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1">Z201-AC201-AF201</f>
        <v>121</v>
      </c>
      <c r="AJ201">
        <f t="shared" ref="AJ201:AJ202" si="342">AA201-AD201-AG201</f>
        <v>23</v>
      </c>
      <c r="AK201">
        <f t="shared" ref="AK201:AK202" si="343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4">
        <f t="shared" si="48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5"/>
        <v>21</v>
      </c>
      <c r="N202" s="7">
        <f t="shared" si="208"/>
        <v>728859</v>
      </c>
      <c r="O202" s="4">
        <f t="shared" si="299"/>
        <v>0.11266576820391452</v>
      </c>
      <c r="R202">
        <f t="shared" ref="R202" si="344">C202-C201</f>
        <v>851</v>
      </c>
      <c r="S202">
        <f t="shared" ref="S202" si="345">N202-N201</f>
        <v>4668</v>
      </c>
      <c r="T202" s="8">
        <f t="shared" ref="T202" si="346">R202/V202</f>
        <v>0.15419460047109984</v>
      </c>
      <c r="U202" s="8">
        <f t="shared" ref="U202:U205" si="347">SUM(R196:R202)/SUM(V196:V202)</f>
        <v>0.14493646339515889</v>
      </c>
      <c r="V202">
        <f t="shared" ref="V202" si="348">B202-B201</f>
        <v>5519</v>
      </c>
      <c r="W202">
        <f t="shared" ref="W202" si="349">C202-D202-E202</f>
        <v>19582</v>
      </c>
      <c r="X202" s="3">
        <f t="shared" ref="X202" si="350">F202/W202</f>
        <v>2.0018384230415687E-2</v>
      </c>
      <c r="Y202">
        <f t="shared" ref="Y202" si="351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1"/>
        <v>126</v>
      </c>
      <c r="AJ202">
        <f t="shared" si="342"/>
        <v>27</v>
      </c>
      <c r="AK202">
        <f t="shared" si="343"/>
        <v>587</v>
      </c>
      <c r="AL202">
        <v>3</v>
      </c>
      <c r="AM202">
        <v>3</v>
      </c>
      <c r="AN202">
        <v>13</v>
      </c>
    </row>
    <row r="203" spans="1:40" x14ac:dyDescent="0.35">
      <c r="A203" s="14">
        <f t="shared" si="48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5"/>
        <v>15</v>
      </c>
      <c r="N203" s="7">
        <f t="shared" ref="N203:N259" si="352">B203-C203</f>
        <v>730923</v>
      </c>
      <c r="O203" s="4">
        <f t="shared" ref="O203:O247" si="353">C203/B203</f>
        <v>0.11270554987702819</v>
      </c>
      <c r="R203">
        <f t="shared" ref="R203" si="354">C203-C202</f>
        <v>299</v>
      </c>
      <c r="S203">
        <f t="shared" ref="S203" si="355">N203-N202</f>
        <v>2064</v>
      </c>
      <c r="T203" s="8">
        <f t="shared" ref="T203" si="356">R203/V203</f>
        <v>0.12653406686415575</v>
      </c>
      <c r="U203" s="8">
        <f t="shared" si="347"/>
        <v>0.15998136742404637</v>
      </c>
      <c r="V203">
        <f t="shared" ref="V203" si="357">B203-B202</f>
        <v>2363</v>
      </c>
      <c r="W203">
        <f t="shared" ref="W203" si="358">C203-D203-E203</f>
        <v>19671</v>
      </c>
      <c r="X203" s="3">
        <f t="shared" ref="X203" si="359">F203/W203</f>
        <v>2.0232830054394794E-2</v>
      </c>
      <c r="Y203">
        <f t="shared" ref="Y203" si="360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1">Z203-AC203-AF203</f>
        <v>126</v>
      </c>
      <c r="AJ203">
        <f t="shared" ref="AJ203" si="362">AA203-AD203-AG203</f>
        <v>26</v>
      </c>
      <c r="AK203">
        <f t="shared" ref="AK203" si="363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4">
        <f t="shared" si="48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5"/>
        <v>10</v>
      </c>
      <c r="N204" s="7">
        <f t="shared" si="352"/>
        <v>733792</v>
      </c>
      <c r="O204" s="4">
        <f t="shared" si="353"/>
        <v>0.112890668446224</v>
      </c>
      <c r="R204">
        <f t="shared" ref="R204" si="364">C204-C203</f>
        <v>537</v>
      </c>
      <c r="S204">
        <f t="shared" ref="S204" si="365">N204-N203</f>
        <v>2869</v>
      </c>
      <c r="T204" s="8">
        <f t="shared" ref="T204" si="366">R204/V204</f>
        <v>0.1576629477392836</v>
      </c>
      <c r="U204" s="8">
        <f t="shared" si="347"/>
        <v>0.16038009766398312</v>
      </c>
      <c r="V204">
        <f t="shared" ref="V204" si="367">B204-B203</f>
        <v>3406</v>
      </c>
      <c r="W204">
        <f t="shared" ref="W204" si="368">C204-D204-E204</f>
        <v>19843</v>
      </c>
      <c r="X204" s="3">
        <f t="shared" ref="X204" si="369">F204/W204</f>
        <v>2.0813385072821648E-2</v>
      </c>
      <c r="Y204">
        <f t="shared" ref="Y204" si="370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1">Z204-AC204-AF204</f>
        <v>123</v>
      </c>
      <c r="AJ204">
        <f t="shared" ref="AJ204" si="372">AA204-AD204-AG204</f>
        <v>27</v>
      </c>
      <c r="AK204">
        <f t="shared" ref="AK204" si="373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4">
        <f t="shared" si="48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5"/>
        <v>20</v>
      </c>
      <c r="N205" s="7">
        <f t="shared" si="352"/>
        <v>738567</v>
      </c>
      <c r="O205" s="4">
        <f t="shared" si="353"/>
        <v>0.11326807610435234</v>
      </c>
      <c r="R205">
        <f t="shared" ref="R205" si="374">C205-C204</f>
        <v>962</v>
      </c>
      <c r="S205">
        <f t="shared" ref="S205" si="375">N205-N204</f>
        <v>4775</v>
      </c>
      <c r="T205" s="8">
        <f t="shared" ref="T205" si="376">R205/V205</f>
        <v>0.16768345825344255</v>
      </c>
      <c r="U205" s="8">
        <f t="shared" si="347"/>
        <v>0.16177909479746164</v>
      </c>
      <c r="V205">
        <f t="shared" ref="V205" si="377">B205-B204</f>
        <v>5737</v>
      </c>
      <c r="W205">
        <f t="shared" ref="W205" si="378">C205-D205-E205</f>
        <v>19691</v>
      </c>
      <c r="X205" s="3">
        <f t="shared" ref="X205" si="379">F205/W205</f>
        <v>2.2548372352851558E-2</v>
      </c>
      <c r="Y205">
        <f t="shared" ref="Y205" si="380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1">Z205-AC205-AF205</f>
        <v>121</v>
      </c>
      <c r="AJ205">
        <f t="shared" ref="AJ205:AJ208" si="382">AA205-AD205-AG205</f>
        <v>32</v>
      </c>
      <c r="AK205">
        <f t="shared" ref="AK205:AK208" si="383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4">
        <f t="shared" si="48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5"/>
        <v>12</v>
      </c>
      <c r="N206" s="7">
        <f t="shared" si="352"/>
        <v>746054</v>
      </c>
      <c r="O206" s="4">
        <f t="shared" si="353"/>
        <v>0.11384908493129858</v>
      </c>
      <c r="R206">
        <f t="shared" ref="R206" si="384">C206-C205</f>
        <v>1508</v>
      </c>
      <c r="S206">
        <f t="shared" ref="S206" si="385">N206-N205</f>
        <v>7487</v>
      </c>
      <c r="T206" s="8">
        <f t="shared" ref="T206" si="386">R206/V206</f>
        <v>0.16764869371873262</v>
      </c>
      <c r="U206" s="8">
        <f t="shared" ref="U206" si="387">SUM(R200:R206)/SUM(V200:V206)</f>
        <v>0.16366090987824139</v>
      </c>
      <c r="V206">
        <f t="shared" ref="V206" si="388">B206-B205</f>
        <v>8995</v>
      </c>
      <c r="W206">
        <f t="shared" ref="W206" si="389">C206-D206-E206</f>
        <v>20265</v>
      </c>
      <c r="X206" s="3">
        <f t="shared" ref="X206" si="390">F206/W206</f>
        <v>2.2156427337774488E-2</v>
      </c>
      <c r="Y206">
        <f t="shared" ref="Y206" si="391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1"/>
        <v>114</v>
      </c>
      <c r="AJ206">
        <f t="shared" si="382"/>
        <v>35</v>
      </c>
      <c r="AK206">
        <f t="shared" si="383"/>
        <v>601</v>
      </c>
      <c r="AL206">
        <v>3</v>
      </c>
      <c r="AM206">
        <v>3</v>
      </c>
      <c r="AN206">
        <v>18</v>
      </c>
    </row>
    <row r="207" spans="1:40" x14ac:dyDescent="0.35">
      <c r="A207" s="14">
        <f t="shared" si="48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5"/>
        <v>15</v>
      </c>
      <c r="N207" s="7">
        <f t="shared" si="352"/>
        <v>751102</v>
      </c>
      <c r="O207" s="4">
        <f t="shared" si="353"/>
        <v>0.1142184599636301</v>
      </c>
      <c r="R207">
        <f t="shared" ref="R207" si="392">C207-C206</f>
        <v>1002</v>
      </c>
      <c r="S207">
        <f t="shared" ref="S207" si="393">N207-N206</f>
        <v>5048</v>
      </c>
      <c r="T207" s="8">
        <f t="shared" ref="T207" si="394">R207/V207</f>
        <v>0.16561983471074379</v>
      </c>
      <c r="U207" s="8">
        <f t="shared" ref="U207" si="395">SUM(R201:R207)/SUM(V201:V207)</f>
        <v>0.16344463971880491</v>
      </c>
      <c r="V207">
        <f t="shared" ref="V207" si="396">B207-B206</f>
        <v>6050</v>
      </c>
      <c r="W207">
        <f t="shared" ref="W207" si="397">C207-D207-E207</f>
        <v>20426</v>
      </c>
      <c r="X207" s="3">
        <f t="shared" ref="X207" si="398">F207/W207</f>
        <v>2.2569274454127094E-2</v>
      </c>
      <c r="Y207">
        <f t="shared" ref="Y207" si="399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1"/>
        <v>114</v>
      </c>
      <c r="AJ207">
        <f t="shared" si="382"/>
        <v>32</v>
      </c>
      <c r="AK207">
        <f t="shared" si="383"/>
        <v>620</v>
      </c>
      <c r="AL207">
        <v>4</v>
      </c>
      <c r="AM207">
        <v>4</v>
      </c>
      <c r="AN207">
        <v>26</v>
      </c>
    </row>
    <row r="208" spans="1:40" x14ac:dyDescent="0.35">
      <c r="A208" s="14">
        <f t="shared" si="48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5"/>
        <v>21</v>
      </c>
      <c r="N208" s="7">
        <f t="shared" si="352"/>
        <v>757047</v>
      </c>
      <c r="O208" s="4">
        <f t="shared" si="353"/>
        <v>0.11492929226797856</v>
      </c>
      <c r="R208">
        <f t="shared" ref="R208" si="400">C208-C207</f>
        <v>1453</v>
      </c>
      <c r="S208">
        <f t="shared" ref="S208" si="401">N208-N207</f>
        <v>5945</v>
      </c>
      <c r="T208" s="8">
        <f t="shared" ref="T208" si="402">R208/V208</f>
        <v>0.196404433630711</v>
      </c>
      <c r="U208" s="8">
        <f t="shared" ref="U208" si="403">SUM(R202:R208)/SUM(V202:V208)</f>
        <v>0.16752812404986317</v>
      </c>
      <c r="V208">
        <f t="shared" ref="V208" si="404">B208-B207</f>
        <v>7398</v>
      </c>
      <c r="W208">
        <f t="shared" ref="W208" si="405">C208-D208-E208</f>
        <v>20921</v>
      </c>
      <c r="X208" s="3">
        <f t="shared" ref="X208" si="406">F208/W208</f>
        <v>2.1509488074183833E-2</v>
      </c>
      <c r="Y208">
        <f t="shared" ref="Y208" si="407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1"/>
        <v>122</v>
      </c>
      <c r="AJ208">
        <f t="shared" si="382"/>
        <v>41</v>
      </c>
      <c r="AK208">
        <f t="shared" si="383"/>
        <v>655</v>
      </c>
    </row>
    <row r="209" spans="1:40" x14ac:dyDescent="0.35">
      <c r="A209" s="14">
        <f t="shared" si="48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5"/>
        <v>23</v>
      </c>
      <c r="N209" s="7">
        <f t="shared" si="352"/>
        <v>762239</v>
      </c>
      <c r="O209" s="4">
        <f t="shared" si="353"/>
        <v>0.11558632628576865</v>
      </c>
      <c r="R209">
        <f t="shared" ref="R209" si="408">C209-C208</f>
        <v>1314</v>
      </c>
      <c r="S209">
        <f t="shared" ref="S209" si="409">N209-N208</f>
        <v>5192</v>
      </c>
      <c r="T209" s="8">
        <f t="shared" ref="T209" si="410">R209/V209</f>
        <v>0.20196741469412849</v>
      </c>
      <c r="U209" s="8">
        <f t="shared" ref="U209" si="411">SUM(R203:R209)/SUM(V203:V209)</f>
        <v>0.17488567544184896</v>
      </c>
      <c r="V209">
        <f t="shared" ref="V209" si="412">B209-B208</f>
        <v>6506</v>
      </c>
      <c r="W209">
        <f t="shared" ref="W209" si="413">C209-D209-E209</f>
        <v>21905</v>
      </c>
      <c r="X209" s="3">
        <f t="shared" ref="X209" si="414">F209/W209</f>
        <v>1.9995434832230083E-2</v>
      </c>
      <c r="Y209">
        <f t="shared" ref="Y209" si="415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6">Z209-AC209-AF209</f>
        <v>129</v>
      </c>
      <c r="AJ209">
        <f t="shared" ref="AJ209:AJ210" si="417">AA209-AD209-AG209</f>
        <v>35</v>
      </c>
      <c r="AK209">
        <f t="shared" ref="AK209:AK210" si="418">AB209-AE209-AH209</f>
        <v>708</v>
      </c>
    </row>
    <row r="210" spans="1:40" x14ac:dyDescent="0.35">
      <c r="A210" s="14">
        <f t="shared" si="48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5"/>
        <v>14</v>
      </c>
      <c r="N210" s="7">
        <f t="shared" si="352"/>
        <v>764411</v>
      </c>
      <c r="O210" s="4">
        <f t="shared" si="353"/>
        <v>0.1157296975894611</v>
      </c>
      <c r="R210">
        <f t="shared" ref="R210" si="419">C210-C209</f>
        <v>424</v>
      </c>
      <c r="S210">
        <f t="shared" ref="S210" si="420">N210-N209</f>
        <v>2172</v>
      </c>
      <c r="T210" s="8">
        <f t="shared" ref="T210" si="421">R210/V210</f>
        <v>0.1633281972265023</v>
      </c>
      <c r="U210" s="8">
        <f t="shared" ref="U210" si="422">SUM(R204:R210)/SUM(V204:V210)</f>
        <v>0.17695635076681085</v>
      </c>
      <c r="V210">
        <f t="shared" ref="V210" si="423">B210-B209</f>
        <v>2596</v>
      </c>
      <c r="W210">
        <f t="shared" ref="W210" si="424">C210-D210-E210</f>
        <v>22090</v>
      </c>
      <c r="X210" s="3">
        <f t="shared" ref="X210" si="425">F210/W210</f>
        <v>2.0325939339067452E-2</v>
      </c>
      <c r="Y210">
        <f t="shared" ref="Y210" si="426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6"/>
        <v>128</v>
      </c>
      <c r="AJ210">
        <f t="shared" si="417"/>
        <v>35</v>
      </c>
      <c r="AK210">
        <f t="shared" si="418"/>
        <v>712</v>
      </c>
      <c r="AL210">
        <v>6</v>
      </c>
      <c r="AM210">
        <v>6</v>
      </c>
      <c r="AN210">
        <v>24</v>
      </c>
    </row>
    <row r="211" spans="1:40" x14ac:dyDescent="0.35">
      <c r="A211" s="14">
        <f t="shared" si="48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5"/>
        <v>16</v>
      </c>
      <c r="N211" s="7">
        <f t="shared" si="352"/>
        <v>766828</v>
      </c>
      <c r="O211" s="4">
        <f t="shared" si="353"/>
        <v>0.11593631469120004</v>
      </c>
      <c r="R211">
        <f t="shared" ref="R211" si="427">C211-C210</f>
        <v>519</v>
      </c>
      <c r="S211">
        <f t="shared" ref="S211" si="428">N211-N210</f>
        <v>2417</v>
      </c>
      <c r="T211" s="8">
        <f t="shared" ref="T211" si="429">R211/V211</f>
        <v>0.17677111716621252</v>
      </c>
      <c r="U211" s="8">
        <f t="shared" ref="U211" si="430">SUM(R205:R211)/SUM(V205:V211)</f>
        <v>0.17857675667611517</v>
      </c>
      <c r="V211">
        <f t="shared" ref="V211" si="431">B211-B210</f>
        <v>2936</v>
      </c>
      <c r="W211">
        <f t="shared" ref="W211" si="432">C211-D211-E211</f>
        <v>21054</v>
      </c>
      <c r="X211" s="3">
        <f t="shared" ref="X211" si="433">F211/W211</f>
        <v>2.1991070580412272E-2</v>
      </c>
      <c r="Y211">
        <f t="shared" ref="Y211" si="434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5">Z211-AC211-AF211</f>
        <v>121</v>
      </c>
      <c r="AJ211">
        <f t="shared" ref="AJ211:AJ212" si="436">AA211-AD211-AG211</f>
        <v>28</v>
      </c>
      <c r="AK211">
        <f t="shared" ref="AK211:AK212" si="437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4">
        <f t="shared" si="48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5"/>
        <v>12</v>
      </c>
      <c r="N212" s="7">
        <f t="shared" si="352"/>
        <v>770868</v>
      </c>
      <c r="O212" s="4">
        <f t="shared" si="353"/>
        <v>0.11647961709853111</v>
      </c>
      <c r="R212">
        <f t="shared" ref="R212" si="438">C212-C211</f>
        <v>1066</v>
      </c>
      <c r="S212">
        <f t="shared" ref="S212" si="439">N212-N211</f>
        <v>4040</v>
      </c>
      <c r="T212" s="8">
        <f t="shared" ref="T212" si="440">R212/V212</f>
        <v>0.20877399138268704</v>
      </c>
      <c r="U212" s="8">
        <f t="shared" ref="U212" si="441">SUM(R206:R212)/SUM(V206:V212)</f>
        <v>0.184050319549347</v>
      </c>
      <c r="V212">
        <f t="shared" ref="V212" si="442">B212-B211</f>
        <v>5106</v>
      </c>
      <c r="W212">
        <f t="shared" ref="W212" si="443">C212-D212-E212</f>
        <v>21115</v>
      </c>
      <c r="X212" s="3">
        <f t="shared" ref="X212" si="444">F212/W212</f>
        <v>2.2401136632725551E-2</v>
      </c>
      <c r="Y212">
        <f t="shared" ref="Y212" si="445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5"/>
        <v>121</v>
      </c>
      <c r="AJ212">
        <f t="shared" si="436"/>
        <v>28</v>
      </c>
      <c r="AK212">
        <f t="shared" si="437"/>
        <v>683</v>
      </c>
      <c r="AL212">
        <v>8</v>
      </c>
      <c r="AM212">
        <v>8</v>
      </c>
      <c r="AN212">
        <v>32</v>
      </c>
    </row>
    <row r="213" spans="1:40" x14ac:dyDescent="0.35">
      <c r="A213" s="14">
        <f t="shared" si="48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5"/>
        <v>19</v>
      </c>
      <c r="N213" s="7">
        <f t="shared" si="352"/>
        <v>776083</v>
      </c>
      <c r="O213" s="4">
        <f t="shared" si="353"/>
        <v>0.11718261217748192</v>
      </c>
      <c r="R213">
        <f t="shared" ref="R213" si="446">C213-C212</f>
        <v>1387</v>
      </c>
      <c r="S213">
        <f t="shared" ref="S213" si="447">N213-N212</f>
        <v>5215</v>
      </c>
      <c r="T213" s="8">
        <f t="shared" ref="T213" si="448">R213/V213</f>
        <v>0.21008785216601031</v>
      </c>
      <c r="U213" s="8">
        <f t="shared" ref="U213" si="449">SUM(R207:R213)/SUM(V207:V213)</f>
        <v>0.19263859762327257</v>
      </c>
      <c r="V213">
        <f t="shared" ref="V213" si="450">B213-B212</f>
        <v>6602</v>
      </c>
      <c r="W213">
        <f t="shared" ref="W213" si="451">C213-D213-E213</f>
        <v>21434</v>
      </c>
      <c r="X213" s="3">
        <f t="shared" ref="X213" si="452">F213/W213</f>
        <v>2.2487636465428756E-2</v>
      </c>
      <c r="Y213">
        <f t="shared" ref="Y213" si="453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4">Z213-AC213-AF213</f>
        <v>121</v>
      </c>
      <c r="AJ213">
        <f t="shared" ref="AJ213" si="455">AA213-AD213-AG213</f>
        <v>29</v>
      </c>
      <c r="AK213">
        <f t="shared" ref="AK213" si="456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4">
        <f t="shared" si="48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5"/>
        <v>23</v>
      </c>
      <c r="N214" s="7">
        <f t="shared" si="352"/>
        <v>782005</v>
      </c>
      <c r="O214" s="4">
        <f t="shared" si="353"/>
        <v>0.11793037559908726</v>
      </c>
      <c r="R214">
        <f t="shared" ref="R214" si="457">C214-C213</f>
        <v>1537</v>
      </c>
      <c r="S214">
        <f t="shared" ref="S214" si="458">N214-N213</f>
        <v>5922</v>
      </c>
      <c r="T214" s="8">
        <f t="shared" ref="T214" si="459">R214/V214</f>
        <v>0.20605979353800777</v>
      </c>
      <c r="U214" s="8">
        <f t="shared" ref="U214" si="460">SUM(R208:R214)/SUM(V208:V214)</f>
        <v>0.19946636271792348</v>
      </c>
      <c r="V214">
        <f t="shared" ref="V214" si="461">B214-B213</f>
        <v>7459</v>
      </c>
      <c r="W214">
        <f t="shared" ref="W214" si="462">C214-D214-E214</f>
        <v>22545</v>
      </c>
      <c r="X214" s="3">
        <f t="shared" ref="X214" si="463">F214/W214</f>
        <v>2.0758483033932136E-2</v>
      </c>
      <c r="Y214">
        <f t="shared" ref="Y214" si="464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5">Z214-AC214-AF214</f>
        <v>130</v>
      </c>
      <c r="AJ214">
        <f t="shared" ref="AJ214" si="466">AA214-AD214-AG214</f>
        <v>27</v>
      </c>
      <c r="AK214">
        <f t="shared" ref="AK214" si="467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4">
        <f t="shared" si="48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5"/>
        <v>11</v>
      </c>
      <c r="N215" s="7">
        <f t="shared" si="352"/>
        <v>787621</v>
      </c>
      <c r="O215" s="4">
        <f t="shared" si="353"/>
        <v>0.11866487330865601</v>
      </c>
      <c r="R215">
        <f t="shared" ref="R215" si="468">C215-C214</f>
        <v>1495</v>
      </c>
      <c r="S215">
        <f t="shared" ref="S215" si="469">N215-N214</f>
        <v>5616</v>
      </c>
      <c r="T215" s="8">
        <f t="shared" ref="T215" si="470">R215/V215</f>
        <v>0.21023765996343693</v>
      </c>
      <c r="U215" s="8">
        <f t="shared" ref="U215" si="471">SUM(R209:R215)/SUM(V209:V215)</f>
        <v>0.20205658210669172</v>
      </c>
      <c r="V215">
        <f t="shared" ref="V215" si="472">B215-B214</f>
        <v>7111</v>
      </c>
      <c r="W215">
        <f t="shared" ref="W215" si="473">C215-D215-E215</f>
        <v>23055</v>
      </c>
      <c r="X215" s="3">
        <f t="shared" ref="X215" si="474">F215/W215</f>
        <v>1.9995662546085449E-2</v>
      </c>
      <c r="Y215">
        <f t="shared" ref="Y215" si="475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6">Z215-AC215-AF215</f>
        <v>136</v>
      </c>
      <c r="AJ215">
        <f t="shared" ref="AJ215" si="477">AA215-AD215-AG215</f>
        <v>31</v>
      </c>
      <c r="AK215">
        <f t="shared" ref="AK215" si="478">AB215-AE215-AH215</f>
        <v>753</v>
      </c>
    </row>
    <row r="216" spans="1:40" x14ac:dyDescent="0.35">
      <c r="A216" s="14">
        <f t="shared" si="48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5"/>
        <v>15</v>
      </c>
      <c r="N216" s="7">
        <f t="shared" si="352"/>
        <v>791811</v>
      </c>
      <c r="O216" s="4">
        <f t="shared" si="353"/>
        <v>0.11910692611748266</v>
      </c>
      <c r="R216">
        <f t="shared" ref="R216" si="479">C216-C215</f>
        <v>1015</v>
      </c>
      <c r="S216">
        <f t="shared" ref="S216" si="480">N216-N215</f>
        <v>4190</v>
      </c>
      <c r="T216" s="8">
        <f t="shared" ref="T216" si="481">R216/V216</f>
        <v>0.19500480307396734</v>
      </c>
      <c r="U216" s="8">
        <f t="shared" ref="U216" si="482">SUM(R210:R216)/SUM(V210:V216)</f>
        <v>0.20108064298257464</v>
      </c>
      <c r="V216">
        <f t="shared" ref="V216" si="483">B216-B215</f>
        <v>5205</v>
      </c>
      <c r="W216">
        <f t="shared" ref="W216" si="484">C216-D216-E216</f>
        <v>23753</v>
      </c>
      <c r="X216" s="3">
        <f t="shared" ref="X216" si="485">F216/W216</f>
        <v>1.9997474003283795E-2</v>
      </c>
      <c r="Y216">
        <f t="shared" ref="Y216" si="486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7">Z216-AC216-AF216</f>
        <v>140</v>
      </c>
      <c r="AJ216">
        <f t="shared" ref="AJ216:AJ219" si="488">AA216-AD216-AG216</f>
        <v>34</v>
      </c>
      <c r="AK216">
        <f t="shared" ref="AK216:AK219" si="489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4">
        <f t="shared" si="48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5"/>
        <v>17</v>
      </c>
      <c r="N217" s="7">
        <f t="shared" si="352"/>
        <v>794172</v>
      </c>
      <c r="O217" s="4">
        <f t="shared" si="353"/>
        <v>0.11928351376348235</v>
      </c>
      <c r="R217">
        <f t="shared" ref="R217" si="490">C217-C216</f>
        <v>500</v>
      </c>
      <c r="S217">
        <f t="shared" ref="S217" si="491">N217-N216</f>
        <v>2361</v>
      </c>
      <c r="T217" s="8">
        <f t="shared" ref="T217" si="492">R217/V217</f>
        <v>0.17476406850751486</v>
      </c>
      <c r="U217" s="8">
        <f t="shared" ref="U217" si="493">SUM(R211:R217)/SUM(V211:V217)</f>
        <v>0.20168991416309012</v>
      </c>
      <c r="V217">
        <f t="shared" ref="V217" si="494">B217-B216</f>
        <v>2861</v>
      </c>
      <c r="W217">
        <f t="shared" ref="W217" si="495">C217-D217-E217</f>
        <v>23984</v>
      </c>
      <c r="X217" s="3">
        <f t="shared" ref="X217" si="496">F217/W217</f>
        <v>2.0013342228152101E-2</v>
      </c>
      <c r="Y217">
        <f t="shared" ref="Y217" si="497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7"/>
        <v>139</v>
      </c>
      <c r="AJ217">
        <f t="shared" si="488"/>
        <v>36</v>
      </c>
      <c r="AK217">
        <f t="shared" si="489"/>
        <v>780</v>
      </c>
      <c r="AL217">
        <v>3</v>
      </c>
      <c r="AM217">
        <v>3</v>
      </c>
      <c r="AN217">
        <v>60</v>
      </c>
    </row>
    <row r="218" spans="1:40" x14ac:dyDescent="0.35">
      <c r="A218" s="14">
        <f t="shared" si="48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5"/>
        <v>10</v>
      </c>
      <c r="N218" s="7">
        <f t="shared" si="352"/>
        <v>797036</v>
      </c>
      <c r="O218" s="4">
        <f t="shared" si="353"/>
        <v>0.11950349752323212</v>
      </c>
      <c r="R218">
        <f t="shared" ref="R218" si="498">C218-C217</f>
        <v>614</v>
      </c>
      <c r="S218">
        <f t="shared" ref="S218" si="499">N218-N217</f>
        <v>2864</v>
      </c>
      <c r="T218" s="8">
        <f t="shared" ref="T218" si="500">R218/V218</f>
        <v>0.17653824036802759</v>
      </c>
      <c r="U218" s="8">
        <f t="shared" ref="U218" si="501">SUM(R212:R218)/SUM(V212:V218)</f>
        <v>0.20131140605996509</v>
      </c>
      <c r="V218">
        <f t="shared" ref="V218" si="502">B218-B217</f>
        <v>3478</v>
      </c>
      <c r="W218">
        <f t="shared" ref="W218" si="503">C218-D218-E218</f>
        <v>23212</v>
      </c>
      <c r="X218" s="3">
        <f t="shared" ref="X218" si="504">F218/W218</f>
        <v>2.1583663622264347E-2</v>
      </c>
      <c r="Y218">
        <f t="shared" ref="Y218" si="505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7"/>
        <v>137</v>
      </c>
      <c r="AJ218">
        <f t="shared" si="488"/>
        <v>25</v>
      </c>
      <c r="AK218">
        <f t="shared" si="489"/>
        <v>773</v>
      </c>
      <c r="AL218">
        <v>5</v>
      </c>
      <c r="AM218">
        <v>5</v>
      </c>
      <c r="AN218">
        <v>70</v>
      </c>
    </row>
    <row r="219" spans="1:40" x14ac:dyDescent="0.35">
      <c r="A219" s="14">
        <f t="shared" si="48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5"/>
        <v>11</v>
      </c>
      <c r="N219" s="7">
        <f t="shared" si="352"/>
        <v>801461</v>
      </c>
      <c r="O219" s="4">
        <f t="shared" si="353"/>
        <v>0.12002209110053647</v>
      </c>
      <c r="R219">
        <f t="shared" ref="R219" si="506">C219-C218</f>
        <v>1137</v>
      </c>
      <c r="S219">
        <f t="shared" ref="S219" si="507">N219-N218</f>
        <v>4425</v>
      </c>
      <c r="T219" s="8">
        <f t="shared" ref="T219" si="508">R219/V219</f>
        <v>0.20442286947141317</v>
      </c>
      <c r="U219" s="8">
        <f t="shared" ref="U219" si="509">SUM(R213:R219)/SUM(V213:V219)</f>
        <v>0.20076806520716861</v>
      </c>
      <c r="V219">
        <f t="shared" ref="V219" si="510">B219-B218</f>
        <v>5562</v>
      </c>
      <c r="W219">
        <f t="shared" ref="W219:W220" si="511">C219-D219-E219</f>
        <v>23133</v>
      </c>
      <c r="X219" s="3">
        <f t="shared" ref="X219:X220" si="512">F219/W219</f>
        <v>2.3083906108157179E-2</v>
      </c>
      <c r="Y219">
        <f t="shared" ref="Y219:Y220" si="513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7"/>
        <v>140</v>
      </c>
      <c r="AJ219">
        <f t="shared" si="488"/>
        <v>26</v>
      </c>
      <c r="AK219">
        <f t="shared" si="489"/>
        <v>828</v>
      </c>
      <c r="AL219">
        <v>6</v>
      </c>
      <c r="AM219">
        <v>6</v>
      </c>
      <c r="AN219">
        <v>52</v>
      </c>
    </row>
    <row r="220" spans="1:40" x14ac:dyDescent="0.35">
      <c r="A220" s="14">
        <f t="shared" si="48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5"/>
        <v>21</v>
      </c>
      <c r="N220" s="7">
        <f t="shared" si="352"/>
        <v>806416</v>
      </c>
      <c r="O220" s="4">
        <f t="shared" si="353"/>
        <v>0.12078020486374218</v>
      </c>
      <c r="R220">
        <f t="shared" ref="R220" si="514">C220-C219</f>
        <v>1466</v>
      </c>
      <c r="S220">
        <f t="shared" ref="S220" si="515">N220-N219</f>
        <v>4955</v>
      </c>
      <c r="T220" s="8">
        <f t="shared" ref="T220" si="516">R220/V220</f>
        <v>0.22831334683071172</v>
      </c>
      <c r="U220" s="8">
        <f t="shared" ref="U220" si="517">SUM(R214:R220)/SUM(V214:V220)</f>
        <v>0.20379557445468147</v>
      </c>
      <c r="V220">
        <f t="shared" ref="V220" si="518">B220-B219</f>
        <v>6421</v>
      </c>
      <c r="W220">
        <f t="shared" si="511"/>
        <v>23592</v>
      </c>
      <c r="X220" s="3">
        <f t="shared" si="512"/>
        <v>2.2465242455069517E-2</v>
      </c>
      <c r="Y220">
        <f t="shared" si="513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19">Z220-AC220-AF220</f>
        <v>140</v>
      </c>
      <c r="AJ220">
        <f t="shared" ref="AJ220" si="520">AA220-AD220-AG220</f>
        <v>31</v>
      </c>
      <c r="AK220">
        <f t="shared" ref="AK220" si="521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4">
        <f t="shared" si="48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5"/>
        <v>15</v>
      </c>
      <c r="N221" s="7">
        <f t="shared" si="352"/>
        <v>811652</v>
      </c>
      <c r="O221" s="4">
        <f t="shared" si="353"/>
        <v>0.12158684326156551</v>
      </c>
      <c r="R221">
        <f t="shared" ref="R221" si="522">C221-C220</f>
        <v>1567</v>
      </c>
      <c r="S221">
        <f t="shared" ref="S221" si="523">N221-N220</f>
        <v>5236</v>
      </c>
      <c r="T221" s="8">
        <f t="shared" ref="T221" si="524">R221/V221</f>
        <v>0.23033955607820078</v>
      </c>
      <c r="U221" s="8">
        <f t="shared" ref="U221" si="525">SUM(R215:R221)/SUM(V215:V221)</f>
        <v>0.20816751689324536</v>
      </c>
      <c r="V221">
        <f t="shared" ref="V221" si="526">B221-B220</f>
        <v>6803</v>
      </c>
      <c r="W221">
        <f t="shared" ref="W221" si="527">C221-D221-E221</f>
        <v>24209</v>
      </c>
      <c r="X221" s="3">
        <f t="shared" ref="X221" si="528">F221/W221</f>
        <v>2.214052625056797E-2</v>
      </c>
      <c r="Y221">
        <f t="shared" ref="Y221" si="529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0">Z221-AC221-AF221</f>
        <v>149</v>
      </c>
      <c r="AJ221">
        <f t="shared" ref="AJ221" si="531">AA221-AD221-AG221</f>
        <v>34</v>
      </c>
      <c r="AK221">
        <f t="shared" ref="AK221" si="532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4">
        <f t="shared" si="48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5"/>
        <v>33</v>
      </c>
      <c r="N222" s="7">
        <f t="shared" si="352"/>
        <v>817341</v>
      </c>
      <c r="O222" s="4">
        <f t="shared" si="353"/>
        <v>0.12283926967395468</v>
      </c>
      <c r="R222">
        <f t="shared" ref="R222" si="533">C222-C221</f>
        <v>2116</v>
      </c>
      <c r="S222">
        <f t="shared" ref="S222" si="534">N222-N221</f>
        <v>5689</v>
      </c>
      <c r="T222" s="8">
        <f t="shared" ref="T222" si="535">R222/V222</f>
        <v>0.27110826393337606</v>
      </c>
      <c r="U222" s="8">
        <f t="shared" ref="U222:U226" si="536">SUM(R216:R222)/SUM(V216:V222)</f>
        <v>0.22066343254228399</v>
      </c>
      <c r="V222">
        <f t="shared" ref="V222" si="537">B222-B221</f>
        <v>7805</v>
      </c>
      <c r="W222">
        <f t="shared" ref="W222" si="538">C222-D222-E222</f>
        <v>25385</v>
      </c>
      <c r="X222" s="3">
        <f t="shared" ref="X222" si="539">F222/W222</f>
        <v>2.1469371676186726E-2</v>
      </c>
      <c r="Y222">
        <f t="shared" ref="Y222" si="540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1">Z222-AC222-AF222</f>
        <v>162</v>
      </c>
      <c r="AJ222">
        <f t="shared" ref="AJ222" si="542">AA222-AD222-AG222</f>
        <v>37</v>
      </c>
      <c r="AK222">
        <f t="shared" ref="AK222" si="543">AB222-AE222-AH222</f>
        <v>990</v>
      </c>
    </row>
    <row r="223" spans="1:40" x14ac:dyDescent="0.35">
      <c r="A223" s="14">
        <f t="shared" si="48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5"/>
        <v>31</v>
      </c>
      <c r="N223" s="7">
        <f t="shared" si="352"/>
        <v>821036</v>
      </c>
      <c r="O223" s="4">
        <f t="shared" si="353"/>
        <v>0.12358415945158628</v>
      </c>
      <c r="R223">
        <f t="shared" ref="R223" si="544">C223-C222</f>
        <v>1313</v>
      </c>
      <c r="S223">
        <f t="shared" ref="S223" si="545">N223-N222</f>
        <v>3695</v>
      </c>
      <c r="T223" s="8">
        <f t="shared" ref="T223" si="546">R223/V223</f>
        <v>0.26218051118210861</v>
      </c>
      <c r="U223" s="8">
        <f t="shared" si="536"/>
        <v>0.22966418893984922</v>
      </c>
      <c r="V223">
        <f t="shared" ref="V223" si="547">B223-B222</f>
        <v>5008</v>
      </c>
      <c r="W223">
        <f t="shared" ref="W223" si="548">C223-D223-E223</f>
        <v>26430</v>
      </c>
      <c r="X223" s="3">
        <f t="shared" ref="X223" si="549">F223/W223</f>
        <v>2.0469163828982218E-2</v>
      </c>
      <c r="Y223">
        <f t="shared" ref="Y223" si="550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1">Z223-AC223-AF223</f>
        <v>170</v>
      </c>
      <c r="AJ223">
        <f t="shared" ref="AJ223:AJ224" si="552">AA223-AD223-AG223</f>
        <v>42</v>
      </c>
      <c r="AK223">
        <f t="shared" ref="AK223:AK224" si="553">AB223-AE223-AH223</f>
        <v>1048</v>
      </c>
    </row>
    <row r="224" spans="1:40" x14ac:dyDescent="0.35">
      <c r="A224" s="14">
        <f t="shared" si="48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4">-(J224-J223)+L224</f>
        <v>13</v>
      </c>
      <c r="N224" s="7">
        <f t="shared" si="352"/>
        <v>822855</v>
      </c>
      <c r="O224" s="4">
        <f t="shared" si="353"/>
        <v>0.1238813677525141</v>
      </c>
      <c r="R224">
        <f t="shared" ref="R224" si="555">C224-C223</f>
        <v>575</v>
      </c>
      <c r="S224">
        <f t="shared" ref="S224" si="556">N224-N223</f>
        <v>1819</v>
      </c>
      <c r="T224" s="8">
        <f t="shared" ref="T224" si="557">R224/V224</f>
        <v>0.24018379281537175</v>
      </c>
      <c r="U224" s="8">
        <f t="shared" si="536"/>
        <v>0.23452803501374397</v>
      </c>
      <c r="V224">
        <f t="shared" ref="V224" si="558">B224-B223</f>
        <v>2394</v>
      </c>
      <c r="W224">
        <f t="shared" ref="W224" si="559">C224-D224-E224</f>
        <v>26745</v>
      </c>
      <c r="X224" s="3">
        <f t="shared" ref="X224" si="560">F224/W224</f>
        <v>2.0975883342680874E-2</v>
      </c>
      <c r="Y224">
        <f t="shared" ref="Y224" si="561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1"/>
        <v>172</v>
      </c>
      <c r="AJ224">
        <f t="shared" si="552"/>
        <v>44</v>
      </c>
      <c r="AK224">
        <f t="shared" si="553"/>
        <v>1055</v>
      </c>
      <c r="AL224">
        <v>7</v>
      </c>
      <c r="AM224">
        <v>7</v>
      </c>
      <c r="AN224">
        <v>65</v>
      </c>
    </row>
    <row r="225" spans="1:61" x14ac:dyDescent="0.35">
      <c r="A225" s="14">
        <f t="shared" si="48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4"/>
        <v>13</v>
      </c>
      <c r="N225" s="7">
        <f t="shared" si="352"/>
        <v>826386</v>
      </c>
      <c r="O225" s="4">
        <f t="shared" si="353"/>
        <v>0.12459573837002982</v>
      </c>
      <c r="R225">
        <f t="shared" ref="R225" si="562">C225-C224</f>
        <v>1269</v>
      </c>
      <c r="S225">
        <f t="shared" ref="S225" si="563">N225-N224</f>
        <v>3531</v>
      </c>
      <c r="T225" s="8">
        <f t="shared" ref="T225" si="564">R225/V225</f>
        <v>0.26437500000000003</v>
      </c>
      <c r="U225" s="8">
        <f t="shared" si="536"/>
        <v>0.24342020467610137</v>
      </c>
      <c r="V225">
        <f t="shared" ref="V225" si="565">B225-B224</f>
        <v>4800</v>
      </c>
      <c r="W225">
        <f t="shared" ref="W225" si="566">C225-D225-E225</f>
        <v>26560</v>
      </c>
      <c r="X225" s="3">
        <f t="shared" ref="X225" si="567">F225/W225</f>
        <v>2.1234939759036144E-2</v>
      </c>
      <c r="Y225">
        <f t="shared" ref="Y225" si="568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69">Z225-AC225-AF225</f>
        <v>168</v>
      </c>
      <c r="AJ225">
        <f t="shared" ref="AJ225:AJ226" si="570">AA225-AD225-AG225</f>
        <v>46</v>
      </c>
      <c r="AK225">
        <f t="shared" ref="AK225:AK226" si="571">AB225-AE225-AH225</f>
        <v>1100</v>
      </c>
      <c r="AL225">
        <v>10</v>
      </c>
      <c r="AM225">
        <v>10</v>
      </c>
      <c r="AN225">
        <v>70</v>
      </c>
    </row>
    <row r="226" spans="1:61" x14ac:dyDescent="0.35">
      <c r="A226" s="14">
        <f t="shared" si="48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4"/>
        <v>18</v>
      </c>
      <c r="N226" s="7">
        <f t="shared" si="352"/>
        <v>829303</v>
      </c>
      <c r="O226" s="4">
        <f t="shared" si="353"/>
        <v>0.12565973283851173</v>
      </c>
      <c r="R226">
        <f t="shared" ref="R226" si="572">C226-C225</f>
        <v>1568</v>
      </c>
      <c r="S226">
        <f t="shared" ref="S226" si="573">N226-N225</f>
        <v>2917</v>
      </c>
      <c r="T226" s="8">
        <f t="shared" ref="T226" si="574">R226/V226</f>
        <v>0.34960981047937567</v>
      </c>
      <c r="U226" s="8">
        <f t="shared" si="536"/>
        <v>0.2617987061194188</v>
      </c>
      <c r="V226">
        <f t="shared" ref="V226" si="575">B226-B225</f>
        <v>4485</v>
      </c>
      <c r="W226">
        <f t="shared" ref="W226" si="576">C226-D226-E226</f>
        <v>27102</v>
      </c>
      <c r="X226" s="3">
        <f t="shared" ref="X226" si="577">F226/W226</f>
        <v>2.1990996974393034E-2</v>
      </c>
      <c r="Y226">
        <f t="shared" ref="Y226:Y228" si="578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69"/>
        <v>174</v>
      </c>
      <c r="AJ226">
        <f t="shared" si="570"/>
        <v>48</v>
      </c>
      <c r="AK226">
        <f t="shared" si="571"/>
        <v>1166</v>
      </c>
      <c r="AL226">
        <v>13</v>
      </c>
      <c r="AM226">
        <v>13</v>
      </c>
      <c r="AN226">
        <v>76</v>
      </c>
    </row>
    <row r="227" spans="1:61" x14ac:dyDescent="0.35">
      <c r="A227" s="14">
        <f t="shared" si="48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4"/>
        <v>27</v>
      </c>
      <c r="N227" s="7">
        <f t="shared" si="352"/>
        <v>834614</v>
      </c>
      <c r="O227" s="4">
        <f t="shared" si="353"/>
        <v>0.12729778450702459</v>
      </c>
      <c r="R227">
        <f t="shared" ref="R227:R228" si="579">C227-C226</f>
        <v>2555</v>
      </c>
      <c r="S227">
        <f t="shared" ref="S227:S228" si="580">N227-N226</f>
        <v>5311</v>
      </c>
      <c r="T227" s="8">
        <f t="shared" ref="T227:T229" si="581">R227/V227</f>
        <v>0.32481566234426645</v>
      </c>
      <c r="U227" s="8">
        <f t="shared" ref="U227:U228" si="582">SUM(R221:R227)/SUM(V221:V227)</f>
        <v>0.27994688593243278</v>
      </c>
      <c r="V227">
        <f t="shared" ref="V227:V228" si="583">B227-B226</f>
        <v>7866</v>
      </c>
      <c r="W227">
        <f t="shared" ref="W227:W228" si="584">C227-D227-E227</f>
        <v>28675</v>
      </c>
      <c r="X227" s="3">
        <f t="shared" ref="X227:X228" si="585">F227/W227</f>
        <v>2.1098517872711421E-2</v>
      </c>
      <c r="Y227">
        <f t="shared" si="578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6">Z227-AC227-AF227</f>
        <v>187</v>
      </c>
      <c r="AJ227">
        <f t="shared" ref="AJ227" si="587">AA227-AD227-AG227</f>
        <v>54</v>
      </c>
      <c r="AK227">
        <f t="shared" ref="AK227" si="588">AB227-AE227-AH227</f>
        <v>1297</v>
      </c>
      <c r="AL227">
        <v>11</v>
      </c>
      <c r="AM227">
        <v>11</v>
      </c>
      <c r="AN227">
        <v>66</v>
      </c>
    </row>
    <row r="228" spans="1:61" x14ac:dyDescent="0.35">
      <c r="A228" s="14">
        <f t="shared" si="48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4"/>
        <v>21</v>
      </c>
      <c r="N228" s="7">
        <f t="shared" si="352"/>
        <v>839328</v>
      </c>
      <c r="O228" s="4">
        <f t="shared" si="353"/>
        <v>0.1290441077280359</v>
      </c>
      <c r="R228">
        <f t="shared" si="579"/>
        <v>2616</v>
      </c>
      <c r="S228">
        <f t="shared" si="580"/>
        <v>4714</v>
      </c>
      <c r="T228" s="8">
        <f t="shared" si="581"/>
        <v>0.35688949522510233</v>
      </c>
      <c r="U228" s="8">
        <f t="shared" si="582"/>
        <v>0.30266075388026609</v>
      </c>
      <c r="V228">
        <f t="shared" si="583"/>
        <v>7330</v>
      </c>
      <c r="W228">
        <f t="shared" si="584"/>
        <v>30392</v>
      </c>
      <c r="X228" s="3">
        <f t="shared" si="585"/>
        <v>1.9939457752040011E-2</v>
      </c>
      <c r="Y228">
        <f t="shared" si="578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89">Z228-AC228-AF228</f>
        <v>206</v>
      </c>
      <c r="AJ228">
        <f t="shared" ref="AJ228" si="590">AA228-AD228-AG228</f>
        <v>60</v>
      </c>
      <c r="AK228">
        <f t="shared" ref="AK228" si="591">AB228-AE228-AH228</f>
        <v>1410</v>
      </c>
      <c r="AL228">
        <v>12</v>
      </c>
      <c r="AM228">
        <v>12</v>
      </c>
      <c r="AN228">
        <v>64</v>
      </c>
      <c r="AS228">
        <v>6067</v>
      </c>
      <c r="AT228">
        <v>1315</v>
      </c>
      <c r="AU228">
        <f>AT228/AS228</f>
        <v>0.21674633261908685</v>
      </c>
    </row>
    <row r="229" spans="1:61" x14ac:dyDescent="0.35">
      <c r="A229" s="14">
        <f t="shared" si="48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4"/>
        <v>12</v>
      </c>
      <c r="N229" s="7">
        <f t="shared" si="352"/>
        <v>844084</v>
      </c>
      <c r="O229" s="4">
        <f t="shared" si="353"/>
        <v>0.13088102801188226</v>
      </c>
      <c r="R229">
        <f t="shared" ref="R229" si="592">C229-C228</f>
        <v>2753</v>
      </c>
      <c r="S229">
        <f t="shared" ref="S229" si="593">N229-N228</f>
        <v>4756</v>
      </c>
      <c r="T229" s="8">
        <f t="shared" si="581"/>
        <v>0.36662671460913571</v>
      </c>
      <c r="U229" s="8">
        <f t="shared" ref="U229" si="594">SUM(R223:R229)/SUM(V223:V229)</f>
        <v>0.32110580828594637</v>
      </c>
      <c r="V229">
        <f t="shared" ref="V229" si="595">B229-B228</f>
        <v>7509</v>
      </c>
      <c r="W229">
        <f t="shared" ref="W229" si="596">C229-D229-E229</f>
        <v>32216</v>
      </c>
      <c r="X229" s="3">
        <f t="shared" ref="X229" si="597">F229/W229</f>
        <v>1.9555500372485723E-2</v>
      </c>
      <c r="Y229">
        <f t="shared" ref="Y229" si="598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599">Z229-AC229-AF229</f>
        <v>230</v>
      </c>
      <c r="AJ229">
        <f t="shared" ref="AJ229" si="600">AA229-AD229-AG229</f>
        <v>69</v>
      </c>
      <c r="AK229">
        <f t="shared" ref="AK229" si="601">AB229-AE229-AH229</f>
        <v>1559</v>
      </c>
      <c r="AL229">
        <v>10</v>
      </c>
      <c r="AM229">
        <v>10</v>
      </c>
      <c r="AN229">
        <v>62</v>
      </c>
    </row>
    <row r="230" spans="1:61" x14ac:dyDescent="0.35">
      <c r="A230" s="14">
        <f t="shared" si="48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4"/>
        <v>32</v>
      </c>
      <c r="N230" s="7">
        <f t="shared" si="352"/>
        <v>849775</v>
      </c>
      <c r="O230" s="4">
        <f t="shared" si="353"/>
        <v>0.13272070192699248</v>
      </c>
      <c r="R230">
        <f t="shared" ref="R230" si="602">C230-C229</f>
        <v>2931</v>
      </c>
      <c r="S230">
        <f t="shared" ref="S230" si="603">N230-N229</f>
        <v>5691</v>
      </c>
      <c r="T230" s="8">
        <f t="shared" ref="T230" si="604">R230/V230</f>
        <v>0.33994432846207379</v>
      </c>
      <c r="U230" s="8">
        <f t="shared" ref="U230" si="605">SUM(R224:R230)/SUM(V224:V230)</f>
        <v>0.33174440775705716</v>
      </c>
      <c r="V230">
        <f t="shared" ref="V230" si="606">B230-B229</f>
        <v>8622</v>
      </c>
      <c r="W230">
        <f t="shared" ref="W230" si="607">C230-D230-E230</f>
        <v>34819</v>
      </c>
      <c r="X230" s="3">
        <f t="shared" ref="X230" si="608">F230/W230</f>
        <v>1.9414687383325194E-2</v>
      </c>
      <c r="Y230">
        <f t="shared" ref="Y230" si="609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0">Z230-AC230-AF230</f>
        <v>252</v>
      </c>
      <c r="AJ230">
        <f t="shared" ref="AJ230" si="611">AA230-AD230-AG230</f>
        <v>84</v>
      </c>
      <c r="AK230">
        <f t="shared" ref="AK230" si="612">AB230-AE230-AH230</f>
        <v>1758</v>
      </c>
    </row>
    <row r="231" spans="1:61" x14ac:dyDescent="0.35">
      <c r="A231" s="14">
        <f t="shared" si="48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4"/>
        <v>22</v>
      </c>
      <c r="N231" s="7">
        <f t="shared" si="352"/>
        <v>852382</v>
      </c>
      <c r="O231" s="4">
        <f t="shared" si="353"/>
        <v>0.13354151546016585</v>
      </c>
      <c r="R231">
        <f t="shared" ref="R231" si="613">C231-C230</f>
        <v>1330</v>
      </c>
      <c r="S231">
        <f t="shared" ref="S231" si="614">N231-N230</f>
        <v>2607</v>
      </c>
      <c r="T231" s="8">
        <f t="shared" ref="T231" si="615">R231/V231</f>
        <v>0.33782067564135126</v>
      </c>
      <c r="U231" s="8">
        <f t="shared" ref="U231" si="616">SUM(R225:R231)/SUM(V225:V231)</f>
        <v>0.33720173292329791</v>
      </c>
      <c r="V231">
        <f t="shared" ref="V231" si="617">B231-B230</f>
        <v>3937</v>
      </c>
      <c r="W231">
        <f t="shared" ref="W231" si="618">C231-D231-E231</f>
        <v>35832</v>
      </c>
      <c r="X231" s="3">
        <f t="shared" ref="X231" si="619">F231/W231</f>
        <v>2.0037954900647467E-2</v>
      </c>
      <c r="Y231">
        <f t="shared" ref="Y231" si="620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1">Z231-AC231-AF231</f>
        <v>266</v>
      </c>
      <c r="AJ231">
        <f t="shared" ref="AJ231" si="622">AA231-AD231-AG231</f>
        <v>84</v>
      </c>
      <c r="AK231">
        <f t="shared" ref="AK231" si="623">AB231-AE231-AH231</f>
        <v>1798</v>
      </c>
      <c r="AL231">
        <v>9</v>
      </c>
      <c r="AM231">
        <v>9</v>
      </c>
      <c r="AN231">
        <v>51</v>
      </c>
      <c r="AS231">
        <v>5100</v>
      </c>
      <c r="AT231">
        <v>1085</v>
      </c>
      <c r="AU231">
        <f t="shared" ref="AU231:AU270" si="624">AT231/AS231</f>
        <v>0.21274509803921568</v>
      </c>
    </row>
    <row r="232" spans="1:61" x14ac:dyDescent="0.35">
      <c r="A232" s="14">
        <f t="shared" si="48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4"/>
        <v>16</v>
      </c>
      <c r="N232" s="7">
        <f t="shared" si="352"/>
        <v>854748</v>
      </c>
      <c r="O232" s="4">
        <f t="shared" si="353"/>
        <v>0.13464009144134523</v>
      </c>
      <c r="R232">
        <f t="shared" ref="R232" si="625">C232-C231</f>
        <v>1617</v>
      </c>
      <c r="S232">
        <f t="shared" ref="S232" si="626">N232-N231</f>
        <v>2366</v>
      </c>
      <c r="T232" s="8">
        <f t="shared" ref="T232" si="627">R232/V232</f>
        <v>0.40597539543057998</v>
      </c>
      <c r="U232" s="8">
        <f t="shared" ref="U232" si="628">SUM(R226:R232)/SUM(V226:V232)</f>
        <v>0.35145888594164454</v>
      </c>
      <c r="V232">
        <f t="shared" ref="V232" si="629">B232-B231</f>
        <v>3983</v>
      </c>
      <c r="W232">
        <f t="shared" ref="W232" si="630">C232-D232-E232</f>
        <v>35823</v>
      </c>
      <c r="X232" s="3">
        <f t="shared" ref="X232" si="631">F232/W232</f>
        <v>2.0377969460960835E-2</v>
      </c>
      <c r="Y232">
        <f t="shared" ref="Y232" si="632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3">Z232-AC232-AF232</f>
        <v>292</v>
      </c>
      <c r="AJ232">
        <f t="shared" ref="AJ232" si="634">AA232-AD232-AG232</f>
        <v>81</v>
      </c>
      <c r="AK232">
        <f t="shared" ref="AK232" si="635">AB232-AE232-AH232</f>
        <v>1813</v>
      </c>
      <c r="AS232">
        <v>3393</v>
      </c>
      <c r="AT232">
        <v>866</v>
      </c>
      <c r="AU232">
        <f t="shared" si="624"/>
        <v>0.25523135867963453</v>
      </c>
    </row>
    <row r="233" spans="1:61" x14ac:dyDescent="0.35">
      <c r="A233" s="14">
        <f t="shared" si="48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4"/>
        <v>37</v>
      </c>
      <c r="N233" s="7">
        <f t="shared" si="352"/>
        <v>858528</v>
      </c>
      <c r="O233" s="4">
        <f t="shared" si="353"/>
        <v>0.13668839037104596</v>
      </c>
      <c r="R233">
        <f t="shared" ref="R233" si="636">C233-C232</f>
        <v>2942</v>
      </c>
      <c r="S233">
        <f t="shared" ref="S233" si="637">N233-N232</f>
        <v>3780</v>
      </c>
      <c r="T233" s="8">
        <f t="shared" ref="T233" si="638">R233/V233</f>
        <v>0.43766736090449271</v>
      </c>
      <c r="U233" s="8">
        <f t="shared" ref="U233" si="639">SUM(R227:R233)/SUM(V227:V233)</f>
        <v>0.36424546977310795</v>
      </c>
      <c r="V233">
        <f t="shared" ref="V233" si="640">B233-B232</f>
        <v>6722</v>
      </c>
      <c r="W233">
        <f t="shared" ref="W233" si="641">C233-D233-E233</f>
        <v>37531</v>
      </c>
      <c r="X233" s="3">
        <f t="shared" ref="X233" si="642">F233/W233</f>
        <v>2.070288561455863E-2</v>
      </c>
      <c r="Y233">
        <f t="shared" ref="Y233" si="643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4">Z233-AC233-AF233</f>
        <v>335</v>
      </c>
      <c r="AJ233">
        <f t="shared" ref="AJ233" si="645">AA233-AD233-AG233</f>
        <v>98</v>
      </c>
      <c r="AK233">
        <f t="shared" ref="AK233" si="646">AB233-AE233-AH233</f>
        <v>1950</v>
      </c>
      <c r="AL233">
        <v>11</v>
      </c>
      <c r="AM233">
        <v>11</v>
      </c>
      <c r="AN233">
        <v>74</v>
      </c>
      <c r="AS233">
        <v>3862</v>
      </c>
      <c r="AT233">
        <v>906</v>
      </c>
      <c r="AU233">
        <f t="shared" si="624"/>
        <v>0.23459347488348006</v>
      </c>
    </row>
    <row r="234" spans="1:61" x14ac:dyDescent="0.35">
      <c r="A234" s="14">
        <f t="shared" si="48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4"/>
        <v>32</v>
      </c>
      <c r="N234" s="7">
        <f t="shared" si="352"/>
        <v>863167</v>
      </c>
      <c r="O234" s="4">
        <f t="shared" si="353"/>
        <v>0.1392190846972193</v>
      </c>
      <c r="R234">
        <f t="shared" ref="R234" si="647">C234-C233</f>
        <v>3674</v>
      </c>
      <c r="S234">
        <f t="shared" ref="S234" si="648">N234-N233</f>
        <v>4639</v>
      </c>
      <c r="T234" s="8">
        <f t="shared" ref="T234" si="649">R234/V234</f>
        <v>0.44195837844340191</v>
      </c>
      <c r="U234" s="8">
        <f t="shared" ref="U234" si="650">SUM(R228:R234)/SUM(V228:V234)</f>
        <v>0.38484574284729406</v>
      </c>
      <c r="V234">
        <f t="shared" ref="V234" si="651">B234-B233</f>
        <v>8313</v>
      </c>
      <c r="W234">
        <f t="shared" ref="W234" si="652">C234-D234-E234</f>
        <v>39877</v>
      </c>
      <c r="X234" s="3">
        <f t="shared" ref="X234" si="653">F234/W234</f>
        <v>2.1039697068485592E-2</v>
      </c>
      <c r="Y234">
        <f t="shared" ref="Y234" si="654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5">Z234-AC234-AF234</f>
        <v>352</v>
      </c>
      <c r="AJ234">
        <f t="shared" ref="AJ234" si="656">AA234-AD234-AG234</f>
        <v>111</v>
      </c>
      <c r="AK234">
        <f t="shared" ref="AK234" si="657">AB234-AE234-AH234</f>
        <v>2096</v>
      </c>
      <c r="AL234">
        <v>10</v>
      </c>
      <c r="AM234">
        <v>10</v>
      </c>
      <c r="AN234">
        <v>79</v>
      </c>
      <c r="AS234">
        <v>5729</v>
      </c>
      <c r="AT234">
        <v>1406</v>
      </c>
      <c r="AU234">
        <f t="shared" si="624"/>
        <v>0.245418048525048</v>
      </c>
    </row>
    <row r="235" spans="1:61" x14ac:dyDescent="0.35">
      <c r="A235" s="14">
        <f t="shared" si="48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4"/>
        <v>32</v>
      </c>
      <c r="N235" s="7">
        <f t="shared" si="352"/>
        <v>868786</v>
      </c>
      <c r="O235" s="4">
        <f t="shared" si="353"/>
        <v>0.1420634654163449</v>
      </c>
      <c r="R235">
        <f t="shared" ref="R235" si="658">C235-C234</f>
        <v>4255</v>
      </c>
      <c r="S235">
        <f t="shared" ref="S235" si="659">N235-N234</f>
        <v>5619</v>
      </c>
      <c r="T235" s="8">
        <f t="shared" ref="T235" si="660">R235/V235</f>
        <v>0.43092971440145839</v>
      </c>
      <c r="U235" s="8">
        <f t="shared" ref="U235" si="661">SUM(R229:R235)/SUM(V229:V235)</f>
        <v>0.39832516339869278</v>
      </c>
      <c r="V235">
        <f t="shared" ref="V235" si="662">B235-B234</f>
        <v>9874</v>
      </c>
      <c r="W235">
        <f t="shared" ref="W235" si="663">C235-D235-E235</f>
        <v>42868</v>
      </c>
      <c r="X235" s="3">
        <f t="shared" ref="X235" si="664">F235/W235</f>
        <v>2.1274610432023888E-2</v>
      </c>
      <c r="Y235">
        <f t="shared" ref="Y235" si="665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6">Z235-AC235-AF235</f>
        <v>395</v>
      </c>
      <c r="AJ235">
        <f t="shared" ref="AJ235" si="667">AA235-AD235-AG235</f>
        <v>127</v>
      </c>
      <c r="AK235">
        <f t="shared" ref="AK235" si="668">AB235-AE235-AH235</f>
        <v>2253</v>
      </c>
      <c r="AL235">
        <v>12</v>
      </c>
      <c r="AM235">
        <v>12</v>
      </c>
      <c r="AN235">
        <v>73</v>
      </c>
      <c r="AS235">
        <v>12336</v>
      </c>
      <c r="AT235">
        <v>3417</v>
      </c>
      <c r="AU235">
        <f t="shared" si="624"/>
        <v>0.27699416342412453</v>
      </c>
      <c r="AV235">
        <v>86</v>
      </c>
      <c r="AW235">
        <v>53</v>
      </c>
      <c r="AX235">
        <v>485</v>
      </c>
      <c r="AY235">
        <v>158</v>
      </c>
      <c r="AZ235">
        <v>49</v>
      </c>
      <c r="BA235">
        <v>34</v>
      </c>
      <c r="BB235">
        <f t="shared" ref="BB235:BB263" si="669">AW235/AV235</f>
        <v>0.61627906976744184</v>
      </c>
      <c r="BC235">
        <f t="shared" ref="BC235:BD237" si="670">AY235/AX235</f>
        <v>0.32577319587628867</v>
      </c>
      <c r="BD235">
        <f t="shared" si="670"/>
        <v>0.310126582278481</v>
      </c>
      <c r="BE235">
        <f>SUM(AT229:AT235)/SUM(AS229:AS235)</f>
        <v>0.25246548323471402</v>
      </c>
      <c r="BF235">
        <f>SUM(AT222:AT235)/SUM(AS222:AS235)</f>
        <v>0.24652616000219257</v>
      </c>
      <c r="BG235">
        <f>SUM(AW229:AW235)/SUM(AV229:AV235)</f>
        <v>0.61627906976744184</v>
      </c>
      <c r="BH235">
        <f>SUM(AY229:AY235)/SUM(AX229:AX235)</f>
        <v>0.32577319587628867</v>
      </c>
      <c r="BI235">
        <f>SUM(BA229:BA235)/SUM(AZ229:AZ235)</f>
        <v>0.69387755102040816</v>
      </c>
    </row>
    <row r="236" spans="1:61" x14ac:dyDescent="0.35">
      <c r="A236" s="14">
        <f t="shared" si="48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4"/>
        <v>84</v>
      </c>
      <c r="N236" s="7">
        <f t="shared" si="352"/>
        <v>873373</v>
      </c>
      <c r="O236" s="4">
        <f t="shared" si="353"/>
        <v>0.14510889088789461</v>
      </c>
      <c r="R236">
        <f t="shared" ref="R236" si="671">C236-C235</f>
        <v>4386</v>
      </c>
      <c r="S236">
        <f t="shared" ref="S236" si="672">N236-N235</f>
        <v>4587</v>
      </c>
      <c r="T236" s="8">
        <f t="shared" ref="T236" si="673">R236/V236</f>
        <v>0.48879973253092612</v>
      </c>
      <c r="U236" s="8">
        <f t="shared" ref="U236" si="674">SUM(R230:R236)/SUM(V230:V236)</f>
        <v>0.41914564493098527</v>
      </c>
      <c r="V236">
        <f t="shared" ref="V236" si="675">B236-B235</f>
        <v>8973</v>
      </c>
      <c r="W236">
        <f t="shared" ref="W236" si="676">C236-D236-E236</f>
        <v>46075</v>
      </c>
      <c r="X236" s="3">
        <f t="shared" ref="X236" si="677">F236/W236</f>
        <v>2.0596852957135106E-2</v>
      </c>
      <c r="Y236">
        <f t="shared" ref="Y236" si="678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79">Z236-AC236-AF236</f>
        <v>444</v>
      </c>
      <c r="AJ236">
        <f t="shared" ref="AJ236" si="680">AA236-AD236-AG236</f>
        <v>131</v>
      </c>
      <c r="AK236">
        <f t="shared" ref="AK236" si="681">AB236-AE236-AH236</f>
        <v>2396</v>
      </c>
      <c r="AS236">
        <v>6479</v>
      </c>
      <c r="AT236">
        <v>1841</v>
      </c>
      <c r="AU236">
        <f t="shared" si="624"/>
        <v>0.28414878839327057</v>
      </c>
      <c r="AV236">
        <v>59</v>
      </c>
      <c r="AW236">
        <v>14</v>
      </c>
      <c r="AX236">
        <v>231</v>
      </c>
      <c r="AY236">
        <v>65</v>
      </c>
      <c r="AZ236">
        <v>29</v>
      </c>
      <c r="BA236">
        <v>14</v>
      </c>
      <c r="BB236">
        <f t="shared" si="669"/>
        <v>0.23728813559322035</v>
      </c>
      <c r="BC236">
        <f t="shared" si="670"/>
        <v>0.2813852813852814</v>
      </c>
      <c r="BD236">
        <f t="shared" si="670"/>
        <v>0.44615384615384618</v>
      </c>
      <c r="BE236">
        <f t="shared" ref="BE236:BE243" si="682">SUM(AT230:AT236)/SUM(AS230:AS236)</f>
        <v>0.25802867286376324</v>
      </c>
      <c r="BF236">
        <f t="shared" ref="BF236:BF243" si="683">SUM(AT223:AT236)/SUM(AS223:AS236)</f>
        <v>0.25219941348973607</v>
      </c>
      <c r="BG236">
        <f t="shared" ref="BG236:BG239" si="684">SUM(AW230:AW236)/SUM(AV230:AV236)</f>
        <v>0.46206896551724136</v>
      </c>
      <c r="BH236">
        <f t="shared" ref="BH236:BH239" si="685">SUM(AY230:AY236)/SUM(AX230:AX236)</f>
        <v>0.31145251396648044</v>
      </c>
      <c r="BI236">
        <f t="shared" ref="BI236:BI256" si="686">SUM(BA230:BA236)/SUM(AZ230:AZ236)</f>
        <v>0.61538461538461542</v>
      </c>
    </row>
    <row r="237" spans="1:61" x14ac:dyDescent="0.35">
      <c r="A237" s="14">
        <f t="shared" si="48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4"/>
        <v>-6</v>
      </c>
      <c r="N237" s="7">
        <f t="shared" si="352"/>
        <v>877777</v>
      </c>
      <c r="O237" s="4">
        <f t="shared" si="353"/>
        <v>0.14770160812666158</v>
      </c>
      <c r="R237">
        <f t="shared" ref="R237" si="687">C237-C236</f>
        <v>3871</v>
      </c>
      <c r="S237">
        <f t="shared" ref="S237" si="688">N237-N236</f>
        <v>4404</v>
      </c>
      <c r="T237" s="8">
        <f t="shared" ref="T237" si="689">R237/V237</f>
        <v>0.46779456193353475</v>
      </c>
      <c r="U237" s="8">
        <f t="shared" ref="U237" si="690">SUM(R231:R237)/SUM(V231:V237)</f>
        <v>0.44082113545140483</v>
      </c>
      <c r="V237">
        <f t="shared" ref="V237" si="691">B237-B236</f>
        <v>8275</v>
      </c>
      <c r="W237">
        <f t="shared" ref="W237" si="692">C237-D237-E237</f>
        <v>49567</v>
      </c>
      <c r="X237" s="3">
        <f t="shared" ref="X237" si="693">F237/W237</f>
        <v>2.0013315310589707E-2</v>
      </c>
      <c r="Y237">
        <f t="shared" ref="Y237" si="694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5">Z237-AC237-AF237</f>
        <v>476</v>
      </c>
      <c r="AJ237">
        <f t="shared" ref="AJ237" si="696">AA237-AD237-AG237</f>
        <v>146</v>
      </c>
      <c r="AK237">
        <f t="shared" ref="AK237" si="697">AB237-AE237-AH237</f>
        <v>2596</v>
      </c>
      <c r="AS237">
        <v>7634</v>
      </c>
      <c r="AT237">
        <v>2162</v>
      </c>
      <c r="AU237">
        <f t="shared" si="624"/>
        <v>0.28320670683783078</v>
      </c>
      <c r="AV237">
        <v>69</v>
      </c>
      <c r="AW237">
        <v>20</v>
      </c>
      <c r="AX237">
        <v>362</v>
      </c>
      <c r="AY237">
        <v>109</v>
      </c>
      <c r="AZ237">
        <v>34</v>
      </c>
      <c r="BA237">
        <v>9</v>
      </c>
      <c r="BB237">
        <f t="shared" si="669"/>
        <v>0.28985507246376813</v>
      </c>
      <c r="BC237">
        <f t="shared" si="670"/>
        <v>0.30110497237569062</v>
      </c>
      <c r="BD237">
        <f t="shared" si="670"/>
        <v>0.31192660550458717</v>
      </c>
      <c r="BE237">
        <f t="shared" si="682"/>
        <v>0.26234477802977568</v>
      </c>
      <c r="BF237">
        <f t="shared" si="683"/>
        <v>0.25687747035573122</v>
      </c>
      <c r="BG237">
        <f t="shared" si="684"/>
        <v>0.40654205607476634</v>
      </c>
      <c r="BH237">
        <f t="shared" si="685"/>
        <v>0.3079777365491651</v>
      </c>
      <c r="BI237">
        <f t="shared" si="686"/>
        <v>0.5089285714285714</v>
      </c>
    </row>
    <row r="238" spans="1:61" x14ac:dyDescent="0.35">
      <c r="A238" s="14">
        <f t="shared" si="48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4"/>
        <v>37</v>
      </c>
      <c r="N238" s="7">
        <f t="shared" si="352"/>
        <v>884098</v>
      </c>
      <c r="O238" s="4">
        <f t="shared" si="353"/>
        <v>0.15065221526466163</v>
      </c>
      <c r="R238">
        <f t="shared" ref="R238" si="698">C238-C237</f>
        <v>4699</v>
      </c>
      <c r="S238">
        <f t="shared" ref="S238" si="699">N238-N237</f>
        <v>6321</v>
      </c>
      <c r="T238" s="8">
        <f t="shared" ref="T238" si="700">R238/V238</f>
        <v>0.4264065335753176</v>
      </c>
      <c r="U238" s="8">
        <f t="shared" ref="U238" si="701">SUM(R232:R238)/SUM(V232:V238)</f>
        <v>0.44513645906228133</v>
      </c>
      <c r="V238">
        <f t="shared" ref="V238" si="702">B238-B237</f>
        <v>11020</v>
      </c>
      <c r="W238">
        <f t="shared" ref="W238" si="703">C238-D238-E238</f>
        <v>53935</v>
      </c>
      <c r="X238" s="3">
        <f t="shared" ref="X238" si="704">F238/W238</f>
        <v>1.9171224622230462E-2</v>
      </c>
      <c r="Y238">
        <f t="shared" ref="Y238" si="705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6">Z238-AC238-AF238</f>
        <v>550</v>
      </c>
      <c r="AJ238">
        <f t="shared" ref="AJ238" si="707">AA238-AD238-AG238</f>
        <v>163</v>
      </c>
      <c r="AK238">
        <f t="shared" ref="AK238" si="708">AB238-AE238-AH238</f>
        <v>2808</v>
      </c>
      <c r="AL238">
        <v>20</v>
      </c>
      <c r="AM238">
        <v>20</v>
      </c>
      <c r="AN238">
        <v>89</v>
      </c>
      <c r="AS238">
        <v>10700</v>
      </c>
      <c r="AT238">
        <v>2952</v>
      </c>
      <c r="AU238">
        <f t="shared" si="624"/>
        <v>0.2758878504672897</v>
      </c>
      <c r="AV238">
        <v>113</v>
      </c>
      <c r="AW238">
        <v>37</v>
      </c>
      <c r="AX238">
        <v>375</v>
      </c>
      <c r="AY238">
        <v>100</v>
      </c>
      <c r="AZ238">
        <v>41</v>
      </c>
      <c r="BA238">
        <v>17</v>
      </c>
      <c r="BB238">
        <f t="shared" si="669"/>
        <v>0.32743362831858408</v>
      </c>
      <c r="BC238">
        <f t="shared" ref="BC238:BC263" si="709">AY238/AX238</f>
        <v>0.26666666666666666</v>
      </c>
      <c r="BD238">
        <f t="shared" ref="BD238:BD263" si="710">AZ238/AY238</f>
        <v>0.41</v>
      </c>
      <c r="BE238">
        <f t="shared" si="682"/>
        <v>0.27028105240061434</v>
      </c>
      <c r="BF238">
        <f t="shared" si="683"/>
        <v>0.26019575856443722</v>
      </c>
      <c r="BG238">
        <f t="shared" si="684"/>
        <v>0.37920489296636084</v>
      </c>
      <c r="BH238">
        <f t="shared" si="685"/>
        <v>0.29731589814177561</v>
      </c>
      <c r="BI238">
        <f t="shared" si="686"/>
        <v>0.48366013071895425</v>
      </c>
    </row>
    <row r="239" spans="1:61" x14ac:dyDescent="0.35">
      <c r="A239" s="14">
        <f t="shared" si="48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4"/>
        <v>12</v>
      </c>
      <c r="N239" s="7">
        <f t="shared" si="352"/>
        <v>888554</v>
      </c>
      <c r="O239" s="4">
        <f t="shared" si="353"/>
        <v>0.15359848809585044</v>
      </c>
      <c r="R239">
        <f t="shared" ref="R239" si="711">C239-C238</f>
        <v>4432</v>
      </c>
      <c r="S239">
        <f t="shared" ref="S239" si="712">N239-N238</f>
        <v>4456</v>
      </c>
      <c r="T239" s="8">
        <f t="shared" ref="T239" si="713">R239/V239</f>
        <v>0.49864986498649866</v>
      </c>
      <c r="U239" s="8">
        <f t="shared" ref="U239" si="714">SUM(R233:R239)/SUM(V233:V239)</f>
        <v>0.455312978329171</v>
      </c>
      <c r="V239">
        <f t="shared" ref="V239" si="715">B239-B238</f>
        <v>8888</v>
      </c>
      <c r="W239">
        <f t="shared" ref="W239" si="716">C239-D239-E239</f>
        <v>56489</v>
      </c>
      <c r="X239" s="3">
        <f t="shared" ref="X239" si="717">F239/W239</f>
        <v>2.0092407371346634E-2</v>
      </c>
      <c r="Y239">
        <f t="shared" ref="Y239" si="718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19">Z239-AC239-AF239</f>
        <v>575</v>
      </c>
      <c r="AJ239">
        <f t="shared" ref="AJ239:AJ242" si="720">AA239-AD239-AG239</f>
        <v>186</v>
      </c>
      <c r="AK239">
        <f t="shared" ref="AK239:AK242" si="721">AB239-AE239-AH239</f>
        <v>2896</v>
      </c>
      <c r="AL239">
        <v>26</v>
      </c>
      <c r="AM239">
        <v>26</v>
      </c>
      <c r="AN239">
        <v>134</v>
      </c>
      <c r="AS239">
        <v>9535</v>
      </c>
      <c r="AT239">
        <v>2782</v>
      </c>
      <c r="AU239">
        <f t="shared" si="624"/>
        <v>0.29176717357105403</v>
      </c>
      <c r="AV239">
        <v>86</v>
      </c>
      <c r="AW239">
        <v>37</v>
      </c>
      <c r="AX239">
        <v>402</v>
      </c>
      <c r="AY239">
        <v>129</v>
      </c>
      <c r="AZ239">
        <v>58</v>
      </c>
      <c r="BA239">
        <v>21</v>
      </c>
      <c r="BB239">
        <f t="shared" si="669"/>
        <v>0.43023255813953487</v>
      </c>
      <c r="BC239">
        <f t="shared" si="709"/>
        <v>0.32089552238805968</v>
      </c>
      <c r="BD239">
        <f t="shared" si="710"/>
        <v>0.44961240310077522</v>
      </c>
      <c r="BE239">
        <f t="shared" si="682"/>
        <v>0.27482896490448688</v>
      </c>
      <c r="BF239">
        <f t="shared" si="683"/>
        <v>0.26444554245782453</v>
      </c>
      <c r="BG239">
        <f t="shared" si="684"/>
        <v>0.38983050847457629</v>
      </c>
      <c r="BH239">
        <f t="shared" si="685"/>
        <v>0.30242587601078169</v>
      </c>
      <c r="BI239">
        <f t="shared" si="686"/>
        <v>0.45023696682464454</v>
      </c>
    </row>
    <row r="240" spans="1:61" x14ac:dyDescent="0.35">
      <c r="A240" s="14">
        <f t="shared" si="48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4"/>
        <v>41</v>
      </c>
      <c r="N240" s="7">
        <f t="shared" si="352"/>
        <v>893684</v>
      </c>
      <c r="O240" s="4">
        <f t="shared" si="353"/>
        <v>0.15666718567903332</v>
      </c>
      <c r="R240">
        <f t="shared" ref="R240" si="722">C240-C239</f>
        <v>4773</v>
      </c>
      <c r="S240">
        <f t="shared" ref="S240" si="723">N240-N239</f>
        <v>5130</v>
      </c>
      <c r="T240" s="8">
        <f t="shared" ref="T240" si="724">R240/V240</f>
        <v>0.48197515904271432</v>
      </c>
      <c r="U240" s="8">
        <f t="shared" ref="U240" si="725">SUM(R234:R240)/SUM(V234:V240)</f>
        <v>0.46117769671704012</v>
      </c>
      <c r="V240">
        <f t="shared" ref="V240" si="726">B240-B239</f>
        <v>9903</v>
      </c>
      <c r="W240">
        <f t="shared" ref="W240" si="727">C240-D240-E240</f>
        <v>59910</v>
      </c>
      <c r="X240" s="3">
        <f t="shared" ref="X240" si="728">F240/W240</f>
        <v>1.986312802537139E-2</v>
      </c>
      <c r="Y240">
        <f t="shared" ref="Y240" si="729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19"/>
        <v>648</v>
      </c>
      <c r="AJ240">
        <f t="shared" si="720"/>
        <v>219</v>
      </c>
      <c r="AK240">
        <f t="shared" si="721"/>
        <v>3156</v>
      </c>
      <c r="AL240">
        <v>33</v>
      </c>
      <c r="AM240">
        <v>33</v>
      </c>
      <c r="AN240">
        <v>140</v>
      </c>
      <c r="AS240">
        <v>7551</v>
      </c>
      <c r="AT240">
        <v>2213</v>
      </c>
      <c r="AU240">
        <f t="shared" si="624"/>
        <v>0.29307376506422989</v>
      </c>
      <c r="AV240">
        <v>99</v>
      </c>
      <c r="AW240">
        <v>38</v>
      </c>
      <c r="AX240">
        <v>403</v>
      </c>
      <c r="AY240">
        <v>137</v>
      </c>
      <c r="AZ240">
        <v>62</v>
      </c>
      <c r="BA240">
        <v>17</v>
      </c>
      <c r="BB240">
        <f t="shared" si="669"/>
        <v>0.38383838383838381</v>
      </c>
      <c r="BC240">
        <f t="shared" si="709"/>
        <v>0.33995037220843671</v>
      </c>
      <c r="BD240">
        <f t="shared" si="710"/>
        <v>0.45255474452554745</v>
      </c>
      <c r="BE240">
        <f t="shared" si="682"/>
        <v>0.27971783069841905</v>
      </c>
      <c r="BF240">
        <f t="shared" si="683"/>
        <v>0.26720332712474165</v>
      </c>
      <c r="BG240">
        <f t="shared" ref="BG240:BG245" si="730">SUM(AW234:AW240)/SUM(AV234:AV240)</f>
        <v>0.388671875</v>
      </c>
      <c r="BH240">
        <f t="shared" ref="BH240:BH245" si="731">SUM(AY234:AY240)/SUM(AX234:AX240)</f>
        <v>0.30912311780336582</v>
      </c>
      <c r="BI240">
        <f t="shared" si="686"/>
        <v>0.41025641025641024</v>
      </c>
    </row>
    <row r="241" spans="1:96" x14ac:dyDescent="0.35">
      <c r="A241" s="14">
        <f t="shared" si="48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4"/>
        <v>40</v>
      </c>
      <c r="N241" s="7">
        <f t="shared" si="352"/>
        <v>897915</v>
      </c>
      <c r="O241" s="4">
        <f t="shared" si="353"/>
        <v>0.15945473590993894</v>
      </c>
      <c r="R241">
        <f t="shared" ref="R241" si="732">C241-C240</f>
        <v>4317</v>
      </c>
      <c r="S241">
        <f t="shared" ref="S241" si="733">N241-N240</f>
        <v>4231</v>
      </c>
      <c r="T241" s="8">
        <f t="shared" ref="T241" si="734">R241/V241</f>
        <v>0.50503041647168934</v>
      </c>
      <c r="U241" s="8">
        <f t="shared" ref="U241" si="735">SUM(R235:R241)/SUM(V235:V241)</f>
        <v>0.46934225195094759</v>
      </c>
      <c r="V241">
        <f t="shared" ref="V241" si="736">B241-B240</f>
        <v>8548</v>
      </c>
      <c r="W241">
        <f t="shared" ref="W241" si="737">C241-D241-E241</f>
        <v>63055</v>
      </c>
      <c r="X241" s="3">
        <f t="shared" ref="X241" si="738">F241/W241</f>
        <v>1.9157878042978353E-2</v>
      </c>
      <c r="Y241">
        <f t="shared" ref="Y241" si="739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19"/>
        <v>675</v>
      </c>
      <c r="AJ241">
        <f t="shared" si="720"/>
        <v>244</v>
      </c>
      <c r="AK241">
        <f t="shared" si="721"/>
        <v>3276</v>
      </c>
      <c r="AL241">
        <v>38</v>
      </c>
      <c r="AM241">
        <v>38</v>
      </c>
      <c r="AN241">
        <v>169</v>
      </c>
      <c r="AS241">
        <v>9410</v>
      </c>
      <c r="AT241">
        <v>2752</v>
      </c>
      <c r="AU241">
        <f t="shared" si="624"/>
        <v>0.29245483528161531</v>
      </c>
      <c r="AV241">
        <v>110</v>
      </c>
      <c r="AW241">
        <v>31</v>
      </c>
      <c r="AX241">
        <v>336</v>
      </c>
      <c r="AY241">
        <v>115</v>
      </c>
      <c r="AZ241">
        <v>27</v>
      </c>
      <c r="BA241">
        <v>15</v>
      </c>
      <c r="BB241">
        <f t="shared" si="669"/>
        <v>0.2818181818181818</v>
      </c>
      <c r="BC241">
        <f t="shared" si="709"/>
        <v>0.34226190476190477</v>
      </c>
      <c r="BD241">
        <f t="shared" si="710"/>
        <v>0.23478260869565218</v>
      </c>
      <c r="BE241">
        <f t="shared" si="682"/>
        <v>0.28468850655982403</v>
      </c>
      <c r="BF241">
        <f t="shared" si="683"/>
        <v>0.26990979087885553</v>
      </c>
      <c r="BG241">
        <f t="shared" si="730"/>
        <v>0.36977491961414793</v>
      </c>
      <c r="BH241">
        <f t="shared" si="731"/>
        <v>0.31341557440246726</v>
      </c>
      <c r="BI241">
        <f t="shared" si="686"/>
        <v>0.42333333333333334</v>
      </c>
    </row>
    <row r="242" spans="1:96" x14ac:dyDescent="0.35">
      <c r="A242" s="14">
        <f t="shared" si="48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4"/>
        <v>47</v>
      </c>
      <c r="N242" s="7">
        <f t="shared" si="352"/>
        <v>903821</v>
      </c>
      <c r="O242" s="4">
        <f t="shared" si="353"/>
        <v>0.16254403537284362</v>
      </c>
      <c r="R242">
        <f t="shared" ref="R242" si="740">C242-C241</f>
        <v>5087</v>
      </c>
      <c r="S242">
        <f t="shared" ref="S242" si="741">N242-N241</f>
        <v>5906</v>
      </c>
      <c r="T242" s="8">
        <f t="shared" ref="T242" si="742">R242/V242</f>
        <v>0.46274902210497587</v>
      </c>
      <c r="U242" s="8">
        <f t="shared" ref="U242" si="743">SUM(R236:R242)/SUM(V236:V242)</f>
        <v>0.47394894894894896</v>
      </c>
      <c r="V242">
        <f t="shared" ref="V242" si="744">B242-B241</f>
        <v>10993</v>
      </c>
      <c r="W242">
        <f t="shared" ref="W242" si="745">C242-D242-E242</f>
        <v>66986</v>
      </c>
      <c r="X242" s="3">
        <f t="shared" ref="X242" si="746">F242/W242</f>
        <v>1.831726032305258E-2</v>
      </c>
      <c r="Y242">
        <f t="shared" ref="Y242" si="747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19"/>
        <v>726</v>
      </c>
      <c r="AJ242">
        <f t="shared" si="720"/>
        <v>262</v>
      </c>
      <c r="AK242">
        <f t="shared" si="721"/>
        <v>3443</v>
      </c>
      <c r="AL242">
        <v>35</v>
      </c>
      <c r="AM242">
        <v>35</v>
      </c>
      <c r="AN242">
        <v>161</v>
      </c>
      <c r="AS242">
        <v>10099</v>
      </c>
      <c r="AT242">
        <v>2912</v>
      </c>
      <c r="AU242">
        <f t="shared" si="624"/>
        <v>0.28834538073076543</v>
      </c>
      <c r="AV242">
        <v>89</v>
      </c>
      <c r="AW242">
        <v>34</v>
      </c>
      <c r="AX242">
        <v>455</v>
      </c>
      <c r="AY242">
        <v>140</v>
      </c>
      <c r="AZ242">
        <v>40</v>
      </c>
      <c r="BA242">
        <v>15</v>
      </c>
      <c r="BB242">
        <f t="shared" si="669"/>
        <v>0.38202247191011235</v>
      </c>
      <c r="BC242">
        <f t="shared" si="709"/>
        <v>0.30769230769230771</v>
      </c>
      <c r="BD242">
        <f t="shared" si="710"/>
        <v>0.2857142857142857</v>
      </c>
      <c r="BE242">
        <f t="shared" si="682"/>
        <v>0.28683559145388221</v>
      </c>
      <c r="BF242">
        <f t="shared" si="683"/>
        <v>0.2754497538877031</v>
      </c>
      <c r="BG242">
        <f t="shared" si="730"/>
        <v>0.33760000000000001</v>
      </c>
      <c r="BH242">
        <f t="shared" si="731"/>
        <v>0.31006240249609984</v>
      </c>
      <c r="BI242">
        <f t="shared" si="686"/>
        <v>0.37113402061855671</v>
      </c>
      <c r="BJ242" s="20">
        <v>0.308</v>
      </c>
      <c r="BK242" s="20">
        <v>0.26400000000000001</v>
      </c>
      <c r="BL242" s="20">
        <v>0.223</v>
      </c>
      <c r="BQ242" s="22">
        <f t="shared" ref="BQ242:BQ263" si="748">B242</f>
        <v>1079246</v>
      </c>
      <c r="BT242" s="21">
        <f t="shared" ref="BT242:BT263" si="749">C242</f>
        <v>175425</v>
      </c>
      <c r="BU242" s="21">
        <f t="shared" ref="BU242:BU263" si="750">BU243-AV243</f>
        <v>18418</v>
      </c>
      <c r="CB242" s="21">
        <f t="shared" ref="CB242:CB263" si="751">Z242</f>
        <v>1341</v>
      </c>
      <c r="CC242" s="21">
        <f t="shared" ref="CC242:CC263" si="752">CC243-AZ242</f>
        <v>13814</v>
      </c>
      <c r="CJ242" s="21">
        <f t="shared" ref="CJ242:CJ263" si="753">AA242</f>
        <v>699</v>
      </c>
      <c r="CK242" s="21">
        <f t="shared" ref="CK242:CK263" si="754">CK243-AX242</f>
        <v>106361</v>
      </c>
      <c r="CR242" s="21">
        <f t="shared" ref="CR242:CR263" si="755">AB242</f>
        <v>8593</v>
      </c>
    </row>
    <row r="243" spans="1:96" x14ac:dyDescent="0.35">
      <c r="A243" s="14">
        <f t="shared" si="48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4"/>
        <v>48</v>
      </c>
      <c r="N243" s="7">
        <f t="shared" si="352"/>
        <v>909514</v>
      </c>
      <c r="O243" s="4">
        <f t="shared" si="353"/>
        <v>0.1654035503067175</v>
      </c>
      <c r="R243">
        <f t="shared" ref="R243" si="756">C243-C242</f>
        <v>4826</v>
      </c>
      <c r="S243">
        <f t="shared" ref="S243" si="757">N243-N242</f>
        <v>5693</v>
      </c>
      <c r="T243" s="8">
        <f t="shared" ref="T243" si="758">R243/V243</f>
        <v>0.45878885825648824</v>
      </c>
      <c r="U243" s="8">
        <f t="shared" ref="U243" si="759">SUM(R237:R243)/SUM(V237:V243)</f>
        <v>0.46965339124820238</v>
      </c>
      <c r="V243">
        <f t="shared" ref="V243" si="760">B243-B242</f>
        <v>10519</v>
      </c>
      <c r="W243">
        <f t="shared" ref="W243" si="761">C243-D243-E243</f>
        <v>70686</v>
      </c>
      <c r="X243" s="3">
        <f t="shared" ref="X243" si="762">F243/W243</f>
        <v>1.7839459015929603E-2</v>
      </c>
      <c r="Y243">
        <f t="shared" ref="Y243" si="763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4">Z243-AC243-AF243</f>
        <v>801</v>
      </c>
      <c r="AJ243">
        <f t="shared" ref="AJ243" si="765">AA243-AD243-AG243</f>
        <v>301</v>
      </c>
      <c r="AK243">
        <f t="shared" ref="AK243" si="766">AB243-AE243-AH243</f>
        <v>3678</v>
      </c>
      <c r="AS243">
        <v>11959</v>
      </c>
      <c r="AT243">
        <v>3412</v>
      </c>
      <c r="AU243">
        <f t="shared" si="624"/>
        <v>0.28530813613178357</v>
      </c>
      <c r="AV243">
        <v>90</v>
      </c>
      <c r="AW243">
        <v>36</v>
      </c>
      <c r="AX243">
        <v>343</v>
      </c>
      <c r="AY243">
        <v>108</v>
      </c>
      <c r="AZ243">
        <v>39</v>
      </c>
      <c r="BA243">
        <v>11</v>
      </c>
      <c r="BB243">
        <f t="shared" si="669"/>
        <v>0.4</v>
      </c>
      <c r="BC243">
        <f t="shared" si="709"/>
        <v>0.31486880466472306</v>
      </c>
      <c r="BD243">
        <f t="shared" si="710"/>
        <v>0.3611111111111111</v>
      </c>
      <c r="BE243">
        <f t="shared" si="682"/>
        <v>0.28682274847506278</v>
      </c>
      <c r="BF243">
        <f t="shared" si="683"/>
        <v>0.27658569955774809</v>
      </c>
      <c r="BG243">
        <f t="shared" si="730"/>
        <v>0.35518292682926828</v>
      </c>
      <c r="BH243">
        <f t="shared" si="731"/>
        <v>0.3131539611360239</v>
      </c>
      <c r="BI243">
        <f t="shared" si="686"/>
        <v>0.34883720930232559</v>
      </c>
      <c r="BJ243" s="20">
        <v>0.30099999999999999</v>
      </c>
      <c r="BK243" s="20">
        <v>0.26400000000000001</v>
      </c>
      <c r="BL243" s="20">
        <v>0.23</v>
      </c>
      <c r="BQ243" s="22">
        <f t="shared" si="748"/>
        <v>1089765</v>
      </c>
      <c r="BT243" s="21">
        <f t="shared" si="749"/>
        <v>180251</v>
      </c>
      <c r="BU243" s="21">
        <f t="shared" si="750"/>
        <v>18508</v>
      </c>
      <c r="CB243" s="21">
        <f t="shared" si="751"/>
        <v>1423</v>
      </c>
      <c r="CC243" s="21">
        <f t="shared" si="752"/>
        <v>13854</v>
      </c>
      <c r="CJ243" s="21">
        <f t="shared" si="753"/>
        <v>738</v>
      </c>
      <c r="CK243" s="21">
        <f t="shared" si="754"/>
        <v>106816</v>
      </c>
      <c r="CR243" s="21">
        <f t="shared" si="755"/>
        <v>8866</v>
      </c>
    </row>
    <row r="244" spans="1:96" x14ac:dyDescent="0.35">
      <c r="A244" s="14">
        <f t="shared" si="48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4"/>
        <v>51</v>
      </c>
      <c r="N244" s="7">
        <f t="shared" si="352"/>
        <v>915393</v>
      </c>
      <c r="O244" s="4">
        <f t="shared" si="353"/>
        <v>0.16788279365898934</v>
      </c>
      <c r="R244">
        <f t="shared" ref="R244" si="767">C244-C243</f>
        <v>4433</v>
      </c>
      <c r="S244">
        <f t="shared" ref="S244" si="768">N244-N243</f>
        <v>5879</v>
      </c>
      <c r="T244" s="8">
        <f t="shared" ref="T244" si="769">R244/V244</f>
        <v>0.42988750969743988</v>
      </c>
      <c r="U244" s="8">
        <f t="shared" ref="U244" si="770">SUM(R238:R244)/SUM(V238:V244)</f>
        <v>0.46402975079435194</v>
      </c>
      <c r="V244">
        <f t="shared" ref="V244" si="771">B244-B243</f>
        <v>10312</v>
      </c>
      <c r="W244">
        <f t="shared" ref="W244" si="772">C244-D244-E244</f>
        <v>74819</v>
      </c>
      <c r="X244" s="3">
        <f t="shared" ref="X244" si="773">F244/W244</f>
        <v>1.709458827303225E-2</v>
      </c>
      <c r="Y244">
        <f t="shared" ref="Y244" si="774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5">Z244-AC244-AF244</f>
        <v>863</v>
      </c>
      <c r="AJ244">
        <f t="shared" ref="AJ244" si="776">AA244-AD244-AG244</f>
        <v>330</v>
      </c>
      <c r="AK244">
        <f t="shared" ref="AK244" si="777">AB244-AE244-AH244</f>
        <v>3859</v>
      </c>
      <c r="AS244">
        <v>10735</v>
      </c>
      <c r="AT244">
        <v>2719</v>
      </c>
      <c r="AU244">
        <f t="shared" si="624"/>
        <v>0.25328365160689331</v>
      </c>
      <c r="AV244">
        <v>107</v>
      </c>
      <c r="AW244">
        <v>25</v>
      </c>
      <c r="AX244">
        <v>453</v>
      </c>
      <c r="AY244">
        <v>105</v>
      </c>
      <c r="AZ244">
        <v>54</v>
      </c>
      <c r="BA244">
        <v>22</v>
      </c>
      <c r="BB244">
        <f t="shared" si="669"/>
        <v>0.23364485981308411</v>
      </c>
      <c r="BC244">
        <f t="shared" si="709"/>
        <v>0.23178807947019867</v>
      </c>
      <c r="BD244">
        <f t="shared" si="710"/>
        <v>0.51428571428571423</v>
      </c>
      <c r="BE244">
        <f t="shared" ref="BE244" si="778">SUM(AT238:AT244)/SUM(AS238:AS244)</f>
        <v>0.28207289716955519</v>
      </c>
      <c r="BF244">
        <f t="shared" ref="BF244" si="779">SUM(AT231:AT244)/SUM(AS231:AS244)</f>
        <v>0.27440142505370146</v>
      </c>
      <c r="BG244">
        <f t="shared" si="730"/>
        <v>0.34293948126801155</v>
      </c>
      <c r="BH244">
        <f t="shared" si="731"/>
        <v>0.30140946873870617</v>
      </c>
      <c r="BI244">
        <f t="shared" si="686"/>
        <v>0.36760124610591899</v>
      </c>
      <c r="BJ244" s="20">
        <v>0.29299999999999998</v>
      </c>
      <c r="BK244" s="20">
        <v>0.25900000000000001</v>
      </c>
      <c r="BL244" s="20">
        <v>0.23800000000000002</v>
      </c>
      <c r="BQ244" s="22">
        <f t="shared" si="748"/>
        <v>1100077</v>
      </c>
      <c r="BT244" s="21">
        <f t="shared" si="749"/>
        <v>184684</v>
      </c>
      <c r="BU244" s="21">
        <f t="shared" si="750"/>
        <v>18615</v>
      </c>
      <c r="CB244" s="21">
        <f t="shared" si="751"/>
        <v>1485</v>
      </c>
      <c r="CC244" s="21">
        <f t="shared" si="752"/>
        <v>13893</v>
      </c>
      <c r="CJ244" s="21">
        <f t="shared" si="753"/>
        <v>767</v>
      </c>
      <c r="CK244" s="21">
        <f t="shared" si="754"/>
        <v>107159</v>
      </c>
      <c r="CR244" s="21">
        <f t="shared" si="755"/>
        <v>9060</v>
      </c>
    </row>
    <row r="245" spans="1:96" x14ac:dyDescent="0.35">
      <c r="A245" s="14">
        <f t="shared" si="48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4"/>
        <v>36</v>
      </c>
      <c r="N245" s="7">
        <f t="shared" si="352"/>
        <v>918461</v>
      </c>
      <c r="O245" s="4">
        <f t="shared" si="353"/>
        <v>0.16916094809229082</v>
      </c>
      <c r="R245">
        <f t="shared" ref="R245" si="780">C245-C244</f>
        <v>2317</v>
      </c>
      <c r="S245">
        <f t="shared" ref="S245" si="781">N245-N244</f>
        <v>3068</v>
      </c>
      <c r="T245" s="8">
        <f t="shared" ref="T245" si="782">R245/V245</f>
        <v>0.43026926648096564</v>
      </c>
      <c r="U245" s="8">
        <f t="shared" ref="U245" si="783">SUM(R239:R245)/SUM(V239:V245)</f>
        <v>0.46763648757513787</v>
      </c>
      <c r="V245">
        <f t="shared" ref="V245" si="784">B245-B244</f>
        <v>5385</v>
      </c>
      <c r="W245">
        <f t="shared" ref="W245" si="785">C245-D245-E245</f>
        <v>76837</v>
      </c>
      <c r="X245" s="3">
        <f t="shared" ref="X245" si="786">F245/W245</f>
        <v>1.8116272108489401E-2</v>
      </c>
      <c r="Y245">
        <f t="shared" ref="Y245" si="787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88">Z245-AC245-AF245</f>
        <v>887</v>
      </c>
      <c r="AJ245">
        <f t="shared" ref="AJ245" si="789">AA245-AD245-AG245</f>
        <v>337</v>
      </c>
      <c r="AK245">
        <f t="shared" ref="AK245" si="790">AB245-AE245-AH245</f>
        <v>3933</v>
      </c>
      <c r="AL245">
        <v>34</v>
      </c>
      <c r="AM245">
        <v>34</v>
      </c>
      <c r="AN245">
        <v>124</v>
      </c>
      <c r="AS245">
        <v>6334</v>
      </c>
      <c r="AT245">
        <v>1698</v>
      </c>
      <c r="AU245">
        <f t="shared" si="624"/>
        <v>0.26807704452162928</v>
      </c>
      <c r="AV245">
        <v>97</v>
      </c>
      <c r="AW245">
        <v>29</v>
      </c>
      <c r="AX245">
        <v>310</v>
      </c>
      <c r="AY245">
        <v>90</v>
      </c>
      <c r="AZ245">
        <v>35</v>
      </c>
      <c r="BA245">
        <v>10</v>
      </c>
      <c r="BB245">
        <f t="shared" si="669"/>
        <v>0.29896907216494845</v>
      </c>
      <c r="BC245">
        <f t="shared" si="709"/>
        <v>0.29032258064516131</v>
      </c>
      <c r="BD245">
        <f t="shared" si="710"/>
        <v>0.3888888888888889</v>
      </c>
      <c r="BE245">
        <f t="shared" ref="BE245" si="791">SUM(AT239:AT245)/SUM(AS239:AS245)</f>
        <v>0.28173049083400636</v>
      </c>
      <c r="BF245">
        <f t="shared" ref="BF245" si="792">SUM(AT232:AT245)/SUM(AS232:AS245)</f>
        <v>0.2767718304018798</v>
      </c>
      <c r="BG245">
        <f t="shared" si="730"/>
        <v>0.33923303834808261</v>
      </c>
      <c r="BH245">
        <f t="shared" si="731"/>
        <v>0.30495928941524797</v>
      </c>
      <c r="BI245">
        <f t="shared" si="686"/>
        <v>0.35238095238095241</v>
      </c>
      <c r="BJ245" s="20">
        <v>0.30099999999999999</v>
      </c>
      <c r="BK245" s="20">
        <v>0.25900000000000001</v>
      </c>
      <c r="BL245" s="20">
        <v>0.23499999999999999</v>
      </c>
      <c r="BQ245" s="22">
        <f t="shared" si="748"/>
        <v>1105462</v>
      </c>
      <c r="BT245" s="21">
        <f t="shared" si="749"/>
        <v>187001</v>
      </c>
      <c r="BU245" s="21">
        <f t="shared" si="750"/>
        <v>18712</v>
      </c>
      <c r="CB245" s="21">
        <f t="shared" si="751"/>
        <v>1511</v>
      </c>
      <c r="CC245" s="21">
        <f t="shared" si="752"/>
        <v>13947</v>
      </c>
      <c r="CJ245" s="21">
        <f t="shared" si="753"/>
        <v>774</v>
      </c>
      <c r="CK245" s="21">
        <f t="shared" si="754"/>
        <v>107612</v>
      </c>
      <c r="CR245" s="21">
        <f t="shared" si="755"/>
        <v>9143</v>
      </c>
    </row>
    <row r="246" spans="1:96" x14ac:dyDescent="0.35">
      <c r="A246" s="14">
        <f t="shared" si="48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4"/>
        <v>33</v>
      </c>
      <c r="N246" s="7">
        <f t="shared" si="352"/>
        <v>923478</v>
      </c>
      <c r="O246" s="4">
        <f t="shared" si="353"/>
        <v>0.17106829267416956</v>
      </c>
      <c r="R246">
        <f t="shared" ref="R246" si="793">C246-C245</f>
        <v>3579</v>
      </c>
      <c r="S246">
        <f t="shared" ref="S246" si="794">N246-N245</f>
        <v>5017</v>
      </c>
      <c r="T246" s="8">
        <f t="shared" ref="T246" si="795">R246/V246</f>
        <v>0.41635644485807355</v>
      </c>
      <c r="U246" s="8">
        <f t="shared" ref="U246" si="796">SUM(R240:R246)/SUM(V240:V246)</f>
        <v>0.45648655378486058</v>
      </c>
      <c r="V246">
        <f t="shared" ref="V246" si="797">B246-B245</f>
        <v>8596</v>
      </c>
      <c r="W246">
        <f t="shared" ref="W246" si="798">C246-D246-E246</f>
        <v>78628</v>
      </c>
      <c r="X246" s="3">
        <f t="shared" ref="X246" si="799">F246/W246</f>
        <v>1.9204354682810194E-2</v>
      </c>
      <c r="Y246">
        <f t="shared" ref="Y246" si="800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1">Z246-AC246-AF246</f>
        <v>915</v>
      </c>
      <c r="AJ246">
        <f t="shared" ref="AJ246" si="802">AA246-AD246-AG246</f>
        <v>351</v>
      </c>
      <c r="AK246">
        <f t="shared" ref="AK246" si="803">AB246-AE246-AH246</f>
        <v>4009</v>
      </c>
      <c r="AL246">
        <v>41</v>
      </c>
      <c r="AM246">
        <v>41</v>
      </c>
      <c r="AN246">
        <v>130</v>
      </c>
      <c r="AS246">
        <v>8218</v>
      </c>
      <c r="AT246">
        <v>2003</v>
      </c>
      <c r="AU246">
        <f t="shared" si="624"/>
        <v>0.24373326843514237</v>
      </c>
      <c r="AV246">
        <v>71</v>
      </c>
      <c r="AW246">
        <v>20</v>
      </c>
      <c r="AX246">
        <v>292</v>
      </c>
      <c r="AY246">
        <v>77</v>
      </c>
      <c r="AZ246">
        <v>38</v>
      </c>
      <c r="BA246">
        <v>10</v>
      </c>
      <c r="BB246">
        <f t="shared" si="669"/>
        <v>0.28169014084507044</v>
      </c>
      <c r="BC246">
        <f t="shared" si="709"/>
        <v>0.2636986301369863</v>
      </c>
      <c r="BD246">
        <f t="shared" si="710"/>
        <v>0.4935064935064935</v>
      </c>
      <c r="BE246">
        <f t="shared" ref="BE246" si="804">SUM(AT240:AT246)/SUM(AS240:AS246)</f>
        <v>0.27538643361428172</v>
      </c>
      <c r="BF246">
        <f t="shared" ref="BF246" si="805">SUM(AT233:AT246)/SUM(AS233:AS246)</f>
        <v>0.27512626367338139</v>
      </c>
      <c r="BG246">
        <f t="shared" ref="BG246" si="806">SUM(AW240:AW246)/SUM(AV240:AV246)</f>
        <v>0.32126696832579188</v>
      </c>
      <c r="BH246">
        <f t="shared" ref="BH246" si="807">SUM(AY240:AY246)/SUM(AX240:AX246)</f>
        <v>0.2978395061728395</v>
      </c>
      <c r="BI246">
        <f t="shared" si="686"/>
        <v>0.33898305084745761</v>
      </c>
      <c r="BJ246" s="20">
        <v>0.29399999999999998</v>
      </c>
      <c r="BK246" s="20">
        <v>0.254</v>
      </c>
      <c r="BL246" s="20">
        <v>0.22800000000000001</v>
      </c>
      <c r="BQ246" s="22">
        <f t="shared" si="748"/>
        <v>1114058</v>
      </c>
      <c r="BT246" s="21">
        <f t="shared" si="749"/>
        <v>190580</v>
      </c>
      <c r="BU246" s="21">
        <f t="shared" si="750"/>
        <v>18783</v>
      </c>
      <c r="CB246" s="21">
        <f t="shared" si="751"/>
        <v>1549</v>
      </c>
      <c r="CC246" s="21">
        <f t="shared" si="752"/>
        <v>13982</v>
      </c>
      <c r="CJ246" s="21">
        <f t="shared" si="753"/>
        <v>793</v>
      </c>
      <c r="CK246" s="21">
        <f t="shared" si="754"/>
        <v>107922</v>
      </c>
      <c r="CR246" s="21">
        <f t="shared" si="755"/>
        <v>9309</v>
      </c>
    </row>
    <row r="247" spans="1:96" x14ac:dyDescent="0.35">
      <c r="A247" s="14">
        <f t="shared" ref="A247:A269" si="808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4"/>
        <v>62</v>
      </c>
      <c r="N247" s="7">
        <f t="shared" si="352"/>
        <v>928977</v>
      </c>
      <c r="O247" s="4">
        <f t="shared" si="353"/>
        <v>0.1730967625358163</v>
      </c>
      <c r="R247">
        <f t="shared" ref="R247" si="809">C247-C246</f>
        <v>3884</v>
      </c>
      <c r="S247">
        <f t="shared" ref="S247" si="810">N247-N246</f>
        <v>5499</v>
      </c>
      <c r="T247" s="8">
        <f t="shared" ref="T247" si="811">R247/V247</f>
        <v>0.41394010444420759</v>
      </c>
      <c r="U247" s="8">
        <f t="shared" ref="U247" si="812">SUM(R241:R247)/SUM(V241:V247)</f>
        <v>0.44626270867327728</v>
      </c>
      <c r="V247">
        <f t="shared" ref="V247" si="813">B247-B246</f>
        <v>9383</v>
      </c>
      <c r="W247">
        <f t="shared" ref="W247" si="814">C247-D247-E247</f>
        <v>81115</v>
      </c>
      <c r="X247" s="3">
        <f t="shared" ref="X247" si="815">F247/W247</f>
        <v>1.8825124822782469E-2</v>
      </c>
      <c r="Y247">
        <f t="shared" ref="Y247" si="816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7">Z247-AC247-AF247</f>
        <v>952</v>
      </c>
      <c r="AJ247">
        <f t="shared" ref="AJ247" si="818">AA247-AD247-AG247</f>
        <v>365</v>
      </c>
      <c r="AK247">
        <f t="shared" ref="AK247" si="819">AB247-AE247-AH247</f>
        <v>4149</v>
      </c>
      <c r="AL247">
        <v>35</v>
      </c>
      <c r="AM247">
        <v>35</v>
      </c>
      <c r="AN247">
        <v>126</v>
      </c>
      <c r="AS247">
        <v>8110</v>
      </c>
      <c r="AT247">
        <v>2133</v>
      </c>
      <c r="AU247">
        <f t="shared" si="624"/>
        <v>0.26300863131935881</v>
      </c>
      <c r="AV247">
        <v>62</v>
      </c>
      <c r="AW247">
        <v>19</v>
      </c>
      <c r="AX247">
        <v>328</v>
      </c>
      <c r="AY247">
        <v>78</v>
      </c>
      <c r="AZ247">
        <v>32</v>
      </c>
      <c r="BA247">
        <v>5</v>
      </c>
      <c r="BB247">
        <f t="shared" si="669"/>
        <v>0.30645161290322581</v>
      </c>
      <c r="BC247">
        <f t="shared" si="709"/>
        <v>0.23780487804878048</v>
      </c>
      <c r="BD247">
        <f t="shared" si="710"/>
        <v>0.41025641025641024</v>
      </c>
      <c r="BE247">
        <f t="shared" ref="BE247" si="820">SUM(AT241:AT247)/SUM(AS241:AS247)</f>
        <v>0.27177985045864489</v>
      </c>
      <c r="BF247">
        <f t="shared" ref="BF247" si="821">SUM(AT234:AT247)/SUM(AS234:AS247)</f>
        <v>0.27559301123937546</v>
      </c>
      <c r="BG247">
        <f t="shared" ref="BG247" si="822">SUM(AW241:AW247)/SUM(AV241:AV247)</f>
        <v>0.30990415335463256</v>
      </c>
      <c r="BH247">
        <f t="shared" ref="BH247" si="823">SUM(AY241:AY247)/SUM(AX241:AX247)</f>
        <v>0.28327373857767185</v>
      </c>
      <c r="BI247">
        <f t="shared" si="686"/>
        <v>0.33207547169811319</v>
      </c>
      <c r="BJ247" s="20">
        <v>0.29299999999999998</v>
      </c>
      <c r="BK247" s="20">
        <v>0.25</v>
      </c>
      <c r="BL247" s="20">
        <v>0.22500000000000001</v>
      </c>
      <c r="BQ247" s="22">
        <f t="shared" si="748"/>
        <v>1123441</v>
      </c>
      <c r="BT247" s="21">
        <f t="shared" si="749"/>
        <v>194464</v>
      </c>
      <c r="BU247" s="21">
        <f t="shared" si="750"/>
        <v>18845</v>
      </c>
      <c r="CB247" s="21">
        <f t="shared" si="751"/>
        <v>1594</v>
      </c>
      <c r="CC247" s="21">
        <f t="shared" si="752"/>
        <v>14020</v>
      </c>
      <c r="CJ247" s="21">
        <f t="shared" si="753"/>
        <v>809</v>
      </c>
      <c r="CK247" s="21">
        <f t="shared" si="754"/>
        <v>108214</v>
      </c>
      <c r="CR247" s="21">
        <f t="shared" si="755"/>
        <v>9523</v>
      </c>
    </row>
    <row r="248" spans="1:96" x14ac:dyDescent="0.35">
      <c r="A248" s="14">
        <f t="shared" si="808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4"/>
        <v>72</v>
      </c>
      <c r="N248" s="7">
        <f t="shared" si="352"/>
        <v>935209</v>
      </c>
      <c r="O248" s="4">
        <f t="shared" ref="O248:O254" si="824">C248/B248</f>
        <v>0.1751916038276668</v>
      </c>
      <c r="R248">
        <f t="shared" ref="R248" si="825">C248-C247</f>
        <v>4177</v>
      </c>
      <c r="S248">
        <f t="shared" ref="S248" si="826">N248-N247</f>
        <v>6232</v>
      </c>
      <c r="T248" s="8">
        <f t="shared" ref="T248" si="827">R248/V248</f>
        <v>0.40128734748775097</v>
      </c>
      <c r="U248" s="8">
        <f t="shared" ref="U248" si="828">SUM(R242:R248)/SUM(V242:V248)</f>
        <v>0.43146790249554096</v>
      </c>
      <c r="V248">
        <f t="shared" ref="V248" si="829">B248-B247</f>
        <v>10409</v>
      </c>
      <c r="W248">
        <f t="shared" ref="W248" si="830">C248-D248-E248</f>
        <v>83762</v>
      </c>
      <c r="X248" s="3">
        <f t="shared" ref="X248" si="831">F248/W248</f>
        <v>1.8098899262195267E-2</v>
      </c>
      <c r="Y248">
        <f t="shared" ref="Y248" si="832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3">Z248-AC248-AF248</f>
        <v>966</v>
      </c>
      <c r="AJ248">
        <f t="shared" ref="AJ248" si="834">AA248-AD248-AG248</f>
        <v>384</v>
      </c>
      <c r="AK248">
        <f t="shared" ref="AK248" si="835">AB248-AE248-AH248</f>
        <v>4155</v>
      </c>
      <c r="AL248">
        <v>31</v>
      </c>
      <c r="AM248">
        <v>31</v>
      </c>
      <c r="AN248">
        <v>129</v>
      </c>
      <c r="AS248">
        <v>10903</v>
      </c>
      <c r="AT248">
        <v>2570</v>
      </c>
      <c r="AU248">
        <f t="shared" si="624"/>
        <v>0.23571494084197009</v>
      </c>
      <c r="AV248">
        <v>73</v>
      </c>
      <c r="AW248">
        <v>20</v>
      </c>
      <c r="AX248">
        <v>392</v>
      </c>
      <c r="AY248">
        <v>98</v>
      </c>
      <c r="AZ248">
        <v>44</v>
      </c>
      <c r="BA248">
        <v>11</v>
      </c>
      <c r="BB248">
        <f t="shared" si="669"/>
        <v>0.27397260273972601</v>
      </c>
      <c r="BC248">
        <f t="shared" si="709"/>
        <v>0.25</v>
      </c>
      <c r="BD248">
        <f t="shared" si="710"/>
        <v>0.44897959183673469</v>
      </c>
      <c r="BE248">
        <f t="shared" ref="BE248" si="836">SUM(AT242:AT248)/SUM(AS242:AS248)</f>
        <v>0.26292233038970431</v>
      </c>
      <c r="BF248">
        <f t="shared" ref="BF248" si="837">SUM(AT235:AT248)/SUM(AS235:AS248)</f>
        <v>0.27357830203918371</v>
      </c>
      <c r="BG248">
        <f t="shared" ref="BG248" si="838">SUM(AW242:AW248)/SUM(AV242:AV248)</f>
        <v>0.31069609507640067</v>
      </c>
      <c r="BH248">
        <f t="shared" ref="BH248" si="839">SUM(AY242:AY248)/SUM(AX242:AX248)</f>
        <v>0.27050136027982902</v>
      </c>
      <c r="BI248">
        <f t="shared" si="686"/>
        <v>0.2978723404255319</v>
      </c>
      <c r="BJ248" s="20">
        <v>0.28899999999999998</v>
      </c>
      <c r="BK248" s="20">
        <v>0.24399999999999999</v>
      </c>
      <c r="BL248" s="20">
        <v>0.28899999999999998</v>
      </c>
      <c r="BQ248" s="22">
        <f t="shared" si="748"/>
        <v>1133850</v>
      </c>
      <c r="BT248" s="21">
        <f t="shared" si="749"/>
        <v>198641</v>
      </c>
      <c r="BU248" s="21">
        <f t="shared" si="750"/>
        <v>18918</v>
      </c>
      <c r="CB248" s="21">
        <f t="shared" si="751"/>
        <v>1620</v>
      </c>
      <c r="CC248" s="21">
        <f t="shared" si="752"/>
        <v>14052</v>
      </c>
      <c r="CJ248" s="21">
        <f t="shared" si="753"/>
        <v>829</v>
      </c>
      <c r="CK248" s="21">
        <f t="shared" si="754"/>
        <v>108542</v>
      </c>
      <c r="CR248" s="21">
        <f t="shared" si="755"/>
        <v>9624</v>
      </c>
    </row>
    <row r="249" spans="1:96" x14ac:dyDescent="0.35">
      <c r="A249" s="14">
        <f t="shared" si="808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4"/>
        <v>83</v>
      </c>
      <c r="N249" s="7">
        <f t="shared" si="352"/>
        <v>941637</v>
      </c>
      <c r="O249" s="4">
        <f t="shared" si="824"/>
        <v>0.17736533119004769</v>
      </c>
      <c r="R249">
        <f t="shared" ref="R249" si="840">C249-C248</f>
        <v>4382</v>
      </c>
      <c r="S249">
        <f t="shared" ref="S249" si="841">N249-N248</f>
        <v>6428</v>
      </c>
      <c r="T249" s="8">
        <f t="shared" ref="T249" si="842">R249/V249</f>
        <v>0.40536540240518038</v>
      </c>
      <c r="U249" s="8">
        <f t="shared" ref="U249" si="843">SUM(R243:R249)/SUM(V243:V249)</f>
        <v>0.42189745314458676</v>
      </c>
      <c r="V249">
        <f t="shared" ref="V249" si="844">B249-B248</f>
        <v>10810</v>
      </c>
      <c r="W249">
        <f t="shared" ref="W249" si="845">C249-D249-E249</f>
        <v>86603</v>
      </c>
      <c r="X249" s="3">
        <f t="shared" ref="X249" si="846">F249/W249</f>
        <v>1.6708428114499498E-2</v>
      </c>
      <c r="Y249">
        <f t="shared" ref="Y249" si="847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48">Z249-AC249-AF249</f>
        <v>1026</v>
      </c>
      <c r="AJ249">
        <f t="shared" ref="AJ249" si="849">AA249-AD249-AG249</f>
        <v>414</v>
      </c>
      <c r="AK249">
        <f t="shared" ref="AK249" si="850">AB249-AE249-AH249</f>
        <v>4355</v>
      </c>
      <c r="AL249">
        <v>36</v>
      </c>
      <c r="AM249">
        <v>36</v>
      </c>
      <c r="AN249">
        <v>123</v>
      </c>
      <c r="AS249">
        <v>10022</v>
      </c>
      <c r="AT249">
        <v>2342</v>
      </c>
      <c r="AU249">
        <f t="shared" si="624"/>
        <v>0.23368589103971263</v>
      </c>
      <c r="AV249">
        <v>83</v>
      </c>
      <c r="AW249">
        <v>34</v>
      </c>
      <c r="AX249">
        <v>419</v>
      </c>
      <c r="AY249">
        <v>90</v>
      </c>
      <c r="AZ249">
        <v>41</v>
      </c>
      <c r="BA249">
        <v>15</v>
      </c>
      <c r="BB249">
        <f t="shared" si="669"/>
        <v>0.40963855421686746</v>
      </c>
      <c r="BC249">
        <f t="shared" si="709"/>
        <v>0.21479713603818615</v>
      </c>
      <c r="BD249">
        <f t="shared" si="710"/>
        <v>0.45555555555555555</v>
      </c>
      <c r="BE249">
        <f t="shared" ref="BE249" si="851">SUM(AT243:AT249)/SUM(AS243:AS249)</f>
        <v>0.25462802311371285</v>
      </c>
      <c r="BF249">
        <f t="shared" ref="BF249" si="852">SUM(AT236:AT249)/SUM(AS236:AS249)</f>
        <v>0.27011723797664638</v>
      </c>
      <c r="BG249">
        <f t="shared" ref="BG249" si="853">SUM(AW243:AW249)/SUM(AV243:AV249)</f>
        <v>0.313893653516295</v>
      </c>
      <c r="BH249">
        <f t="shared" ref="BH249" si="854">SUM(AY243:AY249)/SUM(AX243:AX249)</f>
        <v>0.25463145447378793</v>
      </c>
      <c r="BI249">
        <f t="shared" si="686"/>
        <v>0.29681978798586572</v>
      </c>
      <c r="BJ249" s="20">
        <v>0.28600000000000003</v>
      </c>
      <c r="BK249" s="20">
        <v>0.23699999999999999</v>
      </c>
      <c r="BL249" s="20">
        <v>0.22500000000000001</v>
      </c>
      <c r="BQ249" s="22">
        <f t="shared" si="748"/>
        <v>1144660</v>
      </c>
      <c r="BT249" s="21">
        <f t="shared" si="749"/>
        <v>203023</v>
      </c>
      <c r="BU249" s="21">
        <f t="shared" si="750"/>
        <v>19001</v>
      </c>
      <c r="CB249" s="21">
        <f t="shared" si="751"/>
        <v>1688</v>
      </c>
      <c r="CC249" s="21">
        <f t="shared" si="752"/>
        <v>14096</v>
      </c>
      <c r="CJ249" s="21">
        <f t="shared" si="753"/>
        <v>865</v>
      </c>
      <c r="CK249" s="21">
        <f t="shared" si="754"/>
        <v>108934</v>
      </c>
      <c r="CR249" s="21">
        <f t="shared" si="755"/>
        <v>9911</v>
      </c>
    </row>
    <row r="250" spans="1:96" x14ac:dyDescent="0.35">
      <c r="A250" s="14">
        <f t="shared" si="808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4"/>
        <v>47</v>
      </c>
      <c r="N250" s="7">
        <f t="shared" si="352"/>
        <v>947149</v>
      </c>
      <c r="O250" s="4">
        <f t="shared" si="824"/>
        <v>0.17910256310252151</v>
      </c>
      <c r="R250">
        <f t="shared" ref="R250" si="855">C250-C249</f>
        <v>3625</v>
      </c>
      <c r="S250">
        <f t="shared" ref="S250" si="856">N250-N249</f>
        <v>5512</v>
      </c>
      <c r="T250" s="8">
        <f t="shared" ref="T250" si="857">R250/V250</f>
        <v>0.39673853562438438</v>
      </c>
      <c r="U250" s="8">
        <f t="shared" ref="U250" si="858">SUM(R244:R250)/SUM(V244:V250)</f>
        <v>0.41224700149925037</v>
      </c>
      <c r="V250">
        <f t="shared" ref="V250" si="859">B250-B249</f>
        <v>9137</v>
      </c>
      <c r="W250">
        <f t="shared" ref="W250" si="860">C250-D250-E250</f>
        <v>88757</v>
      </c>
      <c r="X250" s="3">
        <f t="shared" ref="X250" si="861">F250/W250</f>
        <v>1.5953671259731628E-2</v>
      </c>
      <c r="Y250">
        <f t="shared" ref="Y250" si="862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3">Z250-AC250-AF250</f>
        <v>1040</v>
      </c>
      <c r="AJ250">
        <f t="shared" ref="AJ250" si="864">AA250-AD250-AG250</f>
        <v>425</v>
      </c>
      <c r="AK250">
        <f t="shared" ref="AK250" si="865">AB250-AE250-AH250</f>
        <v>4413</v>
      </c>
      <c r="AS250">
        <v>10558</v>
      </c>
      <c r="AT250">
        <v>2489</v>
      </c>
      <c r="AU250">
        <f t="shared" si="624"/>
        <v>0.23574540632695587</v>
      </c>
      <c r="AV250">
        <v>58</v>
      </c>
      <c r="AW250">
        <v>13</v>
      </c>
      <c r="AX250">
        <v>419</v>
      </c>
      <c r="AY250">
        <v>100</v>
      </c>
      <c r="AZ250">
        <v>37</v>
      </c>
      <c r="BA250">
        <v>8</v>
      </c>
      <c r="BB250">
        <f t="shared" si="669"/>
        <v>0.22413793103448276</v>
      </c>
      <c r="BC250">
        <f t="shared" si="709"/>
        <v>0.2386634844868735</v>
      </c>
      <c r="BD250">
        <f t="shared" si="710"/>
        <v>0.37</v>
      </c>
      <c r="BE250">
        <f t="shared" ref="BE250" si="866">SUM(AT244:AT250)/SUM(AS244:AS250)</f>
        <v>0.24590012330456226</v>
      </c>
      <c r="BF250">
        <f t="shared" ref="BF250" si="867">SUM(AT237:AT250)/SUM(AS237:AS250)</f>
        <v>0.26667324388318864</v>
      </c>
      <c r="BG250">
        <f t="shared" ref="BG250" si="868">SUM(AW244:AW250)/SUM(AV244:AV250)</f>
        <v>0.29038112522686027</v>
      </c>
      <c r="BH250">
        <f t="shared" ref="BH250" si="869">SUM(AY244:AY250)/SUM(AX244:AX250)</f>
        <v>0.24416379640260238</v>
      </c>
      <c r="BI250">
        <f t="shared" si="686"/>
        <v>0.28825622775800713</v>
      </c>
      <c r="BJ250" s="20">
        <v>0.27899999999999997</v>
      </c>
      <c r="BK250" s="20">
        <v>0.23</v>
      </c>
      <c r="BL250" s="20">
        <v>0.215</v>
      </c>
      <c r="BQ250" s="22">
        <f t="shared" si="748"/>
        <v>1153797</v>
      </c>
      <c r="BT250" s="21">
        <f t="shared" si="749"/>
        <v>206648</v>
      </c>
      <c r="BU250" s="21">
        <f t="shared" si="750"/>
        <v>19059</v>
      </c>
      <c r="CB250" s="21">
        <f t="shared" si="751"/>
        <v>1714</v>
      </c>
      <c r="CC250" s="21">
        <f t="shared" si="752"/>
        <v>14137</v>
      </c>
      <c r="CJ250" s="21">
        <f t="shared" si="753"/>
        <v>876</v>
      </c>
      <c r="CK250" s="21">
        <f t="shared" si="754"/>
        <v>109353</v>
      </c>
      <c r="CR250" s="21">
        <f t="shared" si="755"/>
        <v>10044</v>
      </c>
    </row>
    <row r="251" spans="1:96" x14ac:dyDescent="0.35">
      <c r="A251" s="14">
        <f t="shared" si="808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4"/>
        <v>74</v>
      </c>
      <c r="N251" s="7">
        <f t="shared" si="352"/>
        <v>952427</v>
      </c>
      <c r="O251" s="4">
        <f t="shared" si="824"/>
        <v>0.18069527098053992</v>
      </c>
      <c r="R251">
        <f t="shared" ref="R251" si="870">C251-C250</f>
        <v>3407</v>
      </c>
      <c r="S251">
        <f t="shared" ref="S251" si="871">N251-N250</f>
        <v>5278</v>
      </c>
      <c r="T251" s="8">
        <f t="shared" ref="T251" si="872">R251/V251</f>
        <v>0.39228554979850316</v>
      </c>
      <c r="U251" s="8">
        <f t="shared" ref="U251" si="873">SUM(R245:R251)/SUM(V245:V251)</f>
        <v>0.40655396202227384</v>
      </c>
      <c r="V251">
        <f t="shared" ref="V251" si="874">B251-B250</f>
        <v>8685</v>
      </c>
      <c r="W251">
        <f t="shared" ref="W251" si="875">C251-D251-E251</f>
        <v>91556</v>
      </c>
      <c r="X251" s="3">
        <f t="shared" ref="X251" si="876">F251/W251</f>
        <v>1.4635851282275328E-2</v>
      </c>
      <c r="Y251">
        <f t="shared" ref="Y251" si="877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78">Z251-AC251-AF251</f>
        <v>1073</v>
      </c>
      <c r="AJ251">
        <f t="shared" ref="AJ251" si="879">AA251-AD251-AG251</f>
        <v>440</v>
      </c>
      <c r="AK251">
        <f t="shared" ref="AK251" si="880">AB251-AE251-AH251</f>
        <v>4512</v>
      </c>
      <c r="AS251">
        <v>8418</v>
      </c>
      <c r="AT251">
        <v>1905</v>
      </c>
      <c r="AU251">
        <f t="shared" si="624"/>
        <v>0.22630078403421242</v>
      </c>
      <c r="AV251">
        <v>67</v>
      </c>
      <c r="AW251">
        <v>16</v>
      </c>
      <c r="AX251">
        <v>370</v>
      </c>
      <c r="AY251">
        <v>68</v>
      </c>
      <c r="AZ251">
        <v>29</v>
      </c>
      <c r="BA251">
        <v>6</v>
      </c>
      <c r="BB251">
        <f t="shared" si="669"/>
        <v>0.23880597014925373</v>
      </c>
      <c r="BC251">
        <f t="shared" si="709"/>
        <v>0.18378378378378379</v>
      </c>
      <c r="BD251">
        <f t="shared" si="710"/>
        <v>0.4264705882352941</v>
      </c>
      <c r="BE251">
        <f t="shared" ref="BE251" si="881">SUM(AT245:AT251)/SUM(AS245:AS251)</f>
        <v>0.24199606796349279</v>
      </c>
      <c r="BF251">
        <f t="shared" ref="BF251" si="882">SUM(AT238:AT251)/SUM(AS238:AS251)</f>
        <v>0.26315710060957209</v>
      </c>
      <c r="BG251">
        <f t="shared" ref="BG251" si="883">SUM(AW245:AW251)/SUM(AV245:AV251)</f>
        <v>0.29549902152641877</v>
      </c>
      <c r="BH251">
        <f t="shared" ref="BH251" si="884">SUM(AY245:AY251)/SUM(AX245:AX251)</f>
        <v>0.23754940711462449</v>
      </c>
      <c r="BI251">
        <f t="shared" si="686"/>
        <v>0.25390625</v>
      </c>
      <c r="BJ251" s="20">
        <v>0.27800000000000002</v>
      </c>
      <c r="BK251" s="20">
        <v>0.22699999999999998</v>
      </c>
      <c r="BL251" s="20">
        <v>0.21299999999999999</v>
      </c>
      <c r="BQ251" s="22">
        <f t="shared" si="748"/>
        <v>1162482</v>
      </c>
      <c r="BT251" s="21">
        <f t="shared" si="749"/>
        <v>210055</v>
      </c>
      <c r="BU251" s="21">
        <f t="shared" si="750"/>
        <v>19126</v>
      </c>
      <c r="CB251" s="21">
        <f t="shared" si="751"/>
        <v>1749</v>
      </c>
      <c r="CC251" s="21">
        <f t="shared" si="752"/>
        <v>14174</v>
      </c>
      <c r="CJ251" s="21">
        <f t="shared" si="753"/>
        <v>891</v>
      </c>
      <c r="CK251" s="21">
        <f t="shared" si="754"/>
        <v>109772</v>
      </c>
      <c r="CR251" s="21">
        <f t="shared" si="755"/>
        <v>10175</v>
      </c>
    </row>
    <row r="252" spans="1:96" x14ac:dyDescent="0.35">
      <c r="A252" s="14">
        <f t="shared" si="808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4"/>
        <v>41</v>
      </c>
      <c r="N252" s="7">
        <f t="shared" si="352"/>
        <v>955788</v>
      </c>
      <c r="O252" s="4">
        <f t="shared" si="824"/>
        <v>0.18134210873434484</v>
      </c>
      <c r="R252">
        <f t="shared" ref="R252" si="885">C252-C251</f>
        <v>1663</v>
      </c>
      <c r="S252">
        <f t="shared" ref="S252" si="886">N252-N251</f>
        <v>3361</v>
      </c>
      <c r="T252" s="8">
        <f t="shared" ref="T252" si="887">R252/V252</f>
        <v>0.33101114649681529</v>
      </c>
      <c r="U252" s="8">
        <f t="shared" ref="U252" si="888">SUM(R246:R252)/SUM(V246:V252)</f>
        <v>0.3983785700470634</v>
      </c>
      <c r="V252">
        <f t="shared" ref="V252" si="889">B252-B251</f>
        <v>5024</v>
      </c>
      <c r="W252">
        <f t="shared" ref="W252" si="890">C252-D252-E252</f>
        <v>92711</v>
      </c>
      <c r="X252" s="3">
        <f t="shared" ref="X252" si="891">F252/W252</f>
        <v>1.4378013396468596E-2</v>
      </c>
      <c r="Y252">
        <f t="shared" ref="Y252" si="892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3">Z252-AC252-AF252</f>
        <v>1079</v>
      </c>
      <c r="AJ252">
        <f t="shared" ref="AJ252" si="894">AA252-AD252-AG252</f>
        <v>440</v>
      </c>
      <c r="AK252">
        <f t="shared" ref="AK252" si="895">AB252-AE252-AH252</f>
        <v>4515</v>
      </c>
      <c r="AL252">
        <v>21</v>
      </c>
      <c r="AM252">
        <v>21</v>
      </c>
      <c r="AN252">
        <v>75</v>
      </c>
      <c r="AS252">
        <v>6870</v>
      </c>
      <c r="AT252">
        <v>1468</v>
      </c>
      <c r="AU252">
        <f t="shared" si="624"/>
        <v>0.21368267831149929</v>
      </c>
      <c r="AV252">
        <v>28</v>
      </c>
      <c r="AW252">
        <v>14</v>
      </c>
      <c r="AX252">
        <v>166</v>
      </c>
      <c r="AY252">
        <v>29</v>
      </c>
      <c r="AZ252">
        <v>20</v>
      </c>
      <c r="BA252">
        <v>5</v>
      </c>
      <c r="BB252">
        <f t="shared" si="669"/>
        <v>0.5</v>
      </c>
      <c r="BC252">
        <f t="shared" si="709"/>
        <v>0.1746987951807229</v>
      </c>
      <c r="BD252">
        <f t="shared" si="710"/>
        <v>0.68965517241379315</v>
      </c>
      <c r="BE252">
        <f t="shared" ref="BE252" si="896">SUM(AT246:AT252)/SUM(AS246:AS252)</f>
        <v>0.23629534540959446</v>
      </c>
      <c r="BF252">
        <f t="shared" ref="BF252" si="897">SUM(AT239:AT252)/SUM(AS239:AS252)</f>
        <v>0.25945836764500241</v>
      </c>
      <c r="BG252">
        <f t="shared" ref="BG252" si="898">SUM(AW246:AW252)/SUM(AV246:AV252)</f>
        <v>0.30769230769230771</v>
      </c>
      <c r="BH252">
        <f t="shared" ref="BH252" si="899">SUM(AY246:AY252)/SUM(AX246:AX252)</f>
        <v>0.22632020117351215</v>
      </c>
      <c r="BI252">
        <f t="shared" si="686"/>
        <v>0.24896265560165975</v>
      </c>
      <c r="BJ252" s="20">
        <v>0.27600000000000002</v>
      </c>
      <c r="BK252" s="20">
        <v>0.222</v>
      </c>
      <c r="BL252" s="20">
        <v>0.20499999999999999</v>
      </c>
      <c r="BQ252" s="22">
        <f t="shared" si="748"/>
        <v>1167506</v>
      </c>
      <c r="BT252" s="21">
        <f t="shared" si="749"/>
        <v>211718</v>
      </c>
      <c r="BU252" s="21">
        <f t="shared" si="750"/>
        <v>19154</v>
      </c>
      <c r="CB252" s="21">
        <f t="shared" si="751"/>
        <v>1760</v>
      </c>
      <c r="CC252" s="21">
        <f t="shared" si="752"/>
        <v>14203</v>
      </c>
      <c r="CJ252" s="21">
        <f t="shared" si="753"/>
        <v>894</v>
      </c>
      <c r="CK252" s="21">
        <f t="shared" si="754"/>
        <v>110142</v>
      </c>
      <c r="CR252" s="21">
        <f t="shared" si="755"/>
        <v>10209</v>
      </c>
    </row>
    <row r="253" spans="1:96" x14ac:dyDescent="0.35">
      <c r="A253" s="14">
        <f t="shared" si="808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4"/>
        <v>35</v>
      </c>
      <c r="N253" s="7">
        <f t="shared" si="352"/>
        <v>961710</v>
      </c>
      <c r="O253" s="4">
        <f t="shared" si="824"/>
        <v>0.18310782745636336</v>
      </c>
      <c r="R253">
        <f t="shared" ref="R253" si="900">C253-C252</f>
        <v>3851</v>
      </c>
      <c r="S253">
        <f t="shared" ref="S253" si="901">N253-N252</f>
        <v>5922</v>
      </c>
      <c r="T253" s="8">
        <f t="shared" ref="T253" si="902">R253/V253</f>
        <v>0.39404481735393432</v>
      </c>
      <c r="U253" s="8">
        <f t="shared" ref="U253" si="903">SUM(R247:R253)/SUM(V247:V253)</f>
        <v>0.39526423182170484</v>
      </c>
      <c r="V253">
        <f t="shared" ref="V253" si="904">B253-B252</f>
        <v>9773</v>
      </c>
      <c r="W253">
        <f t="shared" ref="W253" si="905">C253-D253-E253</f>
        <v>93666</v>
      </c>
      <c r="X253" s="3">
        <f t="shared" ref="X253" si="906">F253/W253</f>
        <v>1.4423590203488993E-2</v>
      </c>
      <c r="Y253">
        <f t="shared" ref="Y253" si="907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08">Z253-AC253-AF253</f>
        <v>1114</v>
      </c>
      <c r="AJ253">
        <f t="shared" ref="AJ253" si="909">AA253-AD253-AG253</f>
        <v>457</v>
      </c>
      <c r="AK253">
        <f t="shared" ref="AK253" si="910">AB253-AE253-AH253</f>
        <v>4548</v>
      </c>
      <c r="AL253">
        <v>20</v>
      </c>
      <c r="AM253">
        <v>20</v>
      </c>
      <c r="AN253">
        <v>61</v>
      </c>
      <c r="AS253">
        <v>8101</v>
      </c>
      <c r="AT253">
        <v>1800</v>
      </c>
      <c r="AU253">
        <f t="shared" si="624"/>
        <v>0.22219479076657203</v>
      </c>
      <c r="AV253">
        <v>80</v>
      </c>
      <c r="AW253">
        <v>22</v>
      </c>
      <c r="AX253">
        <v>404</v>
      </c>
      <c r="AY253">
        <v>78</v>
      </c>
      <c r="AZ253">
        <v>34</v>
      </c>
      <c r="BA253">
        <v>7</v>
      </c>
      <c r="BB253">
        <f t="shared" si="669"/>
        <v>0.27500000000000002</v>
      </c>
      <c r="BC253">
        <f t="shared" si="709"/>
        <v>0.19306930693069307</v>
      </c>
      <c r="BD253">
        <f t="shared" si="710"/>
        <v>0.4358974358974359</v>
      </c>
      <c r="BE253">
        <f t="shared" ref="BE253" si="911">SUM(AT247:AT253)/SUM(AS247:AS253)</f>
        <v>0.23351116191927854</v>
      </c>
      <c r="BF253">
        <f t="shared" ref="BF253" si="912">SUM(AT240:AT253)/SUM(AS240:AS253)</f>
        <v>0.25466658286719879</v>
      </c>
      <c r="BG253">
        <f t="shared" ref="BG253" si="913">SUM(AW247:AW253)/SUM(AV247:AV253)</f>
        <v>0.30598669623059865</v>
      </c>
      <c r="BH253">
        <f t="shared" ref="BH253" si="914">SUM(AY247:AY253)/SUM(AX247:AX253)</f>
        <v>0.2165732586068855</v>
      </c>
      <c r="BI253">
        <f t="shared" si="686"/>
        <v>0.24050632911392406</v>
      </c>
      <c r="BJ253" s="20">
        <v>0.26600000000000001</v>
      </c>
      <c r="BK253" s="20">
        <v>0.20399999999999999</v>
      </c>
      <c r="BL253" s="20">
        <v>0.187</v>
      </c>
      <c r="BQ253" s="22">
        <f t="shared" si="748"/>
        <v>1177279</v>
      </c>
      <c r="BT253" s="21">
        <f t="shared" si="749"/>
        <v>215569</v>
      </c>
      <c r="BU253" s="21">
        <f t="shared" si="750"/>
        <v>19234</v>
      </c>
      <c r="CB253" s="21">
        <f t="shared" si="751"/>
        <v>1830</v>
      </c>
      <c r="CC253" s="21">
        <f t="shared" si="752"/>
        <v>14223</v>
      </c>
      <c r="CJ253" s="21">
        <f t="shared" si="753"/>
        <v>913</v>
      </c>
      <c r="CK253" s="21">
        <f t="shared" si="754"/>
        <v>110308</v>
      </c>
      <c r="CR253" s="21">
        <f t="shared" si="755"/>
        <v>10413</v>
      </c>
    </row>
    <row r="254" spans="1:96" x14ac:dyDescent="0.35">
      <c r="A254" s="14">
        <f t="shared" si="808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4"/>
        <v>42</v>
      </c>
      <c r="N254" s="7">
        <f t="shared" si="352"/>
        <v>966905</v>
      </c>
      <c r="O254" s="4">
        <f t="shared" si="824"/>
        <v>0.18462990197731918</v>
      </c>
      <c r="R254">
        <f t="shared" ref="R254" si="915">C254-C253</f>
        <v>3374</v>
      </c>
      <c r="S254">
        <f t="shared" ref="S254" si="916">N254-N253</f>
        <v>5195</v>
      </c>
      <c r="T254" s="8">
        <f t="shared" ref="T254" si="917">R254/V254</f>
        <v>0.39374489438674293</v>
      </c>
      <c r="U254" s="8">
        <f t="shared" ref="U254" si="918">SUM(R248:R254)/SUM(V248:V254)</f>
        <v>0.39224766452481291</v>
      </c>
      <c r="V254">
        <f t="shared" ref="V254" si="919">B254-B253</f>
        <v>8569</v>
      </c>
      <c r="W254">
        <f t="shared" ref="W254" si="920">C254-D254-E254</f>
        <v>94624</v>
      </c>
      <c r="X254" s="3">
        <f t="shared" ref="X254" si="921">F254/W254</f>
        <v>1.3791427122083193E-2</v>
      </c>
      <c r="Y254">
        <f t="shared" ref="Y254" si="922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3">Z254-AC254-AF254</f>
        <v>1147</v>
      </c>
      <c r="AJ254">
        <f t="shared" ref="AJ254" si="924">AA254-AD254-AG254</f>
        <v>492</v>
      </c>
      <c r="AK254">
        <f t="shared" ref="AK254" si="925">AB254-AE254-AH254</f>
        <v>4594</v>
      </c>
      <c r="AL254">
        <v>15</v>
      </c>
      <c r="AM254">
        <v>15</v>
      </c>
      <c r="AN254">
        <v>48</v>
      </c>
      <c r="AS254">
        <v>7167</v>
      </c>
      <c r="AT254">
        <v>1576</v>
      </c>
      <c r="AU254">
        <f t="shared" si="624"/>
        <v>0.21989674898841916</v>
      </c>
      <c r="AV254">
        <v>67</v>
      </c>
      <c r="AW254">
        <v>21</v>
      </c>
      <c r="AX254">
        <v>245</v>
      </c>
      <c r="AY254">
        <v>51</v>
      </c>
      <c r="AZ254">
        <v>22</v>
      </c>
      <c r="BA254">
        <v>8</v>
      </c>
      <c r="BB254">
        <f t="shared" si="669"/>
        <v>0.31343283582089554</v>
      </c>
      <c r="BC254">
        <f t="shared" si="709"/>
        <v>0.20816326530612245</v>
      </c>
      <c r="BD254">
        <f t="shared" si="710"/>
        <v>0.43137254901960786</v>
      </c>
      <c r="BE254">
        <f t="shared" ref="BE254" si="926">SUM(AT248:AT254)/SUM(AS248:AS254)</f>
        <v>0.22808233530521124</v>
      </c>
      <c r="BF254">
        <f t="shared" ref="BF254" si="927">SUM(AT241:AT254)/SUM(AS241:AS254)</f>
        <v>0.25041763852991239</v>
      </c>
      <c r="BG254">
        <f t="shared" ref="BG254" si="928">SUM(AW248:AW254)/SUM(AV248:AV254)</f>
        <v>0.30701754385964913</v>
      </c>
      <c r="BH254">
        <f t="shared" ref="BH254" si="929">SUM(AY248:AY254)/SUM(AX248:AX254)</f>
        <v>0.21283643892339543</v>
      </c>
      <c r="BI254">
        <f t="shared" si="686"/>
        <v>0.26431718061674009</v>
      </c>
      <c r="BJ254" s="20">
        <v>0.26899999999999996</v>
      </c>
      <c r="BK254" s="20">
        <v>0.19699999999999998</v>
      </c>
      <c r="BL254" s="20">
        <v>0.19399999999999998</v>
      </c>
      <c r="BQ254" s="22">
        <f t="shared" si="748"/>
        <v>1185848</v>
      </c>
      <c r="BT254" s="21">
        <f t="shared" si="749"/>
        <v>218943</v>
      </c>
      <c r="BU254" s="21">
        <f t="shared" si="750"/>
        <v>19301</v>
      </c>
      <c r="CB254" s="21">
        <f t="shared" si="751"/>
        <v>1881</v>
      </c>
      <c r="CC254" s="21">
        <f t="shared" si="752"/>
        <v>14257</v>
      </c>
      <c r="CJ254" s="21">
        <f t="shared" si="753"/>
        <v>950</v>
      </c>
      <c r="CK254" s="21">
        <f t="shared" si="754"/>
        <v>110712</v>
      </c>
      <c r="CR254" s="21">
        <f t="shared" si="755"/>
        <v>10600</v>
      </c>
    </row>
    <row r="255" spans="1:96" x14ac:dyDescent="0.35">
      <c r="A255" s="14">
        <f t="shared" si="808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4"/>
        <v>49</v>
      </c>
      <c r="N255" s="7">
        <f t="shared" si="352"/>
        <v>972251</v>
      </c>
      <c r="O255" s="4">
        <f t="shared" ref="O255:O259" si="930">C255/B255</f>
        <v>0.18608003656671374</v>
      </c>
      <c r="R255">
        <f t="shared" ref="R255" si="931">C255-C254</f>
        <v>3335</v>
      </c>
      <c r="S255">
        <f t="shared" ref="S255" si="932">N255-N254</f>
        <v>5346</v>
      </c>
      <c r="T255" s="8">
        <f t="shared" ref="T255" si="933">R255/V255</f>
        <v>0.38417233037668469</v>
      </c>
      <c r="U255" s="8">
        <f t="shared" ref="U255" si="934">SUM(R249:R255)/SUM(V249:V255)</f>
        <v>0.38954168658020072</v>
      </c>
      <c r="V255">
        <f t="shared" ref="V255" si="935">B255-B254</f>
        <v>8681</v>
      </c>
      <c r="W255">
        <f t="shared" ref="W255" si="936">C255-D255-E255</f>
        <v>95445</v>
      </c>
      <c r="X255" s="3">
        <f t="shared" ref="X255" si="937">F255/W255</f>
        <v>1.3295615275813296E-2</v>
      </c>
      <c r="Y255">
        <f t="shared" ref="Y255" si="938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39">Z255-AC255-AF255</f>
        <v>1153</v>
      </c>
      <c r="AJ255">
        <f t="shared" ref="AJ255" si="940">AA255-AD255-AG255</f>
        <v>505</v>
      </c>
      <c r="AK255">
        <f t="shared" ref="AK255" si="941">AB255-AE255-AH255</f>
        <v>4562</v>
      </c>
      <c r="AL255">
        <v>9</v>
      </c>
      <c r="AM255">
        <v>9</v>
      </c>
      <c r="AN255">
        <v>35</v>
      </c>
      <c r="AS255">
        <v>8712</v>
      </c>
      <c r="AT255">
        <v>1923</v>
      </c>
      <c r="AU255">
        <f t="shared" si="624"/>
        <v>0.22073002754820936</v>
      </c>
      <c r="AV255">
        <v>52</v>
      </c>
      <c r="AW255">
        <v>9</v>
      </c>
      <c r="AX255">
        <v>292</v>
      </c>
      <c r="AY255">
        <v>46</v>
      </c>
      <c r="AZ255">
        <v>25</v>
      </c>
      <c r="BA255">
        <v>8</v>
      </c>
      <c r="BB255">
        <f t="shared" si="669"/>
        <v>0.17307692307692307</v>
      </c>
      <c r="BC255">
        <f t="shared" si="709"/>
        <v>0.15753424657534246</v>
      </c>
      <c r="BD255">
        <f t="shared" si="710"/>
        <v>0.54347826086956519</v>
      </c>
      <c r="BE255">
        <f t="shared" ref="BE255" si="942">SUM(AT249:AT255)/SUM(AS249:AS255)</f>
        <v>0.22562157465579469</v>
      </c>
      <c r="BF255">
        <f t="shared" ref="BF255" si="943">SUM(AT242:AT255)/SUM(AS242:AS255)</f>
        <v>0.24523398253648795</v>
      </c>
      <c r="BG255">
        <f t="shared" ref="BG255" si="944">SUM(AW249:AW255)/SUM(AV249:AV255)</f>
        <v>0.29655172413793102</v>
      </c>
      <c r="BH255">
        <f t="shared" ref="BH255" si="945">SUM(AY249:AY255)/SUM(AX249:AX255)</f>
        <v>0.19956803455723543</v>
      </c>
      <c r="BI255">
        <f t="shared" si="686"/>
        <v>0.27403846153846156</v>
      </c>
      <c r="BJ255" s="20">
        <v>0.26100000000000001</v>
      </c>
      <c r="BK255" s="20">
        <v>0.19500000000000001</v>
      </c>
      <c r="BL255" s="20">
        <v>0.19900000000000001</v>
      </c>
      <c r="BQ255" s="22">
        <f t="shared" si="748"/>
        <v>1194529</v>
      </c>
      <c r="BT255" s="21">
        <f t="shared" si="749"/>
        <v>222278</v>
      </c>
      <c r="BU255" s="21">
        <f t="shared" si="750"/>
        <v>19353</v>
      </c>
      <c r="CB255" s="21">
        <f t="shared" si="751"/>
        <v>1907</v>
      </c>
      <c r="CC255" s="21">
        <f t="shared" si="752"/>
        <v>14279</v>
      </c>
      <c r="CJ255" s="21">
        <f t="shared" si="753"/>
        <v>964</v>
      </c>
      <c r="CK255" s="21">
        <f t="shared" si="754"/>
        <v>110957</v>
      </c>
      <c r="CR255" s="21">
        <f t="shared" si="755"/>
        <v>10724</v>
      </c>
    </row>
    <row r="256" spans="1:96" x14ac:dyDescent="0.35">
      <c r="A256" s="14">
        <f t="shared" si="808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6">-(J256-J255)+L256</f>
        <v>60</v>
      </c>
      <c r="N256" s="7">
        <f t="shared" si="352"/>
        <v>974231</v>
      </c>
      <c r="O256" s="4">
        <f t="shared" si="930"/>
        <v>0.18662864041396965</v>
      </c>
      <c r="R256">
        <f t="shared" ref="R256" si="947">C256-C255</f>
        <v>1260</v>
      </c>
      <c r="S256">
        <f t="shared" ref="S256" si="948">N256-N255</f>
        <v>1980</v>
      </c>
      <c r="T256" s="8">
        <f t="shared" ref="T256" si="949">R256/V256</f>
        <v>0.3888888888888889</v>
      </c>
      <c r="U256" s="8">
        <f t="shared" ref="U256" si="950">SUM(R250:R256)/SUM(V250:V256)</f>
        <v>0.38628104464403396</v>
      </c>
      <c r="V256">
        <f t="shared" ref="V256" si="951">B256-B255</f>
        <v>3240</v>
      </c>
      <c r="W256">
        <f t="shared" ref="W256" si="952">C256-D256-E256</f>
        <v>93840</v>
      </c>
      <c r="X256" s="3">
        <f t="shared" ref="X256" si="953">F256/W256</f>
        <v>1.3064791133844842E-2</v>
      </c>
      <c r="Y256">
        <f t="shared" ref="Y256" si="954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5">Z256-AC256-AF256</f>
        <v>1123</v>
      </c>
      <c r="AJ256">
        <f t="shared" ref="AJ256" si="956">AA256-AD256-AG256</f>
        <v>514</v>
      </c>
      <c r="AK256">
        <f t="shared" ref="AK256" si="957">AB256-AE256-AH256</f>
        <v>4360</v>
      </c>
      <c r="AS256">
        <v>5495</v>
      </c>
      <c r="AT256">
        <v>1185</v>
      </c>
      <c r="AU256">
        <f t="shared" si="624"/>
        <v>0.21565059144676979</v>
      </c>
      <c r="AV256">
        <v>42</v>
      </c>
      <c r="AW256">
        <v>10</v>
      </c>
      <c r="AX256">
        <v>243</v>
      </c>
      <c r="AY256">
        <v>54</v>
      </c>
      <c r="AZ256">
        <v>26</v>
      </c>
      <c r="BA256">
        <v>10</v>
      </c>
      <c r="BB256">
        <f t="shared" si="669"/>
        <v>0.23809523809523808</v>
      </c>
      <c r="BC256">
        <f t="shared" si="709"/>
        <v>0.22222222222222221</v>
      </c>
      <c r="BD256">
        <f>AZ256/AY256</f>
        <v>0.48148148148148145</v>
      </c>
      <c r="BE256">
        <f t="shared" ref="BE256" si="958">SUM(AT250:AT256)/SUM(AS250:AS256)</f>
        <v>0.22317022468863543</v>
      </c>
      <c r="BF256">
        <f t="shared" ref="BF256" si="959">SUM(AT243:AT256)/SUM(AS243:AS256)</f>
        <v>0.2403167711057384</v>
      </c>
      <c r="BG256">
        <f t="shared" ref="BG256" si="960">SUM(AW250:AW256)/SUM(AV250:AV256)</f>
        <v>0.26649746192893403</v>
      </c>
      <c r="BH256">
        <f t="shared" ref="BH256" si="961">SUM(AY250:AY256)/SUM(AX250:AX256)</f>
        <v>0.19915848527349228</v>
      </c>
      <c r="BI256">
        <f t="shared" si="686"/>
        <v>0.26943005181347152</v>
      </c>
      <c r="BJ256" s="20">
        <v>0.252</v>
      </c>
      <c r="BK256" s="20">
        <v>0.184</v>
      </c>
      <c r="BL256" s="20">
        <v>0.19400000000000001</v>
      </c>
      <c r="BQ256" s="22">
        <f t="shared" si="748"/>
        <v>1197769</v>
      </c>
      <c r="BT256" s="21">
        <f t="shared" si="749"/>
        <v>223538</v>
      </c>
      <c r="BU256" s="21">
        <f t="shared" si="750"/>
        <v>19395</v>
      </c>
      <c r="CB256" s="21">
        <f t="shared" si="751"/>
        <v>1915</v>
      </c>
      <c r="CC256" s="21">
        <f t="shared" si="752"/>
        <v>14304</v>
      </c>
      <c r="CJ256" s="21">
        <f t="shared" si="753"/>
        <v>977</v>
      </c>
      <c r="CK256" s="21">
        <f t="shared" si="754"/>
        <v>111249</v>
      </c>
      <c r="CR256" s="21">
        <f t="shared" si="755"/>
        <v>10736</v>
      </c>
    </row>
    <row r="257" spans="1:96" x14ac:dyDescent="0.35">
      <c r="A257" s="14">
        <f t="shared" si="808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6"/>
        <v>40</v>
      </c>
      <c r="N257" s="7">
        <f t="shared" si="352"/>
        <v>977726</v>
      </c>
      <c r="O257" s="4">
        <f t="shared" si="930"/>
        <v>0.18760188981193279</v>
      </c>
      <c r="R257">
        <f t="shared" ref="R257" si="962">C257-C256</f>
        <v>2242</v>
      </c>
      <c r="S257">
        <f t="shared" ref="S257" si="963">N257-N256</f>
        <v>3495</v>
      </c>
      <c r="T257" s="8">
        <f t="shared" ref="T257" si="964">R257/V257</f>
        <v>0.39079658358026842</v>
      </c>
      <c r="U257" s="8">
        <f t="shared" ref="U257" si="965">SUM(R251:R257)/SUM(V251:V257)</f>
        <v>0.38488000160936653</v>
      </c>
      <c r="V257">
        <f t="shared" ref="V257" si="966">B257-B256</f>
        <v>5737</v>
      </c>
      <c r="W257">
        <f t="shared" ref="W257" si="967">C257-D257-E257</f>
        <v>93412</v>
      </c>
      <c r="X257" s="3">
        <f t="shared" ref="X257" si="968">F257/W257</f>
        <v>1.3071125765426284E-2</v>
      </c>
      <c r="Y257">
        <f t="shared" ref="Y257" si="969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0">Z257-AC257-AF257</f>
        <v>1100</v>
      </c>
      <c r="AJ257">
        <f t="shared" ref="AJ257" si="971">AA257-AD257-AG257</f>
        <v>524</v>
      </c>
      <c r="AK257">
        <f t="shared" ref="AK257:AK262" si="972">AB257-AE257-AH257</f>
        <v>4260</v>
      </c>
      <c r="AS257">
        <v>4834</v>
      </c>
      <c r="AT257">
        <v>928</v>
      </c>
      <c r="AU257">
        <f t="shared" si="624"/>
        <v>0.19197352089366984</v>
      </c>
      <c r="AV257">
        <v>37</v>
      </c>
      <c r="AW257">
        <v>5</v>
      </c>
      <c r="AX257">
        <v>245</v>
      </c>
      <c r="AY257">
        <v>39</v>
      </c>
      <c r="AZ257">
        <v>25</v>
      </c>
      <c r="BA257">
        <v>6</v>
      </c>
      <c r="BB257">
        <f t="shared" si="669"/>
        <v>0.13513513513513514</v>
      </c>
      <c r="BC257">
        <f t="shared" si="709"/>
        <v>0.15918367346938775</v>
      </c>
      <c r="BD257">
        <f t="shared" si="710"/>
        <v>0.64102564102564108</v>
      </c>
      <c r="BE257">
        <f t="shared" ref="BE257" si="973">SUM(AT251:AT257)/SUM(AS251:AS257)</f>
        <v>0.21745266850817591</v>
      </c>
      <c r="BF257">
        <f t="shared" ref="BF257" si="974">SUM(AT244:AT257)/SUM(AS244:AS257)</f>
        <v>0.23357530333604129</v>
      </c>
      <c r="BG257">
        <f t="shared" ref="BG257" si="975">SUM(AW251:AW257)/SUM(AV251:AV257)</f>
        <v>0.26005361930294907</v>
      </c>
      <c r="BH257">
        <f t="shared" ref="BH257" si="976">SUM(AY251:AY257)/SUM(AX251:AX257)</f>
        <v>0.18575063613231552</v>
      </c>
      <c r="BI257">
        <f t="shared" ref="BI257:BI262" si="977">SUM(BA251:BA257)/SUM(AZ251:AZ257)</f>
        <v>0.27624309392265195</v>
      </c>
      <c r="BJ257" s="20">
        <v>0.24399999999999999</v>
      </c>
      <c r="BK257" s="20">
        <v>0.17799999999999999</v>
      </c>
      <c r="BL257" s="20">
        <v>0.186</v>
      </c>
      <c r="BQ257" s="22">
        <f t="shared" si="748"/>
        <v>1203506</v>
      </c>
      <c r="BT257" s="21">
        <f t="shared" si="749"/>
        <v>225780</v>
      </c>
      <c r="BU257" s="21">
        <f t="shared" si="750"/>
        <v>19432</v>
      </c>
      <c r="CB257" s="21">
        <f t="shared" si="751"/>
        <v>1928</v>
      </c>
      <c r="CC257" s="21">
        <f t="shared" si="752"/>
        <v>14330</v>
      </c>
      <c r="CJ257" s="21">
        <f t="shared" si="753"/>
        <v>992</v>
      </c>
      <c r="CK257" s="21">
        <f t="shared" si="754"/>
        <v>111492</v>
      </c>
      <c r="CR257" s="21">
        <f t="shared" si="755"/>
        <v>10813</v>
      </c>
    </row>
    <row r="258" spans="1:96" x14ac:dyDescent="0.35">
      <c r="A258" s="14">
        <f t="shared" si="808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6"/>
        <v>44</v>
      </c>
      <c r="N258" s="7">
        <f t="shared" si="352"/>
        <v>980257</v>
      </c>
      <c r="O258" s="4">
        <f t="shared" si="930"/>
        <v>0.18856457456750655</v>
      </c>
      <c r="R258">
        <f t="shared" ref="R258" si="978">C258-C257</f>
        <v>2016</v>
      </c>
      <c r="S258">
        <f t="shared" ref="S258" si="979">N258-N257</f>
        <v>2531</v>
      </c>
      <c r="T258" s="8">
        <f t="shared" ref="T258" si="980">R258/V258</f>
        <v>0.44336925445348579</v>
      </c>
      <c r="U258" s="8">
        <f t="shared" ref="U258" si="981">SUM(R252:R258)/SUM(V252:V258)</f>
        <v>0.38930460161067343</v>
      </c>
      <c r="V258">
        <f t="shared" ref="V258" si="982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3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4">Z258-AC258-AF258</f>
        <v>1103</v>
      </c>
      <c r="AJ258">
        <f t="shared" ref="AJ258" si="985">AA258-AD258-AG258</f>
        <v>547</v>
      </c>
      <c r="AK258">
        <f t="shared" si="972"/>
        <v>4282</v>
      </c>
      <c r="AS258">
        <v>4853</v>
      </c>
      <c r="AT258">
        <v>1171</v>
      </c>
      <c r="AU258">
        <f t="shared" si="624"/>
        <v>0.24129404492066764</v>
      </c>
      <c r="AV258">
        <v>35</v>
      </c>
      <c r="AW258">
        <v>7</v>
      </c>
      <c r="AX258">
        <v>168</v>
      </c>
      <c r="AY258">
        <v>27</v>
      </c>
      <c r="AZ258">
        <v>10</v>
      </c>
      <c r="BA258">
        <v>4</v>
      </c>
      <c r="BB258">
        <f t="shared" si="669"/>
        <v>0.2</v>
      </c>
      <c r="BC258">
        <f t="shared" si="709"/>
        <v>0.16071428571428573</v>
      </c>
      <c r="BD258">
        <f t="shared" si="710"/>
        <v>0.37037037037037035</v>
      </c>
      <c r="BE258">
        <f t="shared" ref="BE258" si="986">SUM(AT252:AT258)/SUM(AS252:AS258)</f>
        <v>0.2183481056656239</v>
      </c>
      <c r="BF258">
        <f t="shared" ref="BF258" si="987">SUM(AT245:AT258)/SUM(AS245:AS258)</f>
        <v>0.23197200607762788</v>
      </c>
      <c r="BG258">
        <f t="shared" ref="BG258" si="988">SUM(AW252:AW258)/SUM(AV252:AV258)</f>
        <v>0.25806451612903225</v>
      </c>
      <c r="BH258">
        <f t="shared" ref="BH258" si="989">SUM(AY252:AY258)/SUM(AX252:AX258)</f>
        <v>0.18377765173000568</v>
      </c>
      <c r="BI258">
        <f t="shared" si="977"/>
        <v>0.29629629629629628</v>
      </c>
      <c r="BJ258" s="20">
        <v>0.246</v>
      </c>
      <c r="BK258" s="20">
        <v>0.17599999999999999</v>
      </c>
      <c r="BL258" s="20">
        <v>0.20200000000000001</v>
      </c>
      <c r="BQ258" s="22">
        <f t="shared" si="748"/>
        <v>1208053</v>
      </c>
      <c r="BT258" s="21">
        <f t="shared" si="749"/>
        <v>227796</v>
      </c>
      <c r="BU258" s="21">
        <f t="shared" si="750"/>
        <v>19467</v>
      </c>
      <c r="CB258" s="21">
        <f t="shared" si="751"/>
        <v>1950</v>
      </c>
      <c r="CC258" s="21">
        <f t="shared" si="752"/>
        <v>14355</v>
      </c>
      <c r="CJ258" s="21">
        <f t="shared" si="753"/>
        <v>1018</v>
      </c>
      <c r="CK258" s="21">
        <f t="shared" si="754"/>
        <v>111737</v>
      </c>
      <c r="CR258" s="21">
        <f t="shared" si="755"/>
        <v>10886</v>
      </c>
    </row>
    <row r="259" spans="1:96" x14ac:dyDescent="0.35">
      <c r="A259" s="14">
        <f t="shared" si="808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6"/>
        <v>38</v>
      </c>
      <c r="N259" s="7">
        <f t="shared" si="352"/>
        <v>982088</v>
      </c>
      <c r="O259" s="4">
        <f t="shared" si="930"/>
        <v>0.18906742853368125</v>
      </c>
      <c r="R259">
        <f t="shared" ref="R259" si="990">C259-C258</f>
        <v>1176</v>
      </c>
      <c r="S259">
        <f t="shared" ref="S259" si="991">N259-N258</f>
        <v>1831</v>
      </c>
      <c r="T259" s="8">
        <f t="shared" ref="T259" si="992">R259/V259</f>
        <v>0.39108746258729632</v>
      </c>
      <c r="U259" s="8">
        <f t="shared" ref="U259" si="993">SUM(R253:R259)/SUM(V253:V259)</f>
        <v>0.39615190338430456</v>
      </c>
      <c r="V259">
        <f t="shared" ref="V259" si="994">B259-B258</f>
        <v>3007</v>
      </c>
      <c r="W259">
        <f t="shared" ref="W259" si="995">C259-D259-E259</f>
        <v>94360</v>
      </c>
      <c r="X259" s="3">
        <f t="shared" ref="X259" si="996">F259/W259</f>
        <v>1.2314540059347181E-2</v>
      </c>
      <c r="Y259">
        <f t="shared" ref="Y259" si="997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998">Z259-AC259-AF259</f>
        <v>1091</v>
      </c>
      <c r="AJ259">
        <f t="shared" ref="AJ259" si="999">AA259-AD259-AG259</f>
        <v>546</v>
      </c>
      <c r="AK259">
        <f t="shared" si="972"/>
        <v>4214</v>
      </c>
      <c r="AL259">
        <v>1</v>
      </c>
      <c r="AM259">
        <v>1</v>
      </c>
      <c r="AN259">
        <v>12</v>
      </c>
      <c r="AS259">
        <v>3786</v>
      </c>
      <c r="AT259">
        <v>853</v>
      </c>
      <c r="AU259">
        <f t="shared" si="624"/>
        <v>0.22530375066032751</v>
      </c>
      <c r="AV259">
        <v>15</v>
      </c>
      <c r="AW259">
        <v>5</v>
      </c>
      <c r="AX259">
        <v>142</v>
      </c>
      <c r="AY259">
        <v>20</v>
      </c>
      <c r="AZ259">
        <v>11</v>
      </c>
      <c r="BA259">
        <v>5</v>
      </c>
      <c r="BB259">
        <f t="shared" si="669"/>
        <v>0.33333333333333331</v>
      </c>
      <c r="BC259">
        <f t="shared" si="709"/>
        <v>0.14084507042253522</v>
      </c>
      <c r="BD259">
        <f t="shared" si="710"/>
        <v>0.55000000000000004</v>
      </c>
      <c r="BE259">
        <f t="shared" ref="BE259" si="1000">SUM(AT253:AT259)/SUM(AS253:AS259)</f>
        <v>0.21970755332029432</v>
      </c>
      <c r="BF259">
        <f t="shared" ref="BF259" si="1001">SUM(AT246:AT259)/SUM(AS246:AS259)</f>
        <v>0.22957745150735051</v>
      </c>
      <c r="BG259">
        <f t="shared" ref="BG259" si="1002">SUM(AW253:AW259)/SUM(AV253:AV259)</f>
        <v>0.24085365853658536</v>
      </c>
      <c r="BH259">
        <f t="shared" ref="BH259" si="1003">SUM(AY253:AY259)/SUM(AX253:AX259)</f>
        <v>0.18113858539390454</v>
      </c>
      <c r="BI259">
        <f t="shared" si="977"/>
        <v>0.31372549019607843</v>
      </c>
      <c r="BJ259" s="20">
        <v>0.24299999999999999</v>
      </c>
      <c r="BK259" s="20">
        <v>0.17299999999999999</v>
      </c>
      <c r="BL259" s="20">
        <v>0.20499999999999999</v>
      </c>
      <c r="BQ259" s="22">
        <f t="shared" si="748"/>
        <v>1211060</v>
      </c>
      <c r="BT259" s="21">
        <f t="shared" si="749"/>
        <v>228972</v>
      </c>
      <c r="BU259" s="21">
        <f t="shared" si="750"/>
        <v>19482</v>
      </c>
      <c r="CB259" s="21">
        <f t="shared" si="751"/>
        <v>1953</v>
      </c>
      <c r="CC259" s="21">
        <f t="shared" si="752"/>
        <v>14365</v>
      </c>
      <c r="CJ259" s="21">
        <f t="shared" si="753"/>
        <v>1023</v>
      </c>
      <c r="CK259" s="21">
        <f t="shared" si="754"/>
        <v>111905</v>
      </c>
      <c r="CR259" s="21">
        <f t="shared" si="755"/>
        <v>10899</v>
      </c>
    </row>
    <row r="260" spans="1:96" x14ac:dyDescent="0.35">
      <c r="A260" s="14">
        <f t="shared" si="808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4">-(J260-J259)+L260</f>
        <v>32</v>
      </c>
      <c r="N260" s="7">
        <f t="shared" ref="N260:N261" si="1005">B260-C260</f>
        <v>984772</v>
      </c>
      <c r="O260" s="4">
        <f t="shared" ref="O260:O261" si="1006">C260/B260</f>
        <v>0.18993476848157806</v>
      </c>
      <c r="R260">
        <f t="shared" ref="R260" si="1007">C260-C259</f>
        <v>1926</v>
      </c>
      <c r="S260">
        <f t="shared" ref="S260" si="1008">N260-N259</f>
        <v>2684</v>
      </c>
      <c r="T260" s="8">
        <f t="shared" ref="T260" si="1009">R260/V260</f>
        <v>0.41778741865509761</v>
      </c>
      <c r="U260" s="8">
        <f t="shared" ref="U260" si="1010">SUM(R254:R260)/SUM(V254:V260)</f>
        <v>0.3992862910578</v>
      </c>
      <c r="V260">
        <f t="shared" ref="V260" si="1011">B260-B259</f>
        <v>4610</v>
      </c>
      <c r="W260">
        <f t="shared" ref="W260" si="1012">C260-D260-E260</f>
        <v>91041</v>
      </c>
      <c r="X260" s="3">
        <f t="shared" ref="X260" si="1013">F260/W260</f>
        <v>1.287332081150251E-2</v>
      </c>
      <c r="Y260">
        <f t="shared" ref="Y260" si="1014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5">Z260-AC260-AF260</f>
        <v>1041</v>
      </c>
      <c r="AJ260">
        <f t="shared" ref="AJ260" si="1016">AA260-AD260-AG260</f>
        <v>517</v>
      </c>
      <c r="AK260">
        <f t="shared" si="972"/>
        <v>3993</v>
      </c>
      <c r="AS260">
        <v>4613</v>
      </c>
      <c r="AT260">
        <v>1171</v>
      </c>
      <c r="AU260">
        <f t="shared" si="624"/>
        <v>0.25384782137437678</v>
      </c>
      <c r="AV260">
        <v>21</v>
      </c>
      <c r="AW260">
        <v>6</v>
      </c>
      <c r="AX260">
        <v>162</v>
      </c>
      <c r="AY260">
        <v>43</v>
      </c>
      <c r="AZ260">
        <v>14</v>
      </c>
      <c r="BA260">
        <v>3</v>
      </c>
      <c r="BB260">
        <f t="shared" si="669"/>
        <v>0.2857142857142857</v>
      </c>
      <c r="BC260">
        <f t="shared" si="709"/>
        <v>0.26543209876543211</v>
      </c>
      <c r="BD260">
        <f t="shared" si="710"/>
        <v>0.32558139534883723</v>
      </c>
      <c r="BE260">
        <f t="shared" ref="BE260" si="1017">SUM(AT254:AT260)/SUM(AS254:AS260)</f>
        <v>0.22318803852002028</v>
      </c>
      <c r="BF260">
        <f t="shared" ref="BF260" si="1018">SUM(AT247:AT260)/SUM(AS247:AS260)</f>
        <v>0.22953476113312898</v>
      </c>
      <c r="BG260">
        <f t="shared" ref="BG260" si="1019">SUM(AW254:AW260)/SUM(AV254:AV260)</f>
        <v>0.2342007434944238</v>
      </c>
      <c r="BH260">
        <f t="shared" ref="BH260" si="1020">SUM(AY254:AY260)/SUM(AX254:AX260)</f>
        <v>0.18704074816299265</v>
      </c>
      <c r="BI260">
        <f t="shared" si="977"/>
        <v>0.33082706766917291</v>
      </c>
      <c r="BJ260" s="20">
        <v>0.23599999999999999</v>
      </c>
      <c r="BK260" s="20">
        <v>0.16500000000000001</v>
      </c>
      <c r="BL260" s="20">
        <v>0.20100000000000001</v>
      </c>
      <c r="BQ260" s="22">
        <f t="shared" si="748"/>
        <v>1215670</v>
      </c>
      <c r="BT260" s="21">
        <f t="shared" si="749"/>
        <v>230898</v>
      </c>
      <c r="BU260" s="21">
        <f t="shared" si="750"/>
        <v>19503</v>
      </c>
      <c r="CB260" s="21">
        <f t="shared" si="751"/>
        <v>1967</v>
      </c>
      <c r="CC260" s="21">
        <f t="shared" si="752"/>
        <v>14376</v>
      </c>
      <c r="CJ260" s="21">
        <f t="shared" si="753"/>
        <v>1026</v>
      </c>
      <c r="CK260" s="21">
        <f t="shared" si="754"/>
        <v>112047</v>
      </c>
      <c r="CR260" s="21">
        <f t="shared" si="755"/>
        <v>10974</v>
      </c>
    </row>
    <row r="261" spans="1:96" x14ac:dyDescent="0.35">
      <c r="A261" s="14">
        <f t="shared" si="808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4"/>
        <v>43</v>
      </c>
      <c r="N261" s="7">
        <f t="shared" si="1005"/>
        <v>988707</v>
      </c>
      <c r="O261" s="4">
        <f t="shared" si="1006"/>
        <v>0.19129133182013375</v>
      </c>
      <c r="R261">
        <f t="shared" ref="R261" si="1021">C261-C260</f>
        <v>2970</v>
      </c>
      <c r="S261">
        <f t="shared" ref="S261" si="1022">N261-N260</f>
        <v>3935</v>
      </c>
      <c r="T261" s="8">
        <f t="shared" ref="T261" si="1023">R261/V261</f>
        <v>0.43012309920347574</v>
      </c>
      <c r="U261" s="8">
        <f t="shared" ref="U261" si="1024">SUM(R255:R261)/SUM(V255:V261)</f>
        <v>0.40637678002559424</v>
      </c>
      <c r="V261">
        <f t="shared" ref="V261" si="1025">B261-B260</f>
        <v>6905</v>
      </c>
      <c r="W261">
        <f t="shared" ref="W261" si="1026">C261-D261-E261</f>
        <v>89168</v>
      </c>
      <c r="X261" s="3">
        <f t="shared" ref="X261" si="1027">F261/W261</f>
        <v>1.3031580836174412E-2</v>
      </c>
      <c r="Y261">
        <f t="shared" ref="Y261" si="1028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29">Z261-AC261-AF261</f>
        <v>1009</v>
      </c>
      <c r="AJ261">
        <f t="shared" ref="AJ261" si="1030">AA261-AD261-AG261</f>
        <v>518</v>
      </c>
      <c r="AK261">
        <f t="shared" si="972"/>
        <v>3936</v>
      </c>
      <c r="AS261">
        <v>5593</v>
      </c>
      <c r="AT261">
        <v>1154</v>
      </c>
      <c r="AU261">
        <f t="shared" si="624"/>
        <v>0.20632934024673699</v>
      </c>
      <c r="AV261">
        <v>45</v>
      </c>
      <c r="AW261">
        <v>5</v>
      </c>
      <c r="AX261">
        <v>490</v>
      </c>
      <c r="AY261">
        <v>57</v>
      </c>
      <c r="AZ261">
        <v>23</v>
      </c>
      <c r="BA261">
        <v>8</v>
      </c>
      <c r="BB261">
        <f t="shared" si="669"/>
        <v>0.1111111111111111</v>
      </c>
      <c r="BC261">
        <f t="shared" si="709"/>
        <v>0.11632653061224489</v>
      </c>
      <c r="BD261">
        <f t="shared" si="710"/>
        <v>0.40350877192982454</v>
      </c>
      <c r="BE261">
        <f t="shared" ref="BE261" si="1031">SUM(AT255:AT261)/SUM(AS255:AS261)</f>
        <v>0.22132186031779549</v>
      </c>
      <c r="BF261">
        <f t="shared" ref="BF261" si="1032">SUM(AT248:AT261)/SUM(AS248:AS261)</f>
        <v>0.2255191393545159</v>
      </c>
      <c r="BG261">
        <f t="shared" ref="BG261" si="1033">SUM(AW255:AW261)/SUM(AV255:AV261)</f>
        <v>0.19028340080971659</v>
      </c>
      <c r="BH261">
        <f t="shared" ref="BH261" si="1034">SUM(AY255:AY261)/SUM(AX255:AX261)</f>
        <v>0.16417910447761194</v>
      </c>
      <c r="BI261">
        <f t="shared" si="977"/>
        <v>0.32835820895522388</v>
      </c>
      <c r="BJ261" s="20">
        <v>0.23</v>
      </c>
      <c r="BK261" s="20">
        <v>0.155</v>
      </c>
      <c r="BL261" s="20">
        <v>0.2</v>
      </c>
      <c r="BQ261" s="22">
        <f t="shared" si="748"/>
        <v>1222575</v>
      </c>
      <c r="BT261" s="21">
        <f t="shared" si="749"/>
        <v>233868</v>
      </c>
      <c r="BU261" s="21">
        <f t="shared" si="750"/>
        <v>19548</v>
      </c>
      <c r="CB261" s="21">
        <f t="shared" si="751"/>
        <v>1986</v>
      </c>
      <c r="CC261" s="21">
        <f t="shared" si="752"/>
        <v>14390</v>
      </c>
      <c r="CJ261" s="21">
        <f t="shared" si="753"/>
        <v>1050</v>
      </c>
      <c r="CK261" s="21">
        <f t="shared" si="754"/>
        <v>112209</v>
      </c>
      <c r="CR261" s="21">
        <f t="shared" si="755"/>
        <v>11159</v>
      </c>
    </row>
    <row r="262" spans="1:96" x14ac:dyDescent="0.35">
      <c r="A262" s="14">
        <f t="shared" si="808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5">-(J262-J261)+L262</f>
        <v>22</v>
      </c>
      <c r="N262" s="7">
        <f t="shared" ref="N262" si="1036">B262-C262</f>
        <v>992781</v>
      </c>
      <c r="O262" s="4">
        <f t="shared" ref="O262" si="1037">C262/B262</f>
        <v>0.19258330303836196</v>
      </c>
      <c r="R262">
        <f t="shared" ref="R262" si="1038">C262-C261</f>
        <v>2928</v>
      </c>
      <c r="S262">
        <f t="shared" ref="S262" si="1039">N262-N261</f>
        <v>4074</v>
      </c>
      <c r="T262" s="8">
        <f t="shared" ref="T262" si="1040">R262/V262</f>
        <v>0.41816623821765209</v>
      </c>
      <c r="U262" s="8">
        <f t="shared" ref="U262" si="1041">SUM(R256:R262)/SUM(V256:V262)</f>
        <v>0.41423191052271169</v>
      </c>
      <c r="V262">
        <f t="shared" ref="V262" si="1042">B262-B261</f>
        <v>7002</v>
      </c>
      <c r="W262">
        <f t="shared" ref="W262" si="1043">C262-D262-E262</f>
        <v>87124</v>
      </c>
      <c r="X262" s="3">
        <f t="shared" ref="X262" si="1044">F262/W262</f>
        <v>1.2901152380515127E-2</v>
      </c>
      <c r="Y262">
        <f t="shared" ref="Y262" si="1045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6">Z262-AC262-AF262</f>
        <v>968</v>
      </c>
      <c r="AJ262">
        <f t="shared" ref="AJ262" si="1047">AA262-AD262-AG262</f>
        <v>510</v>
      </c>
      <c r="AK262">
        <f t="shared" si="972"/>
        <v>3750</v>
      </c>
      <c r="AS262">
        <v>7190</v>
      </c>
      <c r="AT262">
        <v>1524</v>
      </c>
      <c r="AU262">
        <f t="shared" si="624"/>
        <v>0.21196105702364396</v>
      </c>
      <c r="AV262">
        <v>44</v>
      </c>
      <c r="AW262">
        <v>9</v>
      </c>
      <c r="AX262">
        <v>205</v>
      </c>
      <c r="AY262">
        <v>34</v>
      </c>
      <c r="AZ262">
        <v>21</v>
      </c>
      <c r="BA262">
        <v>4</v>
      </c>
      <c r="BB262">
        <f t="shared" si="669"/>
        <v>0.20454545454545456</v>
      </c>
      <c r="BC262">
        <f t="shared" si="709"/>
        <v>0.16585365853658537</v>
      </c>
      <c r="BD262">
        <f t="shared" si="710"/>
        <v>0.61764705882352944</v>
      </c>
      <c r="BE262">
        <f t="shared" ref="BE262" si="1048">SUM(AT256:AT262)/SUM(AS256:AS262)</f>
        <v>0.21961280387196128</v>
      </c>
      <c r="BF262">
        <f t="shared" ref="BF262" si="1049">SUM(AT249:AT262)/SUM(AS249:AS262)</f>
        <v>0.22335051760695132</v>
      </c>
      <c r="BG262">
        <f t="shared" ref="BG262" si="1050">SUM(AW256:AW262)/SUM(AV256:AV262)</f>
        <v>0.19665271966527198</v>
      </c>
      <c r="BH262">
        <f t="shared" ref="BH262" si="1051">SUM(AY256:AY262)/SUM(AX256:AX262)</f>
        <v>0.16555891238670695</v>
      </c>
      <c r="BI262">
        <f t="shared" si="977"/>
        <v>0.30769230769230771</v>
      </c>
      <c r="BJ262" s="20">
        <v>0.215</v>
      </c>
      <c r="BK262" s="20">
        <v>0.14099999999999999</v>
      </c>
      <c r="BL262" s="20">
        <v>0.20100000000000001</v>
      </c>
      <c r="BM262" s="21">
        <f>BM264-AS262</f>
        <v>2553984</v>
      </c>
      <c r="BQ262" s="22">
        <f t="shared" si="748"/>
        <v>1229577</v>
      </c>
      <c r="BT262" s="21">
        <f t="shared" si="749"/>
        <v>236796</v>
      </c>
      <c r="BU262" s="21">
        <f t="shared" si="750"/>
        <v>19592</v>
      </c>
      <c r="CB262" s="21">
        <f t="shared" si="751"/>
        <v>2007</v>
      </c>
      <c r="CC262" s="21">
        <f t="shared" si="752"/>
        <v>14413</v>
      </c>
      <c r="CJ262" s="21">
        <f t="shared" si="753"/>
        <v>1062</v>
      </c>
      <c r="CK262" s="21">
        <f t="shared" si="754"/>
        <v>112699</v>
      </c>
      <c r="CR262" s="21">
        <f t="shared" si="755"/>
        <v>11221</v>
      </c>
    </row>
    <row r="263" spans="1:96" x14ac:dyDescent="0.35">
      <c r="A263" s="14">
        <f t="shared" si="808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2">-(J263-J262)+L263</f>
        <v>79</v>
      </c>
      <c r="N263" s="7">
        <f t="shared" ref="N263" si="1053">B263-C263</f>
        <v>997477</v>
      </c>
      <c r="O263" s="4">
        <f t="shared" ref="O263" si="1054">C263/B263</f>
        <v>0.19373906773879615</v>
      </c>
      <c r="R263">
        <f t="shared" ref="R263" si="1055">C263-C262</f>
        <v>2891</v>
      </c>
      <c r="S263">
        <f t="shared" ref="S263" si="1056">N263-N262</f>
        <v>4696</v>
      </c>
      <c r="T263" s="8">
        <f t="shared" ref="T263" si="1057">R263/V263</f>
        <v>0.38104652695400026</v>
      </c>
      <c r="U263" s="8">
        <f t="shared" ref="U263" si="1058">SUM(R257:R263)/SUM(V257:V263)</f>
        <v>0.40992511740068538</v>
      </c>
      <c r="V263">
        <f t="shared" ref="V263" si="1059">B263-B262</f>
        <v>7587</v>
      </c>
      <c r="W263">
        <f t="shared" ref="W263" si="1060">C263-D263-E263</f>
        <v>84752</v>
      </c>
      <c r="X263" s="3">
        <f t="shared" ref="X263" si="1061">F263/W263</f>
        <v>1.1799131583915424E-2</v>
      </c>
      <c r="Y263">
        <f t="shared" ref="Y263:Y264" si="1062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3">Z263-AC263-AF263</f>
        <v>914</v>
      </c>
      <c r="AJ263">
        <f t="shared" ref="AJ263" si="1064">AA263-AD263-AG263</f>
        <v>491</v>
      </c>
      <c r="AK263">
        <f t="shared" ref="AK263" si="1065">AB263-AE263-AH263</f>
        <v>3550</v>
      </c>
      <c r="AL263">
        <v>0</v>
      </c>
      <c r="AM263">
        <v>0</v>
      </c>
      <c r="AN263">
        <v>9</v>
      </c>
      <c r="AS263">
        <v>6883</v>
      </c>
      <c r="AT263">
        <v>1396</v>
      </c>
      <c r="AU263">
        <f t="shared" si="624"/>
        <v>0.20281853842801104</v>
      </c>
      <c r="AV263">
        <v>48</v>
      </c>
      <c r="AW263">
        <v>10</v>
      </c>
      <c r="AX263">
        <v>241</v>
      </c>
      <c r="AY263">
        <v>40</v>
      </c>
      <c r="AZ263">
        <v>27</v>
      </c>
      <c r="BA263">
        <v>7</v>
      </c>
      <c r="BB263">
        <f t="shared" si="669"/>
        <v>0.20833333333333334</v>
      </c>
      <c r="BC263">
        <f t="shared" si="709"/>
        <v>0.16597510373443983</v>
      </c>
      <c r="BD263">
        <f t="shared" si="710"/>
        <v>0.67500000000000004</v>
      </c>
      <c r="BE263">
        <f t="shared" ref="BE263" si="1066">SUM(AT257:AT263)/SUM(AS257:AS263)</f>
        <v>0.21712756940029668</v>
      </c>
      <c r="BF263">
        <f t="shared" ref="BF263" si="1067">SUM(AT250:AT263)/SUM(AS250:AS263)</f>
        <v>0.22071922039689276</v>
      </c>
      <c r="BG263">
        <f t="shared" ref="BG263" si="1068">SUM(AW257:AW263)/SUM(AV257:AV263)</f>
        <v>0.19183673469387755</v>
      </c>
      <c r="BH263">
        <f t="shared" ref="BH263" si="1069">SUM(AY257:AY263)/SUM(AX257:AX263)</f>
        <v>0.15728977616454931</v>
      </c>
      <c r="BI263">
        <f t="shared" ref="BI263" si="1070">SUM(BA257:BA263)/SUM(AZ257:AZ263)</f>
        <v>0.28244274809160308</v>
      </c>
      <c r="BJ263" s="20">
        <v>0.21</v>
      </c>
      <c r="BK263" s="20">
        <v>0.13700000000000001</v>
      </c>
      <c r="BL263" s="20">
        <v>0.185</v>
      </c>
      <c r="BQ263" s="22">
        <f t="shared" si="748"/>
        <v>1237164</v>
      </c>
      <c r="BT263" s="21">
        <f t="shared" si="749"/>
        <v>239687</v>
      </c>
      <c r="BU263" s="21">
        <f t="shared" si="750"/>
        <v>19640</v>
      </c>
      <c r="CB263" s="21">
        <f t="shared" si="751"/>
        <v>2030</v>
      </c>
      <c r="CC263" s="21">
        <f t="shared" si="752"/>
        <v>14434</v>
      </c>
      <c r="CJ263" s="21">
        <f t="shared" si="753"/>
        <v>1076</v>
      </c>
      <c r="CK263" s="21">
        <f t="shared" si="754"/>
        <v>112904</v>
      </c>
      <c r="CR263" s="21">
        <f t="shared" si="755"/>
        <v>11297</v>
      </c>
    </row>
    <row r="264" spans="1:96" x14ac:dyDescent="0.35">
      <c r="A264" s="14">
        <f t="shared" si="808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1">-(J264-J263)+L264</f>
        <v>51</v>
      </c>
      <c r="N264" s="7">
        <f t="shared" ref="N264" si="1072">B264-C264</f>
        <v>1001527</v>
      </c>
      <c r="O264" s="4">
        <f t="shared" ref="O264" si="1073">C264/B264</f>
        <v>0.19464855780442109</v>
      </c>
      <c r="R264">
        <f t="shared" ref="R264" si="1074">C264-C263</f>
        <v>2376</v>
      </c>
      <c r="S264">
        <f t="shared" ref="S264" si="1075">N264-N263</f>
        <v>4050</v>
      </c>
      <c r="T264" s="8">
        <f t="shared" ref="T264" si="1076">R264/V264</f>
        <v>0.36974789915966388</v>
      </c>
      <c r="U264" s="8">
        <f t="shared" ref="U264" si="1077">SUM(R258:R264)/SUM(V258:V264)</f>
        <v>0.40622193393872869</v>
      </c>
      <c r="V264">
        <f t="shared" ref="V264" si="1078">B264-B263</f>
        <v>6426</v>
      </c>
      <c r="W264">
        <f t="shared" ref="W264" si="1079">C264-D264-E264</f>
        <v>82370</v>
      </c>
      <c r="X264" s="3">
        <f t="shared" ref="X264" si="1080">F264/W264</f>
        <v>1.1654728663348306E-2</v>
      </c>
      <c r="Y264">
        <f t="shared" si="1062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1">Z264-AC264-AF264</f>
        <v>874</v>
      </c>
      <c r="AJ264">
        <f t="shared" ref="AJ264" si="1082">AA264-AD264-AG264</f>
        <v>465</v>
      </c>
      <c r="AK264">
        <f t="shared" ref="AK264:AK265" si="1083">AB264-AE264-AH264</f>
        <v>3382</v>
      </c>
      <c r="BE264">
        <f t="shared" ref="BE264:BE270" si="1084">SUM(AT258:AT264)/SUM(AS258:AS264)</f>
        <v>0.22082143508111063</v>
      </c>
      <c r="BF264">
        <f t="shared" ref="BF264:BF270" si="1085">SUM(AT251:AT264)/SUM(AS251:AS264)</f>
        <v>0.21879658243955644</v>
      </c>
      <c r="BG264">
        <f t="shared" ref="BG264:BG270" si="1086">SUM(AW258:AW264)/SUM(AV258:AV264)</f>
        <v>0.20192307692307693</v>
      </c>
      <c r="BH264">
        <f t="shared" ref="BH264:BH270" si="1087">SUM(AY258:AY264)/SUM(AX258:AX264)</f>
        <v>0.15696022727272727</v>
      </c>
      <c r="BI264">
        <f t="shared" ref="BI264:BI270" si="1088">SUM(BA258:BA264)/SUM(AZ258:AZ264)</f>
        <v>0.29245283018867924</v>
      </c>
      <c r="BJ264" s="20">
        <v>0.2</v>
      </c>
      <c r="BK264" s="20">
        <v>0.13500000000000001</v>
      </c>
      <c r="BL264" s="20">
        <v>0.188</v>
      </c>
      <c r="BM264" s="21">
        <v>2561174</v>
      </c>
      <c r="BN264" s="21">
        <v>261722</v>
      </c>
      <c r="BQ264" s="21">
        <v>1243592</v>
      </c>
      <c r="BT264" s="21">
        <v>242065</v>
      </c>
      <c r="BU264" s="21">
        <v>19640</v>
      </c>
      <c r="BV264" s="21">
        <v>2145</v>
      </c>
      <c r="BY264" s="21">
        <v>8819</v>
      </c>
      <c r="CB264" s="21">
        <v>2046</v>
      </c>
      <c r="CC264" s="21">
        <v>14461</v>
      </c>
      <c r="CD264" s="21">
        <v>1154</v>
      </c>
      <c r="CG264" s="21">
        <v>5195</v>
      </c>
      <c r="CJ264" s="21">
        <v>1089</v>
      </c>
      <c r="CK264" s="21">
        <v>113145</v>
      </c>
      <c r="CL264" s="21">
        <v>12426</v>
      </c>
      <c r="CO264" s="21">
        <v>53329</v>
      </c>
      <c r="CR264" s="21">
        <v>11372</v>
      </c>
    </row>
    <row r="265" spans="1:96" x14ac:dyDescent="0.35">
      <c r="A265" s="14">
        <f t="shared" si="808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89">-(J265-J264)+L265</f>
        <v>43</v>
      </c>
      <c r="N265" s="7">
        <f t="shared" ref="N265:N266" si="1090">B265-C265</f>
        <v>1005068</v>
      </c>
      <c r="O265" s="4">
        <f t="shared" ref="O265" si="1091">C265/B265</f>
        <v>0.19529990864669811</v>
      </c>
      <c r="R265">
        <f t="shared" ref="R265" si="1092">C265-C264</f>
        <v>1866</v>
      </c>
      <c r="S265">
        <f t="shared" ref="S265" si="1093">N265-N264</f>
        <v>3541</v>
      </c>
      <c r="T265" s="8">
        <f t="shared" ref="T265" si="1094">R265/V265</f>
        <v>0.34510819308304053</v>
      </c>
      <c r="U265" s="8">
        <f t="shared" ref="U265" si="1095">SUM(R259:R265)/SUM(V259:V265)</f>
        <v>0.39402598671355998</v>
      </c>
      <c r="V265">
        <f t="shared" ref="V265" si="1096">B265-B264</f>
        <v>5407</v>
      </c>
      <c r="W265">
        <f t="shared" ref="W265" si="1097">C265-D265-E265</f>
        <v>82252</v>
      </c>
      <c r="X265" s="3">
        <f t="shared" ref="X265" si="1098">F265/W265</f>
        <v>1.1160822837134659E-2</v>
      </c>
      <c r="Y265">
        <f t="shared" ref="Y265" si="1099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0">Z265-AC265-AF265</f>
        <v>850</v>
      </c>
      <c r="AJ265">
        <f t="shared" ref="AJ265" si="1101">AA265-AD265-AG265</f>
        <v>461</v>
      </c>
      <c r="AK265">
        <f t="shared" si="1083"/>
        <v>3362</v>
      </c>
      <c r="AS265">
        <f t="shared" ref="AS265:AS270" si="1102">BM265-BM264</f>
        <v>18816</v>
      </c>
      <c r="AT265">
        <f>BN265-BN264</f>
        <v>2030</v>
      </c>
      <c r="AU265">
        <f t="shared" si="624"/>
        <v>0.10788690476190477</v>
      </c>
      <c r="AV265">
        <f>BU265-BU264</f>
        <v>74</v>
      </c>
      <c r="AW265">
        <f>BV265-BV264</f>
        <v>8</v>
      </c>
      <c r="AX265">
        <f>CK265-CK264</f>
        <v>687</v>
      </c>
      <c r="AY265">
        <f>CL265-CL264</f>
        <v>73</v>
      </c>
      <c r="AZ265">
        <f>CC265-CC264</f>
        <v>204</v>
      </c>
      <c r="BA265">
        <f>CD265-CD264</f>
        <v>8</v>
      </c>
      <c r="BB265">
        <f t="shared" ref="BB265:BB270" si="1103">AW265/AV265</f>
        <v>0.10810810810810811</v>
      </c>
      <c r="BC265">
        <f t="shared" ref="BC265:BC270" si="1104">AY265/AX265</f>
        <v>0.10625909752547306</v>
      </c>
      <c r="BD265">
        <f t="shared" ref="BD265:BD270" si="1105">AZ265/AY265</f>
        <v>2.7945205479452055</v>
      </c>
      <c r="BE265">
        <f t="shared" si="1084"/>
        <v>0.17337514131524498</v>
      </c>
      <c r="BF265">
        <f t="shared" si="1085"/>
        <v>0.19565615145351029</v>
      </c>
      <c r="BG265">
        <f t="shared" si="1086"/>
        <v>0.17408906882591094</v>
      </c>
      <c r="BH265">
        <f t="shared" si="1087"/>
        <v>0.13855734302023873</v>
      </c>
      <c r="BI265">
        <f t="shared" si="1088"/>
        <v>0.11666666666666667</v>
      </c>
      <c r="BJ265" s="20">
        <v>0.187</v>
      </c>
      <c r="BK265" s="20">
        <v>0.13800000000000001</v>
      </c>
      <c r="BL265" s="20">
        <v>0.186</v>
      </c>
      <c r="BM265" s="21">
        <v>2579990</v>
      </c>
      <c r="BN265" s="21">
        <v>263752</v>
      </c>
      <c r="BQ265" s="21">
        <v>1248997</v>
      </c>
      <c r="BT265" s="21">
        <v>243929</v>
      </c>
      <c r="BU265" s="21">
        <v>19714</v>
      </c>
      <c r="BV265" s="21">
        <v>2153</v>
      </c>
      <c r="BY265" s="21">
        <v>8841</v>
      </c>
      <c r="CB265" s="21">
        <v>2053</v>
      </c>
      <c r="CC265" s="21">
        <v>14665</v>
      </c>
      <c r="CD265" s="21">
        <v>1162</v>
      </c>
      <c r="CG265" s="21">
        <v>5203</v>
      </c>
      <c r="CJ265" s="21">
        <v>1097</v>
      </c>
      <c r="CK265" s="21">
        <v>113832</v>
      </c>
      <c r="CL265" s="21">
        <v>12499</v>
      </c>
      <c r="CO265" s="21">
        <v>53524</v>
      </c>
      <c r="CR265" s="21">
        <v>11434</v>
      </c>
    </row>
    <row r="266" spans="1:96" x14ac:dyDescent="0.35">
      <c r="A266" s="14">
        <f t="shared" si="808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89"/>
        <v>25</v>
      </c>
      <c r="N266" s="7">
        <f t="shared" si="1090"/>
        <v>1006545</v>
      </c>
      <c r="O266" s="4">
        <f t="shared" ref="O266" si="1106">C266/B266</f>
        <v>0.1956603560991631</v>
      </c>
      <c r="R266">
        <f t="shared" ref="R266" si="1107">C266-C265</f>
        <v>919</v>
      </c>
      <c r="S266">
        <f t="shared" ref="S266" si="1108">N266-N265</f>
        <v>1477</v>
      </c>
      <c r="T266" s="8">
        <f t="shared" ref="T266" si="1109">R266/V266</f>
        <v>0.38355592654424042</v>
      </c>
      <c r="U266" s="8">
        <f t="shared" ref="U266" si="1110">SUM(R260:R266)/SUM(V260:V266)</f>
        <v>0.39362308779411398</v>
      </c>
      <c r="V266">
        <f t="shared" ref="V266" si="1111">B266-B265</f>
        <v>2396</v>
      </c>
      <c r="W266">
        <f t="shared" ref="W266" si="1112">C266-D266-E266</f>
        <v>81294</v>
      </c>
      <c r="X266" s="3">
        <f t="shared" ref="X266" si="1113">F266/W266</f>
        <v>1.104632568209216E-2</v>
      </c>
      <c r="Y266">
        <f t="shared" ref="Y266" si="1114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5">Z266-AC266-AF266</f>
        <v>822</v>
      </c>
      <c r="AJ266">
        <f t="shared" ref="AJ266:AJ268" si="1116">AA266-AD266-AG266</f>
        <v>446</v>
      </c>
      <c r="AK266">
        <f t="shared" ref="AK266:AK268" si="1117">AB266-AE266-AH266</f>
        <v>3280</v>
      </c>
      <c r="AV266">
        <f t="shared" ref="AV266:AV270" si="1118">BU266-BU265</f>
        <v>54</v>
      </c>
      <c r="AW266">
        <f t="shared" ref="AW266:AW297" si="1119">BV266-BV265</f>
        <v>2</v>
      </c>
      <c r="AX266">
        <f t="shared" ref="AX266:AX270" si="1120">CK266-CK265</f>
        <v>285</v>
      </c>
      <c r="AY266">
        <f t="shared" ref="AY266:AY297" si="1121">CL266-CL265</f>
        <v>19</v>
      </c>
      <c r="AZ266">
        <f t="shared" ref="AZ266:AZ270" si="1122">CC266-CC265</f>
        <v>29</v>
      </c>
      <c r="BA266">
        <f t="shared" ref="BA266:BA297" si="1123">CD266-CD265</f>
        <v>3</v>
      </c>
      <c r="BB266">
        <f t="shared" si="1103"/>
        <v>3.7037037037037035E-2</v>
      </c>
      <c r="BC266">
        <f t="shared" si="1104"/>
        <v>6.6666666666666666E-2</v>
      </c>
      <c r="BD266">
        <f t="shared" si="1105"/>
        <v>1.5263157894736843</v>
      </c>
      <c r="BE266">
        <f t="shared" si="1084"/>
        <v>0.16881308736512357</v>
      </c>
      <c r="BF266">
        <f t="shared" si="1085"/>
        <v>0.19421684506583917</v>
      </c>
      <c r="BG266">
        <f t="shared" si="1086"/>
        <v>0.13986013986013987</v>
      </c>
      <c r="BH266">
        <f t="shared" si="1087"/>
        <v>0.1285024154589372</v>
      </c>
      <c r="BI266">
        <f t="shared" si="1088"/>
        <v>0.10377358490566038</v>
      </c>
      <c r="BJ266" s="20">
        <v>0.18099999999999999</v>
      </c>
      <c r="BK266" s="20">
        <v>0.13700000000000001</v>
      </c>
      <c r="BL266" s="20">
        <v>0.184</v>
      </c>
      <c r="BQ266" s="22">
        <v>1251393</v>
      </c>
      <c r="BT266" s="21">
        <f>C266</f>
        <v>244848</v>
      </c>
      <c r="BU266" s="21">
        <v>19768</v>
      </c>
      <c r="BV266" s="21">
        <v>2155</v>
      </c>
      <c r="BY266" s="21">
        <v>8858</v>
      </c>
      <c r="CB266" s="21">
        <v>2058</v>
      </c>
      <c r="CC266" s="21">
        <v>14694</v>
      </c>
      <c r="CD266" s="21">
        <v>1165</v>
      </c>
      <c r="CG266" s="21">
        <v>5210</v>
      </c>
      <c r="CJ266" s="21">
        <v>1098</v>
      </c>
      <c r="CK266" s="21">
        <v>114117</v>
      </c>
      <c r="CL266" s="21">
        <v>12518</v>
      </c>
      <c r="CO266" s="21">
        <v>53602</v>
      </c>
      <c r="CR266" s="21">
        <v>11456</v>
      </c>
    </row>
    <row r="267" spans="1:96" x14ac:dyDescent="0.35">
      <c r="A267" s="14">
        <f t="shared" si="808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24">-(J267-J266)+L267</f>
        <v>27</v>
      </c>
      <c r="N267" s="7">
        <f t="shared" ref="N267" si="1125">B267-C267</f>
        <v>1008781</v>
      </c>
      <c r="O267" s="4">
        <f t="shared" ref="O267" si="1126">C267/B267</f>
        <v>0.19620388822179072</v>
      </c>
      <c r="R267">
        <f t="shared" ref="R267" si="1127">C267-C266</f>
        <v>1392</v>
      </c>
      <c r="S267">
        <f t="shared" ref="S267" si="1128">N267-N266</f>
        <v>2236</v>
      </c>
      <c r="T267" s="8">
        <f t="shared" ref="T267" si="1129">R267/V267</f>
        <v>0.38368246968026459</v>
      </c>
      <c r="U267" s="8">
        <f t="shared" ref="U267" si="1130">SUM(R261:R267)/SUM(V261:V267)</f>
        <v>0.38987573378059009</v>
      </c>
      <c r="V267">
        <f t="shared" ref="V267" si="1131">B267-B266</f>
        <v>3628</v>
      </c>
      <c r="W267">
        <f t="shared" ref="W267" si="1132">C267-D267-E267</f>
        <v>75285</v>
      </c>
      <c r="X267" s="3">
        <f t="shared" ref="X267" si="1133">F267/W267</f>
        <v>1.1954572624028692E-2</v>
      </c>
      <c r="Y267">
        <f t="shared" ref="Y267" si="1134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5"/>
        <v>818</v>
      </c>
      <c r="AJ267">
        <f t="shared" si="1116"/>
        <v>454</v>
      </c>
      <c r="AK267">
        <f t="shared" si="1117"/>
        <v>3292</v>
      </c>
      <c r="AV267">
        <f t="shared" si="1118"/>
        <v>250</v>
      </c>
      <c r="AW267">
        <f t="shared" si="1119"/>
        <v>18</v>
      </c>
      <c r="AX267">
        <f t="shared" si="1120"/>
        <v>1245</v>
      </c>
      <c r="AY267">
        <f t="shared" si="1121"/>
        <v>63</v>
      </c>
      <c r="AZ267">
        <f t="shared" si="1122"/>
        <v>232</v>
      </c>
      <c r="BA267">
        <f t="shared" si="1123"/>
        <v>14</v>
      </c>
      <c r="BB267">
        <f t="shared" si="1103"/>
        <v>7.1999999999999995E-2</v>
      </c>
      <c r="BC267">
        <f t="shared" si="1104"/>
        <v>5.0602409638554217E-2</v>
      </c>
      <c r="BD267">
        <f t="shared" si="1105"/>
        <v>3.6825396825396823</v>
      </c>
      <c r="BE267">
        <f t="shared" si="1084"/>
        <v>0.15861961436515773</v>
      </c>
      <c r="BF267">
        <f t="shared" si="1085"/>
        <v>0.19130892201893715</v>
      </c>
      <c r="BG267">
        <f t="shared" si="1086"/>
        <v>0.10097087378640776</v>
      </c>
      <c r="BH267">
        <f t="shared" si="1087"/>
        <v>9.0707262924199172E-2</v>
      </c>
      <c r="BI267">
        <f t="shared" si="1088"/>
        <v>8.2089552238805971E-2</v>
      </c>
      <c r="BJ267" s="20">
        <v>0.17100000000000001</v>
      </c>
      <c r="BK267" s="20">
        <v>0.13900000000000001</v>
      </c>
      <c r="BL267" s="20">
        <v>0.17899999999999999</v>
      </c>
      <c r="BM267" s="21">
        <v>2619543</v>
      </c>
      <c r="BN267" s="21">
        <v>266756</v>
      </c>
      <c r="BQ267" s="21">
        <v>1256462</v>
      </c>
      <c r="BT267" s="21">
        <v>246784</v>
      </c>
      <c r="BU267" s="21">
        <v>20018</v>
      </c>
      <c r="BV267" s="21">
        <v>2173</v>
      </c>
      <c r="BY267" s="21">
        <v>8895</v>
      </c>
      <c r="CB267" s="21">
        <v>2076</v>
      </c>
      <c r="CC267" s="21">
        <v>14926</v>
      </c>
      <c r="CD267" s="21">
        <v>1179</v>
      </c>
      <c r="CG267" s="21">
        <v>5234</v>
      </c>
      <c r="CJ267" s="21">
        <v>1111</v>
      </c>
      <c r="CK267" s="21">
        <v>115362</v>
      </c>
      <c r="CL267" s="21">
        <v>12581</v>
      </c>
      <c r="CO267" s="21">
        <v>53720</v>
      </c>
      <c r="CR267" s="21">
        <v>11515</v>
      </c>
    </row>
    <row r="268" spans="1:96" x14ac:dyDescent="0.35">
      <c r="A268" s="14">
        <f t="shared" si="808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35">-(J268-J267)+L268</f>
        <v>22</v>
      </c>
      <c r="N268" s="7">
        <f t="shared" ref="N268" si="1136">B268-C268</f>
        <v>1009677</v>
      </c>
      <c r="O268" s="4">
        <f t="shared" ref="O268" si="1137">C268/B268</f>
        <v>0.19641518353859158</v>
      </c>
      <c r="R268">
        <f t="shared" ref="R268" si="1138">C268-C267</f>
        <v>549</v>
      </c>
      <c r="S268">
        <f t="shared" ref="S268" si="1139">N268-N267</f>
        <v>896</v>
      </c>
      <c r="T268" s="8">
        <f t="shared" ref="T268" si="1140">R268/V268</f>
        <v>0.37993079584775086</v>
      </c>
      <c r="U268" s="8">
        <f t="shared" ref="U268" si="1141">SUM(R262:R268)/SUM(V262:V268)</f>
        <v>0.38125165973267239</v>
      </c>
      <c r="V268">
        <f t="shared" ref="V268" si="1142">B268-B267</f>
        <v>1445</v>
      </c>
      <c r="W268">
        <f t="shared" ref="W268" si="1143">C268-D268-E268</f>
        <v>75814</v>
      </c>
      <c r="X268" s="3">
        <f t="shared" ref="X268" si="1144">F268/W268</f>
        <v>1.1792017305510856E-2</v>
      </c>
      <c r="Y268">
        <f t="shared" ref="Y268" si="1145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5"/>
        <v>722</v>
      </c>
      <c r="AJ268">
        <f t="shared" si="1116"/>
        <v>415</v>
      </c>
      <c r="AK268">
        <f t="shared" si="1117"/>
        <v>2953</v>
      </c>
      <c r="AS268">
        <f t="shared" si="1102"/>
        <v>23942</v>
      </c>
      <c r="AT268">
        <f t="shared" ref="AT268:AT299" si="1146">BN268-BN267</f>
        <v>2203</v>
      </c>
      <c r="AU268">
        <f t="shared" si="624"/>
        <v>9.2014033915295293E-2</v>
      </c>
      <c r="AV268">
        <f t="shared" si="1118"/>
        <v>101</v>
      </c>
      <c r="AW268">
        <f t="shared" si="1119"/>
        <v>13</v>
      </c>
      <c r="AX268">
        <f t="shared" si="1120"/>
        <v>882</v>
      </c>
      <c r="AY268">
        <f t="shared" si="1121"/>
        <v>77</v>
      </c>
      <c r="AZ268">
        <f t="shared" si="1122"/>
        <v>156</v>
      </c>
      <c r="BA268">
        <f t="shared" si="1123"/>
        <v>14</v>
      </c>
      <c r="BB268">
        <f t="shared" si="1103"/>
        <v>0.12871287128712872</v>
      </c>
      <c r="BC268">
        <f t="shared" si="1104"/>
        <v>8.7301587301587297E-2</v>
      </c>
      <c r="BD268">
        <f t="shared" si="1105"/>
        <v>2.0259740259740258</v>
      </c>
      <c r="BE268">
        <f t="shared" si="1084"/>
        <v>0.12586440499023421</v>
      </c>
      <c r="BF268">
        <f t="shared" si="1085"/>
        <v>0.16404658086721496</v>
      </c>
      <c r="BG268">
        <f t="shared" si="1086"/>
        <v>0.10507880910683012</v>
      </c>
      <c r="BH268">
        <f t="shared" si="1087"/>
        <v>8.6318758815232724E-2</v>
      </c>
      <c r="BI268">
        <f t="shared" si="1088"/>
        <v>7.4738415545590436E-2</v>
      </c>
      <c r="BJ268" s="20">
        <v>0.16700000000000001</v>
      </c>
      <c r="BK268" s="20">
        <v>0.13300000000000001</v>
      </c>
      <c r="BL268" s="20">
        <v>0.183</v>
      </c>
      <c r="BM268" s="21">
        <v>2643485</v>
      </c>
      <c r="BN268" s="21">
        <v>268959</v>
      </c>
      <c r="BQ268" s="21">
        <v>1261911</v>
      </c>
      <c r="BT268" s="21">
        <v>248785</v>
      </c>
      <c r="BU268" s="21">
        <v>20119</v>
      </c>
      <c r="BV268" s="21">
        <v>2186</v>
      </c>
      <c r="BY268" s="21">
        <v>8920</v>
      </c>
      <c r="CB268" s="21">
        <v>2088</v>
      </c>
      <c r="CC268" s="21">
        <v>15082</v>
      </c>
      <c r="CD268" s="21">
        <v>1193</v>
      </c>
      <c r="CG268" s="21">
        <v>5260</v>
      </c>
      <c r="CJ268" s="21">
        <v>1124</v>
      </c>
      <c r="CK268" s="21">
        <v>116244</v>
      </c>
      <c r="CL268" s="21">
        <v>12658</v>
      </c>
      <c r="CO268" s="21">
        <v>53928</v>
      </c>
      <c r="CR268" s="21">
        <v>11582</v>
      </c>
    </row>
    <row r="269" spans="1:96" x14ac:dyDescent="0.35">
      <c r="A269" s="14">
        <f t="shared" si="808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7">-(J269-J268)+L269</f>
        <v>21</v>
      </c>
      <c r="N269" s="7">
        <f t="shared" ref="N269" si="1148">B269-C269</f>
        <v>1017052</v>
      </c>
      <c r="O269" s="4">
        <f t="shared" ref="O269" si="1149">C269/B269</f>
        <v>0.19795848681351871</v>
      </c>
      <c r="R269">
        <f t="shared" ref="R269" si="1150">C269-C268</f>
        <v>4238</v>
      </c>
      <c r="S269">
        <f t="shared" ref="S269" si="1151">N269-N268</f>
        <v>7375</v>
      </c>
      <c r="T269" s="8">
        <f t="shared" ref="T269" si="1152">R269/V269</f>
        <v>0.36493584775682425</v>
      </c>
      <c r="U269" s="8">
        <f t="shared" ref="U269" si="1153">SUM(R263:R269)/SUM(V263:V269)</f>
        <v>0.3696171627447925</v>
      </c>
      <c r="V269">
        <f t="shared" ref="V269" si="1154">B269-B268</f>
        <v>11613</v>
      </c>
      <c r="W269">
        <f t="shared" ref="W269" si="1155">C269-D269-E269</f>
        <v>70207</v>
      </c>
      <c r="X269" s="3">
        <f t="shared" ref="X269" si="1156">F269/W269</f>
        <v>1.2292221573347388E-2</v>
      </c>
      <c r="Y269">
        <f t="shared" ref="Y269" si="1157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58">Z269-AC269-AF269</f>
        <v>694</v>
      </c>
      <c r="AJ269">
        <f t="shared" ref="AJ269" si="1159">AA269-AD269-AG269</f>
        <v>402</v>
      </c>
      <c r="AK269">
        <f t="shared" ref="AK269" si="1160">AB269-AE269-AH269</f>
        <v>2789</v>
      </c>
      <c r="AS269">
        <f t="shared" si="1102"/>
        <v>21830</v>
      </c>
      <c r="AT269">
        <f t="shared" si="1146"/>
        <v>2462</v>
      </c>
      <c r="AU269">
        <f t="shared" si="624"/>
        <v>0.11278057718735685</v>
      </c>
      <c r="AV269">
        <f t="shared" si="1118"/>
        <v>127</v>
      </c>
      <c r="AW269">
        <f t="shared" si="1119"/>
        <v>9</v>
      </c>
      <c r="AX269">
        <f t="shared" si="1120"/>
        <v>1052</v>
      </c>
      <c r="AY269">
        <f t="shared" si="1121"/>
        <v>82</v>
      </c>
      <c r="AZ269">
        <f t="shared" si="1122"/>
        <v>138</v>
      </c>
      <c r="BA269">
        <f t="shared" si="1123"/>
        <v>9</v>
      </c>
      <c r="BB269">
        <f t="shared" si="1103"/>
        <v>7.0866141732283464E-2</v>
      </c>
      <c r="BC269">
        <f t="shared" si="1104"/>
        <v>7.7946768060836502E-2</v>
      </c>
      <c r="BD269">
        <f t="shared" si="1105"/>
        <v>1.6829268292682926</v>
      </c>
      <c r="BE269">
        <f t="shared" si="1084"/>
        <v>0.11320675518741867</v>
      </c>
      <c r="BF269">
        <f t="shared" si="1085"/>
        <v>0.14908888579774657</v>
      </c>
      <c r="BG269">
        <f t="shared" si="1086"/>
        <v>9.1743119266055051E-2</v>
      </c>
      <c r="BH269">
        <f t="shared" si="1087"/>
        <v>8.060109289617487E-2</v>
      </c>
      <c r="BI269">
        <f t="shared" si="1088"/>
        <v>6.9974554707379136E-2</v>
      </c>
      <c r="BJ269" s="20">
        <v>0.17299999999999999</v>
      </c>
      <c r="BK269" s="20">
        <v>0.129</v>
      </c>
      <c r="BL269" s="20">
        <v>0.17299999999999999</v>
      </c>
      <c r="BM269" s="21">
        <v>2665315</v>
      </c>
      <c r="BN269" s="21">
        <v>271421</v>
      </c>
      <c r="BQ269" s="21">
        <v>1268079</v>
      </c>
      <c r="BT269" s="21">
        <v>251027</v>
      </c>
      <c r="BU269" s="21">
        <v>20246</v>
      </c>
      <c r="BV269" s="21">
        <v>2195</v>
      </c>
      <c r="BY269" s="21">
        <v>8964</v>
      </c>
      <c r="CB269" s="21">
        <v>2094</v>
      </c>
      <c r="CC269" s="21">
        <v>15220</v>
      </c>
      <c r="CD269" s="21">
        <v>1202</v>
      </c>
      <c r="CG269" s="21">
        <v>5285</v>
      </c>
      <c r="CJ269" s="21">
        <v>1135</v>
      </c>
      <c r="CK269" s="21">
        <v>117296</v>
      </c>
      <c r="CL269" s="21">
        <v>12740</v>
      </c>
      <c r="CO269" s="21">
        <v>54139</v>
      </c>
      <c r="CR269" s="21">
        <v>11662</v>
      </c>
    </row>
    <row r="270" spans="1:96" x14ac:dyDescent="0.35">
      <c r="A270" s="14">
        <f t="shared" ref="A270:A310" si="1161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62">-(J270-J269)+L270</f>
        <v>39</v>
      </c>
      <c r="N270" s="7">
        <f t="shared" ref="N270" si="1163">B270-C270</f>
        <v>1020577</v>
      </c>
      <c r="O270" s="4">
        <f t="shared" ref="O270" si="1164">C270/B270</f>
        <v>0.19869523980013254</v>
      </c>
      <c r="R270">
        <f t="shared" ref="R270" si="1165">C270-C269</f>
        <v>2040</v>
      </c>
      <c r="S270">
        <f t="shared" ref="S270" si="1166">N270-N269</f>
        <v>3525</v>
      </c>
      <c r="T270" s="8">
        <f t="shared" ref="T270" si="1167">R270/V270</f>
        <v>0.36657681940700809</v>
      </c>
      <c r="U270" s="8">
        <f t="shared" ref="U270" si="1168">SUM(R264:R270)/SUM(V264:V270)</f>
        <v>0.36677631578947367</v>
      </c>
      <c r="V270">
        <f t="shared" ref="V270" si="1169">B270-B269</f>
        <v>5565</v>
      </c>
      <c r="W270">
        <f t="shared" ref="W270" si="1170">C270-D270-E270</f>
        <v>66736</v>
      </c>
      <c r="X270" s="3">
        <f t="shared" ref="X270" si="1171">F270/W270</f>
        <v>1.2482018700551427E-2</v>
      </c>
      <c r="Y270">
        <f t="shared" ref="Y270" si="1172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73">Z270-AC270-AF270</f>
        <v>694</v>
      </c>
      <c r="AJ270">
        <f t="shared" ref="AJ270" si="1174">AA270-AD270-AG270</f>
        <v>402</v>
      </c>
      <c r="AK270">
        <f t="shared" ref="AK270" si="1175">AB270-AE270-AH270</f>
        <v>2789</v>
      </c>
      <c r="AS270">
        <f t="shared" si="1102"/>
        <v>26494</v>
      </c>
      <c r="AT270">
        <f t="shared" si="1146"/>
        <v>2126</v>
      </c>
      <c r="AU270">
        <f t="shared" si="624"/>
        <v>8.0244583679323619E-2</v>
      </c>
      <c r="AV270">
        <f t="shared" si="1118"/>
        <v>274</v>
      </c>
      <c r="AW270">
        <f t="shared" si="1119"/>
        <v>16</v>
      </c>
      <c r="AX270">
        <f t="shared" si="1120"/>
        <v>1153</v>
      </c>
      <c r="AY270">
        <f t="shared" si="1121"/>
        <v>65</v>
      </c>
      <c r="AZ270">
        <f t="shared" si="1122"/>
        <v>158</v>
      </c>
      <c r="BA270">
        <f t="shared" si="1123"/>
        <v>10</v>
      </c>
      <c r="BB270">
        <f t="shared" si="1103"/>
        <v>5.8394160583941604E-2</v>
      </c>
      <c r="BC270">
        <f t="shared" si="1104"/>
        <v>5.6374674761491758E-2</v>
      </c>
      <c r="BD270">
        <f t="shared" si="1105"/>
        <v>2.4307692307692306</v>
      </c>
      <c r="BE270">
        <f t="shared" si="1084"/>
        <v>9.6846797391361636E-2</v>
      </c>
      <c r="BF270">
        <f t="shared" si="1085"/>
        <v>0.1320924600648897</v>
      </c>
      <c r="BG270">
        <f t="shared" si="1086"/>
        <v>7.4999999999999997E-2</v>
      </c>
      <c r="BH270">
        <f t="shared" si="1087"/>
        <v>7.1455505279034687E-2</v>
      </c>
      <c r="BI270">
        <f t="shared" si="1088"/>
        <v>6.3249727371864781E-2</v>
      </c>
      <c r="BJ270" s="20">
        <v>0.153</v>
      </c>
      <c r="BK270" s="20">
        <v>0.13100000000000001</v>
      </c>
      <c r="BL270" s="20">
        <v>0.17299999999999999</v>
      </c>
      <c r="BM270" s="21">
        <v>2691809</v>
      </c>
      <c r="BN270" s="21">
        <v>273547</v>
      </c>
      <c r="BQ270" s="21">
        <v>1273644</v>
      </c>
      <c r="BT270" s="21">
        <v>253067</v>
      </c>
      <c r="BU270" s="21">
        <v>20520</v>
      </c>
      <c r="BV270" s="21">
        <v>2211</v>
      </c>
      <c r="BY270" s="21">
        <v>9009</v>
      </c>
      <c r="CB270" s="21">
        <v>2110</v>
      </c>
      <c r="CC270" s="21">
        <v>15378</v>
      </c>
      <c r="CD270" s="21">
        <v>1212</v>
      </c>
      <c r="CG270" s="21">
        <v>5312</v>
      </c>
      <c r="CJ270" s="21">
        <v>1144</v>
      </c>
      <c r="CK270" s="21">
        <v>118449</v>
      </c>
      <c r="CL270" s="21">
        <v>12805</v>
      </c>
      <c r="CO270" s="21">
        <v>54324</v>
      </c>
      <c r="CR270" s="21">
        <v>11731</v>
      </c>
    </row>
    <row r="271" spans="1:96" x14ac:dyDescent="0.35">
      <c r="A271" s="14">
        <f t="shared" si="1161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6">-(J271-J270)+L271</f>
        <v>40</v>
      </c>
      <c r="N271" s="7">
        <f t="shared" ref="N271" si="1177">B271-C271</f>
        <v>1023942</v>
      </c>
      <c r="O271" s="4">
        <f t="shared" ref="O271" si="1178">C271/B271</f>
        <v>0.1993904388980674</v>
      </c>
      <c r="R271">
        <f t="shared" ref="R271" si="1179">C271-C270</f>
        <v>1944</v>
      </c>
      <c r="S271">
        <f t="shared" ref="S271" si="1180">N271-N270</f>
        <v>3365</v>
      </c>
      <c r="T271" s="8">
        <f t="shared" ref="T271" si="1181">R271/V271</f>
        <v>0.36617065360708229</v>
      </c>
      <c r="U271" s="8">
        <f t="shared" ref="U271" si="1182">SUM(R265:R271)/SUM(V265:V271)</f>
        <v>0.36614540621553598</v>
      </c>
      <c r="V271">
        <f t="shared" ref="V271" si="1183">B271-B270</f>
        <v>5309</v>
      </c>
      <c r="W271">
        <f t="shared" ref="W271" si="1184">C271-D271-E271</f>
        <v>64350</v>
      </c>
      <c r="X271" s="3">
        <f t="shared" ref="X271" si="1185">F271/W271</f>
        <v>1.2742812742812743E-2</v>
      </c>
      <c r="Y271">
        <f t="shared" ref="Y271" si="1186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7">Z271-AC271-AF271</f>
        <v>596</v>
      </c>
      <c r="AJ271">
        <f t="shared" ref="AJ271" si="1188">AA271-AD271-AG271</f>
        <v>372</v>
      </c>
      <c r="AK271">
        <f t="shared" ref="AK271" si="1189">AB271-AE271-AH271</f>
        <v>2514</v>
      </c>
      <c r="AS271">
        <f t="shared" ref="AS271" si="1190">BM271-BM270</f>
        <v>25526</v>
      </c>
      <c r="AT271">
        <f t="shared" si="1146"/>
        <v>2124</v>
      </c>
      <c r="AU271">
        <f t="shared" ref="AU271" si="1191">AT271/AS271</f>
        <v>8.3209276815795666E-2</v>
      </c>
      <c r="AV271">
        <f t="shared" ref="AV271" si="1192">BU271-BU270</f>
        <v>177</v>
      </c>
      <c r="AW271">
        <f t="shared" si="1119"/>
        <v>17</v>
      </c>
      <c r="AX271">
        <f t="shared" ref="AX271" si="1193">CK271-CK270</f>
        <v>820</v>
      </c>
      <c r="AY271">
        <f t="shared" si="1121"/>
        <v>85</v>
      </c>
      <c r="AZ271">
        <f t="shared" ref="AZ271" si="1194">CC271-CC270</f>
        <v>157</v>
      </c>
      <c r="BA271">
        <f t="shared" si="1123"/>
        <v>9</v>
      </c>
      <c r="BB271">
        <f t="shared" ref="BB271" si="1195">AW271/AV271</f>
        <v>9.6045197740112997E-2</v>
      </c>
      <c r="BC271">
        <f t="shared" ref="BC271" si="1196">AY271/AX271</f>
        <v>0.10365853658536585</v>
      </c>
      <c r="BD271">
        <f t="shared" ref="BD271" si="1197">AZ271/AY271</f>
        <v>1.8470588235294119</v>
      </c>
      <c r="BE271">
        <f t="shared" ref="BE271" si="1198">SUM(AT265:AT271)/SUM(AS265:AS271)</f>
        <v>9.386148463227223E-2</v>
      </c>
      <c r="BF271">
        <f t="shared" ref="BF271" si="1199">SUM(AT258:AT271)/SUM(AS258:AS271)</f>
        <v>0.12181159129515937</v>
      </c>
      <c r="BG271">
        <f t="shared" ref="BG271" si="1200">SUM(AW265:AW271)/SUM(AV265:AV271)</f>
        <v>7.8524124881740778E-2</v>
      </c>
      <c r="BH271">
        <f t="shared" ref="BH271" si="1201">SUM(AY265:AY271)/SUM(AX265:AX271)</f>
        <v>7.5767472240365771E-2</v>
      </c>
      <c r="BI271">
        <f t="shared" ref="BI271" si="1202">SUM(BA265:BA271)/SUM(AZ265:AZ271)</f>
        <v>6.2383612662942269E-2</v>
      </c>
      <c r="BJ271" s="20">
        <v>0.14499999999999999</v>
      </c>
      <c r="BK271" s="20">
        <v>0.13100000000000001</v>
      </c>
      <c r="BL271" s="20">
        <v>0.14799999999999999</v>
      </c>
      <c r="BM271" s="21">
        <v>2717335</v>
      </c>
      <c r="BN271" s="21">
        <v>275671</v>
      </c>
      <c r="BQ271" s="21">
        <v>1278953</v>
      </c>
      <c r="BT271" s="21">
        <v>255011</v>
      </c>
      <c r="BU271" s="21">
        <v>20697</v>
      </c>
      <c r="BV271" s="21">
        <v>2228</v>
      </c>
      <c r="BY271" s="21">
        <v>9044</v>
      </c>
      <c r="CB271" s="21">
        <v>2123</v>
      </c>
      <c r="CC271" s="21">
        <v>15535</v>
      </c>
      <c r="CD271" s="21">
        <v>1221</v>
      </c>
      <c r="CG271" s="21">
        <v>5326</v>
      </c>
      <c r="CJ271" s="21">
        <v>1151</v>
      </c>
      <c r="CK271" s="21">
        <v>119269</v>
      </c>
      <c r="CL271" s="21">
        <v>12890</v>
      </c>
      <c r="CO271" s="21">
        <v>54487</v>
      </c>
      <c r="CR271" s="21">
        <v>11803</v>
      </c>
    </row>
    <row r="272" spans="1:96" x14ac:dyDescent="0.35">
      <c r="A272" s="14">
        <f t="shared" si="1161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203">-(J272-J271)+L272</f>
        <v>37</v>
      </c>
      <c r="N272" s="7">
        <f t="shared" ref="N272" si="1204">B272-C272</f>
        <v>1026451</v>
      </c>
      <c r="O272" s="4">
        <f t="shared" ref="O272" si="1205">C272/B272</f>
        <v>0.19977251093202691</v>
      </c>
      <c r="R272">
        <f t="shared" ref="R272" si="1206">C272-C271</f>
        <v>1237</v>
      </c>
      <c r="S272">
        <f t="shared" ref="S272" si="1207">N272-N271</f>
        <v>2509</v>
      </c>
      <c r="T272" s="8">
        <f t="shared" ref="T272" si="1208">R272/V272</f>
        <v>0.33021890016017086</v>
      </c>
      <c r="U272" s="8">
        <f t="shared" ref="U272" si="1209">SUM(R266:R272)/SUM(V266:V272)</f>
        <v>0.36552726841137023</v>
      </c>
      <c r="V272">
        <f t="shared" ref="V272" si="1210">B272-B271</f>
        <v>3746</v>
      </c>
      <c r="W272">
        <f t="shared" ref="W272" si="1211">C272-D272-E272</f>
        <v>64109</v>
      </c>
      <c r="X272" s="3">
        <f t="shared" ref="X272" si="1212">F272/W272</f>
        <v>1.1683227004008798E-2</v>
      </c>
      <c r="Y272">
        <f t="shared" ref="Y272" si="1213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14">Z272-AC272-AF272</f>
        <v>548</v>
      </c>
      <c r="AJ272">
        <f t="shared" ref="AJ272" si="1215">AA272-AD272-AG272</f>
        <v>347</v>
      </c>
      <c r="AK272">
        <f t="shared" ref="AK272" si="1216">AB272-AE272-AH272</f>
        <v>2383</v>
      </c>
      <c r="AS272">
        <f t="shared" ref="AS272" si="1217">BM272-BM271</f>
        <v>10268</v>
      </c>
      <c r="AT272">
        <f t="shared" si="1146"/>
        <v>1335</v>
      </c>
      <c r="AU272">
        <f t="shared" ref="AU272" si="1218">AT272/AS272</f>
        <v>0.13001558239189714</v>
      </c>
      <c r="AV272">
        <f t="shared" ref="AV272" si="1219">BU272-BU271</f>
        <v>57</v>
      </c>
      <c r="AW272">
        <f t="shared" si="1119"/>
        <v>4</v>
      </c>
      <c r="AX272">
        <f t="shared" ref="AX272" si="1220">CK272-CK271</f>
        <v>509</v>
      </c>
      <c r="AY272">
        <f t="shared" si="1121"/>
        <v>35</v>
      </c>
      <c r="AZ272">
        <f t="shared" ref="AZ272" si="1221">CC272-CC271</f>
        <v>33</v>
      </c>
      <c r="BA272">
        <f t="shared" si="1123"/>
        <v>1</v>
      </c>
      <c r="BB272">
        <f t="shared" ref="BB272" si="1222">AW272/AV272</f>
        <v>7.0175438596491224E-2</v>
      </c>
      <c r="BC272">
        <f t="shared" ref="BC272" si="1223">AY272/AX272</f>
        <v>6.8762278978389005E-2</v>
      </c>
      <c r="BD272">
        <f t="shared" ref="BD272" si="1224">AZ272/AY272</f>
        <v>0.94285714285714284</v>
      </c>
      <c r="BE272">
        <f t="shared" ref="BE272" si="1225">SUM(AT266:AT272)/SUM(AS266:AS272)</f>
        <v>9.4854710346104015E-2</v>
      </c>
      <c r="BF272">
        <f t="shared" ref="BF272" si="1226">SUM(AT259:AT272)/SUM(AS259:AS272)</f>
        <v>0.11861289135864619</v>
      </c>
      <c r="BG272">
        <f t="shared" ref="BG272" si="1227">SUM(AW266:AW272)/SUM(AV266:AV272)</f>
        <v>7.5961538461538455E-2</v>
      </c>
      <c r="BH272">
        <f t="shared" ref="BH272" si="1228">SUM(AY266:AY272)/SUM(AX266:AX272)</f>
        <v>7.1644803229061554E-2</v>
      </c>
      <c r="BI272">
        <f t="shared" ref="BI272" si="1229">SUM(BA266:BA272)/SUM(AZ266:AZ272)</f>
        <v>6.6445182724252497E-2</v>
      </c>
      <c r="BJ272" s="20">
        <v>0.13700000000000001</v>
      </c>
      <c r="BK272" s="20">
        <v>0.128</v>
      </c>
      <c r="BL272" s="20">
        <v>0.14599999999999999</v>
      </c>
      <c r="BM272" s="21">
        <v>2727603</v>
      </c>
      <c r="BN272" s="21">
        <v>277006</v>
      </c>
      <c r="BQ272" s="21">
        <v>1282699</v>
      </c>
      <c r="BT272" s="21">
        <v>256248</v>
      </c>
      <c r="BU272" s="21">
        <v>20754</v>
      </c>
      <c r="BV272" s="21">
        <v>2232</v>
      </c>
      <c r="BY272" s="21">
        <v>9064</v>
      </c>
      <c r="CB272" s="21">
        <v>2124</v>
      </c>
      <c r="CC272" s="21">
        <v>15568</v>
      </c>
      <c r="CD272" s="21">
        <v>1222</v>
      </c>
      <c r="CG272" s="21">
        <v>5338</v>
      </c>
      <c r="CJ272" s="21">
        <v>1152</v>
      </c>
      <c r="CK272" s="21">
        <v>119778</v>
      </c>
      <c r="CL272" s="21">
        <v>12925</v>
      </c>
      <c r="CO272" s="21">
        <v>59591</v>
      </c>
      <c r="CR272" s="21">
        <v>11841</v>
      </c>
    </row>
    <row r="273" spans="1:96" x14ac:dyDescent="0.35">
      <c r="A273" s="14">
        <f t="shared" si="1161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30">-(J273-J272)+L273</f>
        <v>18</v>
      </c>
      <c r="N273" s="7">
        <f t="shared" ref="N273" si="1231">B273-C273</f>
        <v>1027989</v>
      </c>
      <c r="O273" s="4">
        <f t="shared" ref="O273" si="1232">C273/B273</f>
        <v>0.19993820468259077</v>
      </c>
      <c r="R273">
        <f t="shared" ref="R273" si="1233">C273-C272</f>
        <v>650</v>
      </c>
      <c r="S273">
        <f t="shared" ref="S273" si="1234">N273-N272</f>
        <v>1538</v>
      </c>
      <c r="T273" s="8">
        <f t="shared" ref="T273" si="1235">R273/V273</f>
        <v>0.29707495429616088</v>
      </c>
      <c r="U273" s="8">
        <f t="shared" ref="U273" si="1236">SUM(R267:R273)/SUM(V267:V273)</f>
        <v>0.35976592822595094</v>
      </c>
      <c r="V273">
        <f t="shared" ref="V273" si="1237">B273-B272</f>
        <v>2188</v>
      </c>
      <c r="W273">
        <f t="shared" ref="W273" si="1238">C273-D273-E273</f>
        <v>63464</v>
      </c>
      <c r="X273" s="3">
        <f t="shared" ref="X273" si="1239">F273/W273</f>
        <v>1.2038320937854532E-2</v>
      </c>
      <c r="Y273">
        <f t="shared" ref="Y273" si="1240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41">Z273-AC273-AF273</f>
        <v>534</v>
      </c>
      <c r="AJ273">
        <f t="shared" ref="AJ273" si="1242">AA273-AD273-AG273</f>
        <v>340</v>
      </c>
      <c r="AK273">
        <f t="shared" ref="AK273" si="1243">AB273-AE273-AH273</f>
        <v>2361</v>
      </c>
      <c r="AS273">
        <f t="shared" ref="AS273:AS278" si="1244">BM273-BM272</f>
        <v>6233</v>
      </c>
      <c r="AT273">
        <f t="shared" si="1146"/>
        <v>702</v>
      </c>
      <c r="AU273">
        <f t="shared" ref="AU273" si="1245">AT273/AS273</f>
        <v>0.11262634365474089</v>
      </c>
      <c r="AV273">
        <f t="shared" ref="AV273" si="1246">BU273-BU272</f>
        <v>25</v>
      </c>
      <c r="AW273">
        <f t="shared" si="1119"/>
        <v>-3</v>
      </c>
      <c r="AX273">
        <f t="shared" ref="AX273" si="1247">CK273-CK272</f>
        <v>189</v>
      </c>
      <c r="AY273">
        <f t="shared" si="1121"/>
        <v>8</v>
      </c>
      <c r="AZ273">
        <f t="shared" ref="AZ273" si="1248">CC273-CC272</f>
        <v>24</v>
      </c>
      <c r="BA273">
        <f t="shared" si="1123"/>
        <v>3</v>
      </c>
      <c r="BB273">
        <f t="shared" ref="BB273" si="1249">AW273/AV273</f>
        <v>-0.12</v>
      </c>
      <c r="BC273">
        <f t="shared" ref="BC273" si="1250">AY273/AX273</f>
        <v>4.2328042328042326E-2</v>
      </c>
      <c r="BD273">
        <f t="shared" ref="BD273" si="1251">AZ273/AY273</f>
        <v>3</v>
      </c>
      <c r="BE273">
        <f t="shared" ref="BE273" si="1252">SUM(AT267:AT273)/SUM(AS267:AS273)</f>
        <v>9.5823891226934285E-2</v>
      </c>
      <c r="BF273">
        <f t="shared" ref="BF273" si="1253">SUM(AT260:AT273)/SUM(AS260:AS273)</f>
        <v>0.11580933743360358</v>
      </c>
      <c r="BG273">
        <f t="shared" ref="BG273" si="1254">SUM(AW267:AW273)/SUM(AV267:AV273)</f>
        <v>7.3194856577645892E-2</v>
      </c>
      <c r="BH273">
        <f t="shared" ref="BH273" si="1255">SUM(AY267:AY273)/SUM(AX267:AX273)</f>
        <v>7.0940170940170938E-2</v>
      </c>
      <c r="BI273">
        <f t="shared" ref="BI273" si="1256">SUM(BA267:BA273)/SUM(AZ267:AZ273)</f>
        <v>6.6815144766147E-2</v>
      </c>
      <c r="BJ273" s="20">
        <v>0.13500000000000001</v>
      </c>
      <c r="BK273" s="20">
        <v>0.126</v>
      </c>
      <c r="BL273" s="20">
        <v>0.14199999999999999</v>
      </c>
      <c r="BM273" s="21">
        <v>2733836</v>
      </c>
      <c r="BN273" s="21">
        <v>277708</v>
      </c>
      <c r="BQ273" s="21">
        <v>1284887</v>
      </c>
      <c r="BT273" s="21">
        <v>256898</v>
      </c>
      <c r="BU273" s="21">
        <v>20779</v>
      </c>
      <c r="BV273" s="21">
        <v>2229</v>
      </c>
      <c r="BY273" s="21">
        <v>9076</v>
      </c>
      <c r="CB273" s="21">
        <v>2127</v>
      </c>
      <c r="CC273" s="21">
        <v>15592</v>
      </c>
      <c r="CD273" s="21">
        <v>1225</v>
      </c>
      <c r="CG273" s="21">
        <v>5345</v>
      </c>
      <c r="CJ273" s="21">
        <v>1153</v>
      </c>
      <c r="CK273" s="21">
        <v>119967</v>
      </c>
      <c r="CL273" s="21">
        <v>12933</v>
      </c>
      <c r="CO273" s="21">
        <v>54635</v>
      </c>
      <c r="CR273" s="21">
        <v>11847</v>
      </c>
    </row>
    <row r="274" spans="1:96" x14ac:dyDescent="0.35">
      <c r="A274" s="14">
        <f t="shared" si="1161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57">-(J274-J273)+L274</f>
        <v>14</v>
      </c>
      <c r="N274" s="7">
        <f t="shared" ref="N274" si="1258">B274-C274</f>
        <v>1030635</v>
      </c>
      <c r="O274" s="4">
        <f t="shared" ref="O274" si="1259">C274/B274</f>
        <v>0.2003669838658996</v>
      </c>
      <c r="R274">
        <f t="shared" ref="R274" si="1260">C274-C273</f>
        <v>1352</v>
      </c>
      <c r="S274">
        <f t="shared" ref="S274" si="1261">N274-N273</f>
        <v>2646</v>
      </c>
      <c r="T274" s="8">
        <f t="shared" ref="T274" si="1262">R274/V274</f>
        <v>0.33816908454227113</v>
      </c>
      <c r="U274" s="8">
        <f t="shared" ref="U274" si="1263">SUM(R268:R274)/SUM(V268:V274)</f>
        <v>0.35465390975667377</v>
      </c>
      <c r="V274">
        <f t="shared" ref="V274" si="1264">B274-B273</f>
        <v>3998</v>
      </c>
      <c r="W274">
        <f t="shared" ref="W274" si="1265">C274-D274-E274</f>
        <v>58832</v>
      </c>
      <c r="X274" s="3">
        <f t="shared" ref="X274" si="1266">F274/W274</f>
        <v>1.3564046777264074E-2</v>
      </c>
      <c r="Y274">
        <f t="shared" ref="Y274" si="1267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68">Z274-AC274-AF274</f>
        <v>529</v>
      </c>
      <c r="AJ274">
        <f t="shared" ref="AJ274:AJ276" si="1269">AA274-AD274-AG274</f>
        <v>334</v>
      </c>
      <c r="AK274">
        <f t="shared" ref="AK274:AK276" si="1270">AB274-AE274-AH274</f>
        <v>2314</v>
      </c>
      <c r="AS274">
        <f t="shared" si="1244"/>
        <v>22731</v>
      </c>
      <c r="AT274">
        <f t="shared" si="1146"/>
        <v>1436</v>
      </c>
      <c r="AU274">
        <f t="shared" ref="AU274" si="1271">AT274/AS274</f>
        <v>6.3173639523118205E-2</v>
      </c>
      <c r="AV274">
        <f t="shared" ref="AV274" si="1272">BU274-BU273</f>
        <v>231</v>
      </c>
      <c r="AW274">
        <f t="shared" si="1119"/>
        <v>13</v>
      </c>
      <c r="AX274">
        <f t="shared" ref="AX274" si="1273">CK274-CK273</f>
        <v>920</v>
      </c>
      <c r="AY274">
        <f t="shared" si="1121"/>
        <v>40</v>
      </c>
      <c r="AZ274">
        <f t="shared" ref="AZ274" si="1274">CC274-CC273</f>
        <v>209</v>
      </c>
      <c r="BA274">
        <f t="shared" si="1123"/>
        <v>4</v>
      </c>
      <c r="BB274">
        <f t="shared" ref="BB274" si="1275">AW274/AV274</f>
        <v>5.627705627705628E-2</v>
      </c>
      <c r="BC274">
        <f t="shared" ref="BC274" si="1276">AY274/AX274</f>
        <v>4.3478260869565216E-2</v>
      </c>
      <c r="BD274">
        <f t="shared" ref="BD274" si="1277">AZ274/AY274</f>
        <v>5.2249999999999996</v>
      </c>
      <c r="BE274">
        <f t="shared" ref="BE274" si="1278">SUM(AT268:AT274)/SUM(AS268:AS274)</f>
        <v>9.0407519850537132E-2</v>
      </c>
      <c r="BF274">
        <f t="shared" ref="BF274" si="1279">SUM(AT261:AT274)/SUM(AS261:AS274)</f>
        <v>0.10536391918225017</v>
      </c>
      <c r="BG274">
        <f t="shared" ref="BG274" si="1280">SUM(AW268:AW274)/SUM(AV268:AV274)</f>
        <v>6.955645161290322E-2</v>
      </c>
      <c r="BH274">
        <f t="shared" ref="BH274" si="1281">SUM(AY268:AY274)/SUM(AX268:AX274)</f>
        <v>7.0950226244343897E-2</v>
      </c>
      <c r="BI274">
        <f t="shared" ref="BI274" si="1282">SUM(BA268:BA274)/SUM(AZ268:AZ274)</f>
        <v>5.7142857142857141E-2</v>
      </c>
      <c r="BJ274" s="20">
        <v>0.13</v>
      </c>
      <c r="BK274" s="20">
        <v>0.112</v>
      </c>
      <c r="BL274" s="20">
        <v>0.123</v>
      </c>
      <c r="BM274" s="21">
        <v>2756567</v>
      </c>
      <c r="BN274" s="21">
        <v>279144</v>
      </c>
      <c r="BQ274" s="21">
        <v>1288885</v>
      </c>
      <c r="BT274" s="21">
        <v>258250</v>
      </c>
      <c r="BU274" s="21">
        <v>21010</v>
      </c>
      <c r="BV274" s="21">
        <v>2242</v>
      </c>
      <c r="BY274" s="21">
        <v>9116</v>
      </c>
      <c r="CB274" s="21">
        <v>2141</v>
      </c>
      <c r="CC274" s="21">
        <v>15801</v>
      </c>
      <c r="CD274" s="21">
        <v>1229</v>
      </c>
      <c r="CG274" s="21">
        <v>5358</v>
      </c>
      <c r="CJ274" s="21">
        <v>1157</v>
      </c>
      <c r="CK274" s="21">
        <v>120887</v>
      </c>
      <c r="CL274" s="21">
        <v>12973</v>
      </c>
      <c r="CO274" s="21">
        <v>54765</v>
      </c>
      <c r="CR274" s="21">
        <v>11883</v>
      </c>
    </row>
    <row r="275" spans="1:96" x14ac:dyDescent="0.35">
      <c r="A275" s="14">
        <f t="shared" si="1161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283">-(J275-J274)+L275</f>
        <v>27</v>
      </c>
      <c r="N275" s="7">
        <f t="shared" ref="N275" si="1284">B275-C275</f>
        <v>1034375</v>
      </c>
      <c r="O275" s="4">
        <f t="shared" ref="O275" si="1285">C275/B275</f>
        <v>0.2010055646703682</v>
      </c>
      <c r="R275">
        <f t="shared" ref="R275" si="1286">C275-C274</f>
        <v>1971</v>
      </c>
      <c r="S275">
        <f t="shared" ref="S275" si="1287">N275-N274</f>
        <v>3740</v>
      </c>
      <c r="T275" s="8">
        <f t="shared" ref="T275" si="1288">R275/V275</f>
        <v>0.34512344598143935</v>
      </c>
      <c r="U275" s="8">
        <f t="shared" ref="U275" si="1289">SUM(R269:R275)/SUM(V269:V275)</f>
        <v>0.35226855494361398</v>
      </c>
      <c r="V275">
        <f t="shared" ref="V275" si="1290">B275-B274</f>
        <v>5711</v>
      </c>
      <c r="W275">
        <f t="shared" ref="W275" si="1291">C275-D275-E275</f>
        <v>56107</v>
      </c>
      <c r="X275" s="3">
        <f t="shared" ref="X275" si="1292">F275/W275</f>
        <v>1.3830716309907854E-2</v>
      </c>
      <c r="Y275">
        <f t="shared" ref="Y275:Y280" si="1293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68"/>
        <v>467</v>
      </c>
      <c r="AJ275">
        <f t="shared" si="1269"/>
        <v>314</v>
      </c>
      <c r="AK275">
        <f t="shared" si="1270"/>
        <v>2080</v>
      </c>
      <c r="AS275">
        <f t="shared" si="1244"/>
        <v>28642</v>
      </c>
      <c r="AT275">
        <f t="shared" si="1146"/>
        <v>2139</v>
      </c>
      <c r="AU275">
        <f t="shared" ref="AU275" si="1294">AT275/AS275</f>
        <v>7.4680539068500806E-2</v>
      </c>
      <c r="AV275">
        <f t="shared" ref="AV275" si="1295">BU275-BU274</f>
        <v>118</v>
      </c>
      <c r="AW275">
        <f t="shared" si="1119"/>
        <v>11</v>
      </c>
      <c r="AX275">
        <f t="shared" ref="AX275" si="1296">CK275-CK274</f>
        <v>778</v>
      </c>
      <c r="AY275">
        <f t="shared" si="1121"/>
        <v>62</v>
      </c>
      <c r="AZ275">
        <f t="shared" ref="AZ275" si="1297">CC275-CC274</f>
        <v>128</v>
      </c>
      <c r="BA275">
        <f t="shared" si="1123"/>
        <v>6</v>
      </c>
      <c r="BB275">
        <f t="shared" ref="BB275" si="1298">AW275/AV275</f>
        <v>9.3220338983050849E-2</v>
      </c>
      <c r="BC275">
        <f t="shared" ref="BC275" si="1299">AY275/AX275</f>
        <v>7.9691516709511565E-2</v>
      </c>
      <c r="BD275">
        <f t="shared" ref="BD275" si="1300">AZ275/AY275</f>
        <v>2.064516129032258</v>
      </c>
      <c r="BE275">
        <f t="shared" ref="BE275" si="1301">SUM(AT269:AT275)/SUM(AS269:AS275)</f>
        <v>8.6957748863989159E-2</v>
      </c>
      <c r="BF275">
        <f t="shared" ref="BF275" si="1302">SUM(AT262:AT275)/SUM(AS262:AS275)</f>
        <v>9.8093727178867315E-2</v>
      </c>
      <c r="BG275">
        <f t="shared" ref="BG275" si="1303">SUM(AW269:AW275)/SUM(AV269:AV275)</f>
        <v>6.6402378592666012E-2</v>
      </c>
      <c r="BH275">
        <f t="shared" ref="BH275" si="1304">SUM(AY269:AY275)/SUM(AX269:AX275)</f>
        <v>6.9544364508393283E-2</v>
      </c>
      <c r="BI275">
        <f t="shared" ref="BI275" si="1305">SUM(BA269:BA275)/SUM(AZ269:AZ275)</f>
        <v>4.9586776859504134E-2</v>
      </c>
      <c r="BJ275" s="20">
        <v>0.11899999999999999</v>
      </c>
      <c r="BK275" s="20">
        <v>0.113</v>
      </c>
      <c r="BL275" s="20">
        <v>0.12</v>
      </c>
      <c r="BM275" s="21">
        <v>2785209</v>
      </c>
      <c r="BN275" s="21">
        <v>281283</v>
      </c>
      <c r="BQ275" s="21">
        <v>1294597</v>
      </c>
      <c r="BT275" s="21">
        <v>260220</v>
      </c>
      <c r="BU275" s="21">
        <v>21128</v>
      </c>
      <c r="BV275" s="21">
        <v>2253</v>
      </c>
      <c r="BY275" s="21">
        <v>9142</v>
      </c>
      <c r="CB275" s="21">
        <v>2147</v>
      </c>
      <c r="CC275" s="21">
        <v>15929</v>
      </c>
      <c r="CD275" s="21">
        <v>1235</v>
      </c>
      <c r="CG275" s="21">
        <v>5369</v>
      </c>
      <c r="CJ275" s="21">
        <v>1164</v>
      </c>
      <c r="CK275" s="21">
        <v>121665</v>
      </c>
      <c r="CL275" s="21">
        <v>13035</v>
      </c>
      <c r="CO275" s="21">
        <v>54933</v>
      </c>
      <c r="CR275" s="21">
        <v>11941</v>
      </c>
    </row>
    <row r="276" spans="1:96" x14ac:dyDescent="0.35">
      <c r="A276" s="14">
        <f t="shared" si="1161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306">-(J276-J275)+L276</f>
        <v>27</v>
      </c>
      <c r="N276" s="7">
        <f t="shared" ref="N276" si="1307">B276-C276</f>
        <v>1038248</v>
      </c>
      <c r="O276" s="4">
        <f t="shared" ref="O276" si="1308">C276/B276</f>
        <v>0.20162159751346845</v>
      </c>
      <c r="R276">
        <f t="shared" ref="R276" si="1309">C276-C275</f>
        <v>1977</v>
      </c>
      <c r="S276">
        <f t="shared" ref="S276" si="1310">N276-N275</f>
        <v>3873</v>
      </c>
      <c r="T276" s="8">
        <f t="shared" ref="T276" si="1311">R276/V276</f>
        <v>0.33794871794871795</v>
      </c>
      <c r="U276" s="8">
        <f t="shared" ref="U276" si="1312">SUM(R270:R276)/SUM(V270:V276)</f>
        <v>0.34513547749250778</v>
      </c>
      <c r="V276">
        <f t="shared" ref="V276" si="1313">B276-B275</f>
        <v>5850</v>
      </c>
      <c r="W276">
        <f t="shared" ref="W276" si="1314">C276-D276-E276</f>
        <v>53908</v>
      </c>
      <c r="X276" s="3">
        <f t="shared" ref="X276" si="1315">F276/W276</f>
        <v>1.3838391333382801E-2</v>
      </c>
      <c r="Y276">
        <f t="shared" si="1293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68"/>
        <v>436</v>
      </c>
      <c r="AJ276">
        <f t="shared" si="1269"/>
        <v>297</v>
      </c>
      <c r="AK276">
        <f t="shared" si="1270"/>
        <v>1951</v>
      </c>
      <c r="AS276">
        <f t="shared" si="1244"/>
        <v>23372</v>
      </c>
      <c r="AT276">
        <f t="shared" si="1146"/>
        <v>2138</v>
      </c>
      <c r="AU276">
        <f t="shared" ref="AU276" si="1316">AT276/AS276</f>
        <v>9.1476981002909463E-2</v>
      </c>
      <c r="AV276">
        <f t="shared" ref="AV276" si="1317">BU276-BU275</f>
        <v>193</v>
      </c>
      <c r="AW276">
        <f t="shared" si="1119"/>
        <v>9</v>
      </c>
      <c r="AX276">
        <f t="shared" ref="AX276" si="1318">CK276-CK275</f>
        <v>801</v>
      </c>
      <c r="AY276">
        <f t="shared" si="1121"/>
        <v>65</v>
      </c>
      <c r="AZ276">
        <f t="shared" ref="AZ276" si="1319">CC276-CC275</f>
        <v>118</v>
      </c>
      <c r="BA276">
        <f t="shared" si="1123"/>
        <v>8</v>
      </c>
      <c r="BB276">
        <f t="shared" ref="BB276" si="1320">AW276/AV276</f>
        <v>4.6632124352331605E-2</v>
      </c>
      <c r="BC276">
        <f t="shared" ref="BC276" si="1321">AY276/AX276</f>
        <v>8.1148564294631714E-2</v>
      </c>
      <c r="BD276">
        <f t="shared" ref="BD276" si="1322">AZ276/AY276</f>
        <v>1.8153846153846154</v>
      </c>
      <c r="BE276">
        <f t="shared" ref="BE276" si="1323">SUM(AT270:AT276)/SUM(AS270:AS276)</f>
        <v>8.3760278084123244E-2</v>
      </c>
      <c r="BF276">
        <f t="shared" ref="BF276" si="1324">SUM(AT263:AT276)/SUM(AS263:AS276)</f>
        <v>9.3560960616940719E-2</v>
      </c>
      <c r="BG276">
        <f t="shared" ref="BG276" si="1325">SUM(AW270:AW276)/SUM(AV270:AV276)</f>
        <v>6.2325581395348835E-2</v>
      </c>
      <c r="BH276">
        <f t="shared" ref="BH276" si="1326">SUM(AY270:AY276)/SUM(AX270:AX276)</f>
        <v>6.9632495164410058E-2</v>
      </c>
      <c r="BI276">
        <f t="shared" ref="BI276" si="1327">SUM(BA270:BA276)/SUM(AZ270:AZ276)</f>
        <v>4.9576783555018135E-2</v>
      </c>
      <c r="BJ276" s="20">
        <v>0.11</v>
      </c>
      <c r="BK276" s="20">
        <v>0.113</v>
      </c>
      <c r="BL276" s="20">
        <v>0.107</v>
      </c>
      <c r="BM276" s="21">
        <v>2808581</v>
      </c>
      <c r="BN276" s="21">
        <v>283421</v>
      </c>
      <c r="BQ276" s="21">
        <v>1300446</v>
      </c>
      <c r="BT276" s="21">
        <v>262198</v>
      </c>
      <c r="BU276" s="21">
        <v>21321</v>
      </c>
      <c r="BV276" s="21">
        <v>2262</v>
      </c>
      <c r="BY276" s="21">
        <v>9177</v>
      </c>
      <c r="CB276" s="21">
        <v>2154</v>
      </c>
      <c r="CC276" s="21">
        <v>16047</v>
      </c>
      <c r="CD276" s="21">
        <v>1243</v>
      </c>
      <c r="CG276" s="21">
        <v>5390</v>
      </c>
      <c r="CJ276" s="21">
        <v>1172</v>
      </c>
      <c r="CK276" s="21">
        <v>122466</v>
      </c>
      <c r="CL276" s="21">
        <v>13100</v>
      </c>
      <c r="CO276" s="21">
        <v>55170</v>
      </c>
      <c r="CR276" s="21">
        <v>12005</v>
      </c>
    </row>
    <row r="277" spans="1:96" x14ac:dyDescent="0.35">
      <c r="A277" s="14">
        <f t="shared" si="1161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328">-(J277-J276)+L277</f>
        <v>25</v>
      </c>
      <c r="N277" s="7">
        <f t="shared" ref="N277" si="1329">B277-C277</f>
        <v>1041828</v>
      </c>
      <c r="O277" s="4">
        <f t="shared" ref="O277" si="1330">C277/B277</f>
        <v>0.20223350238259141</v>
      </c>
      <c r="R277">
        <f t="shared" ref="R277" si="1331">C277-C276</f>
        <v>1905</v>
      </c>
      <c r="S277">
        <f t="shared" ref="S277" si="1332">N277-N276</f>
        <v>3580</v>
      </c>
      <c r="T277" s="8">
        <f t="shared" ref="T277" si="1333">R277/V277</f>
        <v>0.34731084776663629</v>
      </c>
      <c r="U277" s="8">
        <f t="shared" ref="U277" si="1334">SUM(R271:R277)/SUM(V271:V277)</f>
        <v>0.34180939697091711</v>
      </c>
      <c r="V277">
        <f t="shared" ref="V277" si="1335">B277-B276</f>
        <v>5485</v>
      </c>
      <c r="W277">
        <f t="shared" ref="W277" si="1336">C277-D277-E277</f>
        <v>51971</v>
      </c>
      <c r="X277" s="3">
        <f t="shared" ref="X277" si="1337">F277/W277</f>
        <v>1.3488291547209021E-2</v>
      </c>
      <c r="Y277">
        <f t="shared" si="1293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38">Z277-AC277-AF277</f>
        <v>399</v>
      </c>
      <c r="AJ277">
        <f t="shared" ref="AJ277:AJ278" si="1339">AA277-AD277-AG277</f>
        <v>287</v>
      </c>
      <c r="AK277">
        <f t="shared" ref="AK277:AK278" si="1340">AB277-AE277-AH277</f>
        <v>1767</v>
      </c>
      <c r="AS277">
        <f t="shared" si="1244"/>
        <v>25389</v>
      </c>
      <c r="AT277">
        <f t="shared" si="1146"/>
        <v>2055</v>
      </c>
      <c r="AU277">
        <f t="shared" ref="AU277" si="1341">AT277/AS277</f>
        <v>8.0940564811532556E-2</v>
      </c>
      <c r="AV277">
        <f t="shared" ref="AV277" si="1342">BU277-BU276</f>
        <v>239</v>
      </c>
      <c r="AW277">
        <f t="shared" si="1119"/>
        <v>8</v>
      </c>
      <c r="AX277">
        <f t="shared" ref="AX277" si="1343">CK277-CK276</f>
        <v>1479</v>
      </c>
      <c r="AY277">
        <f t="shared" si="1121"/>
        <v>106</v>
      </c>
      <c r="AZ277">
        <f t="shared" ref="AZ277" si="1344">CC277-CC276</f>
        <v>160</v>
      </c>
      <c r="BA277">
        <f t="shared" si="1123"/>
        <v>7</v>
      </c>
      <c r="BB277">
        <f t="shared" ref="BB277" si="1345">AW277/AV277</f>
        <v>3.3472803347280332E-2</v>
      </c>
      <c r="BC277">
        <f t="shared" ref="BC277" si="1346">AY277/AX277</f>
        <v>7.1670047329276537E-2</v>
      </c>
      <c r="BD277">
        <f t="shared" ref="BD277" si="1347">AZ277/AY277</f>
        <v>1.5094339622641511</v>
      </c>
      <c r="BE277">
        <f t="shared" ref="BE277" si="1348">SUM(AT271:AT277)/SUM(AS271:AS277)</f>
        <v>8.3911902701866201E-2</v>
      </c>
      <c r="BF277">
        <f t="shared" ref="BF277" si="1349">SUM(AT264:AT277)/SUM(AS264:AS277)</f>
        <v>8.896301282353597E-2</v>
      </c>
      <c r="BG277">
        <f t="shared" ref="BG277" si="1350">SUM(AW271:AW277)/SUM(AV271:AV277)</f>
        <v>5.673076923076923E-2</v>
      </c>
      <c r="BH277">
        <f t="shared" ref="BH277" si="1351">SUM(AY271:AY277)/SUM(AX271:AX277)</f>
        <v>7.2962154294032022E-2</v>
      </c>
      <c r="BI277">
        <f t="shared" ref="BI277" si="1352">SUM(BA271:BA277)/SUM(AZ271:AZ277)</f>
        <v>4.5838359469240045E-2</v>
      </c>
      <c r="BJ277" s="20">
        <v>0.104</v>
      </c>
      <c r="BK277" s="20">
        <v>0.115</v>
      </c>
      <c r="BL277" s="20">
        <v>0.10100000000000001</v>
      </c>
      <c r="BM277" s="21">
        <v>2833970</v>
      </c>
      <c r="BN277" s="21">
        <v>285476</v>
      </c>
      <c r="BQ277" s="21">
        <v>1305931</v>
      </c>
      <c r="BT277" s="21">
        <v>264103</v>
      </c>
      <c r="BU277" s="21">
        <v>21560</v>
      </c>
      <c r="BV277" s="21">
        <v>2270</v>
      </c>
      <c r="BY277" s="21">
        <v>9213</v>
      </c>
      <c r="CB277" s="21">
        <v>2165</v>
      </c>
      <c r="CC277" s="21">
        <v>16207</v>
      </c>
      <c r="CD277" s="21">
        <v>1250</v>
      </c>
      <c r="CG277" s="21">
        <v>5412</v>
      </c>
      <c r="CJ277" s="21">
        <v>1177</v>
      </c>
      <c r="CK277" s="21">
        <v>123945</v>
      </c>
      <c r="CL277" s="21">
        <v>13206</v>
      </c>
      <c r="CO277" s="21">
        <v>55428</v>
      </c>
      <c r="CR277" s="21">
        <v>12098</v>
      </c>
    </row>
    <row r="278" spans="1:96" x14ac:dyDescent="0.35">
      <c r="A278" s="14">
        <f t="shared" si="1161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53">-(J278-J277)+L278</f>
        <v>17</v>
      </c>
      <c r="N278" s="7">
        <f t="shared" ref="N278" si="1354">B278-C278</f>
        <v>1045822</v>
      </c>
      <c r="O278" s="4">
        <f t="shared" ref="O278" si="1355">C278/B278</f>
        <v>0.20276351206616208</v>
      </c>
      <c r="R278">
        <f t="shared" ref="R278" si="1356">C278-C277</f>
        <v>1884</v>
      </c>
      <c r="S278">
        <f t="shared" ref="S278" si="1357">N278-N277</f>
        <v>3994</v>
      </c>
      <c r="T278" s="8">
        <f t="shared" ref="T278" si="1358">R278/V278</f>
        <v>0.32051718271520924</v>
      </c>
      <c r="U278" s="8">
        <f t="shared" ref="U278" si="1359">SUM(R272:R278)/SUM(V272:V278)</f>
        <v>0.33406379352325299</v>
      </c>
      <c r="V278">
        <f t="shared" ref="V278" si="1360">B278-B277</f>
        <v>5878</v>
      </c>
      <c r="W278">
        <f t="shared" ref="W278" si="1361">C278-D278-E278</f>
        <v>50152</v>
      </c>
      <c r="X278" s="3">
        <f t="shared" ref="X278" si="1362">F278/W278</f>
        <v>1.3538841920561493E-2</v>
      </c>
      <c r="Y278">
        <f t="shared" si="1293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38"/>
        <v>372</v>
      </c>
      <c r="AJ278">
        <f t="shared" si="1339"/>
        <v>259</v>
      </c>
      <c r="AK278">
        <f t="shared" si="1340"/>
        <v>1708</v>
      </c>
      <c r="AS278">
        <f t="shared" si="1244"/>
        <v>28124</v>
      </c>
      <c r="AT278">
        <f t="shared" si="1146"/>
        <v>1961</v>
      </c>
      <c r="AU278">
        <f t="shared" ref="AU278" si="1363">AT278/AS278</f>
        <v>6.9726923623951068E-2</v>
      </c>
      <c r="AV278">
        <f t="shared" ref="AV278" si="1364">BU278-BU277</f>
        <v>171</v>
      </c>
      <c r="AW278">
        <f t="shared" si="1119"/>
        <v>13</v>
      </c>
      <c r="AX278">
        <f t="shared" ref="AX278" si="1365">CK278-CK277</f>
        <v>1098</v>
      </c>
      <c r="AY278">
        <f t="shared" si="1121"/>
        <v>82</v>
      </c>
      <c r="AZ278">
        <f t="shared" ref="AZ278" si="1366">CC278-CC277</f>
        <v>133</v>
      </c>
      <c r="BA278">
        <f t="shared" si="1123"/>
        <v>6</v>
      </c>
      <c r="BB278">
        <f t="shared" ref="BB278" si="1367">AW278/AV278</f>
        <v>7.6023391812865493E-2</v>
      </c>
      <c r="BC278">
        <f t="shared" ref="BC278" si="1368">AY278/AX278</f>
        <v>7.4681238615664849E-2</v>
      </c>
      <c r="BD278">
        <f t="shared" ref="BD278" si="1369">AZ278/AY278</f>
        <v>1.6219512195121952</v>
      </c>
      <c r="BE278">
        <f t="shared" ref="BE278" si="1370">SUM(AT272:AT278)/SUM(AS272:AS278)</f>
        <v>8.1279920419455781E-2</v>
      </c>
      <c r="BF278">
        <f t="shared" ref="BF278" si="1371">SUM(AT265:AT278)/SUM(AS265:AS278)</f>
        <v>8.6893142592599684E-2</v>
      </c>
      <c r="BG278">
        <f t="shared" ref="BG278" si="1372">SUM(AW272:AW278)/SUM(AV272:AV278)</f>
        <v>5.3191489361702128E-2</v>
      </c>
      <c r="BH278">
        <f t="shared" ref="BH278" si="1373">SUM(AY272:AY278)/SUM(AX272:AX278)</f>
        <v>6.8929684793903712E-2</v>
      </c>
      <c r="BI278">
        <f t="shared" ref="BI278" si="1374">SUM(BA272:BA278)/SUM(AZ272:AZ278)</f>
        <v>4.3478260869565216E-2</v>
      </c>
      <c r="BJ278" s="20">
        <v>9.7000000000000003E-2</v>
      </c>
      <c r="BK278" s="20">
        <v>0.114</v>
      </c>
      <c r="BL278" s="20">
        <v>9.7000000000000003E-2</v>
      </c>
      <c r="BM278" s="21">
        <v>2862094</v>
      </c>
      <c r="BN278" s="21">
        <v>287437</v>
      </c>
      <c r="BQ278" s="21">
        <v>1311809</v>
      </c>
      <c r="BT278" s="21">
        <v>165987</v>
      </c>
      <c r="BU278" s="21">
        <v>21731</v>
      </c>
      <c r="BV278" s="21">
        <v>2283</v>
      </c>
      <c r="BY278" s="21">
        <v>9240</v>
      </c>
      <c r="CB278" s="21">
        <v>2178</v>
      </c>
      <c r="CC278" s="21">
        <v>16340</v>
      </c>
      <c r="CD278" s="21">
        <v>1256</v>
      </c>
      <c r="CG278" s="21">
        <v>5427</v>
      </c>
      <c r="CJ278" s="21">
        <v>1183</v>
      </c>
      <c r="CK278" s="21">
        <v>125043</v>
      </c>
      <c r="CL278" s="21">
        <v>13288</v>
      </c>
      <c r="CO278" s="21">
        <v>55608</v>
      </c>
      <c r="CR278" s="21">
        <v>12174</v>
      </c>
    </row>
    <row r="279" spans="1:96" x14ac:dyDescent="0.35">
      <c r="A279" s="14">
        <f t="shared" si="1161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375">-(J279-J278)+L279</f>
        <v>30</v>
      </c>
      <c r="N279" s="7">
        <f t="shared" ref="N279" si="1376">B279-C279</f>
        <v>1048852</v>
      </c>
      <c r="O279" s="4">
        <f t="shared" ref="O279" si="1377">C279/B279</f>
        <v>0.20299757750023556</v>
      </c>
      <c r="R279">
        <f t="shared" ref="R279" si="1378">C279-C278</f>
        <v>1157</v>
      </c>
      <c r="S279">
        <f t="shared" ref="S279" si="1379">N279-N278</f>
        <v>3030</v>
      </c>
      <c r="T279" s="8">
        <f t="shared" ref="T279" si="1380">R279/V279</f>
        <v>0.27633150226892761</v>
      </c>
      <c r="U279" s="8">
        <f t="shared" ref="U279" si="1381">SUM(R273:R279)/SUM(V273:V279)</f>
        <v>0.32723668798990901</v>
      </c>
      <c r="V279">
        <f t="shared" ref="V279" si="1382">B279-B278</f>
        <v>4187</v>
      </c>
      <c r="W279">
        <f t="shared" ref="W279" si="1383">C279-D279-E279</f>
        <v>49913</v>
      </c>
      <c r="X279" s="3">
        <f t="shared" ref="X279" si="1384">F279/W279</f>
        <v>1.2802275960170697E-2</v>
      </c>
      <c r="Y279">
        <f t="shared" si="1293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385">Z279-AC279-AF279</f>
        <v>323</v>
      </c>
      <c r="AJ279">
        <f t="shared" ref="AJ279" si="1386">AA279-AD279-AG279</f>
        <v>242</v>
      </c>
      <c r="AK279">
        <f t="shared" ref="AK279" si="1387">AB279-AE279-AH279</f>
        <v>1660</v>
      </c>
      <c r="AS279">
        <f t="shared" ref="AS279" si="1388">BM279-BM278</f>
        <v>11908</v>
      </c>
      <c r="AT279">
        <f t="shared" si="1146"/>
        <v>1264</v>
      </c>
      <c r="AU279">
        <f t="shared" ref="AU279" si="1389">AT279/AS279</f>
        <v>0.10614712798118911</v>
      </c>
      <c r="AV279">
        <f t="shared" ref="AV279" si="1390">BU279-BU278</f>
        <v>67</v>
      </c>
      <c r="AW279">
        <f t="shared" si="1119"/>
        <v>4</v>
      </c>
      <c r="AX279">
        <f t="shared" ref="AX279" si="1391">CK279-CK278</f>
        <v>501</v>
      </c>
      <c r="AY279">
        <f t="shared" si="1121"/>
        <v>51</v>
      </c>
      <c r="AZ279">
        <f t="shared" ref="AZ279" si="1392">CC279-CC278</f>
        <v>54</v>
      </c>
      <c r="BA279">
        <f t="shared" si="1123"/>
        <v>6</v>
      </c>
      <c r="BB279">
        <f t="shared" ref="BB279" si="1393">AW279/AV279</f>
        <v>5.9701492537313432E-2</v>
      </c>
      <c r="BC279">
        <f t="shared" ref="BC279" si="1394">AY279/AX279</f>
        <v>0.10179640718562874</v>
      </c>
      <c r="BD279">
        <f t="shared" ref="BD279" si="1395">AZ279/AY279</f>
        <v>1.0588235294117647</v>
      </c>
      <c r="BE279">
        <f t="shared" ref="BE279" si="1396">SUM(AT273:AT279)/SUM(AS273:AS279)</f>
        <v>7.988442544006448E-2</v>
      </c>
      <c r="BF279">
        <f t="shared" ref="BF279" si="1397">SUM(AT266:AT279)/SUM(AS266:AS279)</f>
        <v>8.6241791408439086E-2</v>
      </c>
      <c r="BG279">
        <f t="shared" ref="BG279" si="1398">SUM(AW273:AW279)/SUM(AV273:AV279)</f>
        <v>5.2681992337164751E-2</v>
      </c>
      <c r="BH279">
        <f t="shared" ref="BH279" si="1399">SUM(AY273:AY279)/SUM(AX273:AX279)</f>
        <v>7.1800208116545264E-2</v>
      </c>
      <c r="BI279">
        <f t="shared" ref="BI279" si="1400">SUM(BA273:BA279)/SUM(AZ273:AZ279)</f>
        <v>4.8426150121065374E-2</v>
      </c>
      <c r="BJ279" s="20">
        <v>0.10199999999999999</v>
      </c>
      <c r="BK279" s="20">
        <v>0.114</v>
      </c>
      <c r="BL279" s="20">
        <v>9.7000000000000003E-2</v>
      </c>
      <c r="BM279" s="21">
        <v>2874002</v>
      </c>
      <c r="BN279" s="21">
        <v>288701</v>
      </c>
      <c r="BQ279" s="21">
        <v>1315996</v>
      </c>
      <c r="BT279" s="21">
        <v>267144</v>
      </c>
      <c r="BU279" s="21">
        <v>21798</v>
      </c>
      <c r="BV279" s="21">
        <v>2287</v>
      </c>
      <c r="BY279" s="21">
        <v>9265</v>
      </c>
      <c r="CB279" s="21">
        <v>2183</v>
      </c>
      <c r="CC279" s="21">
        <v>16394</v>
      </c>
      <c r="CD279" s="21">
        <v>1262</v>
      </c>
      <c r="CG279" s="21">
        <v>5448</v>
      </c>
      <c r="CJ279" s="21">
        <v>1187</v>
      </c>
      <c r="CK279" s="21">
        <v>125544</v>
      </c>
      <c r="CL279" s="21">
        <v>13339</v>
      </c>
      <c r="CO279" s="21">
        <v>55761</v>
      </c>
      <c r="CR279" s="21">
        <v>12217</v>
      </c>
    </row>
    <row r="280" spans="1:96" x14ac:dyDescent="0.35">
      <c r="A280" s="14">
        <f t="shared" si="1161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401">-(J280-J279)+L280</f>
        <v>19</v>
      </c>
      <c r="N280" s="7">
        <f t="shared" ref="N280" si="1402">B280-C280</f>
        <v>1050178</v>
      </c>
      <c r="O280" s="4">
        <f t="shared" ref="O280" si="1403">C280/B280</f>
        <v>0.20314590201873428</v>
      </c>
      <c r="R280">
        <f t="shared" ref="R280" si="1404">C280-C279</f>
        <v>583</v>
      </c>
      <c r="S280">
        <f t="shared" ref="S280" si="1405">N280-N279</f>
        <v>1326</v>
      </c>
      <c r="T280" s="8">
        <f t="shared" ref="T280" si="1406">R280/V280</f>
        <v>0.30539549502357255</v>
      </c>
      <c r="U280" s="8">
        <f t="shared" ref="U280" si="1407">SUM(R274:R280)/SUM(V274:V280)</f>
        <v>0.327972620994609</v>
      </c>
      <c r="V280">
        <f t="shared" ref="V280" si="1408">B280-B279</f>
        <v>1909</v>
      </c>
      <c r="W280">
        <f t="shared" ref="W280" si="1409">C280-D280-E280</f>
        <v>49416</v>
      </c>
      <c r="X280" s="3">
        <f t="shared" ref="X280" si="1410">F280/W280</f>
        <v>1.3032216286223086E-2</v>
      </c>
      <c r="Y280">
        <f t="shared" si="1293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411">Z280-AC280-AF280</f>
        <v>307</v>
      </c>
      <c r="AJ280">
        <f t="shared" ref="AJ280" si="1412">AA280-AD280-AG280</f>
        <v>241</v>
      </c>
      <c r="AK280">
        <f t="shared" ref="AK280" si="1413">AB280-AE280-AH280</f>
        <v>1651</v>
      </c>
      <c r="AS280">
        <f t="shared" ref="AS280" si="1414">BM280-BM279</f>
        <v>6246</v>
      </c>
      <c r="AT280">
        <f t="shared" si="1146"/>
        <v>643</v>
      </c>
      <c r="AU280">
        <f t="shared" ref="AU280" si="1415">AT280/AS280</f>
        <v>0.10294588536663464</v>
      </c>
      <c r="AV280">
        <f t="shared" ref="AV280" si="1416">BU280-BU279</f>
        <v>29</v>
      </c>
      <c r="AW280">
        <f t="shared" si="1119"/>
        <v>6</v>
      </c>
      <c r="AX280">
        <f t="shared" ref="AX280" si="1417">CK280-CK279</f>
        <v>204</v>
      </c>
      <c r="AY280">
        <f t="shared" si="1121"/>
        <v>17</v>
      </c>
      <c r="AZ280">
        <f t="shared" ref="AZ280" si="1418">CC280-CC279</f>
        <v>23</v>
      </c>
      <c r="BA280">
        <f t="shared" si="1123"/>
        <v>1</v>
      </c>
      <c r="BB280">
        <f t="shared" ref="BB280" si="1419">AW280/AV280</f>
        <v>0.20689655172413793</v>
      </c>
      <c r="BC280">
        <f t="shared" ref="BC280" si="1420">AY280/AX280</f>
        <v>8.3333333333333329E-2</v>
      </c>
      <c r="BD280">
        <f t="shared" ref="BD280" si="1421">AZ280/AY280</f>
        <v>1.3529411764705883</v>
      </c>
      <c r="BE280">
        <f t="shared" ref="BE280" si="1422">SUM(AT274:AT280)/SUM(AS274:AS280)</f>
        <v>7.9474360025134555E-2</v>
      </c>
      <c r="BF280">
        <f t="shared" ref="BF280" si="1423">SUM(AT267:AT280)/SUM(AS267:AS280)</f>
        <v>8.6641989988684526E-2</v>
      </c>
      <c r="BG280">
        <f t="shared" ref="BG280" si="1424">SUM(AW274:AW280)/SUM(AV274:AV280)</f>
        <v>6.1068702290076333E-2</v>
      </c>
      <c r="BH280">
        <f t="shared" ref="BH280" si="1425">SUM(AY274:AY280)/SUM(AX274:AX280)</f>
        <v>7.3170731707317069E-2</v>
      </c>
      <c r="BI280">
        <f t="shared" ref="BI280" si="1426">SUM(BA274:BA280)/SUM(AZ274:AZ280)</f>
        <v>4.6060606060606059E-2</v>
      </c>
      <c r="BJ280" s="20">
        <v>9.5000000000000001E-2</v>
      </c>
      <c r="BK280" s="20">
        <v>0.114</v>
      </c>
      <c r="BL280" s="20">
        <v>9.2999999999999999E-2</v>
      </c>
      <c r="BM280" s="21">
        <v>2880248</v>
      </c>
      <c r="BN280" s="21">
        <v>289344</v>
      </c>
      <c r="BQ280" s="21">
        <v>1317905</v>
      </c>
      <c r="BT280" s="21">
        <v>267727</v>
      </c>
      <c r="BU280" s="21">
        <v>21827</v>
      </c>
      <c r="BV280" s="21">
        <v>2293</v>
      </c>
      <c r="BY280" s="21">
        <v>9274</v>
      </c>
      <c r="CB280" s="21">
        <v>2183</v>
      </c>
      <c r="CC280" s="21">
        <v>16417</v>
      </c>
      <c r="CD280" s="21">
        <v>1263</v>
      </c>
      <c r="CG280" s="21">
        <v>5461</v>
      </c>
      <c r="CJ280" s="21">
        <v>1189</v>
      </c>
      <c r="CK280" s="21">
        <v>125748</v>
      </c>
      <c r="CL280" s="21">
        <v>13356</v>
      </c>
      <c r="CO280" s="21">
        <v>55816</v>
      </c>
      <c r="CR280" s="21">
        <v>12234</v>
      </c>
    </row>
    <row r="281" spans="1:96" x14ac:dyDescent="0.35">
      <c r="A281" s="14">
        <f t="shared" si="1161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427">-(J281-J280)+L281</f>
        <v>10</v>
      </c>
      <c r="N281" s="7">
        <f t="shared" ref="N281" si="1428">B281-C281</f>
        <v>1053114</v>
      </c>
      <c r="O281" s="4">
        <f t="shared" ref="O281" si="1429">C281/B281</f>
        <v>0.20347408053949145</v>
      </c>
      <c r="R281">
        <f t="shared" ref="R281" si="1430">C281-C280</f>
        <v>1293</v>
      </c>
      <c r="S281">
        <f t="shared" ref="S281" si="1431">N281-N280</f>
        <v>2936</v>
      </c>
      <c r="T281" s="8">
        <f t="shared" ref="T281" si="1432">R281/V281</f>
        <v>0.30574603925277843</v>
      </c>
      <c r="U281" s="8">
        <f t="shared" ref="U281" si="1433">SUM(R275:R281)/SUM(V275:V281)</f>
        <v>0.32391951637643235</v>
      </c>
      <c r="V281">
        <f t="shared" ref="V281" si="1434">B281-B280</f>
        <v>4229</v>
      </c>
      <c r="W281">
        <f t="shared" ref="W281" si="1435">C281-D281-E281</f>
        <v>46358</v>
      </c>
      <c r="X281" s="3">
        <f t="shared" ref="X281" si="1436">F281/W281</f>
        <v>1.4042883644678372E-2</v>
      </c>
      <c r="Y281">
        <f t="shared" ref="Y281" si="1437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438">Z281-AC281-AF281</f>
        <v>268</v>
      </c>
      <c r="AJ281">
        <f t="shared" ref="AJ281" si="1439">AA281-AD281-AG281</f>
        <v>226</v>
      </c>
      <c r="AK281">
        <f t="shared" ref="AK281" si="1440">AB281-AE281-AH281</f>
        <v>1530</v>
      </c>
      <c r="AS281">
        <f t="shared" ref="AS281" si="1441">BM281-BM280</f>
        <v>30677</v>
      </c>
      <c r="AT281">
        <f t="shared" si="1146"/>
        <v>1361</v>
      </c>
      <c r="AU281">
        <f t="shared" ref="AU281" si="1442">AT281/AS281</f>
        <v>4.436548554291489E-2</v>
      </c>
      <c r="AV281">
        <f t="shared" ref="AV281" si="1443">BU281-BU280</f>
        <v>279</v>
      </c>
      <c r="AW281">
        <f t="shared" si="1119"/>
        <v>8</v>
      </c>
      <c r="AX281">
        <f t="shared" ref="AX281" si="1444">CK281-CK280</f>
        <v>1543</v>
      </c>
      <c r="AY281">
        <f t="shared" si="1121"/>
        <v>47</v>
      </c>
      <c r="AZ281">
        <f t="shared" ref="AZ281" si="1445">CC281-CC280</f>
        <v>248</v>
      </c>
      <c r="BA281">
        <f t="shared" si="1123"/>
        <v>8</v>
      </c>
      <c r="BB281">
        <f t="shared" ref="BB281" si="1446">AW281/AV281</f>
        <v>2.8673835125448029E-2</v>
      </c>
      <c r="BC281">
        <f t="shared" ref="BC281" si="1447">AY281/AX281</f>
        <v>3.0460142579390798E-2</v>
      </c>
      <c r="BD281">
        <f t="shared" ref="BD281" si="1448">AZ281/AY281</f>
        <v>5.2765957446808507</v>
      </c>
      <c r="BE281">
        <f t="shared" ref="BE281" si="1449">SUM(AT275:AT281)/SUM(AS275:AS281)</f>
        <v>7.4897316627580035E-2</v>
      </c>
      <c r="BF281">
        <f t="shared" ref="BF281" si="1450">SUM(AT268:AT281)/SUM(AS268:AS281)</f>
        <v>8.2191075632674637E-2</v>
      </c>
      <c r="BG281">
        <f t="shared" ref="BG281" si="1451">SUM(AW275:AW281)/SUM(AV275:AV281)</f>
        <v>5.3832116788321165E-2</v>
      </c>
      <c r="BH281">
        <f t="shared" ref="BH281" si="1452">SUM(AY275:AY281)/SUM(AX275:AX281)</f>
        <v>6.7145534041224239E-2</v>
      </c>
      <c r="BI281">
        <f t="shared" ref="BI281" si="1453">SUM(BA275:BA281)/SUM(AZ275:AZ281)</f>
        <v>4.8611111111111112E-2</v>
      </c>
      <c r="BJ281" s="20">
        <v>8.8999999999999996E-2</v>
      </c>
      <c r="BK281" s="20">
        <v>0.107</v>
      </c>
      <c r="BL281" s="20">
        <v>9.0999999999999998E-2</v>
      </c>
      <c r="BM281" s="21">
        <v>2910925</v>
      </c>
      <c r="BN281" s="21">
        <v>290705</v>
      </c>
      <c r="BQ281" s="21">
        <v>1322134</v>
      </c>
      <c r="BT281" s="21">
        <v>269020</v>
      </c>
      <c r="BU281" s="21">
        <v>22106</v>
      </c>
      <c r="BV281" s="21">
        <v>2301</v>
      </c>
      <c r="BY281" s="21">
        <v>9295</v>
      </c>
      <c r="CB281" s="21">
        <v>2189</v>
      </c>
      <c r="CC281" s="21">
        <v>16665</v>
      </c>
      <c r="CD281" s="21">
        <v>1271</v>
      </c>
      <c r="CG281" s="21">
        <v>5472</v>
      </c>
      <c r="CJ281" s="21">
        <v>1197</v>
      </c>
      <c r="CK281" s="21">
        <v>127291</v>
      </c>
      <c r="CL281" s="21">
        <v>13403</v>
      </c>
      <c r="CO281" s="21">
        <v>55963</v>
      </c>
      <c r="CR281" s="21">
        <v>12278</v>
      </c>
    </row>
    <row r="282" spans="1:96" x14ac:dyDescent="0.35">
      <c r="A282" s="14">
        <f t="shared" si="1161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454">-(J282-J281)+L282</f>
        <v>18</v>
      </c>
      <c r="N282" s="7">
        <f t="shared" ref="N282" si="1455">B282-C282</f>
        <v>1057311</v>
      </c>
      <c r="O282" s="4">
        <f t="shared" ref="O282" si="1456">C282/B282</f>
        <v>0.20402927286839329</v>
      </c>
      <c r="R282">
        <f t="shared" ref="R282" si="1457">C282-C281</f>
        <v>1998</v>
      </c>
      <c r="S282">
        <f t="shared" ref="S282" si="1458">N282-N281</f>
        <v>4197</v>
      </c>
      <c r="T282" s="8">
        <f t="shared" ref="T282" si="1459">R282/V282</f>
        <v>0.32251815980629539</v>
      </c>
      <c r="U282" s="8">
        <f t="shared" ref="U282" si="1460">SUM(R276:R282)/SUM(V276:V282)</f>
        <v>0.32007233273056057</v>
      </c>
      <c r="V282">
        <f t="shared" ref="V282" si="1461">B282-B281</f>
        <v>6195</v>
      </c>
      <c r="W282">
        <f t="shared" ref="W282" si="1462">C282-D282-E282</f>
        <v>45294</v>
      </c>
      <c r="X282" s="3">
        <f t="shared" ref="X282" si="1463">F282/W282</f>
        <v>1.4218218748620125E-2</v>
      </c>
      <c r="Y282">
        <f t="shared" ref="Y282" si="1464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465">Z282-AC282-AF282</f>
        <v>248</v>
      </c>
      <c r="AJ282">
        <f t="shared" ref="AJ282" si="1466">AA282-AD282-AG282</f>
        <v>225</v>
      </c>
      <c r="AK282">
        <f t="shared" ref="AK282" si="1467">AB282-AE282-AH282</f>
        <v>1483</v>
      </c>
      <c r="AS282">
        <f t="shared" ref="AS282" si="1468">BM282-BM281</f>
        <v>28875</v>
      </c>
      <c r="AT282">
        <f t="shared" si="1146"/>
        <v>2125</v>
      </c>
      <c r="AU282">
        <f t="shared" ref="AU282" si="1469">AT282/AS282</f>
        <v>7.3593073593073599E-2</v>
      </c>
      <c r="AV282">
        <f t="shared" ref="AV282" si="1470">BU282-BU281</f>
        <v>152</v>
      </c>
      <c r="AW282">
        <f t="shared" si="1119"/>
        <v>5</v>
      </c>
      <c r="AX282">
        <f t="shared" ref="AX282" si="1471">CK282-CK281</f>
        <v>1343</v>
      </c>
      <c r="AY282">
        <f t="shared" si="1121"/>
        <v>90</v>
      </c>
      <c r="AZ282">
        <f t="shared" ref="AZ282" si="1472">CC282-CC281</f>
        <v>171</v>
      </c>
      <c r="BA282">
        <f t="shared" si="1123"/>
        <v>14</v>
      </c>
      <c r="BB282">
        <f t="shared" ref="BB282" si="1473">AW282/AV282</f>
        <v>3.2894736842105261E-2</v>
      </c>
      <c r="BC282">
        <f t="shared" ref="BC282" si="1474">AY282/AX282</f>
        <v>6.7014147431124355E-2</v>
      </c>
      <c r="BD282">
        <f t="shared" ref="BD282" si="1475">AZ282/AY282</f>
        <v>1.9</v>
      </c>
      <c r="BE282">
        <f t="shared" ref="BE282" si="1476">SUM(AT276:AT282)/SUM(AS276:AS282)</f>
        <v>7.4693869630185455E-2</v>
      </c>
      <c r="BF282">
        <f t="shared" ref="BF282" si="1477">SUM(AT269:AT282)/SUM(AS269:AS282)</f>
        <v>8.0559539679057754E-2</v>
      </c>
      <c r="BG282">
        <f t="shared" ref="BG282" si="1478">SUM(AW276:AW282)/SUM(AV276:AV282)</f>
        <v>4.6902654867256637E-2</v>
      </c>
      <c r="BH282">
        <f t="shared" ref="BH282" si="1479">SUM(AY276:AY282)/SUM(AX276:AX282)</f>
        <v>6.5719615439804854E-2</v>
      </c>
      <c r="BI282">
        <f t="shared" ref="BI282" si="1480">SUM(BA276:BA282)/SUM(AZ276:AZ282)</f>
        <v>5.5126791620727672E-2</v>
      </c>
      <c r="BJ282" s="20">
        <v>8.6999999999999994E-2</v>
      </c>
      <c r="BK282" s="20">
        <v>0.11</v>
      </c>
      <c r="BL282" s="20">
        <v>9.4E-2</v>
      </c>
      <c r="BM282" s="21">
        <v>2939800</v>
      </c>
      <c r="BN282" s="21">
        <v>292830</v>
      </c>
      <c r="BQ282" s="21">
        <v>1329329</v>
      </c>
      <c r="BT282" s="21">
        <v>271018</v>
      </c>
      <c r="BU282" s="21">
        <v>22258</v>
      </c>
      <c r="BV282" s="21">
        <v>2306</v>
      </c>
      <c r="BY282" s="21">
        <v>9326</v>
      </c>
      <c r="CB282" s="21">
        <v>2199</v>
      </c>
      <c r="CC282" s="21">
        <v>16836</v>
      </c>
      <c r="CD282" s="21">
        <v>1285</v>
      </c>
      <c r="CG282" s="21">
        <v>5496</v>
      </c>
      <c r="CJ282" s="21">
        <v>1211</v>
      </c>
      <c r="CK282" s="21">
        <v>128634</v>
      </c>
      <c r="CL282" s="21">
        <v>13493</v>
      </c>
      <c r="CO282" s="21">
        <v>56229</v>
      </c>
      <c r="CR282" s="21">
        <v>12366</v>
      </c>
    </row>
    <row r="283" spans="1:96" x14ac:dyDescent="0.35">
      <c r="A283" s="14">
        <f t="shared" si="1161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481">-(J283-J282)+L283</f>
        <v>18</v>
      </c>
      <c r="N283" s="7">
        <f t="shared" ref="N283" si="1482">B283-C283</f>
        <v>1060494</v>
      </c>
      <c r="O283" s="4">
        <f t="shared" ref="O283" si="1483">C283/B283</f>
        <v>0.2043936027032015</v>
      </c>
      <c r="R283">
        <f t="shared" ref="R283" si="1484">C283-C282</f>
        <v>1426</v>
      </c>
      <c r="S283">
        <f t="shared" ref="S283" si="1485">N283-N282</f>
        <v>3183</v>
      </c>
      <c r="T283" s="8">
        <f t="shared" ref="T283" si="1486">R283/V283</f>
        <v>0.30939466261661963</v>
      </c>
      <c r="U283" s="8">
        <f t="shared" ref="U283" si="1487">SUM(R277:R283)/SUM(V277:V283)</f>
        <v>0.31533916040871601</v>
      </c>
      <c r="V283">
        <f t="shared" ref="V283" si="1488">B283-B282</f>
        <v>4609</v>
      </c>
      <c r="W283">
        <f t="shared" ref="W283" si="1489">C283-D283-E283</f>
        <v>43955</v>
      </c>
      <c r="X283" s="3">
        <f t="shared" ref="X283" si="1490">F283/W283</f>
        <v>1.4219087703332954E-2</v>
      </c>
      <c r="Y283">
        <f t="shared" ref="Y283" si="1491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492">Z283-AC283-AF283</f>
        <v>234</v>
      </c>
      <c r="AJ283">
        <f t="shared" ref="AJ283" si="1493">AA283-AD283-AG283</f>
        <v>214</v>
      </c>
      <c r="AK283">
        <f t="shared" ref="AK283" si="1494">AB283-AE283-AH283</f>
        <v>1409</v>
      </c>
      <c r="AS283">
        <f t="shared" ref="AS283" si="1495">BM283-BM282</f>
        <v>21861</v>
      </c>
      <c r="AT283">
        <f t="shared" si="1146"/>
        <v>1534</v>
      </c>
      <c r="AU283">
        <f t="shared" ref="AU283" si="1496">AT283/AS283</f>
        <v>7.0170623484744524E-2</v>
      </c>
      <c r="AV283">
        <f t="shared" ref="AV283" si="1497">BU283-BU282</f>
        <v>94</v>
      </c>
      <c r="AW283">
        <f t="shared" si="1119"/>
        <v>10</v>
      </c>
      <c r="AX283">
        <f t="shared" ref="AX283" si="1498">CK283-CK282</f>
        <v>811</v>
      </c>
      <c r="AY283">
        <f t="shared" si="1121"/>
        <v>43</v>
      </c>
      <c r="AZ283">
        <f t="shared" ref="AZ283" si="1499">CC283-CC282</f>
        <v>119</v>
      </c>
      <c r="BA283">
        <f t="shared" si="1123"/>
        <v>13</v>
      </c>
      <c r="BB283">
        <f t="shared" ref="BB283" si="1500">AW283/AV283</f>
        <v>0.10638297872340426</v>
      </c>
      <c r="BC283">
        <f t="shared" ref="BC283" si="1501">AY283/AX283</f>
        <v>5.3020961775585698E-2</v>
      </c>
      <c r="BD283">
        <f t="shared" ref="BD283" si="1502">AZ283/AY283</f>
        <v>2.7674418604651163</v>
      </c>
      <c r="BE283">
        <f t="shared" ref="BE283" si="1503">SUM(AT277:AT283)/SUM(AS277:AS283)</f>
        <v>7.1485497778939117E-2</v>
      </c>
      <c r="BF283">
        <f t="shared" ref="BF283" si="1504">SUM(AT270:AT283)/SUM(AS270:AS283)</f>
        <v>7.7419637855749693E-2</v>
      </c>
      <c r="BG283">
        <f t="shared" ref="BG283" si="1505">SUM(AW277:AW283)/SUM(AV277:AV283)</f>
        <v>5.2376333656644035E-2</v>
      </c>
      <c r="BH283">
        <f t="shared" ref="BH283" si="1506">SUM(AY277:AY283)/SUM(AX277:AX283)</f>
        <v>6.247313368677461E-2</v>
      </c>
      <c r="BI283">
        <f t="shared" ref="BI283" si="1507">SUM(BA277:BA283)/SUM(AZ277:AZ283)</f>
        <v>6.0572687224669602E-2</v>
      </c>
      <c r="BJ283" s="20">
        <v>8.2000000000000003E-2</v>
      </c>
      <c r="BK283" s="20">
        <v>0.109</v>
      </c>
      <c r="BL283" s="20">
        <v>0.104</v>
      </c>
      <c r="BM283" s="21">
        <v>2961661</v>
      </c>
      <c r="BN283" s="21">
        <v>294364</v>
      </c>
      <c r="BQ283" s="21">
        <v>1332938</v>
      </c>
      <c r="BT283" s="21">
        <v>272444</v>
      </c>
      <c r="BU283" s="21">
        <v>22352</v>
      </c>
      <c r="BV283" s="21">
        <v>2316</v>
      </c>
      <c r="BY283" s="21">
        <v>9343</v>
      </c>
      <c r="CB283" s="21">
        <v>2208</v>
      </c>
      <c r="CC283" s="21">
        <v>16955</v>
      </c>
      <c r="CD283" s="21">
        <v>1298</v>
      </c>
      <c r="CG283" s="21">
        <v>5512</v>
      </c>
      <c r="CJ283" s="21">
        <v>1224</v>
      </c>
      <c r="CK283" s="21">
        <v>129445</v>
      </c>
      <c r="CL283" s="21">
        <v>13536</v>
      </c>
      <c r="CO283" s="21">
        <v>56352</v>
      </c>
      <c r="CR283" s="21">
        <v>12402</v>
      </c>
    </row>
    <row r="284" spans="1:96" x14ac:dyDescent="0.35">
      <c r="A284" s="14">
        <f t="shared" si="1161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508">-(J284-J283)+L284</f>
        <v>20</v>
      </c>
      <c r="N284" s="7">
        <f t="shared" ref="N284" si="1509">B284-C284</f>
        <v>1064023</v>
      </c>
      <c r="O284" s="4">
        <f t="shared" ref="O284" si="1510">C284/B284</f>
        <v>0.20472921764685659</v>
      </c>
      <c r="R284">
        <f t="shared" ref="R284" si="1511">C284-C283</f>
        <v>1471</v>
      </c>
      <c r="S284">
        <f t="shared" ref="S284" si="1512">N284-N283</f>
        <v>3529</v>
      </c>
      <c r="T284" s="8">
        <f t="shared" ref="T284" si="1513">R284/V284</f>
        <v>0.29420000000000002</v>
      </c>
      <c r="U284" s="8">
        <f t="shared" ref="U284" si="1514">SUM(R278:R284)/SUM(V278:V284)</f>
        <v>0.30655794045052642</v>
      </c>
      <c r="V284">
        <f t="shared" ref="V284" si="1515">B284-B283</f>
        <v>5000</v>
      </c>
      <c r="W284">
        <f t="shared" ref="W284" si="1516">C284-D284-E284</f>
        <v>45021</v>
      </c>
      <c r="X284" s="3">
        <f t="shared" ref="X284" si="1517">F284/W284</f>
        <v>1.3327114013460385E-2</v>
      </c>
      <c r="Y284">
        <f t="shared" ref="Y284" si="1518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519">Z284-AC284-AF284</f>
        <v>235</v>
      </c>
      <c r="AJ284">
        <f t="shared" ref="AJ284:AJ285" si="1520">AA284-AD284-AG284</f>
        <v>227</v>
      </c>
      <c r="AK284">
        <f t="shared" ref="AK284:AK285" si="1521">AB284-AE284-AH284</f>
        <v>1474</v>
      </c>
      <c r="AS284">
        <f t="shared" ref="AS284" si="1522">BM284-BM283</f>
        <v>23418</v>
      </c>
      <c r="AT284">
        <f t="shared" si="1146"/>
        <v>1653</v>
      </c>
      <c r="AU284">
        <f t="shared" ref="AU284" si="1523">AT284/AS284</f>
        <v>7.0586728157827308E-2</v>
      </c>
      <c r="AV284">
        <f t="shared" ref="AV284" si="1524">BU284-BU283</f>
        <v>189</v>
      </c>
      <c r="AW284">
        <f t="shared" si="1119"/>
        <v>4</v>
      </c>
      <c r="AX284">
        <f t="shared" ref="AX284" si="1525">CK284-CK283</f>
        <v>1306</v>
      </c>
      <c r="AY284">
        <f t="shared" si="1121"/>
        <v>86</v>
      </c>
      <c r="AZ284">
        <f t="shared" ref="AZ284" si="1526">CC284-CC283</f>
        <v>163</v>
      </c>
      <c r="BA284">
        <f t="shared" si="1123"/>
        <v>16</v>
      </c>
      <c r="BB284">
        <f t="shared" ref="BB284" si="1527">AW284/AV284</f>
        <v>2.1164021164021163E-2</v>
      </c>
      <c r="BC284">
        <f t="shared" ref="BC284" si="1528">AY284/AX284</f>
        <v>6.5849923430321589E-2</v>
      </c>
      <c r="BD284">
        <f t="shared" ref="BD284" si="1529">AZ284/AY284</f>
        <v>1.8953488372093024</v>
      </c>
      <c r="BE284">
        <f t="shared" ref="BE284" si="1530">SUM(AT278:AT284)/SUM(AS278:AS284)</f>
        <v>6.9757592201655755E-2</v>
      </c>
      <c r="BF284">
        <f t="shared" ref="BF284" si="1531">SUM(AT271:AT284)/SUM(AS271:AS284)</f>
        <v>7.6618815426057904E-2</v>
      </c>
      <c r="BG284">
        <f t="shared" ref="BG284" si="1532">SUM(AW278:AW284)/SUM(AV278:AV284)</f>
        <v>5.09683995922528E-2</v>
      </c>
      <c r="BH284">
        <f t="shared" ref="BH284" si="1533">SUM(AY278:AY284)/SUM(AX278:AX284)</f>
        <v>6.1122538936232734E-2</v>
      </c>
      <c r="BI284">
        <f t="shared" ref="BI284" si="1534">SUM(BA278:BA284)/SUM(AZ278:AZ284)</f>
        <v>7.025246981339188E-2</v>
      </c>
      <c r="BJ284" s="20">
        <v>7.9000000000000001E-2</v>
      </c>
      <c r="BK284" s="20">
        <v>0.11</v>
      </c>
      <c r="BL284" s="20">
        <v>0.11799999999999999</v>
      </c>
      <c r="BM284" s="21">
        <v>2985079</v>
      </c>
      <c r="BN284" s="21">
        <v>296017</v>
      </c>
      <c r="BQ284" s="21">
        <v>1337938</v>
      </c>
      <c r="BT284" s="21">
        <v>273915</v>
      </c>
      <c r="BU284" s="21">
        <v>22541</v>
      </c>
      <c r="BV284" s="21">
        <v>2320</v>
      </c>
      <c r="BY284" s="21">
        <v>9382</v>
      </c>
      <c r="CB284" s="21">
        <v>2214</v>
      </c>
      <c r="CC284" s="21">
        <v>17118</v>
      </c>
      <c r="CD284" s="21">
        <v>1314</v>
      </c>
      <c r="CG284" s="21">
        <v>5537</v>
      </c>
      <c r="CJ284" s="21">
        <v>1240</v>
      </c>
      <c r="CK284" s="21">
        <v>130751</v>
      </c>
      <c r="CL284" s="21">
        <v>13622</v>
      </c>
      <c r="CO284" s="21">
        <v>56557</v>
      </c>
      <c r="CR284" s="21">
        <v>12486</v>
      </c>
    </row>
    <row r="285" spans="1:96" x14ac:dyDescent="0.35">
      <c r="A285" s="14">
        <f t="shared" si="1161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535">-(J285-J284)+L285</f>
        <v>27</v>
      </c>
      <c r="N285" s="7">
        <f t="shared" ref="N285" si="1536">B285-C285</f>
        <v>1065177</v>
      </c>
      <c r="O285" s="4">
        <f t="shared" ref="O285" si="1537">C285/B285</f>
        <v>0.204787948828209</v>
      </c>
      <c r="R285">
        <f t="shared" ref="R285" si="1538">C285-C284</f>
        <v>396</v>
      </c>
      <c r="S285">
        <f t="shared" ref="S285" si="1539">N285-N284</f>
        <v>1154</v>
      </c>
      <c r="T285" s="8">
        <f t="shared" ref="T285" si="1540">R285/V285</f>
        <v>0.25548387096774194</v>
      </c>
      <c r="U285" s="8">
        <f t="shared" ref="U285" si="1541">SUM(R279:R285)/SUM(V279:V285)</f>
        <v>0.3007334079988439</v>
      </c>
      <c r="V285">
        <f t="shared" ref="V285" si="1542">B285-B284</f>
        <v>1550</v>
      </c>
      <c r="W285">
        <f t="shared" ref="W285" si="1543">C285-D285-E285</f>
        <v>42896</v>
      </c>
      <c r="X285" s="3">
        <f t="shared" ref="X285" si="1544">F285/W285</f>
        <v>1.3008205893323388E-2</v>
      </c>
      <c r="Y285">
        <f t="shared" ref="Y285" si="1545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519"/>
        <v>217</v>
      </c>
      <c r="AJ285">
        <f t="shared" si="1520"/>
        <v>200</v>
      </c>
      <c r="AK285">
        <f t="shared" si="1521"/>
        <v>1416</v>
      </c>
      <c r="AS285">
        <f t="shared" ref="AS285" si="1546">BM285-BM284</f>
        <v>5564</v>
      </c>
      <c r="AT285">
        <f t="shared" si="1146"/>
        <v>424</v>
      </c>
      <c r="AU285">
        <f t="shared" ref="AU285" si="1547">AT285/AS285</f>
        <v>7.6204169662113588E-2</v>
      </c>
      <c r="AV285">
        <f t="shared" ref="AV285" si="1548">BU285-BU284</f>
        <v>26</v>
      </c>
      <c r="AW285">
        <f t="shared" si="1119"/>
        <v>6</v>
      </c>
      <c r="AX285">
        <f t="shared" ref="AX285" si="1549">CK285-CK284</f>
        <v>245</v>
      </c>
      <c r="AY285">
        <f t="shared" si="1121"/>
        <v>15</v>
      </c>
      <c r="AZ285">
        <f t="shared" ref="AZ285" si="1550">CC285-CC284</f>
        <v>36</v>
      </c>
      <c r="BA285">
        <f t="shared" si="1123"/>
        <v>3</v>
      </c>
      <c r="BB285">
        <f t="shared" ref="BB285" si="1551">AW285/AV285</f>
        <v>0.23076923076923078</v>
      </c>
      <c r="BC285">
        <f t="shared" ref="BC285" si="1552">AY285/AX285</f>
        <v>6.1224489795918366E-2</v>
      </c>
      <c r="BD285">
        <f t="shared" ref="BD285" si="1553">AZ285/AY285</f>
        <v>2.4</v>
      </c>
      <c r="BE285">
        <f t="shared" ref="BE285" si="1554">SUM(AT279:AT285)/SUM(AS279:AS285)</f>
        <v>7.0043329780861779E-2</v>
      </c>
      <c r="BF285">
        <f t="shared" ref="BF285" si="1555">SUM(AT272:AT285)/SUM(AS272:AS285)</f>
        <v>7.5994848303013451E-2</v>
      </c>
      <c r="BG285">
        <f t="shared" ref="BG285" si="1556">SUM(AW279:AW285)/SUM(AV279:AV285)</f>
        <v>5.1435406698564591E-2</v>
      </c>
      <c r="BH285">
        <f t="shared" ref="BH285" si="1557">SUM(AY279:AY285)/SUM(AX279:AX285)</f>
        <v>5.8625902906097767E-2</v>
      </c>
      <c r="BI285">
        <f t="shared" ref="BI285" si="1558">SUM(BA279:BA285)/SUM(AZ279:AZ285)</f>
        <v>7.4938574938574934E-2</v>
      </c>
      <c r="BJ285" s="20">
        <v>8.2000000000000003E-2</v>
      </c>
      <c r="BK285" s="20">
        <v>0.106</v>
      </c>
      <c r="BL285" s="20">
        <v>0.122</v>
      </c>
      <c r="BM285" s="21">
        <v>2990643</v>
      </c>
      <c r="BN285" s="21">
        <v>296441</v>
      </c>
      <c r="BQ285" s="21">
        <v>1339488</v>
      </c>
      <c r="BT285" s="21">
        <v>274311</v>
      </c>
      <c r="BU285" s="21">
        <v>22567</v>
      </c>
      <c r="BV285" s="21">
        <v>2326</v>
      </c>
      <c r="BY285" s="21">
        <v>9393</v>
      </c>
      <c r="CB285" s="21">
        <v>2221</v>
      </c>
      <c r="CC285" s="21">
        <v>17154</v>
      </c>
      <c r="CD285" s="21">
        <v>1317</v>
      </c>
      <c r="CG285" s="21">
        <v>5542</v>
      </c>
      <c r="CJ285" s="21">
        <v>1243</v>
      </c>
      <c r="CK285" s="21">
        <v>130996</v>
      </c>
      <c r="CL285" s="21">
        <v>13637</v>
      </c>
      <c r="CO285" s="21">
        <v>56601</v>
      </c>
      <c r="CR285" s="21">
        <v>12501</v>
      </c>
    </row>
    <row r="286" spans="1:96" x14ac:dyDescent="0.35">
      <c r="A286" s="14">
        <f t="shared" si="1161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559">-(J286-J285)+L286</f>
        <v>20</v>
      </c>
      <c r="N286" s="7">
        <f t="shared" ref="N286" si="1560">B286-C286</f>
        <v>1066467</v>
      </c>
      <c r="O286" s="4">
        <f t="shared" ref="O286" si="1561">C286/B286</f>
        <v>0.20496152163071052</v>
      </c>
      <c r="R286">
        <f t="shared" ref="R286" si="1562">C286-C285</f>
        <v>625</v>
      </c>
      <c r="S286">
        <f t="shared" ref="S286" si="1563">N286-N285</f>
        <v>1290</v>
      </c>
      <c r="T286" s="8">
        <f t="shared" ref="T286" si="1564">R286/V286</f>
        <v>0.32637075718015668</v>
      </c>
      <c r="U286" s="8">
        <f t="shared" ref="U286" si="1565">SUM(R280:R286)/SUM(V280:V286)</f>
        <v>0.3066871334671547</v>
      </c>
      <c r="V286">
        <f t="shared" ref="V286" si="1566">B286-B285</f>
        <v>1915</v>
      </c>
      <c r="W286">
        <f t="shared" ref="W286" si="1567">C286-D286-E286</f>
        <v>42429</v>
      </c>
      <c r="X286" s="3">
        <f t="shared" ref="X286" si="1568">F286/W286</f>
        <v>1.3033538381767188E-2</v>
      </c>
      <c r="Y286">
        <f t="shared" ref="Y286" si="1569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570">Z286-AC286-AF286</f>
        <v>211</v>
      </c>
      <c r="AJ286">
        <f t="shared" ref="AJ286" si="1571">AA286-AD286-AG286</f>
        <v>200</v>
      </c>
      <c r="AK286">
        <f t="shared" ref="AK286" si="1572">AB286-AE286-AH286</f>
        <v>1404</v>
      </c>
      <c r="AS286">
        <f t="shared" ref="AS286" si="1573">BM286-BM285</f>
        <v>6385</v>
      </c>
      <c r="AT286">
        <f t="shared" si="1146"/>
        <v>681</v>
      </c>
      <c r="AU286">
        <f t="shared" ref="AU286" si="1574">AT286/AS286</f>
        <v>0.10665622552858262</v>
      </c>
      <c r="AV286">
        <f t="shared" ref="AV286" si="1575">BU286-BU285</f>
        <v>37</v>
      </c>
      <c r="AW286">
        <f t="shared" si="1119"/>
        <v>2</v>
      </c>
      <c r="AX286">
        <f t="shared" ref="AX286" si="1576">CK286-CK285</f>
        <v>283</v>
      </c>
      <c r="AY286">
        <f t="shared" si="1121"/>
        <v>23</v>
      </c>
      <c r="AZ286">
        <f t="shared" ref="AZ286" si="1577">CC286-CC285</f>
        <v>41</v>
      </c>
      <c r="BA286">
        <f t="shared" si="1123"/>
        <v>4</v>
      </c>
      <c r="BB286">
        <f t="shared" ref="BB286" si="1578">AW286/AV286</f>
        <v>5.4054054054054057E-2</v>
      </c>
      <c r="BC286">
        <f t="shared" ref="BC286" si="1579">AY286/AX286</f>
        <v>8.1272084805653705E-2</v>
      </c>
      <c r="BD286">
        <f t="shared" ref="BD286" si="1580">AZ286/AY286</f>
        <v>1.7826086956521738</v>
      </c>
      <c r="BE286">
        <f t="shared" ref="BE286" si="1581">SUM(AT280:AT286)/SUM(AS280:AS286)</f>
        <v>6.8448945751304599E-2</v>
      </c>
      <c r="BF286">
        <f t="shared" ref="BF286" si="1582">SUM(AT273:AT286)/SUM(AS273:AS286)</f>
        <v>7.466270761807553E-2</v>
      </c>
      <c r="BG286">
        <f t="shared" ref="BG286" si="1583">SUM(AW280:AW286)/SUM(AV280:AV286)</f>
        <v>5.0868486352357321E-2</v>
      </c>
      <c r="BH286">
        <f t="shared" ref="BH286" si="1584">SUM(AY280:AY286)/SUM(AX280:AX286)</f>
        <v>5.5972101133391454E-2</v>
      </c>
      <c r="BI286">
        <f t="shared" ref="BI286" si="1585">SUM(BA280:BA286)/SUM(AZ280:AZ286)</f>
        <v>7.365792759051186E-2</v>
      </c>
      <c r="BJ286" s="20">
        <v>8.4000000000000005E-2</v>
      </c>
      <c r="BK286" s="20">
        <v>0.106</v>
      </c>
      <c r="BL286" s="20">
        <v>0.123</v>
      </c>
      <c r="BM286" s="21">
        <v>2997028</v>
      </c>
      <c r="BN286" s="21">
        <v>297122</v>
      </c>
      <c r="BQ286" s="21">
        <v>1341403</v>
      </c>
      <c r="BT286" s="21">
        <v>274936</v>
      </c>
      <c r="BU286" s="21">
        <v>22604</v>
      </c>
      <c r="BV286" s="21">
        <v>2328</v>
      </c>
      <c r="BY286" s="21">
        <v>9405</v>
      </c>
      <c r="CB286" s="21">
        <v>2223</v>
      </c>
      <c r="CC286" s="21">
        <v>17195</v>
      </c>
      <c r="CD286" s="21">
        <v>1321</v>
      </c>
      <c r="CG286" s="21">
        <v>5550</v>
      </c>
      <c r="CJ286" s="21">
        <v>1246</v>
      </c>
      <c r="CK286" s="21">
        <v>131279</v>
      </c>
      <c r="CL286" s="21">
        <v>13660</v>
      </c>
      <c r="CO286" s="21">
        <v>56679</v>
      </c>
      <c r="CR286" s="21">
        <v>12521</v>
      </c>
    </row>
    <row r="287" spans="1:96" x14ac:dyDescent="0.35">
      <c r="A287" s="14">
        <f t="shared" si="1161"/>
        <v>44193</v>
      </c>
      <c r="B287" s="9">
        <v>1342809</v>
      </c>
      <c r="C287">
        <v>275471</v>
      </c>
      <c r="D287">
        <v>229624</v>
      </c>
      <c r="E287" s="9">
        <v>3745</v>
      </c>
      <c r="F287" s="9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586">-(J287-J286)+L287</f>
        <v>23</v>
      </c>
      <c r="N287" s="7">
        <f t="shared" ref="N287" si="1587">B287-C287</f>
        <v>1067338</v>
      </c>
      <c r="O287" s="4">
        <f t="shared" ref="O287" si="1588">C287/B287</f>
        <v>0.20514533340184643</v>
      </c>
      <c r="R287">
        <f t="shared" ref="R287" si="1589">C287-C286</f>
        <v>535</v>
      </c>
      <c r="S287">
        <f t="shared" ref="S287" si="1590">N287-N286</f>
        <v>871</v>
      </c>
      <c r="T287" s="8">
        <f t="shared" ref="T287" si="1591">R287/V287</f>
        <v>0.38051209103840683</v>
      </c>
      <c r="U287" s="8">
        <f t="shared" ref="U287" si="1592">SUM(R281:R287)/SUM(V281:V287)</f>
        <v>0.31095406360424027</v>
      </c>
      <c r="V287">
        <f t="shared" ref="V287" si="1593">B287-B286</f>
        <v>1406</v>
      </c>
      <c r="W287">
        <f t="shared" ref="W287" si="1594">C287-D287-E287</f>
        <v>42102</v>
      </c>
      <c r="X287" s="3">
        <f t="shared" ref="X287" si="1595">F287/W287</f>
        <v>1.3918578689848464E-2</v>
      </c>
      <c r="Y287">
        <f t="shared" ref="Y287" si="1596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597">Z287-AC287-AF287</f>
        <v>208</v>
      </c>
      <c r="AJ287">
        <f t="shared" ref="AJ287" si="1598">AA287-AD287-AG287</f>
        <v>198</v>
      </c>
      <c r="AK287">
        <f t="shared" ref="AK287" si="1599">AB287-AE287-AH287</f>
        <v>1414</v>
      </c>
      <c r="AS287">
        <f t="shared" ref="AS287" si="1600">BM287-BM286</f>
        <v>5415</v>
      </c>
      <c r="AT287">
        <f t="shared" si="1146"/>
        <v>576</v>
      </c>
      <c r="AU287">
        <f t="shared" ref="AU287" si="1601">AT287/AS287</f>
        <v>0.10637119113573407</v>
      </c>
      <c r="AV287">
        <f t="shared" ref="AV287" si="1602">BU287-BU286</f>
        <v>36</v>
      </c>
      <c r="AW287">
        <f t="shared" si="1119"/>
        <v>5</v>
      </c>
      <c r="AX287">
        <f t="shared" ref="AX287" si="1603">CK287-CK286</f>
        <v>405</v>
      </c>
      <c r="AY287">
        <f t="shared" si="1121"/>
        <v>37</v>
      </c>
      <c r="AZ287">
        <f t="shared" ref="AZ287" si="1604">CC287-CC286</f>
        <v>55</v>
      </c>
      <c r="BA287">
        <f t="shared" si="1123"/>
        <v>1</v>
      </c>
      <c r="BB287">
        <f t="shared" ref="BB287" si="1605">AW287/AV287</f>
        <v>0.1388888888888889</v>
      </c>
      <c r="BC287">
        <f t="shared" ref="BC287" si="1606">AY287/AX287</f>
        <v>9.1358024691358022E-2</v>
      </c>
      <c r="BD287">
        <f t="shared" ref="BD287" si="1607">AZ287/AY287</f>
        <v>1.4864864864864864</v>
      </c>
      <c r="BE287">
        <f t="shared" ref="BE287" si="1608">SUM(AT281:AT287)/SUM(AS281:AS287)</f>
        <v>6.8366136093948204E-2</v>
      </c>
      <c r="BF287">
        <f t="shared" ref="BF287" si="1609">SUM(AT274:AT287)/SUM(AS274:AS287)</f>
        <v>7.442099424065643E-2</v>
      </c>
      <c r="BG287">
        <f t="shared" ref="BG287" si="1610">SUM(AW281:AW287)/SUM(AV281:AV287)</f>
        <v>4.9200492004920049E-2</v>
      </c>
      <c r="BH287">
        <f t="shared" ref="BH287" si="1611">SUM(AY281:AY287)/SUM(AX281:AX287)</f>
        <v>5.7446091644204854E-2</v>
      </c>
      <c r="BI287">
        <f t="shared" ref="BI287" si="1612">SUM(BA281:BA287)/SUM(AZ281:AZ287)</f>
        <v>7.0828331332533009E-2</v>
      </c>
      <c r="BJ287" s="20">
        <v>8.2000000000000003E-2</v>
      </c>
      <c r="BK287" s="20">
        <v>0.109</v>
      </c>
      <c r="BL287" s="20">
        <v>0.123</v>
      </c>
      <c r="BM287" s="21">
        <v>3002443</v>
      </c>
      <c r="BN287" s="21">
        <v>297698</v>
      </c>
      <c r="BQ287" s="21">
        <v>1342809</v>
      </c>
      <c r="BT287" s="21">
        <v>275471</v>
      </c>
      <c r="BU287" s="21">
        <v>22640</v>
      </c>
      <c r="BV287" s="21">
        <v>2333</v>
      </c>
      <c r="BY287" s="21">
        <v>9410</v>
      </c>
      <c r="CB287" s="21">
        <v>2226</v>
      </c>
      <c r="CC287" s="21">
        <v>17250</v>
      </c>
      <c r="CD287" s="21">
        <v>1322</v>
      </c>
      <c r="CG287" s="21">
        <v>5562</v>
      </c>
      <c r="CJ287" s="21">
        <v>1248</v>
      </c>
      <c r="CK287" s="21">
        <v>131684</v>
      </c>
      <c r="CL287" s="21">
        <v>13697</v>
      </c>
      <c r="CO287" s="21">
        <v>56771</v>
      </c>
      <c r="CR287" s="21">
        <v>12554</v>
      </c>
    </row>
    <row r="288" spans="1:96" x14ac:dyDescent="0.35">
      <c r="A288" s="14">
        <f t="shared" si="1161"/>
        <v>44194</v>
      </c>
      <c r="B288" s="9">
        <v>1346710</v>
      </c>
      <c r="C288">
        <v>276946</v>
      </c>
      <c r="D288">
        <v>233725</v>
      </c>
      <c r="E288" s="9">
        <v>3745</v>
      </c>
      <c r="F288" s="9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613">-(J288-J287)+L288</f>
        <v>9</v>
      </c>
      <c r="N288" s="7">
        <f t="shared" ref="N288" si="1614">B288-C288</f>
        <v>1069764</v>
      </c>
      <c r="O288" s="4">
        <f t="shared" ref="O288" si="1615">C288/B288</f>
        <v>0.20564635296388978</v>
      </c>
      <c r="R288">
        <f t="shared" ref="R288" si="1616">C288-C287</f>
        <v>1475</v>
      </c>
      <c r="S288">
        <f t="shared" ref="S288" si="1617">N288-N287</f>
        <v>2426</v>
      </c>
      <c r="T288" s="8">
        <f t="shared" ref="T288" si="1618">R288/V288</f>
        <v>0.37810817739041269</v>
      </c>
      <c r="U288" s="8">
        <f t="shared" ref="U288" si="1619">SUM(R282:R288)/SUM(V282:V288)</f>
        <v>0.322509765625</v>
      </c>
      <c r="V288">
        <f t="shared" ref="V288" si="1620">B288-B287</f>
        <v>3901</v>
      </c>
      <c r="W288">
        <f t="shared" ref="W288" si="1621">C288-D288-E288</f>
        <v>39476</v>
      </c>
      <c r="X288" s="3">
        <f t="shared" ref="X288" si="1622">F288/W288</f>
        <v>1.5705745262944572E-2</v>
      </c>
      <c r="Y288">
        <f t="shared" ref="Y288" si="1623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624">Z288-AC288-AF288</f>
        <v>191</v>
      </c>
      <c r="AJ288">
        <f t="shared" ref="AJ288" si="1625">AA288-AD288-AG288</f>
        <v>175</v>
      </c>
      <c r="AK288">
        <f t="shared" ref="AK288" si="1626">AB288-AE288-AH288</f>
        <v>1289</v>
      </c>
      <c r="AS288">
        <f t="shared" ref="AS288" si="1627">BM288-BM287</f>
        <v>26081</v>
      </c>
      <c r="AT288">
        <f t="shared" si="1146"/>
        <v>1558</v>
      </c>
      <c r="AU288">
        <f t="shared" ref="AU288" si="1628">AT288/AS288</f>
        <v>5.9736973275564584E-2</v>
      </c>
      <c r="AV288">
        <f t="shared" ref="AV288" si="1629">BU288-BU287</f>
        <v>106</v>
      </c>
      <c r="AW288">
        <f t="shared" si="1119"/>
        <v>13</v>
      </c>
      <c r="AX288">
        <f t="shared" ref="AX288" si="1630">CK288-CK287</f>
        <v>1737</v>
      </c>
      <c r="AY288">
        <f t="shared" si="1121"/>
        <v>53</v>
      </c>
      <c r="AZ288">
        <f t="shared" ref="AZ288" si="1631">CC288-CC287</f>
        <v>133</v>
      </c>
      <c r="BA288">
        <f t="shared" si="1123"/>
        <v>1</v>
      </c>
      <c r="BB288">
        <f t="shared" ref="BB288" si="1632">AW288/AV288</f>
        <v>0.12264150943396226</v>
      </c>
      <c r="BC288">
        <f t="shared" ref="BC288" si="1633">AY288/AX288</f>
        <v>3.051237766263673E-2</v>
      </c>
      <c r="BD288">
        <f t="shared" ref="BD288" si="1634">AZ288/AY288</f>
        <v>2.5094339622641511</v>
      </c>
      <c r="BE288">
        <f t="shared" ref="BE288" si="1635">SUM(AT282:AT288)/SUM(AS282:AS288)</f>
        <v>7.2713203343565846E-2</v>
      </c>
      <c r="BF288">
        <f t="shared" ref="BF288" si="1636">SUM(AT275:AT288)/SUM(AS275:AS288)</f>
        <v>7.3952867548913989E-2</v>
      </c>
      <c r="BG288">
        <f t="shared" ref="BG288" si="1637">SUM(AW282:AW288)/SUM(AV282:AV288)</f>
        <v>7.03125E-2</v>
      </c>
      <c r="BH288">
        <f t="shared" ref="BH288" si="1638">SUM(AY282:AY288)/SUM(AX282:AX288)</f>
        <v>5.6606851549755303E-2</v>
      </c>
      <c r="BI288">
        <f t="shared" ref="BI288" si="1639">SUM(BA282:BA288)/SUM(AZ282:AZ288)</f>
        <v>7.2423398328690811E-2</v>
      </c>
      <c r="BJ288" s="20">
        <v>8.5999999999999993E-2</v>
      </c>
      <c r="BK288" s="20">
        <v>0.109</v>
      </c>
      <c r="BL288" s="20">
        <v>0.113</v>
      </c>
      <c r="BM288" s="20">
        <v>3028524</v>
      </c>
      <c r="BN288" s="20">
        <v>299256</v>
      </c>
      <c r="BO288" s="20"/>
      <c r="BP288" s="20"/>
      <c r="BQ288" s="20">
        <v>1346710</v>
      </c>
      <c r="BR288" s="20"/>
      <c r="BS288" s="20"/>
      <c r="BT288" s="20">
        <v>276946</v>
      </c>
      <c r="BU288" s="20">
        <v>22746</v>
      </c>
      <c r="BV288" s="20">
        <v>2346</v>
      </c>
      <c r="BW288" s="20"/>
      <c r="BX288" s="20"/>
      <c r="BY288" s="20">
        <v>9431</v>
      </c>
      <c r="BZ288" s="20"/>
      <c r="CA288" s="20"/>
      <c r="CB288" s="20">
        <v>2234</v>
      </c>
      <c r="CC288" s="20">
        <v>17383</v>
      </c>
      <c r="CD288" s="20">
        <v>1323</v>
      </c>
      <c r="CE288" s="20"/>
      <c r="CF288" s="20"/>
      <c r="CG288" s="20">
        <v>5570</v>
      </c>
      <c r="CH288" s="20"/>
      <c r="CI288" s="20"/>
      <c r="CJ288" s="20">
        <v>1249</v>
      </c>
      <c r="CK288" s="20">
        <v>133421</v>
      </c>
      <c r="CL288" s="20">
        <v>13750</v>
      </c>
      <c r="CM288" s="20"/>
      <c r="CN288" s="20"/>
      <c r="CO288" s="20">
        <v>56885</v>
      </c>
      <c r="CP288" s="20"/>
      <c r="CQ288" s="20"/>
      <c r="CR288" s="20">
        <v>12600</v>
      </c>
    </row>
    <row r="289" spans="1:96" x14ac:dyDescent="0.35">
      <c r="A289" s="14">
        <f t="shared" si="1161"/>
        <v>44195</v>
      </c>
      <c r="B289" s="9">
        <v>1350876</v>
      </c>
      <c r="C289">
        <v>278593</v>
      </c>
      <c r="D289">
        <v>236657</v>
      </c>
      <c r="E289" s="9">
        <v>3812</v>
      </c>
      <c r="F289" s="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640">-(J289-J288)+L289</f>
        <v>26</v>
      </c>
      <c r="N289" s="7">
        <f t="shared" ref="N289" si="1641">B289-C289</f>
        <v>1072283</v>
      </c>
      <c r="O289" s="4">
        <f t="shared" ref="O289" si="1642">C289/B289</f>
        <v>0.20623136394458114</v>
      </c>
      <c r="R289">
        <f t="shared" ref="R289" si="1643">C289-C288</f>
        <v>1647</v>
      </c>
      <c r="S289">
        <f t="shared" ref="S289" si="1644">N289-N288</f>
        <v>2519</v>
      </c>
      <c r="T289" s="8">
        <f t="shared" ref="T289" si="1645">R289/V289</f>
        <v>0.39534325492078731</v>
      </c>
      <c r="U289" s="8">
        <f t="shared" ref="U289" si="1646">SUM(R283:R289)/SUM(V283:V289)</f>
        <v>0.33596487337561537</v>
      </c>
      <c r="V289">
        <f t="shared" ref="V289" si="1647">B289-B288</f>
        <v>4166</v>
      </c>
      <c r="W289">
        <f t="shared" ref="W289" si="1648">C289-D289-E289</f>
        <v>38124</v>
      </c>
      <c r="X289" s="3">
        <f t="shared" ref="X289" si="1649">F289/W289</f>
        <v>1.6052880075542966E-2</v>
      </c>
      <c r="Y289">
        <f t="shared" ref="Y289" si="1650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651">Z289-AC289-AF289</f>
        <v>175</v>
      </c>
      <c r="AJ289">
        <f t="shared" ref="AJ289" si="1652">AA289-AD289-AG289</f>
        <v>169</v>
      </c>
      <c r="AK289">
        <f t="shared" ref="AK289" si="1653">AB289-AE289-AH289</f>
        <v>1289</v>
      </c>
      <c r="AS289">
        <f t="shared" ref="AS289" si="1654">BM289-BM288</f>
        <v>20590</v>
      </c>
      <c r="AT289">
        <f t="shared" si="1146"/>
        <v>1727</v>
      </c>
      <c r="AU289">
        <f t="shared" ref="AU289" si="1655">AT289/AS289</f>
        <v>8.3875667799902867E-2</v>
      </c>
      <c r="AV289">
        <f t="shared" ref="AV289" si="1656">BU289-BU288</f>
        <v>160</v>
      </c>
      <c r="AW289">
        <f t="shared" si="1119"/>
        <v>10</v>
      </c>
      <c r="AX289">
        <f t="shared" ref="AX289" si="1657">CK289-CK288</f>
        <v>881</v>
      </c>
      <c r="AY289">
        <f t="shared" si="1121"/>
        <v>80</v>
      </c>
      <c r="AZ289">
        <f t="shared" ref="AZ289" si="1658">CC289-CC288</f>
        <v>144</v>
      </c>
      <c r="BA289">
        <f t="shared" si="1123"/>
        <v>9</v>
      </c>
      <c r="BB289">
        <f t="shared" ref="BB289" si="1659">AW289/AV289</f>
        <v>6.25E-2</v>
      </c>
      <c r="BC289">
        <f t="shared" ref="BC289" si="1660">AY289/AX289</f>
        <v>9.0805902383654935E-2</v>
      </c>
      <c r="BD289">
        <f t="shared" ref="BD289" si="1661">AZ289/AY289</f>
        <v>1.8</v>
      </c>
      <c r="BE289">
        <f t="shared" ref="BE289" si="1662">SUM(AT283:AT289)/SUM(AS283:AS289)</f>
        <v>7.4583310463435609E-2</v>
      </c>
      <c r="BF289">
        <f t="shared" ref="BF289" si="1663">SUM(AT276:AT289)/SUM(AS276:AS289)</f>
        <v>7.464807411758019E-2</v>
      </c>
      <c r="BG289">
        <f t="shared" ref="BG289" si="1664">SUM(AW283:AW289)/SUM(AV283:AV289)</f>
        <v>7.716049382716049E-2</v>
      </c>
      <c r="BH289">
        <f t="shared" ref="BH289" si="1665">SUM(AY283:AY289)/SUM(AX283:AX289)</f>
        <v>5.9456598447424139E-2</v>
      </c>
      <c r="BI289">
        <f t="shared" ref="BI289" si="1666">SUM(BA283:BA289)/SUM(AZ283:AZ289)</f>
        <v>6.8017366136034735E-2</v>
      </c>
      <c r="BJ289" s="20">
        <v>0.09</v>
      </c>
      <c r="BK289" s="20">
        <v>0.11700000000000001</v>
      </c>
      <c r="BL289" s="20">
        <v>0.124</v>
      </c>
      <c r="BM289" s="20">
        <v>3049114</v>
      </c>
      <c r="BN289" s="20">
        <v>300983</v>
      </c>
      <c r="BO289" s="20"/>
      <c r="BP289" s="20"/>
      <c r="BQ289" s="20">
        <v>1350876</v>
      </c>
      <c r="BR289" s="20"/>
      <c r="BS289" s="20"/>
      <c r="BT289" s="20">
        <v>278593</v>
      </c>
      <c r="BU289" s="20">
        <v>22906</v>
      </c>
      <c r="BV289" s="20">
        <v>2356</v>
      </c>
      <c r="BW289" s="20"/>
      <c r="BX289" s="20"/>
      <c r="BY289" s="20">
        <v>9462</v>
      </c>
      <c r="BZ289" s="20"/>
      <c r="CA289" s="20"/>
      <c r="CB289" s="20">
        <v>2247</v>
      </c>
      <c r="CC289" s="20">
        <v>17527</v>
      </c>
      <c r="CD289" s="20">
        <v>1332</v>
      </c>
      <c r="CE289" s="20"/>
      <c r="CF289" s="20"/>
      <c r="CG289" s="20">
        <v>5595</v>
      </c>
      <c r="CH289" s="20"/>
      <c r="CI289" s="20"/>
      <c r="CJ289" s="20">
        <v>1258</v>
      </c>
      <c r="CK289" s="20">
        <v>134302</v>
      </c>
      <c r="CL289" s="20">
        <v>13830</v>
      </c>
      <c r="CM289" s="20"/>
      <c r="CN289" s="20"/>
      <c r="CO289" s="20">
        <v>57087</v>
      </c>
      <c r="CP289" s="20"/>
      <c r="CQ289" s="20"/>
      <c r="CR289" s="20">
        <v>12680</v>
      </c>
    </row>
    <row r="290" spans="1:96" x14ac:dyDescent="0.35">
      <c r="A290" s="14">
        <f t="shared" si="1161"/>
        <v>44196</v>
      </c>
      <c r="B290" s="9">
        <v>1355010</v>
      </c>
      <c r="C290">
        <v>280298</v>
      </c>
      <c r="D290">
        <v>238977</v>
      </c>
      <c r="E290" s="9">
        <v>3822</v>
      </c>
      <c r="F290" s="9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667">-(J290-J289)+L290</f>
        <v>23</v>
      </c>
      <c r="N290" s="7">
        <f t="shared" ref="N290" si="1668">B290-C290</f>
        <v>1074712</v>
      </c>
      <c r="O290" s="4">
        <f t="shared" ref="O290" si="1669">C290/B290</f>
        <v>0.20686046597442084</v>
      </c>
      <c r="R290">
        <f t="shared" ref="R290" si="1670">C290-C289</f>
        <v>1705</v>
      </c>
      <c r="S290">
        <f t="shared" ref="S290" si="1671">N290-N289</f>
        <v>2429</v>
      </c>
      <c r="T290" s="8">
        <f t="shared" ref="T290" si="1672">R290/V290</f>
        <v>0.41243347847121431</v>
      </c>
      <c r="U290" s="8">
        <f t="shared" ref="U290" si="1673">SUM(R284:R290)/SUM(V284:V290)</f>
        <v>0.35583544762595143</v>
      </c>
      <c r="V290">
        <f t="shared" ref="V290" si="1674">B290-B289</f>
        <v>4134</v>
      </c>
      <c r="W290">
        <f t="shared" ref="W290" si="1675">C290-D290-E290</f>
        <v>37499</v>
      </c>
      <c r="X290" s="3">
        <f t="shared" ref="X290" si="1676">F290/W290</f>
        <v>1.6000426678044747E-2</v>
      </c>
      <c r="Y290">
        <f t="shared" ref="Y290" si="1677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678">Z290-AC290-AF290</f>
        <v>170</v>
      </c>
      <c r="AJ290">
        <f t="shared" ref="AJ290" si="1679">AA290-AD290-AG290</f>
        <v>162</v>
      </c>
      <c r="AK290">
        <f t="shared" ref="AK290" si="1680">AB290-AE290-AH290</f>
        <v>1288</v>
      </c>
      <c r="AS290">
        <f t="shared" ref="AS290" si="1681">BM290-BM289</f>
        <v>15418</v>
      </c>
      <c r="AT290">
        <f t="shared" si="1146"/>
        <v>1909</v>
      </c>
      <c r="AU290">
        <f t="shared" ref="AU290" si="1682">AT290/AS290</f>
        <v>0.1238163185886626</v>
      </c>
      <c r="AV290">
        <f t="shared" ref="AV290" si="1683">BU290-BU289</f>
        <v>93</v>
      </c>
      <c r="AW290">
        <f t="shared" si="1119"/>
        <v>14</v>
      </c>
      <c r="AX290">
        <f t="shared" ref="AX290" si="1684">CK290-CK289</f>
        <v>719</v>
      </c>
      <c r="AY290">
        <f t="shared" si="1121"/>
        <v>74</v>
      </c>
      <c r="AZ290">
        <f t="shared" ref="AZ290" si="1685">CC290-CC289</f>
        <v>69</v>
      </c>
      <c r="BA290">
        <f t="shared" si="1123"/>
        <v>9</v>
      </c>
      <c r="BB290">
        <f t="shared" ref="BB290" si="1686">AW290/AV290</f>
        <v>0.15053763440860216</v>
      </c>
      <c r="BC290">
        <f t="shared" ref="BC290" si="1687">AY290/AX290</f>
        <v>0.10292072322670376</v>
      </c>
      <c r="BD290">
        <f t="shared" ref="BD290" si="1688">AZ290/AY290</f>
        <v>0.93243243243243246</v>
      </c>
      <c r="BE290">
        <f t="shared" ref="BE290" si="1689">SUM(AT284:AT290)/SUM(AS284:AS290)</f>
        <v>8.2899942646615668E-2</v>
      </c>
      <c r="BF290">
        <f t="shared" ref="BF290" si="1690">SUM(AT277:AT290)/SUM(AS277:AS290)</f>
        <v>7.6073154627252879E-2</v>
      </c>
      <c r="BG290">
        <f t="shared" ref="BG290" si="1691">SUM(AW284:AW290)/SUM(AV284:AV290)</f>
        <v>8.3462132921174659E-2</v>
      </c>
      <c r="BH290">
        <f t="shared" ref="BH290" si="1692">SUM(AY284:AY290)/SUM(AX284:AX290)</f>
        <v>6.5997130559540887E-2</v>
      </c>
      <c r="BI290">
        <f t="shared" ref="BI290" si="1693">SUM(BA284:BA290)/SUM(AZ284:AZ290)</f>
        <v>6.7082683307332289E-2</v>
      </c>
      <c r="BJ290" s="20">
        <v>0.1</v>
      </c>
      <c r="BK290" s="20">
        <v>0.121</v>
      </c>
      <c r="BL290" s="20">
        <v>0.13800000000000001</v>
      </c>
      <c r="BM290" s="20">
        <v>3064532</v>
      </c>
      <c r="BN290" s="20">
        <v>302892</v>
      </c>
      <c r="BO290" s="20"/>
      <c r="BP290" s="20"/>
      <c r="BQ290" s="20">
        <v>1355010</v>
      </c>
      <c r="BR290" s="20"/>
      <c r="BS290" s="20"/>
      <c r="BT290" s="20">
        <v>280298</v>
      </c>
      <c r="BU290" s="20">
        <v>22999</v>
      </c>
      <c r="BV290" s="20">
        <v>2370</v>
      </c>
      <c r="BW290" s="20"/>
      <c r="BX290" s="20"/>
      <c r="BY290" s="20">
        <v>9479</v>
      </c>
      <c r="BZ290" s="20"/>
      <c r="CA290" s="20"/>
      <c r="CB290" s="20">
        <v>2259</v>
      </c>
      <c r="CC290" s="20">
        <v>17596</v>
      </c>
      <c r="CD290" s="20">
        <v>1341</v>
      </c>
      <c r="CE290" s="20"/>
      <c r="CF290" s="20"/>
      <c r="CG290" s="20">
        <v>5609</v>
      </c>
      <c r="CH290" s="20"/>
      <c r="CI290" s="20"/>
      <c r="CJ290" s="20">
        <v>1267</v>
      </c>
      <c r="CK290" s="20">
        <v>135021</v>
      </c>
      <c r="CL290" s="20">
        <v>13904</v>
      </c>
      <c r="CM290" s="20"/>
      <c r="CN290" s="20"/>
      <c r="CO290" s="20">
        <v>57247</v>
      </c>
      <c r="CP290" s="20"/>
      <c r="CQ290" s="20"/>
      <c r="CR290" s="20">
        <v>12746</v>
      </c>
    </row>
    <row r="291" spans="1:96" x14ac:dyDescent="0.35">
      <c r="A291" s="14">
        <f t="shared" si="1161"/>
        <v>44197</v>
      </c>
      <c r="B291" s="9">
        <v>1359659</v>
      </c>
      <c r="C291">
        <v>282437</v>
      </c>
      <c r="D291">
        <v>241230</v>
      </c>
      <c r="E291" s="9">
        <v>3891</v>
      </c>
      <c r="F291" s="9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694">-(J291-J290)+L291</f>
        <v>20</v>
      </c>
      <c r="N291" s="7">
        <f t="shared" ref="N291" si="1695">B291-C291</f>
        <v>1077222</v>
      </c>
      <c r="O291" s="4">
        <f t="shared" ref="O291" si="1696">C291/B291</f>
        <v>0.20772634903310316</v>
      </c>
      <c r="R291">
        <f t="shared" ref="R291" si="1697">C291-C290</f>
        <v>2139</v>
      </c>
      <c r="S291">
        <f t="shared" ref="S291" si="1698">N291-N290</f>
        <v>2510</v>
      </c>
      <c r="T291" s="8">
        <f t="shared" ref="T291" si="1699">R291/V291</f>
        <v>0.46009894600989459</v>
      </c>
      <c r="U291" s="8">
        <f t="shared" ref="U291" si="1700">SUM(R285:R291)/SUM(V285:V291)</f>
        <v>0.39233921090189217</v>
      </c>
      <c r="V291">
        <f t="shared" ref="V291" si="1701">B291-B290</f>
        <v>4649</v>
      </c>
      <c r="W291">
        <f t="shared" ref="W291" si="1702">C291-D291-E291</f>
        <v>37316</v>
      </c>
      <c r="X291" s="3">
        <f t="shared" ref="X291" si="1703">F291/W291</f>
        <v>1.5408939864937292E-2</v>
      </c>
      <c r="Y291">
        <f t="shared" ref="Y291" si="1704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705">Z291-AC291-AF291</f>
        <v>169</v>
      </c>
      <c r="AJ291">
        <f t="shared" ref="AJ291" si="1706">AA291-AD291-AG291</f>
        <v>168</v>
      </c>
      <c r="AK291">
        <f t="shared" ref="AK291" si="1707">AB291-AE291-AH291</f>
        <v>1282</v>
      </c>
      <c r="AS291">
        <f t="shared" ref="AS291" si="1708">BM291-BM290</f>
        <v>29441</v>
      </c>
      <c r="AT291">
        <f t="shared" si="1146"/>
        <v>2268</v>
      </c>
      <c r="AU291">
        <f t="shared" ref="AU291" si="1709">AT291/AS291</f>
        <v>7.7035426785774935E-2</v>
      </c>
      <c r="AV291">
        <f t="shared" ref="AV291" si="1710">BU291-BU290</f>
        <v>143</v>
      </c>
      <c r="AW291">
        <f t="shared" si="1119"/>
        <v>7</v>
      </c>
      <c r="AX291">
        <f t="shared" ref="AX291" si="1711">CK291-CK290</f>
        <v>1297</v>
      </c>
      <c r="AY291">
        <f t="shared" si="1121"/>
        <v>61</v>
      </c>
      <c r="AZ291">
        <f t="shared" ref="AZ291" si="1712">CC291-CC290</f>
        <v>239</v>
      </c>
      <c r="BA291">
        <f t="shared" si="1123"/>
        <v>15</v>
      </c>
      <c r="BB291">
        <f t="shared" ref="BB291" si="1713">AW291/AV291</f>
        <v>4.8951048951048952E-2</v>
      </c>
      <c r="BC291">
        <f t="shared" ref="BC291" si="1714">AY291/AX291</f>
        <v>4.7031611410948346E-2</v>
      </c>
      <c r="BD291">
        <f t="shared" ref="BD291" si="1715">AZ291/AY291</f>
        <v>3.918032786885246</v>
      </c>
      <c r="BE291">
        <f t="shared" ref="BE291" si="1716">SUM(AT285:AT291)/SUM(AS285:AS291)</f>
        <v>8.3962385439050824E-2</v>
      </c>
      <c r="BF291">
        <f t="shared" ref="BF291" si="1717">SUM(AT278:AT291)/SUM(AS278:AS291)</f>
        <v>7.5706818767475759E-2</v>
      </c>
      <c r="BG291">
        <f t="shared" ref="BG291" si="1718">SUM(AW285:AW291)/SUM(AV285:AV291)</f>
        <v>9.4841930116472545E-2</v>
      </c>
      <c r="BH291">
        <f t="shared" ref="BH291" si="1719">SUM(AY285:AY291)/SUM(AX285:AX291)</f>
        <v>6.1613077061253817E-2</v>
      </c>
      <c r="BI291">
        <f t="shared" ref="BI291" si="1720">SUM(BA285:BA291)/SUM(AZ285:AZ291)</f>
        <v>5.8577405857740586E-2</v>
      </c>
      <c r="BJ291" s="20">
        <v>0.104</v>
      </c>
      <c r="BK291" s="20">
        <v>0.122</v>
      </c>
      <c r="BL291" s="20">
        <v>0.15</v>
      </c>
      <c r="BM291" s="20">
        <v>3093973</v>
      </c>
      <c r="BN291" s="20">
        <v>305160</v>
      </c>
      <c r="BO291" s="20"/>
      <c r="BP291" s="20"/>
      <c r="BQ291" s="20">
        <v>1359659</v>
      </c>
      <c r="BR291" s="20"/>
      <c r="BS291" s="20"/>
      <c r="BT291" s="20">
        <v>282437</v>
      </c>
      <c r="BU291" s="20">
        <v>23142</v>
      </c>
      <c r="BV291" s="20">
        <v>2377</v>
      </c>
      <c r="BW291" s="20"/>
      <c r="BX291" s="20"/>
      <c r="BY291" s="20">
        <v>9501</v>
      </c>
      <c r="BZ291" s="20"/>
      <c r="CA291" s="20"/>
      <c r="CB291" s="20">
        <v>2269</v>
      </c>
      <c r="CC291" s="20">
        <v>17835</v>
      </c>
      <c r="CD291" s="20">
        <v>1356</v>
      </c>
      <c r="CE291" s="20"/>
      <c r="CF291" s="20"/>
      <c r="CG291" s="20">
        <v>5631</v>
      </c>
      <c r="CH291" s="20"/>
      <c r="CI291" s="20"/>
      <c r="CJ291" s="20">
        <v>1282</v>
      </c>
      <c r="CK291" s="20">
        <v>136318</v>
      </c>
      <c r="CL291" s="20">
        <v>13965</v>
      </c>
      <c r="CM291" s="20"/>
      <c r="CN291" s="20"/>
      <c r="CO291" s="20">
        <v>57394</v>
      </c>
      <c r="CP291" s="20"/>
      <c r="CQ291" s="20"/>
      <c r="CR291" s="20">
        <v>12804</v>
      </c>
    </row>
    <row r="292" spans="1:96" x14ac:dyDescent="0.35">
      <c r="A292" s="14">
        <f t="shared" si="1161"/>
        <v>44198</v>
      </c>
      <c r="B292" s="9">
        <v>1361710</v>
      </c>
      <c r="C292">
        <v>283144</v>
      </c>
      <c r="D292">
        <v>243218</v>
      </c>
      <c r="E292" s="9">
        <v>3946</v>
      </c>
      <c r="F292" s="9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721">-(J292-J291)+L292</f>
        <v>25</v>
      </c>
      <c r="N292" s="7">
        <f t="shared" ref="N292" si="1722">B292-C292</f>
        <v>1078566</v>
      </c>
      <c r="O292" s="4">
        <f t="shared" ref="O292" si="1723">C292/B292</f>
        <v>0.20793267288923487</v>
      </c>
      <c r="R292">
        <f t="shared" ref="R292" si="1724">C292-C291</f>
        <v>707</v>
      </c>
      <c r="S292">
        <f t="shared" ref="S292" si="1725">N292-N291</f>
        <v>1344</v>
      </c>
      <c r="T292" s="8">
        <f t="shared" ref="T292" si="1726">R292/V292</f>
        <v>0.34470989761092152</v>
      </c>
      <c r="U292" s="8">
        <f t="shared" ref="U292" si="1727">SUM(R286:R292)/SUM(V286:V292)</f>
        <v>0.39748897488974888</v>
      </c>
      <c r="V292">
        <f t="shared" ref="V292" si="1728">B292-B291</f>
        <v>2051</v>
      </c>
      <c r="W292">
        <f t="shared" ref="W292" si="1729">C292-D292-E292</f>
        <v>35980</v>
      </c>
      <c r="X292" s="3">
        <f t="shared" ref="X292" si="1730">F292/W292</f>
        <v>1.5897720956086714E-2</v>
      </c>
      <c r="Y292">
        <f t="shared" ref="Y292" si="1731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732">Z292-AC292-AF292</f>
        <v>160</v>
      </c>
      <c r="AJ292">
        <f t="shared" ref="AJ292:AJ293" si="1733">AA292-AD292-AG292</f>
        <v>166</v>
      </c>
      <c r="AK292">
        <f t="shared" ref="AK292:AK293" si="1734">AB292-AE292-AH292</f>
        <v>1224</v>
      </c>
      <c r="AS292">
        <f t="shared" ref="AS292" si="1735">BM292-BM291</f>
        <v>8336</v>
      </c>
      <c r="AT292">
        <f t="shared" si="1146"/>
        <v>735</v>
      </c>
      <c r="AU292">
        <f t="shared" ref="AU292" si="1736">AT292/AS292</f>
        <v>8.8171785028790792E-2</v>
      </c>
      <c r="AV292">
        <f t="shared" ref="AV292" si="1737">BU292-BU291</f>
        <v>39</v>
      </c>
      <c r="AW292">
        <f t="shared" si="1119"/>
        <v>1</v>
      </c>
      <c r="AX292">
        <f t="shared" ref="AX292" si="1738">CK292-CK291</f>
        <v>449</v>
      </c>
      <c r="AY292">
        <f t="shared" si="1121"/>
        <v>21</v>
      </c>
      <c r="AZ292">
        <f t="shared" ref="AZ292" si="1739">CC292-CC291</f>
        <v>33</v>
      </c>
      <c r="BA292">
        <f t="shared" si="1123"/>
        <v>9</v>
      </c>
      <c r="BB292">
        <f t="shared" ref="BB292" si="1740">AW292/AV292</f>
        <v>2.564102564102564E-2</v>
      </c>
      <c r="BC292">
        <f t="shared" ref="BC292" si="1741">AY292/AX292</f>
        <v>4.6770601336302897E-2</v>
      </c>
      <c r="BD292">
        <f t="shared" ref="BD292" si="1742">AZ292/AY292</f>
        <v>1.5714285714285714</v>
      </c>
      <c r="BE292">
        <f t="shared" ref="BE292" si="1743">SUM(AT286:AT292)/SUM(AS286:AS292)</f>
        <v>8.4663192019056824E-2</v>
      </c>
      <c r="BF292">
        <f t="shared" ref="BF292" si="1744">SUM(AT279:AT292)/SUM(AS279:AS292)</f>
        <v>7.6839497949753352E-2</v>
      </c>
      <c r="BG292">
        <f t="shared" ref="BG292" si="1745">SUM(AW286:AW292)/SUM(AV286:AV292)</f>
        <v>8.4690553745928335E-2</v>
      </c>
      <c r="BH292">
        <f t="shared" ref="BH292" si="1746">SUM(AY286:AY292)/SUM(AX286:AX292)</f>
        <v>6.0474787731762257E-2</v>
      </c>
      <c r="BI292">
        <f t="shared" ref="BI292" si="1747">SUM(BA286:BA292)/SUM(AZ286:AZ292)</f>
        <v>6.7226890756302518E-2</v>
      </c>
      <c r="BJ292" s="20">
        <v>0.105</v>
      </c>
      <c r="BK292" s="20">
        <v>0.122</v>
      </c>
      <c r="BL292" s="20">
        <v>0.155</v>
      </c>
      <c r="BM292" s="20">
        <v>3102309</v>
      </c>
      <c r="BN292" s="20">
        <v>305895</v>
      </c>
      <c r="BO292" s="20"/>
      <c r="BP292" s="20"/>
      <c r="BQ292" s="20">
        <v>1361710</v>
      </c>
      <c r="BR292" s="20"/>
      <c r="BS292" s="20"/>
      <c r="BT292" s="20">
        <v>283144</v>
      </c>
      <c r="BU292" s="20">
        <v>23181</v>
      </c>
      <c r="BV292" s="20">
        <v>2378</v>
      </c>
      <c r="BW292" s="20"/>
      <c r="BX292" s="20"/>
      <c r="BY292" s="20">
        <v>9509</v>
      </c>
      <c r="BZ292" s="20"/>
      <c r="CA292" s="20"/>
      <c r="CB292" s="20">
        <v>2271</v>
      </c>
      <c r="CC292" s="20">
        <v>17868</v>
      </c>
      <c r="CD292" s="20">
        <v>1365</v>
      </c>
      <c r="CE292" s="20"/>
      <c r="CF292" s="20"/>
      <c r="CG292" s="20">
        <v>5646</v>
      </c>
      <c r="CH292" s="20"/>
      <c r="CI292" s="20"/>
      <c r="CJ292" s="20">
        <v>1290</v>
      </c>
      <c r="CK292" s="20">
        <v>136767</v>
      </c>
      <c r="CL292" s="20">
        <v>13986</v>
      </c>
      <c r="CM292" s="20"/>
      <c r="CN292" s="20"/>
      <c r="CO292" s="20">
        <v>57453</v>
      </c>
      <c r="CP292" s="20"/>
      <c r="CQ292" s="20"/>
      <c r="CR292" s="20">
        <v>12823</v>
      </c>
    </row>
    <row r="293" spans="1:96" x14ac:dyDescent="0.35">
      <c r="A293" s="14">
        <f t="shared" si="1161"/>
        <v>44199</v>
      </c>
      <c r="B293" s="9">
        <v>1364349</v>
      </c>
      <c r="C293">
        <v>284265</v>
      </c>
      <c r="D293">
        <v>244022</v>
      </c>
      <c r="E293" s="9">
        <v>3946</v>
      </c>
      <c r="F293" s="9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748">-(J293-J292)+L293</f>
        <v>15</v>
      </c>
      <c r="N293" s="7">
        <f t="shared" ref="N293" si="1749">B293-C293</f>
        <v>1080084</v>
      </c>
      <c r="O293" s="4">
        <f t="shared" ref="O293" si="1750">C293/B293</f>
        <v>0.20835211518460453</v>
      </c>
      <c r="R293">
        <f t="shared" ref="R293" si="1751">C293-C292</f>
        <v>1121</v>
      </c>
      <c r="S293">
        <f t="shared" ref="S293" si="1752">N293-N292</f>
        <v>1518</v>
      </c>
      <c r="T293" s="8">
        <f t="shared" ref="T293" si="1753">R293/V293</f>
        <v>0.42478211443728686</v>
      </c>
      <c r="U293" s="8">
        <f t="shared" ref="U293" si="1754">SUM(R287:R293)/SUM(V287:V293)</f>
        <v>0.40656323542229583</v>
      </c>
      <c r="V293">
        <f t="shared" ref="V293" si="1755">B293-B292</f>
        <v>2639</v>
      </c>
      <c r="W293">
        <f t="shared" ref="W293" si="1756">C293-D293-E293</f>
        <v>36297</v>
      </c>
      <c r="X293" s="3">
        <f t="shared" ref="X293" si="1757">F293/W293</f>
        <v>1.5896630575529657E-2</v>
      </c>
      <c r="Y293">
        <f t="shared" ref="Y293" si="1758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732"/>
        <v>158</v>
      </c>
      <c r="AJ293">
        <f t="shared" si="1733"/>
        <v>172</v>
      </c>
      <c r="AK293">
        <f t="shared" si="1734"/>
        <v>1247</v>
      </c>
      <c r="AS293">
        <f t="shared" ref="AS293" si="1759">BM293-BM292</f>
        <v>8560</v>
      </c>
      <c r="AT293">
        <f t="shared" si="1146"/>
        <v>1215</v>
      </c>
      <c r="AU293">
        <f t="shared" ref="AU293" si="1760">AT293/AS293</f>
        <v>0.14193925233644861</v>
      </c>
      <c r="AV293">
        <f t="shared" ref="AV293" si="1761">BU293-BU292</f>
        <v>48</v>
      </c>
      <c r="AW293">
        <f t="shared" si="1119"/>
        <v>4</v>
      </c>
      <c r="AX293">
        <f t="shared" ref="AX293" si="1762">CK293-CK292</f>
        <v>422</v>
      </c>
      <c r="AY293">
        <f t="shared" si="1121"/>
        <v>55</v>
      </c>
      <c r="AZ293">
        <f t="shared" ref="AZ293" si="1763">CC293-CC292</f>
        <v>54</v>
      </c>
      <c r="BA293">
        <f t="shared" si="1123"/>
        <v>7</v>
      </c>
      <c r="BB293">
        <f t="shared" ref="BB293" si="1764">AW293/AV293</f>
        <v>8.3333333333333329E-2</v>
      </c>
      <c r="BC293">
        <f t="shared" ref="BC293" si="1765">AY293/AX293</f>
        <v>0.13033175355450238</v>
      </c>
      <c r="BD293">
        <f t="shared" ref="BD293" si="1766">AZ293/AY293</f>
        <v>0.98181818181818181</v>
      </c>
      <c r="BE293">
        <f t="shared" ref="BE293" si="1767">SUM(AT287:AT293)/SUM(AS287:AS293)</f>
        <v>8.7736404283166869E-2</v>
      </c>
      <c r="BF293">
        <f t="shared" ref="BF293" si="1768">SUM(AT280:AT293)/SUM(AS280:AS293)</f>
        <v>7.771871978789785E-2</v>
      </c>
      <c r="BG293">
        <f t="shared" ref="BG293" si="1769">SUM(AW287:AW293)/SUM(AV287:AV293)</f>
        <v>8.6400000000000005E-2</v>
      </c>
      <c r="BH293">
        <f t="shared" ref="BH293" si="1770">SUM(AY287:AY293)/SUM(AX287:AX293)</f>
        <v>6.4467005076142128E-2</v>
      </c>
      <c r="BI293">
        <f t="shared" ref="BI293" si="1771">SUM(BA287:BA293)/SUM(AZ287:AZ293)</f>
        <v>7.0151306740027508E-2</v>
      </c>
      <c r="BJ293" s="20">
        <v>0.10199999999999999</v>
      </c>
      <c r="BK293" s="20">
        <v>0.124</v>
      </c>
      <c r="BL293" s="20">
        <v>0.16</v>
      </c>
      <c r="BM293" s="20">
        <v>3110869</v>
      </c>
      <c r="BN293" s="20">
        <v>307110</v>
      </c>
      <c r="BO293" s="20"/>
      <c r="BP293" s="20"/>
      <c r="BQ293" s="20">
        <v>1364349</v>
      </c>
      <c r="BR293" s="20"/>
      <c r="BS293" s="20"/>
      <c r="BT293" s="20">
        <v>284265</v>
      </c>
      <c r="BU293" s="20">
        <v>23229</v>
      </c>
      <c r="BV293" s="20">
        <v>2382</v>
      </c>
      <c r="BW293" s="20"/>
      <c r="BX293" s="20"/>
      <c r="BY293" s="20">
        <v>9531</v>
      </c>
      <c r="BZ293" s="20"/>
      <c r="CA293" s="20"/>
      <c r="CB293" s="20">
        <v>2273</v>
      </c>
      <c r="CC293" s="20">
        <v>17922</v>
      </c>
      <c r="CD293" s="20">
        <v>1372</v>
      </c>
      <c r="CE293" s="20"/>
      <c r="CF293" s="20"/>
      <c r="CG293" s="20">
        <v>5660</v>
      </c>
      <c r="CH293" s="20"/>
      <c r="CI293" s="20"/>
      <c r="CJ293" s="20">
        <v>1298</v>
      </c>
      <c r="CK293" s="20">
        <v>137189</v>
      </c>
      <c r="CL293" s="20">
        <v>14041</v>
      </c>
      <c r="CM293" s="20"/>
      <c r="CN293" s="20"/>
      <c r="CO293" s="20">
        <v>57597</v>
      </c>
      <c r="CP293" s="20"/>
      <c r="CQ293" s="20"/>
      <c r="CR293" s="20">
        <v>12869</v>
      </c>
    </row>
    <row r="294" spans="1:96" x14ac:dyDescent="0.35">
      <c r="A294" s="14">
        <f t="shared" si="1161"/>
        <v>44200</v>
      </c>
      <c r="B294" s="9">
        <v>1365704</v>
      </c>
      <c r="C294">
        <v>284858</v>
      </c>
      <c r="D294">
        <v>244620</v>
      </c>
      <c r="E294" s="9">
        <v>3946</v>
      </c>
      <c r="F294" s="9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772">-(J294-J293)+L294</f>
        <v>15</v>
      </c>
      <c r="N294" s="7">
        <f t="shared" ref="N294" si="1773">B294-C294</f>
        <v>1080846</v>
      </c>
      <c r="O294" s="4">
        <f t="shared" ref="O294" si="1774">C294/B294</f>
        <v>0.20857960436522116</v>
      </c>
      <c r="R294">
        <f t="shared" ref="R294" si="1775">C294-C293</f>
        <v>593</v>
      </c>
      <c r="S294">
        <f t="shared" ref="S294" si="1776">N294-N293</f>
        <v>762</v>
      </c>
      <c r="T294" s="8">
        <f t="shared" ref="T294" si="1777">R294/V294</f>
        <v>0.43763837638376385</v>
      </c>
      <c r="U294" s="8">
        <f t="shared" ref="U294" si="1778">SUM(R288:R294)/SUM(V288:V294)</f>
        <v>0.41000218388294385</v>
      </c>
      <c r="V294">
        <f t="shared" ref="V294" si="1779">B294-B293</f>
        <v>1355</v>
      </c>
      <c r="W294">
        <f t="shared" ref="W294" si="1780">C294-D294-E294</f>
        <v>36292</v>
      </c>
      <c r="X294" s="3">
        <f t="shared" ref="X294" si="1781">F294/W294</f>
        <v>1.5733494985120687E-2</v>
      </c>
      <c r="Y294">
        <f t="shared" ref="Y294" si="1782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783">Z294-AC294-AF294</f>
        <v>159</v>
      </c>
      <c r="AJ294">
        <f t="shared" ref="AJ294" si="1784">AA294-AD294-AG294</f>
        <v>167</v>
      </c>
      <c r="AK294">
        <f t="shared" ref="AK294" si="1785">AB294-AE294-AH294</f>
        <v>1262</v>
      </c>
      <c r="AS294">
        <f t="shared" ref="AS294" si="1786">BM294-BM293</f>
        <v>5106</v>
      </c>
      <c r="AT294">
        <f t="shared" si="1146"/>
        <v>646</v>
      </c>
      <c r="AU294">
        <f t="shared" ref="AU294" si="1787">AT294/AS294</f>
        <v>0.12651782216999607</v>
      </c>
      <c r="AV294">
        <f t="shared" ref="AV294" si="1788">BU294-BU293</f>
        <v>35</v>
      </c>
      <c r="AW294">
        <f t="shared" si="1119"/>
        <v>5</v>
      </c>
      <c r="AX294">
        <f t="shared" ref="AX294" si="1789">CK294-CK293</f>
        <v>347</v>
      </c>
      <c r="AY294">
        <f t="shared" si="1121"/>
        <v>35</v>
      </c>
      <c r="AZ294">
        <f t="shared" ref="AZ294" si="1790">CC294-CC293</f>
        <v>113</v>
      </c>
      <c r="BA294">
        <f t="shared" si="1123"/>
        <v>3</v>
      </c>
      <c r="BB294">
        <f t="shared" ref="BB294" si="1791">AW294/AV294</f>
        <v>0.14285714285714285</v>
      </c>
      <c r="BC294">
        <f t="shared" ref="BC294" si="1792">AY294/AX294</f>
        <v>0.10086455331412104</v>
      </c>
      <c r="BD294">
        <f t="shared" ref="BD294" si="1793">AZ294/AY294</f>
        <v>3.2285714285714286</v>
      </c>
      <c r="BE294">
        <f t="shared" ref="BE294" si="1794">SUM(AT288:AT294)/SUM(AS288:AS294)</f>
        <v>8.8591762674840577E-2</v>
      </c>
      <c r="BF294">
        <f t="shared" ref="BF294" si="1795">SUM(AT281:AT294)/SUM(AS281:AS294)</f>
        <v>7.8107302090978117E-2</v>
      </c>
      <c r="BG294">
        <f t="shared" ref="BG294" si="1796">SUM(AW288:AW294)/SUM(AV288:AV294)</f>
        <v>8.6538461538461536E-2</v>
      </c>
      <c r="BH294">
        <f t="shared" ref="BH294" si="1797">SUM(AY288:AY294)/SUM(AX288:AX294)</f>
        <v>6.4764183185235816E-2</v>
      </c>
      <c r="BI294">
        <f t="shared" ref="BI294" si="1798">SUM(BA288:BA294)/SUM(AZ288:AZ294)</f>
        <v>6.751592356687898E-2</v>
      </c>
      <c r="BJ294" s="20">
        <v>0.109</v>
      </c>
      <c r="BK294" s="20">
        <v>0.126</v>
      </c>
      <c r="BL294" s="20">
        <v>0.158</v>
      </c>
      <c r="BM294" s="20">
        <v>3115975</v>
      </c>
      <c r="BN294" s="20">
        <v>307756</v>
      </c>
      <c r="BO294" s="20"/>
      <c r="BP294" s="20"/>
      <c r="BQ294" s="20">
        <v>1365703</v>
      </c>
      <c r="BR294" s="20"/>
      <c r="BS294" s="20"/>
      <c r="BT294" s="20">
        <v>284860</v>
      </c>
      <c r="BU294" s="20">
        <v>23264</v>
      </c>
      <c r="BV294" s="20">
        <v>2387</v>
      </c>
      <c r="BW294" s="20"/>
      <c r="BX294" s="20"/>
      <c r="BY294" s="20">
        <v>9539</v>
      </c>
      <c r="BZ294" s="20"/>
      <c r="CA294" s="20"/>
      <c r="CB294" s="20">
        <v>2279</v>
      </c>
      <c r="CC294" s="20">
        <v>18035</v>
      </c>
      <c r="CD294" s="20">
        <v>1375</v>
      </c>
      <c r="CE294" s="20"/>
      <c r="CF294" s="20"/>
      <c r="CG294" s="20">
        <v>5665</v>
      </c>
      <c r="CH294" s="20"/>
      <c r="CI294" s="20"/>
      <c r="CJ294" s="20">
        <v>1300</v>
      </c>
      <c r="CK294" s="20">
        <v>137536</v>
      </c>
      <c r="CL294" s="20">
        <v>14076</v>
      </c>
      <c r="CM294" s="20"/>
      <c r="CN294" s="20"/>
      <c r="CO294" s="20">
        <v>57691</v>
      </c>
      <c r="CP294" s="20"/>
      <c r="CQ294" s="20"/>
      <c r="CR294" s="20">
        <v>12906</v>
      </c>
    </row>
    <row r="295" spans="1:96" x14ac:dyDescent="0.35">
      <c r="A295" s="14">
        <f t="shared" si="1161"/>
        <v>44201</v>
      </c>
      <c r="B295" s="9">
        <v>1369643</v>
      </c>
      <c r="C295">
        <v>286677</v>
      </c>
      <c r="D295">
        <v>247719</v>
      </c>
      <c r="E295" s="9">
        <v>3992</v>
      </c>
      <c r="F295" s="9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799">-(J295-J294)+L295</f>
        <v>10</v>
      </c>
      <c r="N295" s="7">
        <f t="shared" ref="N295" si="1800">B295-C295</f>
        <v>1082966</v>
      </c>
      <c r="O295" s="4">
        <f t="shared" ref="O295" si="1801">C295/B295</f>
        <v>0.20930782693008324</v>
      </c>
      <c r="R295">
        <f t="shared" ref="R295" si="1802">C295-C294</f>
        <v>1819</v>
      </c>
      <c r="S295">
        <f t="shared" ref="S295" si="1803">N295-N294</f>
        <v>2120</v>
      </c>
      <c r="T295" s="8">
        <f t="shared" ref="T295" si="1804">R295/V295</f>
        <v>0.46179233307946177</v>
      </c>
      <c r="U295" s="8">
        <f t="shared" ref="U295" si="1805">SUM(R289:R295)/SUM(V289:V295)</f>
        <v>0.42432302795098764</v>
      </c>
      <c r="V295">
        <f t="shared" ref="V295" si="1806">B295-B294</f>
        <v>3939</v>
      </c>
      <c r="W295">
        <f t="shared" ref="W295" si="1807">C295-D295-E295</f>
        <v>34966</v>
      </c>
      <c r="X295" s="3">
        <f t="shared" ref="X295" si="1808">F295/W295</f>
        <v>1.6644740605159299E-2</v>
      </c>
      <c r="Y295">
        <f t="shared" ref="Y295" si="1809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810">Z295-AC295-AF295</f>
        <v>152</v>
      </c>
      <c r="AJ295">
        <f t="shared" ref="AJ295" si="1811">AA295-AD295-AG295</f>
        <v>164</v>
      </c>
      <c r="AK295">
        <f t="shared" ref="AK295" si="1812">AB295-AE295-AH295</f>
        <v>1190</v>
      </c>
      <c r="AS295">
        <f t="shared" ref="AS295" si="1813">BM295-BM294</f>
        <v>24726</v>
      </c>
      <c r="AT295">
        <f t="shared" si="1146"/>
        <v>1877</v>
      </c>
      <c r="AU295">
        <f t="shared" ref="AU295" si="1814">AT295/AS295</f>
        <v>7.5911995470355098E-2</v>
      </c>
      <c r="AV295">
        <f t="shared" ref="AV295" si="1815">BU295-BU294</f>
        <v>299</v>
      </c>
      <c r="AW295">
        <f t="shared" si="1119"/>
        <v>11</v>
      </c>
      <c r="AX295">
        <f t="shared" ref="AX295" si="1816">CK295-CK294</f>
        <v>1067</v>
      </c>
      <c r="AY295">
        <f t="shared" si="1121"/>
        <v>51</v>
      </c>
      <c r="AZ295">
        <f t="shared" ref="AZ295" si="1817">CC295-CC294</f>
        <v>200</v>
      </c>
      <c r="BA295">
        <f t="shared" si="1123"/>
        <v>11</v>
      </c>
      <c r="BB295">
        <f t="shared" ref="BB295" si="1818">AW295/AV295</f>
        <v>3.678929765886288E-2</v>
      </c>
      <c r="BC295">
        <f t="shared" ref="BC295" si="1819">AY295/AX295</f>
        <v>4.779756326148079E-2</v>
      </c>
      <c r="BD295">
        <f t="shared" ref="BD295" si="1820">AZ295/AY295</f>
        <v>3.9215686274509802</v>
      </c>
      <c r="BE295">
        <f t="shared" ref="BE295" si="1821">SUM(AT289:AT295)/SUM(AS289:AS295)</f>
        <v>9.25055938383091E-2</v>
      </c>
      <c r="BF295">
        <f t="shared" ref="BF295" si="1822">SUM(AT282:AT295)/SUM(AS282:AS295)</f>
        <v>8.237587911705313E-2</v>
      </c>
      <c r="BG295">
        <f t="shared" ref="BG295" si="1823">SUM(AW289:AW295)/SUM(AV289:AV295)</f>
        <v>6.3647490820073441E-2</v>
      </c>
      <c r="BH295">
        <f t="shared" ref="BH295" si="1824">SUM(AY289:AY295)/SUM(AX289:AX295)</f>
        <v>7.2751833269008109E-2</v>
      </c>
      <c r="BI295">
        <f t="shared" ref="BI295" si="1825">SUM(BA289:BA295)/SUM(AZ289:AZ295)</f>
        <v>7.3943661971830985E-2</v>
      </c>
      <c r="BJ295" s="20">
        <v>0.115</v>
      </c>
      <c r="BK295" s="20">
        <v>0.124</v>
      </c>
      <c r="BL295" s="20">
        <v>0.156</v>
      </c>
      <c r="BM295" s="20">
        <v>3140701</v>
      </c>
      <c r="BN295" s="20">
        <v>309633</v>
      </c>
      <c r="BO295" s="20"/>
      <c r="BP295" s="20"/>
      <c r="BQ295" s="20">
        <v>1369643</v>
      </c>
      <c r="BR295" s="20"/>
      <c r="BS295" s="20"/>
      <c r="BT295" s="20">
        <v>286677</v>
      </c>
      <c r="BU295" s="20">
        <v>23563</v>
      </c>
      <c r="BV295" s="20">
        <v>2398</v>
      </c>
      <c r="BW295" s="20"/>
      <c r="BX295" s="20"/>
      <c r="BY295" s="20">
        <v>9561</v>
      </c>
      <c r="BZ295" s="20"/>
      <c r="CA295" s="20"/>
      <c r="CB295" s="20">
        <v>2291</v>
      </c>
      <c r="CC295" s="20">
        <v>18235</v>
      </c>
      <c r="CD295" s="20">
        <v>1386</v>
      </c>
      <c r="CE295" s="20"/>
      <c r="CF295" s="20"/>
      <c r="CG295" s="20">
        <v>5677</v>
      </c>
      <c r="CH295" s="20"/>
      <c r="CI295" s="20"/>
      <c r="CJ295" s="20">
        <v>1310</v>
      </c>
      <c r="CK295" s="20">
        <v>138603</v>
      </c>
      <c r="CL295" s="20">
        <v>14127</v>
      </c>
      <c r="CM295" s="20"/>
      <c r="CN295" s="20"/>
      <c r="CO295" s="20">
        <v>57787</v>
      </c>
      <c r="CP295" s="20"/>
      <c r="CQ295" s="20"/>
      <c r="CR295" s="20">
        <v>12946</v>
      </c>
    </row>
    <row r="296" spans="1:96" x14ac:dyDescent="0.35">
      <c r="A296" s="14">
        <f t="shared" si="1161"/>
        <v>44202</v>
      </c>
      <c r="B296" s="9">
        <v>1375685</v>
      </c>
      <c r="C296">
        <v>289466</v>
      </c>
      <c r="D296">
        <v>249869</v>
      </c>
      <c r="E296" s="9">
        <v>3999</v>
      </c>
      <c r="F296" s="9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826">-(J296-J295)+L296</f>
        <v>18</v>
      </c>
      <c r="N296" s="7">
        <f t="shared" ref="N296" si="1827">B296-C296</f>
        <v>1086219</v>
      </c>
      <c r="O296" s="4">
        <f t="shared" ref="O296" si="1828">C296/B296</f>
        <v>0.21041590189614628</v>
      </c>
      <c r="R296">
        <f t="shared" ref="R296" si="1829">C296-C295</f>
        <v>2789</v>
      </c>
      <c r="S296">
        <f t="shared" ref="S296" si="1830">N296-N295</f>
        <v>3253</v>
      </c>
      <c r="T296" s="8">
        <f t="shared" ref="T296" si="1831">R296/V296</f>
        <v>0.46160211850380667</v>
      </c>
      <c r="U296" s="8">
        <f t="shared" ref="U296" si="1832">SUM(R290:R296)/SUM(V290:V296)</f>
        <v>0.43826837034946997</v>
      </c>
      <c r="V296">
        <f t="shared" ref="V296" si="1833">B296-B295</f>
        <v>6042</v>
      </c>
      <c r="W296">
        <f t="shared" ref="W296" si="1834">C296-D296-E296</f>
        <v>35598</v>
      </c>
      <c r="X296" s="3">
        <f t="shared" ref="X296" si="1835">F296/W296</f>
        <v>1.6967245350862407E-2</v>
      </c>
      <c r="Y296">
        <f t="shared" ref="Y296" si="1836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837">Z296-AC296-AF296</f>
        <v>155</v>
      </c>
      <c r="AJ296">
        <f t="shared" ref="AJ296" si="1838">AA296-AD296-AG296</f>
        <v>180</v>
      </c>
      <c r="AK296">
        <f t="shared" ref="AK296" si="1839">AB296-AE296-AH296</f>
        <v>1225</v>
      </c>
      <c r="AS296">
        <f t="shared" ref="AS296" si="1840">BM296-BM295</f>
        <v>25169</v>
      </c>
      <c r="AT296">
        <f t="shared" si="1146"/>
        <v>2940</v>
      </c>
      <c r="AU296">
        <f t="shared" ref="AU296" si="1841">AT296/AS296</f>
        <v>0.1168103619531964</v>
      </c>
      <c r="AV296">
        <f t="shared" ref="AV296" si="1842">BU296-BU295</f>
        <v>159</v>
      </c>
      <c r="AW296">
        <f t="shared" si="1119"/>
        <v>15</v>
      </c>
      <c r="AX296">
        <f t="shared" ref="AX296" si="1843">CK296-CK295</f>
        <v>1010</v>
      </c>
      <c r="AY296">
        <f t="shared" si="1121"/>
        <v>172</v>
      </c>
      <c r="AZ296">
        <f t="shared" ref="AZ296" si="1844">CC296-CC295</f>
        <v>211</v>
      </c>
      <c r="BA296">
        <f t="shared" si="1123"/>
        <v>26</v>
      </c>
      <c r="BB296">
        <f t="shared" ref="BB296" si="1845">AW296/AV296</f>
        <v>9.4339622641509441E-2</v>
      </c>
      <c r="BC296">
        <f t="shared" ref="BC296" si="1846">AY296/AX296</f>
        <v>0.17029702970297031</v>
      </c>
      <c r="BD296">
        <f t="shared" ref="BD296" si="1847">AZ296/AY296</f>
        <v>1.2267441860465116</v>
      </c>
      <c r="BE296">
        <f t="shared" ref="BE296" si="1848">SUM(AT290:AT296)/SUM(AS290:AS296)</f>
        <v>9.9266847099934913E-2</v>
      </c>
      <c r="BF296">
        <f t="shared" ref="BF296" si="1849">SUM(AT283:AT296)/SUM(AS283:AS296)</f>
        <v>8.7331357544123508E-2</v>
      </c>
      <c r="BG296">
        <f t="shared" ref="BG296" si="1850">SUM(AW290:AW296)/SUM(AV290:AV296)</f>
        <v>6.985294117647059E-2</v>
      </c>
      <c r="BH296">
        <f t="shared" ref="BH296" si="1851">SUM(AY290:AY296)/SUM(AX290:AX296)</f>
        <v>8.8307286763321405E-2</v>
      </c>
      <c r="BI296">
        <f t="shared" ref="BI296" si="1852">SUM(BA290:BA296)/SUM(AZ290:AZ296)</f>
        <v>8.7051142546245922E-2</v>
      </c>
      <c r="BJ296" s="20">
        <v>0.12</v>
      </c>
      <c r="BK296" s="20">
        <v>0.128</v>
      </c>
      <c r="BL296" s="20">
        <v>0.16</v>
      </c>
      <c r="BM296" s="20">
        <v>3165870</v>
      </c>
      <c r="BN296" s="20">
        <v>312573</v>
      </c>
      <c r="BO296" s="20"/>
      <c r="BP296" s="20"/>
      <c r="BQ296" s="20">
        <v>1375680</v>
      </c>
      <c r="BR296" s="20"/>
      <c r="BS296" s="20"/>
      <c r="BT296" s="20">
        <v>289463</v>
      </c>
      <c r="BU296" s="20">
        <v>23722</v>
      </c>
      <c r="BV296" s="20">
        <v>2413</v>
      </c>
      <c r="BW296" s="20"/>
      <c r="BX296" s="20"/>
      <c r="BY296" s="20">
        <v>9599</v>
      </c>
      <c r="BZ296" s="20"/>
      <c r="CA296" s="20"/>
      <c r="CB296" s="20">
        <v>2304</v>
      </c>
      <c r="CC296" s="20">
        <v>18446</v>
      </c>
      <c r="CD296" s="20">
        <v>1412</v>
      </c>
      <c r="CE296" s="20"/>
      <c r="CF296" s="20"/>
      <c r="CG296" s="20">
        <v>5712</v>
      </c>
      <c r="CH296" s="20"/>
      <c r="CI296" s="20"/>
      <c r="CJ296" s="20">
        <v>1337</v>
      </c>
      <c r="CK296" s="20">
        <v>139613</v>
      </c>
      <c r="CL296" s="20">
        <v>14299</v>
      </c>
      <c r="CM296" s="20"/>
      <c r="CN296" s="20"/>
      <c r="CO296" s="20">
        <v>58011</v>
      </c>
      <c r="CP296" s="20"/>
      <c r="CQ296" s="20"/>
      <c r="CR296" s="20">
        <v>13039</v>
      </c>
    </row>
    <row r="297" spans="1:96" x14ac:dyDescent="0.35">
      <c r="A297" s="14">
        <f t="shared" si="1161"/>
        <v>44203</v>
      </c>
      <c r="B297" s="9">
        <v>1380542</v>
      </c>
      <c r="C297">
        <v>291370</v>
      </c>
      <c r="D297">
        <v>251657</v>
      </c>
      <c r="E297" s="9">
        <v>4060</v>
      </c>
      <c r="F297" s="9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853">-(J297-J296)+L297</f>
        <v>11</v>
      </c>
      <c r="N297" s="7">
        <f t="shared" ref="N297" si="1854">B297-C297</f>
        <v>1089172</v>
      </c>
      <c r="O297" s="4">
        <f t="shared" ref="O297" si="1855">C297/B297</f>
        <v>0.21105478862649596</v>
      </c>
      <c r="R297">
        <f t="shared" ref="R297" si="1856">C297-C296</f>
        <v>1904</v>
      </c>
      <c r="S297">
        <f t="shared" ref="S297" si="1857">N297-N296</f>
        <v>2953</v>
      </c>
      <c r="T297" s="8">
        <f t="shared" ref="T297" si="1858">R297/V297</f>
        <v>0.392011529750875</v>
      </c>
      <c r="U297" s="8">
        <f t="shared" ref="U297" si="1859">SUM(R291:R297)/SUM(V291:V297)</f>
        <v>0.43365188782704056</v>
      </c>
      <c r="V297">
        <f t="shared" ref="V297" si="1860">B297-B296</f>
        <v>4857</v>
      </c>
      <c r="W297">
        <f t="shared" ref="W297" si="1861">C297-D297-E297</f>
        <v>35653</v>
      </c>
      <c r="X297" s="3">
        <f t="shared" ref="X297" si="1862">F297/W297</f>
        <v>1.7193504052954871E-2</v>
      </c>
      <c r="Y297">
        <f t="shared" ref="Y297" si="1863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864">Z297-AC297-AF297</f>
        <v>149</v>
      </c>
      <c r="AJ297">
        <f t="shared" ref="AJ297" si="1865">AA297-AD297-AG297</f>
        <v>191</v>
      </c>
      <c r="AK297">
        <f t="shared" ref="AK297" si="1866">AB297-AE297-AH297</f>
        <v>1208</v>
      </c>
      <c r="AS297">
        <f t="shared" ref="AS297" si="1867">BM297-BM296</f>
        <v>19238</v>
      </c>
      <c r="AT297">
        <f t="shared" si="1146"/>
        <v>2057</v>
      </c>
      <c r="AU297">
        <f t="shared" ref="AU297" si="1868">AT297/AS297</f>
        <v>0.10692379665245867</v>
      </c>
      <c r="AV297">
        <f t="shared" ref="AV297" si="1869">BU297-BU296</f>
        <v>150</v>
      </c>
      <c r="AW297">
        <f t="shared" si="1119"/>
        <v>7</v>
      </c>
      <c r="AX297">
        <f t="shared" ref="AX297" si="1870">CK297-CK296</f>
        <v>687</v>
      </c>
      <c r="AY297">
        <f t="shared" si="1121"/>
        <v>-19</v>
      </c>
      <c r="AZ297">
        <f t="shared" ref="AZ297" si="1871">CC297-CC296</f>
        <v>137</v>
      </c>
      <c r="BA297">
        <f t="shared" si="1123"/>
        <v>20</v>
      </c>
      <c r="BB297">
        <f t="shared" ref="BB297" si="1872">AW297/AV297</f>
        <v>4.6666666666666669E-2</v>
      </c>
      <c r="BC297">
        <f t="shared" ref="BC297" si="1873">AY297/AX297</f>
        <v>-2.7656477438136828E-2</v>
      </c>
      <c r="BD297">
        <f t="shared" ref="BD297" si="1874">AZ297/AY297</f>
        <v>-7.2105263157894735</v>
      </c>
      <c r="BE297">
        <f t="shared" ref="BE297" si="1875">SUM(AT291:AT297)/SUM(AS291:AS297)</f>
        <v>9.734938959660297E-2</v>
      </c>
      <c r="BF297">
        <f t="shared" ref="BF297" si="1876">SUM(AT284:AT297)/SUM(AS284:AS297)</f>
        <v>9.0697122807645664E-2</v>
      </c>
      <c r="BG297">
        <f t="shared" ref="BG297" si="1877">SUM(AW291:AW297)/SUM(AV291:AV297)</f>
        <v>5.7273768613974797E-2</v>
      </c>
      <c r="BH297">
        <f t="shared" ref="BH297" si="1878">SUM(AY291:AY297)/SUM(AX291:AX297)</f>
        <v>7.1225610911157422E-2</v>
      </c>
      <c r="BI297">
        <f t="shared" ref="BI297" si="1879">SUM(BA291:BA297)/SUM(AZ291:AZ297)</f>
        <v>9.2198581560283682E-2</v>
      </c>
      <c r="BJ297" s="20">
        <v>0.11700000000000001</v>
      </c>
      <c r="BK297" s="20">
        <v>0.125</v>
      </c>
      <c r="BL297" s="20">
        <v>0.16600000000000001</v>
      </c>
      <c r="BM297" s="20">
        <v>3185108</v>
      </c>
      <c r="BN297" s="20">
        <v>314630</v>
      </c>
      <c r="BO297" s="20"/>
      <c r="BP297" s="20"/>
      <c r="BQ297" s="20">
        <v>1380524</v>
      </c>
      <c r="BR297" s="20"/>
      <c r="BS297" s="20"/>
      <c r="BT297" s="20">
        <v>291370</v>
      </c>
      <c r="BU297" s="20">
        <v>23872</v>
      </c>
      <c r="BV297" s="20">
        <v>2420</v>
      </c>
      <c r="BW297" s="20"/>
      <c r="BX297" s="20"/>
      <c r="BY297" s="20">
        <v>9630</v>
      </c>
      <c r="BZ297" s="20"/>
      <c r="CA297" s="20"/>
      <c r="CB297" s="20">
        <v>2314</v>
      </c>
      <c r="CC297" s="20">
        <v>18583</v>
      </c>
      <c r="CD297" s="20">
        <v>1432</v>
      </c>
      <c r="CE297" s="20"/>
      <c r="CF297" s="20"/>
      <c r="CG297" s="20">
        <v>5732</v>
      </c>
      <c r="CH297" s="20"/>
      <c r="CI297" s="20"/>
      <c r="CJ297" s="20">
        <v>1355</v>
      </c>
      <c r="CK297" s="20">
        <v>140300</v>
      </c>
      <c r="CL297" s="20">
        <v>14280</v>
      </c>
      <c r="CM297" s="20"/>
      <c r="CN297" s="20"/>
      <c r="CO297" s="20">
        <v>58187</v>
      </c>
      <c r="CP297" s="20"/>
      <c r="CQ297" s="20"/>
      <c r="CR297" s="20">
        <v>13084</v>
      </c>
    </row>
    <row r="298" spans="1:96" x14ac:dyDescent="0.35">
      <c r="A298" s="14">
        <f t="shared" si="1161"/>
        <v>44204</v>
      </c>
      <c r="B298" s="9">
        <v>1386169</v>
      </c>
      <c r="C298">
        <v>293448</v>
      </c>
      <c r="D298">
        <v>253489</v>
      </c>
      <c r="E298" s="9">
        <v>4065</v>
      </c>
      <c r="F298" s="9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880">-(J298-J297)+L298</f>
        <v>32</v>
      </c>
      <c r="N298" s="7">
        <f t="shared" ref="N298" si="1881">B298-C298</f>
        <v>1092721</v>
      </c>
      <c r="O298" s="4">
        <f t="shared" ref="O298" si="1882">C298/B298</f>
        <v>0.21169713072504145</v>
      </c>
      <c r="R298">
        <f t="shared" ref="R298" si="1883">C298-C297</f>
        <v>2078</v>
      </c>
      <c r="S298">
        <f t="shared" ref="S298" si="1884">N298-N297</f>
        <v>3549</v>
      </c>
      <c r="T298" s="8">
        <f t="shared" ref="T298" si="1885">R298/V298</f>
        <v>0.36929091878443221</v>
      </c>
      <c r="U298" s="8">
        <f t="shared" ref="U298" si="1886">SUM(R292:R298)/SUM(V292:V298)</f>
        <v>0.41535269709543571</v>
      </c>
      <c r="V298">
        <f t="shared" ref="V298" si="1887">B298-B297</f>
        <v>5627</v>
      </c>
      <c r="W298">
        <f t="shared" ref="W298" si="1888">C298-D298-E298</f>
        <v>35894</v>
      </c>
      <c r="X298" s="3">
        <f t="shared" ref="X298" si="1889">F298/W298</f>
        <v>1.613082966512509E-2</v>
      </c>
      <c r="Y298">
        <f t="shared" ref="Y298" si="1890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1891">Z298-AC298-AF298</f>
        <v>157</v>
      </c>
      <c r="AJ298">
        <f t="shared" ref="AJ298" si="1892">AA298-AD298-AG298</f>
        <v>208</v>
      </c>
      <c r="AK298">
        <f t="shared" ref="AK298" si="1893">AB298-AE298-AH298</f>
        <v>1231</v>
      </c>
      <c r="AS298">
        <f t="shared" ref="AS298" si="1894">BM298-BM297</f>
        <v>28305</v>
      </c>
      <c r="AT298">
        <f t="shared" si="1146"/>
        <v>2261</v>
      </c>
      <c r="AU298">
        <f t="shared" ref="AU298" si="1895">AT298/AS298</f>
        <v>7.9879879879879878E-2</v>
      </c>
      <c r="AV298">
        <f t="shared" ref="AV298" si="1896">BU298-BU297</f>
        <v>339</v>
      </c>
      <c r="AW298">
        <f t="shared" ref="AW298:AW329" si="1897">BV298-BV297</f>
        <v>20</v>
      </c>
      <c r="AX298">
        <f t="shared" ref="AX298" si="1898">CK298-CK297</f>
        <v>1781</v>
      </c>
      <c r="AY298">
        <f t="shared" ref="AY298:AY329" si="1899">CL298-CL297</f>
        <v>93</v>
      </c>
      <c r="AZ298">
        <f t="shared" ref="AZ298" si="1900">CC298-CC297</f>
        <v>332</v>
      </c>
      <c r="BA298">
        <f t="shared" ref="BA298:BA329" si="1901">CD298-CD297</f>
        <v>20</v>
      </c>
      <c r="BB298">
        <f t="shared" ref="BB298" si="1902">AW298/AV298</f>
        <v>5.8997050147492625E-2</v>
      </c>
      <c r="BC298">
        <f t="shared" ref="BC298" si="1903">AY298/AX298</f>
        <v>5.221785513756317E-2</v>
      </c>
      <c r="BD298">
        <f t="shared" ref="BD298" si="1904">AZ298/AY298</f>
        <v>3.5698924731182795</v>
      </c>
      <c r="BE298">
        <f t="shared" ref="BE298" si="1905">SUM(AT292:AT298)/SUM(AS292:AS298)</f>
        <v>9.8216677829872742E-2</v>
      </c>
      <c r="BF298">
        <f t="shared" ref="BF298" si="1906">SUM(AT285:AT298)/SUM(AS285:AS298)</f>
        <v>9.1418711186244714E-2</v>
      </c>
      <c r="BG298">
        <f t="shared" ref="BG298" si="1907">SUM(AW292:AW298)/SUM(AV292:AV298)</f>
        <v>5.8933582787652011E-2</v>
      </c>
      <c r="BH298">
        <f t="shared" ref="BH298" si="1908">SUM(AY292:AY298)/SUM(AX292:AX298)</f>
        <v>7.0796460176991149E-2</v>
      </c>
      <c r="BI298">
        <f t="shared" ref="BI298" si="1909">SUM(BA292:BA298)/SUM(AZ292:AZ298)</f>
        <v>8.8888888888888892E-2</v>
      </c>
      <c r="BJ298" s="20">
        <v>0.113</v>
      </c>
      <c r="BK298" s="20">
        <v>0.123</v>
      </c>
      <c r="BL298" s="20">
        <v>0.17299999999999999</v>
      </c>
      <c r="BM298" s="20">
        <v>3213413</v>
      </c>
      <c r="BN298" s="20">
        <v>316891</v>
      </c>
      <c r="BO298" s="20"/>
      <c r="BP298" s="20"/>
      <c r="BQ298" s="20">
        <v>1389169</v>
      </c>
      <c r="BR298" s="20"/>
      <c r="BS298" s="20"/>
      <c r="BT298" s="20">
        <v>293448</v>
      </c>
      <c r="BU298" s="20">
        <v>24211</v>
      </c>
      <c r="BV298" s="20">
        <v>2440</v>
      </c>
      <c r="BW298" s="20"/>
      <c r="BX298" s="20"/>
      <c r="BY298" s="20">
        <v>9684</v>
      </c>
      <c r="BZ298" s="20"/>
      <c r="CA298" s="20"/>
      <c r="CB298" s="20">
        <v>2330</v>
      </c>
      <c r="CC298" s="20">
        <v>18915</v>
      </c>
      <c r="CD298" s="20">
        <v>1452</v>
      </c>
      <c r="CE298" s="20"/>
      <c r="CF298" s="20"/>
      <c r="CG298" s="20">
        <v>5779</v>
      </c>
      <c r="CH298" s="20"/>
      <c r="CI298" s="20"/>
      <c r="CJ298" s="20">
        <v>1377</v>
      </c>
      <c r="CK298" s="20">
        <v>142081</v>
      </c>
      <c r="CL298" s="20">
        <v>14373</v>
      </c>
      <c r="CM298" s="20"/>
      <c r="CN298" s="20"/>
      <c r="CO298" s="20">
        <v>58408</v>
      </c>
      <c r="CP298" s="20"/>
      <c r="CQ298" s="20"/>
      <c r="CR298" s="20">
        <v>13172</v>
      </c>
    </row>
    <row r="299" spans="1:96" x14ac:dyDescent="0.35">
      <c r="A299" s="14">
        <f t="shared" si="1161"/>
        <v>44205</v>
      </c>
      <c r="B299" s="9">
        <v>1390852</v>
      </c>
      <c r="C299">
        <v>295113</v>
      </c>
      <c r="D299">
        <v>255104</v>
      </c>
      <c r="E299" s="9">
        <v>4124</v>
      </c>
      <c r="F299" s="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1910">-(J299-J298)+L299</f>
        <v>19</v>
      </c>
      <c r="N299" s="7">
        <f t="shared" ref="N299" si="1911">B299-C299</f>
        <v>1095739</v>
      </c>
      <c r="O299" s="4">
        <f t="shared" ref="O299" si="1912">C299/B299</f>
        <v>0.21218145424531151</v>
      </c>
      <c r="R299">
        <f t="shared" ref="R299" si="1913">C299-C298</f>
        <v>1665</v>
      </c>
      <c r="S299">
        <f t="shared" ref="S299" si="1914">N299-N298</f>
        <v>3018</v>
      </c>
      <c r="T299" s="8">
        <f t="shared" ref="T299" si="1915">R299/V299</f>
        <v>0.35554131966688018</v>
      </c>
      <c r="U299" s="8">
        <f t="shared" ref="U299" si="1916">SUM(R293:R299)/SUM(V293:V299)</f>
        <v>0.41071306018804477</v>
      </c>
      <c r="V299">
        <f t="shared" ref="V299" si="1917">B299-B298</f>
        <v>4683</v>
      </c>
      <c r="W299">
        <f t="shared" ref="W299" si="1918">C299-D299-E299</f>
        <v>35885</v>
      </c>
      <c r="X299" s="3">
        <f t="shared" ref="X299" si="1919">F299/W299</f>
        <v>1.5298871394733175E-2</v>
      </c>
      <c r="Y299">
        <f t="shared" ref="Y299" si="1920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1921">Z299-AC299-AF299</f>
        <v>168</v>
      </c>
      <c r="AJ299">
        <f t="shared" ref="AJ299" si="1922">AA299-AD299-AG299</f>
        <v>222</v>
      </c>
      <c r="AK299">
        <f t="shared" ref="AK299" si="1923">AB299-AE299-AH299</f>
        <v>1241</v>
      </c>
      <c r="AS299">
        <f t="shared" ref="AS299" si="1924">BM299-BM298</f>
        <v>23011</v>
      </c>
      <c r="AT299">
        <f t="shared" si="1146"/>
        <v>1777</v>
      </c>
      <c r="AU299">
        <f t="shared" ref="AU299" si="1925">AT299/AS299</f>
        <v>7.722393637825388E-2</v>
      </c>
      <c r="AV299">
        <f t="shared" ref="AV299" si="1926">BU299-BU298</f>
        <v>328</v>
      </c>
      <c r="AW299">
        <f t="shared" si="1897"/>
        <v>16</v>
      </c>
      <c r="AX299">
        <f t="shared" ref="AX299" si="1927">CK299-CK298</f>
        <v>1490</v>
      </c>
      <c r="AY299">
        <f t="shared" si="1899"/>
        <v>86</v>
      </c>
      <c r="AZ299">
        <f t="shared" ref="AZ299" si="1928">CC299-CC298</f>
        <v>190</v>
      </c>
      <c r="BA299">
        <f t="shared" si="1901"/>
        <v>16</v>
      </c>
      <c r="BB299">
        <f t="shared" ref="BB299" si="1929">AW299/AV299</f>
        <v>4.878048780487805E-2</v>
      </c>
      <c r="BC299">
        <f t="shared" ref="BC299" si="1930">AY299/AX299</f>
        <v>5.771812080536913E-2</v>
      </c>
      <c r="BD299">
        <f t="shared" ref="BD299" si="1931">AZ299/AY299</f>
        <v>2.2093023255813953</v>
      </c>
      <c r="BE299">
        <f t="shared" ref="BE299" si="1932">SUM(AT293:AT299)/SUM(AS293:AS299)</f>
        <v>9.5239160422025876E-2</v>
      </c>
      <c r="BF299">
        <f t="shared" ref="BF299" si="1933">SUM(AT286:AT299)/SUM(AS286:AS299)</f>
        <v>9.0434167002331339E-2</v>
      </c>
      <c r="BG299">
        <f t="shared" ref="BG299" si="1934">SUM(AW293:AW299)/SUM(AV293:AV299)</f>
        <v>5.7437407952871868E-2</v>
      </c>
      <c r="BH299">
        <f t="shared" ref="BH299" si="1935">SUM(AY293:AY299)/SUM(AX293:AX299)</f>
        <v>6.9517930629041741E-2</v>
      </c>
      <c r="BI299">
        <f t="shared" ref="BI299" si="1936">SUM(BA293:BA299)/SUM(AZ293:AZ299)</f>
        <v>8.3265966046887629E-2</v>
      </c>
      <c r="BJ299" s="20">
        <v>0.11600000000000001</v>
      </c>
      <c r="BK299" s="20">
        <v>0.123</v>
      </c>
      <c r="BL299" s="20">
        <v>0.184</v>
      </c>
      <c r="BM299" s="20">
        <v>3236424</v>
      </c>
      <c r="BN299" s="20">
        <v>318668</v>
      </c>
      <c r="BO299" s="20"/>
      <c r="BP299" s="20"/>
      <c r="BQ299" s="20">
        <v>1390852</v>
      </c>
      <c r="BR299" s="20"/>
      <c r="BS299" s="20"/>
      <c r="BT299" s="20">
        <v>295113</v>
      </c>
      <c r="BU299" s="20">
        <v>24539</v>
      </c>
      <c r="BV299" s="20">
        <v>2456</v>
      </c>
      <c r="BW299" s="20"/>
      <c r="BX299" s="20"/>
      <c r="BY299" s="20">
        <v>9743</v>
      </c>
      <c r="BZ299" s="20"/>
      <c r="CA299" s="20"/>
      <c r="CB299" s="20">
        <v>2345</v>
      </c>
      <c r="CC299" s="20">
        <v>19105</v>
      </c>
      <c r="CD299" s="20">
        <v>1468</v>
      </c>
      <c r="CE299" s="20"/>
      <c r="CF299" s="20"/>
      <c r="CG299" s="20">
        <v>5802</v>
      </c>
      <c r="CH299" s="20"/>
      <c r="CI299" s="20"/>
      <c r="CJ299" s="20">
        <v>1394</v>
      </c>
      <c r="CK299" s="20">
        <v>143571</v>
      </c>
      <c r="CL299" s="20">
        <v>14459</v>
      </c>
      <c r="CM299" s="20"/>
      <c r="CN299" s="20"/>
      <c r="CO299" s="20">
        <v>58619</v>
      </c>
      <c r="CP299" s="20"/>
      <c r="CQ299" s="20"/>
      <c r="CR299" s="20">
        <v>13244</v>
      </c>
    </row>
    <row r="300" spans="1:96" x14ac:dyDescent="0.35">
      <c r="A300" s="14">
        <f t="shared" si="1161"/>
        <v>44206</v>
      </c>
      <c r="B300" s="9">
        <v>1394802</v>
      </c>
      <c r="C300">
        <v>296443</v>
      </c>
      <c r="D300">
        <v>255597</v>
      </c>
      <c r="E300" s="9">
        <v>4127</v>
      </c>
      <c r="F300" s="9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1937">-(J300-J299)+L300</f>
        <v>22</v>
      </c>
      <c r="N300" s="7">
        <f t="shared" ref="N300" si="1938">B300-C300</f>
        <v>1098359</v>
      </c>
      <c r="O300" s="4">
        <f t="shared" ref="O300" si="1939">C300/B300</f>
        <v>0.21253410878389908</v>
      </c>
      <c r="R300">
        <f t="shared" ref="R300" si="1940">C300-C299</f>
        <v>1330</v>
      </c>
      <c r="S300">
        <f t="shared" ref="S300" si="1941">N300-N299</f>
        <v>2620</v>
      </c>
      <c r="T300" s="8">
        <f t="shared" ref="T300" si="1942">R300/V300</f>
        <v>0.33670886075949369</v>
      </c>
      <c r="U300" s="8">
        <f t="shared" ref="U300" si="1943">SUM(R294:R300)/SUM(V294:V300)</f>
        <v>0.39989492004071847</v>
      </c>
      <c r="V300">
        <f t="shared" ref="V300" si="1944">B300-B299</f>
        <v>3950</v>
      </c>
      <c r="W300">
        <f t="shared" ref="W300" si="1945">C300-D300-E300</f>
        <v>36719</v>
      </c>
      <c r="X300" s="3">
        <f t="shared" ref="X300" si="1946">F300/W300</f>
        <v>1.473351670797135E-2</v>
      </c>
      <c r="Y300">
        <f t="shared" ref="Y300" si="1947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1948">Z300-AC300-AF300</f>
        <v>180</v>
      </c>
      <c r="AJ300">
        <f t="shared" ref="AJ300" si="1949">AA300-AD300-AG300</f>
        <v>228</v>
      </c>
      <c r="AK300">
        <f t="shared" ref="AK300" si="1950">AB300-AE300-AH300</f>
        <v>1275</v>
      </c>
      <c r="AS300">
        <f t="shared" ref="AS300" si="1951">BM300-BM299</f>
        <v>11857</v>
      </c>
      <c r="AT300">
        <f t="shared" ref="AT300:AT331" si="1952">BN300-BN299</f>
        <v>1440</v>
      </c>
      <c r="AU300">
        <f t="shared" ref="AU300" si="1953">AT300/AS300</f>
        <v>0.12144724635236569</v>
      </c>
      <c r="AV300">
        <f t="shared" ref="AV300" si="1954">BU300-BU299</f>
        <v>74</v>
      </c>
      <c r="AW300">
        <f t="shared" si="1897"/>
        <v>10</v>
      </c>
      <c r="AX300">
        <f t="shared" ref="AX300" si="1955">CK300-CK299</f>
        <v>476</v>
      </c>
      <c r="AY300">
        <f t="shared" si="1899"/>
        <v>43</v>
      </c>
      <c r="AZ300">
        <f t="shared" ref="AZ300" si="1956">CC300-CC299</f>
        <v>77</v>
      </c>
      <c r="BA300">
        <f t="shared" si="1901"/>
        <v>8</v>
      </c>
      <c r="BB300">
        <f t="shared" ref="BB300" si="1957">AW300/AV300</f>
        <v>0.13513513513513514</v>
      </c>
      <c r="BC300">
        <f t="shared" ref="BC300" si="1958">AY300/AX300</f>
        <v>9.0336134453781511E-2</v>
      </c>
      <c r="BD300">
        <f t="shared" ref="BD300" si="1959">AZ300/AY300</f>
        <v>1.7906976744186047</v>
      </c>
      <c r="BE300">
        <f t="shared" ref="BE300" si="1960">SUM(AT294:AT300)/SUM(AS294:AS300)</f>
        <v>9.4591447617384222E-2</v>
      </c>
      <c r="BF300">
        <f t="shared" ref="BF300" si="1961">SUM(AT287:AT300)/SUM(AS287:AS300)</f>
        <v>9.1485474800300892E-2</v>
      </c>
      <c r="BG300">
        <f t="shared" ref="BG300" si="1962">SUM(AW294:AW300)/SUM(AV294:AV300)</f>
        <v>6.0693641618497107E-2</v>
      </c>
      <c r="BH300">
        <f t="shared" ref="BH300" si="1963">SUM(AY294:AY300)/SUM(AX294:AX300)</f>
        <v>6.7220764071157776E-2</v>
      </c>
      <c r="BI300">
        <f t="shared" ref="BI300" si="1964">SUM(BA294:BA300)/SUM(AZ294:AZ300)</f>
        <v>8.2539682539682538E-2</v>
      </c>
      <c r="BJ300" s="20">
        <v>0.11899999999999999</v>
      </c>
      <c r="BK300" s="20">
        <v>0.124</v>
      </c>
      <c r="BL300" s="20">
        <v>0.187</v>
      </c>
      <c r="BM300" s="20">
        <v>3248281</v>
      </c>
      <c r="BN300" s="20">
        <v>320108</v>
      </c>
      <c r="BO300" s="20"/>
      <c r="BP300" s="20"/>
      <c r="BQ300" s="20">
        <v>1394802</v>
      </c>
      <c r="BR300" s="20"/>
      <c r="BS300" s="20"/>
      <c r="BT300" s="20">
        <v>296443</v>
      </c>
      <c r="BU300" s="20">
        <v>24613</v>
      </c>
      <c r="BV300" s="20">
        <v>2466</v>
      </c>
      <c r="BW300" s="20"/>
      <c r="BX300" s="20"/>
      <c r="BY300" s="20">
        <v>9770</v>
      </c>
      <c r="BZ300" s="20"/>
      <c r="CA300" s="20"/>
      <c r="CB300" s="20">
        <v>2357</v>
      </c>
      <c r="CC300" s="20">
        <v>19182</v>
      </c>
      <c r="CD300" s="20">
        <v>1476</v>
      </c>
      <c r="CE300" s="20"/>
      <c r="CF300" s="20"/>
      <c r="CG300" s="20">
        <v>5818</v>
      </c>
      <c r="CH300" s="20"/>
      <c r="CI300" s="20"/>
      <c r="CJ300" s="20">
        <v>1402</v>
      </c>
      <c r="CK300" s="20">
        <v>144047</v>
      </c>
      <c r="CL300" s="20">
        <v>14502</v>
      </c>
      <c r="CM300" s="20"/>
      <c r="CN300" s="20"/>
      <c r="CO300" s="20">
        <v>58785</v>
      </c>
      <c r="CP300" s="20"/>
      <c r="CQ300" s="20"/>
      <c r="CR300" s="20">
        <v>13288</v>
      </c>
    </row>
    <row r="301" spans="1:96" x14ac:dyDescent="0.35">
      <c r="A301" s="14">
        <f t="shared" si="1161"/>
        <v>44207</v>
      </c>
      <c r="B301" s="9">
        <v>1396433</v>
      </c>
      <c r="C301">
        <v>296859</v>
      </c>
      <c r="D301">
        <v>256150</v>
      </c>
      <c r="E301" s="9">
        <v>4138</v>
      </c>
      <c r="F301" s="9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1965">-(J301-J300)+L301</f>
        <v>11</v>
      </c>
      <c r="N301" s="7">
        <f t="shared" ref="N301" si="1966">B301-C301</f>
        <v>1099574</v>
      </c>
      <c r="O301" s="4">
        <f t="shared" ref="O301" si="1967">C301/B301</f>
        <v>0.21258377594915046</v>
      </c>
      <c r="R301">
        <f t="shared" ref="R301" si="1968">C301-C300</f>
        <v>416</v>
      </c>
      <c r="S301">
        <f t="shared" ref="S301" si="1969">N301-N300</f>
        <v>1215</v>
      </c>
      <c r="T301" s="8">
        <f t="shared" ref="T301" si="1970">R301/V301</f>
        <v>0.25505824647455549</v>
      </c>
      <c r="U301" s="8">
        <f t="shared" ref="U301" si="1971">SUM(R295:R301)/SUM(V295:V301)</f>
        <v>0.39054313514920758</v>
      </c>
      <c r="V301">
        <f t="shared" ref="V301" si="1972">B301-B300</f>
        <v>1631</v>
      </c>
      <c r="W301">
        <f t="shared" ref="W301" si="1973">C301-D301-E301</f>
        <v>36571</v>
      </c>
      <c r="X301" s="3">
        <f t="shared" ref="X301" si="1974">F301/W301</f>
        <v>1.5175959093270625E-2</v>
      </c>
      <c r="Y301">
        <f t="shared" ref="Y301" si="1975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1976">Z301-AC301-AF301</f>
        <v>177</v>
      </c>
      <c r="AJ301">
        <f t="shared" ref="AJ301" si="1977">AA301-AD301-AG301</f>
        <v>231</v>
      </c>
      <c r="AK301">
        <f t="shared" ref="AK301" si="1978">AB301-AE301-AH301</f>
        <v>1269</v>
      </c>
      <c r="AS301">
        <f t="shared" ref="AS301" si="1979">BM301-BM300</f>
        <v>5694</v>
      </c>
      <c r="AT301">
        <f t="shared" si="1952"/>
        <v>443</v>
      </c>
      <c r="AU301">
        <f t="shared" ref="AU301" si="1980">AT301/AS301</f>
        <v>7.7801194239550397E-2</v>
      </c>
      <c r="AV301">
        <f t="shared" ref="AV301" si="1981">BU301-BU300</f>
        <v>39</v>
      </c>
      <c r="AW301">
        <f t="shared" si="1897"/>
        <v>6</v>
      </c>
      <c r="AX301">
        <f t="shared" ref="AX301" si="1982">CK301-CK300</f>
        <v>263</v>
      </c>
      <c r="AY301">
        <f t="shared" si="1899"/>
        <v>17</v>
      </c>
      <c r="AZ301">
        <f t="shared" ref="AZ301" si="1983">CC301-CC300</f>
        <v>40</v>
      </c>
      <c r="BA301">
        <f t="shared" si="1901"/>
        <v>3</v>
      </c>
      <c r="BB301">
        <f t="shared" ref="BB301" si="1984">AW301/AV301</f>
        <v>0.15384615384615385</v>
      </c>
      <c r="BC301">
        <f t="shared" ref="BC301" si="1985">AY301/AX301</f>
        <v>6.4638783269961975E-2</v>
      </c>
      <c r="BD301">
        <f t="shared" ref="BD301" si="1986">AZ301/AY301</f>
        <v>2.3529411764705883</v>
      </c>
      <c r="BE301">
        <f t="shared" ref="BE301" si="1987">SUM(AT295:AT301)/SUM(AS295:AS301)</f>
        <v>9.2717391304347821E-2</v>
      </c>
      <c r="BF301">
        <f t="shared" ref="BF301" si="1988">SUM(AT288:AT301)/SUM(AS288:AS301)</f>
        <v>9.0855239094826901E-2</v>
      </c>
      <c r="BG301">
        <f t="shared" ref="BG301" si="1989">SUM(AW295:AW301)/SUM(AV295:AV301)</f>
        <v>6.1239193083573486E-2</v>
      </c>
      <c r="BH301">
        <f t="shared" ref="BH301" si="1990">SUM(AY295:AY301)/SUM(AX295:AX301)</f>
        <v>6.5397106583997638E-2</v>
      </c>
      <c r="BI301">
        <f t="shared" ref="BI301" si="1991">SUM(BA295:BA301)/SUM(AZ295:AZ301)</f>
        <v>8.7615838247683236E-2</v>
      </c>
      <c r="BJ301" s="20">
        <v>0.11799999999999999</v>
      </c>
      <c r="BK301" s="20">
        <v>0.121</v>
      </c>
      <c r="BL301" s="20">
        <v>0.193</v>
      </c>
      <c r="BM301" s="20">
        <v>3253975</v>
      </c>
      <c r="BN301" s="20">
        <v>320551</v>
      </c>
      <c r="BO301" s="20"/>
      <c r="BP301" s="20"/>
      <c r="BQ301" s="20">
        <v>1396433</v>
      </c>
      <c r="BR301" s="20"/>
      <c r="BS301" s="20"/>
      <c r="BT301" s="20">
        <v>296859</v>
      </c>
      <c r="BU301" s="20">
        <v>24652</v>
      </c>
      <c r="BV301" s="20">
        <v>2472</v>
      </c>
      <c r="BW301" s="20"/>
      <c r="BX301" s="20"/>
      <c r="BY301" s="20">
        <v>9783</v>
      </c>
      <c r="BZ301" s="20"/>
      <c r="CA301" s="20"/>
      <c r="CB301" s="20">
        <v>2361</v>
      </c>
      <c r="CC301" s="20">
        <v>19222</v>
      </c>
      <c r="CD301" s="20">
        <v>1479</v>
      </c>
      <c r="CE301" s="20"/>
      <c r="CF301" s="20"/>
      <c r="CG301" s="20">
        <v>5820</v>
      </c>
      <c r="CH301" s="20"/>
      <c r="CI301" s="20"/>
      <c r="CJ301" s="20">
        <v>1406</v>
      </c>
      <c r="CK301" s="20">
        <v>144310</v>
      </c>
      <c r="CL301" s="20">
        <v>14519</v>
      </c>
      <c r="CM301" s="20"/>
      <c r="CN301" s="20"/>
      <c r="CO301" s="20">
        <v>58840</v>
      </c>
      <c r="CP301" s="20"/>
      <c r="CQ301" s="20"/>
      <c r="CR301" s="20">
        <v>13297</v>
      </c>
    </row>
    <row r="302" spans="1:96" x14ac:dyDescent="0.35">
      <c r="A302" s="14">
        <f t="shared" si="1161"/>
        <v>44208</v>
      </c>
      <c r="B302" s="9">
        <v>1399877</v>
      </c>
      <c r="C302">
        <v>298040</v>
      </c>
      <c r="D302">
        <v>258743</v>
      </c>
      <c r="E302" s="9">
        <v>4139</v>
      </c>
      <c r="F302" s="9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1992">-(J302-J301)+L302</f>
        <v>9</v>
      </c>
      <c r="N302" s="7">
        <f t="shared" ref="N302" si="1993">B302-C302</f>
        <v>1101837</v>
      </c>
      <c r="O302" s="4">
        <f t="shared" ref="O302" si="1994">C302/B302</f>
        <v>0.21290441945970967</v>
      </c>
      <c r="R302">
        <f t="shared" ref="R302" si="1995">C302-C301</f>
        <v>1181</v>
      </c>
      <c r="S302">
        <f t="shared" ref="S302" si="1996">N302-N301</f>
        <v>2263</v>
      </c>
      <c r="T302" s="8">
        <f t="shared" ref="T302" si="1997">R302/V302</f>
        <v>0.34291521486643439</v>
      </c>
      <c r="U302" s="8">
        <f t="shared" ref="U302" si="1998">SUM(R296:R302)/SUM(V296:V302)</f>
        <v>0.37583515247734339</v>
      </c>
      <c r="V302">
        <f t="shared" ref="V302" si="1999">B302-B301</f>
        <v>3444</v>
      </c>
      <c r="W302">
        <f t="shared" ref="W302" si="2000">C302-D302-E302</f>
        <v>35158</v>
      </c>
      <c r="X302" s="3">
        <f t="shared" ref="X302" si="2001">F302/W302</f>
        <v>1.5700551794755106E-2</v>
      </c>
      <c r="Y302">
        <f t="shared" ref="Y302" si="2002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2003">Z302-AC302-AF302</f>
        <v>165</v>
      </c>
      <c r="AJ302">
        <f t="shared" ref="AJ302" si="2004">AA302-AD302-AG302</f>
        <v>228</v>
      </c>
      <c r="AK302">
        <f t="shared" ref="AK302" si="2005">AB302-AE302-AH302</f>
        <v>1223</v>
      </c>
      <c r="AS302">
        <f t="shared" ref="AS302" si="2006">BM302-BM301</f>
        <v>22088</v>
      </c>
      <c r="AT302">
        <f t="shared" si="1952"/>
        <v>1262</v>
      </c>
      <c r="AU302">
        <f t="shared" ref="AU302" si="2007">AT302/AS302</f>
        <v>5.7135095979717491E-2</v>
      </c>
      <c r="AV302">
        <f t="shared" ref="AV302" si="2008">BU302-BU301</f>
        <v>114</v>
      </c>
      <c r="AW302">
        <f t="shared" si="1897"/>
        <v>1</v>
      </c>
      <c r="AX302">
        <f t="shared" ref="AX302" si="2009">CK302-CK301</f>
        <v>781</v>
      </c>
      <c r="AY302">
        <f t="shared" si="1899"/>
        <v>33</v>
      </c>
      <c r="AZ302">
        <f t="shared" ref="AZ302" si="2010">CC302-CC301</f>
        <v>195</v>
      </c>
      <c r="BA302">
        <f t="shared" si="1901"/>
        <v>8</v>
      </c>
      <c r="BB302">
        <f t="shared" ref="BB302" si="2011">AW302/AV302</f>
        <v>8.771929824561403E-3</v>
      </c>
      <c r="BC302">
        <f t="shared" ref="BC302" si="2012">AY302/AX302</f>
        <v>4.2253521126760563E-2</v>
      </c>
      <c r="BD302">
        <f t="shared" ref="BD302" si="2013">AZ302/AY302</f>
        <v>5.9090909090909092</v>
      </c>
      <c r="BE302">
        <f t="shared" ref="BE302" si="2014">SUM(AT296:AT302)/SUM(AS296:AS302)</f>
        <v>8.9980939997931469E-2</v>
      </c>
      <c r="BF302">
        <f t="shared" ref="BF302" si="2015">SUM(AT289:AT302)/SUM(AS289:AS302)</f>
        <v>9.1125034842994432E-2</v>
      </c>
      <c r="BG302">
        <f t="shared" ref="BG302" si="2016">SUM(AW296:AW302)/SUM(AV296:AV302)</f>
        <v>6.2344139650872821E-2</v>
      </c>
      <c r="BH302">
        <f t="shared" ref="BH302" si="2017">SUM(AY296:AY302)/SUM(AX296:AX302)</f>
        <v>6.5505548705302091E-2</v>
      </c>
      <c r="BI302">
        <f t="shared" ref="BI302" si="2018">SUM(BA296:BA302)/SUM(AZ296:AZ302)</f>
        <v>8.5448392554991537E-2</v>
      </c>
      <c r="BJ302" s="20">
        <v>0.106</v>
      </c>
      <c r="BK302" s="20">
        <v>0.11700000000000001</v>
      </c>
      <c r="BL302" s="20">
        <v>0.187</v>
      </c>
      <c r="BM302" s="20">
        <v>3276063</v>
      </c>
      <c r="BN302" s="20">
        <v>321813</v>
      </c>
      <c r="BO302" s="20"/>
      <c r="BP302" s="20"/>
      <c r="BQ302" s="20">
        <v>1399877</v>
      </c>
      <c r="BR302" s="20"/>
      <c r="BS302" s="20"/>
      <c r="BT302" s="20">
        <v>298040</v>
      </c>
      <c r="BU302" s="20">
        <v>24766</v>
      </c>
      <c r="BV302" s="20">
        <v>2473</v>
      </c>
      <c r="BW302" s="20"/>
      <c r="BX302" s="20"/>
      <c r="BY302" s="20">
        <v>9804</v>
      </c>
      <c r="BZ302" s="20"/>
      <c r="CA302" s="20"/>
      <c r="CB302" s="20">
        <v>2360</v>
      </c>
      <c r="CC302" s="20">
        <v>19417</v>
      </c>
      <c r="CD302" s="20">
        <v>1487</v>
      </c>
      <c r="CE302" s="20"/>
      <c r="CF302" s="20"/>
      <c r="CG302" s="20">
        <v>5840</v>
      </c>
      <c r="CH302" s="20"/>
      <c r="CI302" s="20"/>
      <c r="CJ302" s="20">
        <v>1414</v>
      </c>
      <c r="CK302" s="20">
        <v>145091</v>
      </c>
      <c r="CL302" s="20">
        <v>14552</v>
      </c>
      <c r="CM302" s="20"/>
      <c r="CN302" s="20"/>
      <c r="CO302" s="20">
        <v>58955</v>
      </c>
      <c r="CP302" s="20"/>
      <c r="CQ302" s="20"/>
      <c r="CR302" s="20">
        <v>13328</v>
      </c>
    </row>
    <row r="303" spans="1:96" x14ac:dyDescent="0.35">
      <c r="A303" s="14">
        <f t="shared" si="1161"/>
        <v>44209</v>
      </c>
      <c r="B303" s="9">
        <v>1405114</v>
      </c>
      <c r="C303">
        <v>299884</v>
      </c>
      <c r="D303">
        <v>260491</v>
      </c>
      <c r="E303" s="9">
        <v>4222</v>
      </c>
      <c r="F303" s="9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2019">-(J303-J302)+L303</f>
        <v>14</v>
      </c>
      <c r="N303" s="7">
        <f t="shared" ref="N303" si="2020">B303-C303</f>
        <v>1105230</v>
      </c>
      <c r="O303" s="4">
        <f t="shared" ref="O303" si="2021">C303/B303</f>
        <v>0.21342325249054525</v>
      </c>
      <c r="R303">
        <f t="shared" ref="R303" si="2022">C303-C302</f>
        <v>1844</v>
      </c>
      <c r="S303">
        <f t="shared" ref="S303" si="2023">N303-N302</f>
        <v>3393</v>
      </c>
      <c r="T303" s="8">
        <f t="shared" ref="T303" si="2024">R303/V303</f>
        <v>0.35210998663356885</v>
      </c>
      <c r="U303" s="8">
        <f t="shared" ref="U303" si="2025">SUM(R297:R303)/SUM(V297:V303)</f>
        <v>0.35400455333174757</v>
      </c>
      <c r="V303">
        <f t="shared" ref="V303" si="2026">B303-B302</f>
        <v>5237</v>
      </c>
      <c r="W303">
        <f t="shared" ref="W303" si="2027">C303-D303-E303</f>
        <v>35171</v>
      </c>
      <c r="X303" s="3">
        <f t="shared" ref="X303" si="2028">F303/W303</f>
        <v>1.4671177959114042E-2</v>
      </c>
      <c r="Y303">
        <f t="shared" ref="Y303" si="2029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2030">Z303-AC303-AF303</f>
        <v>166</v>
      </c>
      <c r="AJ303">
        <f t="shared" ref="AJ303" si="2031">AA303-AD303-AG303</f>
        <v>242</v>
      </c>
      <c r="AK303">
        <f t="shared" ref="AK303" si="2032">AB303-AE303-AH303</f>
        <v>1266</v>
      </c>
      <c r="AS303">
        <f t="shared" ref="AS303" si="2033">BM303-BM302</f>
        <v>23944</v>
      </c>
      <c r="AT303">
        <f t="shared" si="1952"/>
        <v>2001</v>
      </c>
      <c r="AU303">
        <f t="shared" ref="AU303" si="2034">AT303/AS303</f>
        <v>8.3569996658870702E-2</v>
      </c>
      <c r="AV303">
        <f t="shared" ref="AV303" si="2035">BU303-BU302</f>
        <v>182</v>
      </c>
      <c r="AW303">
        <f t="shared" si="1897"/>
        <v>9</v>
      </c>
      <c r="AX303">
        <f t="shared" ref="AX303" si="2036">CK303-CK302</f>
        <v>1047</v>
      </c>
      <c r="AY303">
        <f t="shared" si="1899"/>
        <v>97</v>
      </c>
      <c r="AZ303">
        <f t="shared" ref="AZ303" si="2037">CC303-CC302</f>
        <v>193</v>
      </c>
      <c r="BA303">
        <f t="shared" si="1901"/>
        <v>19</v>
      </c>
      <c r="BB303">
        <f t="shared" ref="BB303" si="2038">AW303/AV303</f>
        <v>4.9450549450549448E-2</v>
      </c>
      <c r="BC303">
        <f t="shared" ref="BC303" si="2039">AY303/AX303</f>
        <v>9.2645654250238782E-2</v>
      </c>
      <c r="BD303">
        <f t="shared" ref="BD303" si="2040">AZ303/AY303</f>
        <v>1.9896907216494846</v>
      </c>
      <c r="BE303">
        <f t="shared" ref="BE303" si="2041">SUM(AT297:AT303)/SUM(AS297:AS303)</f>
        <v>8.3802381147632637E-2</v>
      </c>
      <c r="BF303">
        <f t="shared" ref="BF303" si="2042">SUM(AT290:AT303)/SUM(AS290:AS303)</f>
        <v>9.0998951744369116E-2</v>
      </c>
      <c r="BG303">
        <f t="shared" ref="BG303" si="2043">SUM(AW297:AW303)/SUM(AV297:AV303)</f>
        <v>5.6280587275693308E-2</v>
      </c>
      <c r="BH303">
        <f t="shared" ref="BH303" si="2044">SUM(AY297:AY303)/SUM(AX297:AX303)</f>
        <v>5.3639846743295021E-2</v>
      </c>
      <c r="BI303">
        <f t="shared" ref="BI303" si="2045">SUM(BA297:BA303)/SUM(AZ297:AZ303)</f>
        <v>8.0756013745704472E-2</v>
      </c>
      <c r="BJ303" s="20">
        <v>0.104</v>
      </c>
      <c r="BK303" s="20">
        <v>0.11899999999999999</v>
      </c>
      <c r="BL303" s="20">
        <v>0.192</v>
      </c>
      <c r="BM303" s="20">
        <v>3300007</v>
      </c>
      <c r="BN303" s="20">
        <v>323814</v>
      </c>
      <c r="BO303" s="20"/>
      <c r="BP303" s="20"/>
      <c r="BQ303" s="20">
        <v>1405114</v>
      </c>
      <c r="BR303" s="20"/>
      <c r="BS303" s="20"/>
      <c r="BT303" s="20">
        <v>299884</v>
      </c>
      <c r="BU303" s="20">
        <v>24948</v>
      </c>
      <c r="BV303" s="20">
        <v>2482</v>
      </c>
      <c r="BW303" s="20"/>
      <c r="BX303" s="20"/>
      <c r="BY303" s="20">
        <v>9835</v>
      </c>
      <c r="BZ303" s="20"/>
      <c r="CA303" s="20"/>
      <c r="CB303" s="20">
        <v>2369</v>
      </c>
      <c r="CC303" s="20">
        <v>19610</v>
      </c>
      <c r="CD303" s="20">
        <v>1506</v>
      </c>
      <c r="CE303" s="20"/>
      <c r="CF303" s="20"/>
      <c r="CG303" s="20">
        <v>5870</v>
      </c>
      <c r="CH303" s="20"/>
      <c r="CI303" s="20"/>
      <c r="CJ303" s="20">
        <v>1431</v>
      </c>
      <c r="CK303" s="20">
        <v>146138</v>
      </c>
      <c r="CL303" s="20">
        <v>14649</v>
      </c>
      <c r="CM303" s="20"/>
      <c r="CN303" s="20"/>
      <c r="CO303" s="20">
        <v>59173</v>
      </c>
      <c r="CP303" s="20"/>
      <c r="CQ303" s="20"/>
      <c r="CR303" s="20">
        <v>13427</v>
      </c>
    </row>
    <row r="304" spans="1:96" x14ac:dyDescent="0.35">
      <c r="A304" s="14">
        <f t="shared" si="1161"/>
        <v>44210</v>
      </c>
      <c r="B304" s="9">
        <v>1410318</v>
      </c>
      <c r="C304">
        <v>301442</v>
      </c>
      <c r="D304">
        <v>262226</v>
      </c>
      <c r="E304" s="9">
        <v>4232</v>
      </c>
      <c r="F304" s="9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2046">-(J304-J303)+L304</f>
        <v>12</v>
      </c>
      <c r="N304" s="7">
        <f t="shared" ref="N304" si="2047">B304-C304</f>
        <v>1108876</v>
      </c>
      <c r="O304" s="4">
        <f t="shared" ref="O304" si="2048">C304/B304</f>
        <v>0.21374044718992455</v>
      </c>
      <c r="R304">
        <f t="shared" ref="R304" si="2049">C304-C303</f>
        <v>1558</v>
      </c>
      <c r="S304">
        <f t="shared" ref="S304" si="2050">N304-N303</f>
        <v>3646</v>
      </c>
      <c r="T304" s="8">
        <f t="shared" ref="T304" si="2051">R304/V304</f>
        <v>0.29938508839354344</v>
      </c>
      <c r="U304" s="8">
        <f t="shared" ref="U304" si="2052">SUM(R298:R304)/SUM(V298:V304)</f>
        <v>0.33825900053734553</v>
      </c>
      <c r="V304">
        <f t="shared" ref="V304" si="2053">B304-B303</f>
        <v>5204</v>
      </c>
      <c r="W304">
        <f t="shared" ref="W304" si="2054">C304-D304-E304</f>
        <v>34984</v>
      </c>
      <c r="X304" s="3">
        <f t="shared" ref="X304" si="2055">F304/W304</f>
        <v>1.5206951749371141E-2</v>
      </c>
      <c r="Y304">
        <f t="shared" ref="Y304" si="2056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2057">Z304-AC304-AF304</f>
        <v>172</v>
      </c>
      <c r="AJ304">
        <f t="shared" ref="AJ304" si="2058">AA304-AD304-AG304</f>
        <v>251</v>
      </c>
      <c r="AK304">
        <f t="shared" ref="AK304" si="2059">AB304-AE304-AH304</f>
        <v>1242</v>
      </c>
      <c r="AS304">
        <f t="shared" ref="AS304" si="2060">BM304-BM303</f>
        <v>20399</v>
      </c>
      <c r="AT304">
        <f t="shared" si="1952"/>
        <v>1664</v>
      </c>
      <c r="AU304">
        <f t="shared" ref="AU304" si="2061">AT304/AS304</f>
        <v>8.1572626109122998E-2</v>
      </c>
      <c r="AV304">
        <f t="shared" ref="AV304" si="2062">BU304-BU303</f>
        <v>155</v>
      </c>
      <c r="AW304">
        <f t="shared" si="1897"/>
        <v>17</v>
      </c>
      <c r="AX304">
        <f t="shared" ref="AX304" si="2063">CK304-CK303</f>
        <v>523</v>
      </c>
      <c r="AY304">
        <f t="shared" si="1899"/>
        <v>64</v>
      </c>
      <c r="AZ304">
        <f t="shared" ref="AZ304" si="2064">CC304-CC303</f>
        <v>86</v>
      </c>
      <c r="BA304">
        <f t="shared" si="1901"/>
        <v>9</v>
      </c>
      <c r="BB304">
        <f t="shared" ref="BB304" si="2065">AW304/AV304</f>
        <v>0.10967741935483871</v>
      </c>
      <c r="BC304">
        <f t="shared" ref="BC304" si="2066">AY304/AX304</f>
        <v>0.12237093690248566</v>
      </c>
      <c r="BD304">
        <f t="shared" ref="BD304" si="2067">AZ304/AY304</f>
        <v>1.34375</v>
      </c>
      <c r="BE304">
        <f t="shared" ref="BE304" si="2068">SUM(AT298:AT304)/SUM(AS298:AS304)</f>
        <v>8.0178568788895621E-2</v>
      </c>
      <c r="BF304">
        <f t="shared" ref="BF304" si="2069">SUM(AT291:AT304)/SUM(AS291:AS304)</f>
        <v>8.8270007894510574E-2</v>
      </c>
      <c r="BG304">
        <f t="shared" ref="BG304" si="2070">SUM(AW298:AW304)/SUM(AV298:AV304)</f>
        <v>6.4175467099918768E-2</v>
      </c>
      <c r="BH304">
        <f t="shared" ref="BH304" si="2071">SUM(AY298:AY304)/SUM(AX298:AX304)</f>
        <v>6.8071058009746901E-2</v>
      </c>
      <c r="BI304">
        <f t="shared" ref="BI304" si="2072">SUM(BA298:BA304)/SUM(AZ298:AZ304)</f>
        <v>7.4573225516621738E-2</v>
      </c>
      <c r="BJ304" s="20">
        <v>0.11</v>
      </c>
      <c r="BK304" s="20">
        <v>0.12</v>
      </c>
      <c r="BL304" s="20">
        <v>0.19</v>
      </c>
      <c r="BM304" s="20">
        <v>3320406</v>
      </c>
      <c r="BN304" s="20">
        <v>325478</v>
      </c>
      <c r="BO304" s="20"/>
      <c r="BP304" s="20"/>
      <c r="BQ304" s="20">
        <v>1410318</v>
      </c>
      <c r="BR304" s="20"/>
      <c r="BS304" s="20"/>
      <c r="BT304" s="20">
        <v>301442</v>
      </c>
      <c r="BU304" s="20">
        <v>25103</v>
      </c>
      <c r="BV304" s="20">
        <v>2499</v>
      </c>
      <c r="BW304" s="20"/>
      <c r="BX304" s="20"/>
      <c r="BY304" s="20">
        <v>9865</v>
      </c>
      <c r="BZ304" s="20"/>
      <c r="CA304" s="20"/>
      <c r="CB304" s="20">
        <v>2385</v>
      </c>
      <c r="CC304" s="20">
        <v>19696</v>
      </c>
      <c r="CD304" s="20">
        <v>1515</v>
      </c>
      <c r="CE304" s="20"/>
      <c r="CF304" s="20"/>
      <c r="CG304" s="20">
        <v>5885</v>
      </c>
      <c r="CH304" s="20"/>
      <c r="CI304" s="20"/>
      <c r="CJ304" s="20">
        <v>1442</v>
      </c>
      <c r="CK304" s="20">
        <v>146661</v>
      </c>
      <c r="CL304" s="20">
        <v>14713</v>
      </c>
      <c r="CM304" s="20"/>
      <c r="CN304" s="20"/>
      <c r="CO304" s="20">
        <v>59329</v>
      </c>
      <c r="CP304" s="20"/>
      <c r="CQ304" s="20"/>
      <c r="CR304" s="20">
        <v>13490</v>
      </c>
    </row>
    <row r="305" spans="1:96" x14ac:dyDescent="0.35">
      <c r="A305" s="14">
        <f t="shared" si="1161"/>
        <v>44211</v>
      </c>
      <c r="B305" s="9">
        <v>1414800</v>
      </c>
      <c r="C305">
        <v>302782</v>
      </c>
      <c r="D305">
        <v>263829</v>
      </c>
      <c r="E305" s="9">
        <v>4251</v>
      </c>
      <c r="F305" s="9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2073">-(J305-J304)+L305</f>
        <v>25</v>
      </c>
      <c r="N305" s="7">
        <f t="shared" ref="N305" si="2074">B305-C305</f>
        <v>1112018</v>
      </c>
      <c r="O305" s="4">
        <f t="shared" ref="O305" si="2075">C305/B305</f>
        <v>0.2140104608425219</v>
      </c>
      <c r="R305">
        <f t="shared" ref="R305" si="2076">C305-C304</f>
        <v>1340</v>
      </c>
      <c r="S305">
        <f t="shared" ref="S305" si="2077">N305-N304</f>
        <v>3142</v>
      </c>
      <c r="T305" s="8">
        <f t="shared" ref="T305" si="2078">R305/V305</f>
        <v>0.29897367246764839</v>
      </c>
      <c r="U305" s="8">
        <f t="shared" ref="U305" si="2079">SUM(R299:R305)/SUM(V299:V305)</f>
        <v>0.32601026858998988</v>
      </c>
      <c r="V305">
        <f t="shared" ref="V305" si="2080">B305-B304</f>
        <v>4482</v>
      </c>
      <c r="W305">
        <f t="shared" ref="W305" si="2081">C305-D305-E305</f>
        <v>34702</v>
      </c>
      <c r="X305" s="3">
        <f t="shared" ref="X305" si="2082">F305/W305</f>
        <v>1.4783009624805487E-2</v>
      </c>
      <c r="Y305">
        <f t="shared" ref="Y305" si="2083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2084">Z305-AC305-AF305</f>
        <v>173</v>
      </c>
      <c r="AJ305">
        <f t="shared" ref="AJ305" si="2085">AA305-AD305-AG305</f>
        <v>254</v>
      </c>
      <c r="AK305">
        <f t="shared" ref="AK305" si="2086">AB305-AE305-AH305</f>
        <v>1221</v>
      </c>
      <c r="AS305">
        <f t="shared" ref="AS305" si="2087">BM305-BM304</f>
        <v>23096</v>
      </c>
      <c r="AT305">
        <f t="shared" si="1952"/>
        <v>1460</v>
      </c>
      <c r="AU305">
        <f t="shared" ref="AU305" si="2088">AT305/AS305</f>
        <v>6.3214409421544854E-2</v>
      </c>
      <c r="AV305">
        <f t="shared" ref="AV305" si="2089">BU305-BU304</f>
        <v>292</v>
      </c>
      <c r="AW305">
        <f t="shared" si="1897"/>
        <v>19</v>
      </c>
      <c r="AX305">
        <f t="shared" ref="AX305" si="2090">CK305-CK304</f>
        <v>1366</v>
      </c>
      <c r="AY305">
        <f t="shared" si="1899"/>
        <v>66</v>
      </c>
      <c r="AZ305">
        <f t="shared" ref="AZ305" si="2091">CC305-CC304</f>
        <v>179</v>
      </c>
      <c r="BA305">
        <f t="shared" si="1901"/>
        <v>12</v>
      </c>
      <c r="BB305">
        <f t="shared" ref="BB305" si="2092">AW305/AV305</f>
        <v>6.5068493150684928E-2</v>
      </c>
      <c r="BC305">
        <f t="shared" ref="BC305" si="2093">AY305/AX305</f>
        <v>4.8316251830161056E-2</v>
      </c>
      <c r="BD305">
        <f t="shared" ref="BD305" si="2094">AZ305/AY305</f>
        <v>2.7121212121212119</v>
      </c>
      <c r="BE305">
        <f t="shared" ref="BE305" si="2095">SUM(AT299:AT305)/SUM(AS299:AS305)</f>
        <v>7.7231741346309071E-2</v>
      </c>
      <c r="BF305">
        <f t="shared" ref="BF305" si="2096">SUM(AT292:AT305)/SUM(AS292:AS305)</f>
        <v>8.727642879184383E-2</v>
      </c>
      <c r="BG305">
        <f t="shared" ref="BG305" si="2097">SUM(AW299:AW305)/SUM(AV299:AV305)</f>
        <v>6.5878378378378372E-2</v>
      </c>
      <c r="BH305">
        <f t="shared" ref="BH305" si="2098">SUM(AY299:AY305)/SUM(AX299:AX305)</f>
        <v>6.8281197443659597E-2</v>
      </c>
      <c r="BI305">
        <f t="shared" ref="BI305" si="2099">SUM(BA299:BA305)/SUM(AZ299:AZ305)</f>
        <v>7.8125E-2</v>
      </c>
      <c r="BJ305" s="20">
        <v>0.11</v>
      </c>
      <c r="BK305" s="20">
        <v>0.11</v>
      </c>
      <c r="BL305" s="20">
        <v>0.19</v>
      </c>
      <c r="BM305" s="20">
        <v>3343502</v>
      </c>
      <c r="BN305" s="20">
        <v>326938</v>
      </c>
      <c r="BO305" s="20"/>
      <c r="BP305" s="20"/>
      <c r="BQ305" s="20">
        <v>1414800</v>
      </c>
      <c r="BR305" s="20"/>
      <c r="BS305" s="20"/>
      <c r="BT305" s="20">
        <v>302782</v>
      </c>
      <c r="BU305" s="20">
        <v>25395</v>
      </c>
      <c r="BV305" s="20">
        <v>2518</v>
      </c>
      <c r="BW305" s="20"/>
      <c r="BX305" s="20"/>
      <c r="BY305" s="20">
        <v>9917</v>
      </c>
      <c r="BZ305" s="20"/>
      <c r="CA305" s="20"/>
      <c r="CB305" s="20">
        <v>2402</v>
      </c>
      <c r="CC305" s="20">
        <v>19875</v>
      </c>
      <c r="CD305" s="20">
        <v>1527</v>
      </c>
      <c r="CE305" s="20"/>
      <c r="CF305" s="20"/>
      <c r="CG305" s="20">
        <v>5909</v>
      </c>
      <c r="CH305" s="20"/>
      <c r="CI305" s="20"/>
      <c r="CJ305" s="20">
        <v>1454</v>
      </c>
      <c r="CK305" s="20">
        <v>148027</v>
      </c>
      <c r="CL305" s="20">
        <v>14779</v>
      </c>
      <c r="CM305" s="20"/>
      <c r="CN305" s="20"/>
      <c r="CO305" s="20">
        <v>59522</v>
      </c>
      <c r="CP305" s="20"/>
      <c r="CQ305" s="20"/>
      <c r="CR305" s="20">
        <v>13556</v>
      </c>
    </row>
    <row r="306" spans="1:96" x14ac:dyDescent="0.35">
      <c r="A306" s="14">
        <f t="shared" si="1161"/>
        <v>44212</v>
      </c>
      <c r="B306" s="9">
        <v>1418943</v>
      </c>
      <c r="C306">
        <v>304125</v>
      </c>
      <c r="D306">
        <v>265321</v>
      </c>
      <c r="E306" s="9">
        <v>4257</v>
      </c>
      <c r="F306" s="9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2100">-(J306-J305)+L306</f>
        <v>13</v>
      </c>
      <c r="N306" s="7">
        <f t="shared" ref="N306" si="2101">B306-C306</f>
        <v>1114818</v>
      </c>
      <c r="O306" s="4">
        <f t="shared" ref="O306" si="2102">C306/B306</f>
        <v>0.21433207676418292</v>
      </c>
      <c r="R306">
        <f t="shared" ref="R306" si="2103">C306-C305</f>
        <v>1343</v>
      </c>
      <c r="S306">
        <f t="shared" ref="S306" si="2104">N306-N305</f>
        <v>2800</v>
      </c>
      <c r="T306" s="8">
        <f t="shared" ref="T306" si="2105">R306/V306</f>
        <v>0.3241612358194545</v>
      </c>
      <c r="U306" s="8">
        <f t="shared" ref="U306" si="2106">SUM(R300:R306)/SUM(V300:V306)</f>
        <v>0.32081449574596849</v>
      </c>
      <c r="V306">
        <f t="shared" ref="V306" si="2107">B306-B305</f>
        <v>4143</v>
      </c>
      <c r="W306">
        <f t="shared" ref="W306" si="2108">C306-D306-E306</f>
        <v>34547</v>
      </c>
      <c r="X306" s="3">
        <f t="shared" ref="X306" si="2109">F306/W306</f>
        <v>1.46177670998929E-2</v>
      </c>
      <c r="Y306">
        <f t="shared" ref="Y306" si="2110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2111">Z306-AC306-AF306</f>
        <v>180</v>
      </c>
      <c r="AJ306">
        <f t="shared" si="2111"/>
        <v>255</v>
      </c>
      <c r="AK306">
        <f t="shared" ref="AK306" si="2112">AB306-AE306-AH306</f>
        <v>1207</v>
      </c>
      <c r="AS306">
        <f t="shared" ref="AS306" si="2113">BM306-BM305</f>
        <v>21459</v>
      </c>
      <c r="AT306">
        <f t="shared" si="1952"/>
        <v>1479</v>
      </c>
      <c r="AU306">
        <f t="shared" ref="AU306" si="2114">AT306/AS306</f>
        <v>6.8922130574584087E-2</v>
      </c>
      <c r="AV306">
        <f t="shared" ref="AV306" si="2115">BU306-BU305</f>
        <v>177</v>
      </c>
      <c r="AW306">
        <f t="shared" si="1897"/>
        <v>16</v>
      </c>
      <c r="AX306">
        <f t="shared" ref="AX306" si="2116">CK306-CK305</f>
        <v>1608</v>
      </c>
      <c r="AY306">
        <f t="shared" si="1899"/>
        <v>69</v>
      </c>
      <c r="AZ306">
        <f t="shared" ref="AZ306" si="2117">CC306-CC305</f>
        <v>199</v>
      </c>
      <c r="BA306">
        <f t="shared" si="1901"/>
        <v>8</v>
      </c>
      <c r="BB306">
        <f t="shared" ref="BB306" si="2118">AW306/AV306</f>
        <v>9.03954802259887E-2</v>
      </c>
      <c r="BC306">
        <f t="shared" ref="BC306" si="2119">AY306/AX306</f>
        <v>4.2910447761194029E-2</v>
      </c>
      <c r="BD306">
        <f t="shared" ref="BD306" si="2120">AZ306/AY306</f>
        <v>2.8840579710144927</v>
      </c>
      <c r="BE306">
        <f t="shared" ref="BE306" si="2121">SUM(AT300:AT306)/SUM(AS300:AS306)</f>
        <v>7.5845865392844089E-2</v>
      </c>
      <c r="BF306">
        <f t="shared" ref="BF306" si="2122">SUM(AT293:AT306)/SUM(AS293:AS306)</f>
        <v>8.5748442806451122E-2</v>
      </c>
      <c r="BG306">
        <f t="shared" ref="BG306" si="2123">SUM(AW300:AW306)/SUM(AV300:AV306)</f>
        <v>7.5508228460793803E-2</v>
      </c>
      <c r="BH306">
        <f t="shared" ref="BH306" si="2124">SUM(AY300:AY306)/SUM(AX300:AX306)</f>
        <v>6.4149076517150391E-2</v>
      </c>
      <c r="BI306">
        <f t="shared" ref="BI306" si="2125">SUM(BA300:BA306)/SUM(AZ300:AZ306)</f>
        <v>6.9143446852425183E-2</v>
      </c>
      <c r="BJ306" s="20">
        <v>0.11</v>
      </c>
      <c r="BK306" s="20">
        <v>0.11</v>
      </c>
      <c r="BL306" s="20">
        <v>0.19</v>
      </c>
      <c r="BM306" s="20">
        <v>3364961</v>
      </c>
      <c r="BN306" s="20">
        <v>328417</v>
      </c>
      <c r="BO306" s="20"/>
      <c r="BP306" s="20"/>
      <c r="BQ306" s="20">
        <v>1418943</v>
      </c>
      <c r="BR306" s="20"/>
      <c r="BS306" s="20"/>
      <c r="BT306" s="20">
        <v>304125</v>
      </c>
      <c r="BU306" s="20">
        <v>25572</v>
      </c>
      <c r="BV306" s="20">
        <v>2534</v>
      </c>
      <c r="BW306" s="20"/>
      <c r="BX306" s="20"/>
      <c r="BY306" s="20">
        <v>9965</v>
      </c>
      <c r="BZ306" s="20"/>
      <c r="CA306" s="20"/>
      <c r="CB306" s="20">
        <v>2417</v>
      </c>
      <c r="CC306" s="20">
        <v>20074</v>
      </c>
      <c r="CD306" s="20">
        <v>1535</v>
      </c>
      <c r="CE306" s="20"/>
      <c r="CF306" s="20"/>
      <c r="CG306" s="20">
        <v>5936</v>
      </c>
      <c r="CH306" s="20"/>
      <c r="CI306" s="20"/>
      <c r="CJ306" s="20">
        <v>1461</v>
      </c>
      <c r="CK306" s="20">
        <v>149635</v>
      </c>
      <c r="CL306" s="20">
        <v>14848</v>
      </c>
      <c r="CM306" s="20"/>
      <c r="CN306" s="20"/>
      <c r="CO306" s="20">
        <v>59759</v>
      </c>
      <c r="CP306" s="20"/>
      <c r="CQ306" s="20"/>
      <c r="CR306" s="20">
        <v>13616</v>
      </c>
    </row>
    <row r="307" spans="1:96" x14ac:dyDescent="0.35">
      <c r="A307" s="14">
        <f t="shared" si="1161"/>
        <v>44213</v>
      </c>
      <c r="B307" s="9">
        <v>1421490</v>
      </c>
      <c r="C307">
        <v>304851</v>
      </c>
      <c r="D307">
        <v>265925</v>
      </c>
      <c r="E307" s="9">
        <v>4321</v>
      </c>
      <c r="F307" s="9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2126">-(J307-J306)+L307</f>
        <v>16</v>
      </c>
      <c r="N307" s="7">
        <f t="shared" ref="N307" si="2127">B307-C307</f>
        <v>1116639</v>
      </c>
      <c r="O307" s="4">
        <f t="shared" ref="O307" si="2128">C307/B307</f>
        <v>0.21445877213346559</v>
      </c>
      <c r="R307">
        <f t="shared" ref="R307" si="2129">C307-C306</f>
        <v>726</v>
      </c>
      <c r="S307">
        <f t="shared" ref="S307" si="2130">N307-N306</f>
        <v>1821</v>
      </c>
      <c r="T307" s="8">
        <f t="shared" ref="T307" si="2131">R307/V307</f>
        <v>0.28504122497055362</v>
      </c>
      <c r="U307" s="8">
        <f t="shared" ref="U307" si="2132">SUM(R301:R307)/SUM(V301:V307)</f>
        <v>0.31504796163069543</v>
      </c>
      <c r="V307">
        <f t="shared" ref="V307" si="2133">B307-B306</f>
        <v>2547</v>
      </c>
      <c r="W307">
        <f t="shared" ref="W307" si="2134">C307-D307-E307</f>
        <v>34605</v>
      </c>
      <c r="X307" s="3">
        <f t="shared" ref="X307" si="2135">F307/W307</f>
        <v>1.3697442566103165E-2</v>
      </c>
      <c r="Y307">
        <f t="shared" ref="Y307" si="2136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2111"/>
        <v>181</v>
      </c>
      <c r="AJ307">
        <f t="shared" si="2111"/>
        <v>257</v>
      </c>
      <c r="AK307">
        <f t="shared" ref="AK307" si="2137">AB307-AE307-AH307</f>
        <v>1218</v>
      </c>
      <c r="AL307">
        <v>4</v>
      </c>
      <c r="AM307">
        <v>4</v>
      </c>
      <c r="AN307">
        <v>12</v>
      </c>
      <c r="AS307">
        <f t="shared" ref="AS307" si="2138">BM307-BM306</f>
        <v>7942</v>
      </c>
      <c r="AT307">
        <f t="shared" si="1952"/>
        <v>793</v>
      </c>
      <c r="AU307">
        <f t="shared" ref="AU307" si="2139">AT307/AS307</f>
        <v>9.9848904558045834E-2</v>
      </c>
      <c r="AV307">
        <f t="shared" ref="AV307" si="2140">BU307-BU306</f>
        <v>40</v>
      </c>
      <c r="AW307">
        <f t="shared" si="1897"/>
        <v>2</v>
      </c>
      <c r="AX307">
        <f t="shared" ref="AX307" si="2141">CK307-CK306</f>
        <v>323</v>
      </c>
      <c r="AY307">
        <f t="shared" si="1899"/>
        <v>41</v>
      </c>
      <c r="AZ307">
        <f t="shared" ref="AZ307" si="2142">CC307-CC306</f>
        <v>41</v>
      </c>
      <c r="BA307">
        <f t="shared" si="1901"/>
        <v>7</v>
      </c>
      <c r="BB307">
        <f t="shared" ref="BB307" si="2143">AW307/AV307</f>
        <v>0.05</v>
      </c>
      <c r="BC307">
        <f t="shared" ref="BC307" si="2144">AY307/AX307</f>
        <v>0.12693498452012383</v>
      </c>
      <c r="BD307">
        <f t="shared" ref="BD307" si="2145">AZ307/AY307</f>
        <v>1</v>
      </c>
      <c r="BE307">
        <f t="shared" ref="BE307" si="2146">SUM(AT301:AT307)/SUM(AS301:AS307)</f>
        <v>7.3036863475148844E-2</v>
      </c>
      <c r="BF307">
        <f t="shared" ref="BF307" si="2147">SUM(AT294:AT307)/SUM(AS294:AS307)</f>
        <v>8.4340200126701112E-2</v>
      </c>
      <c r="BG307">
        <f t="shared" ref="BG307" si="2148">SUM(AW301:AW307)/SUM(AV301:AV307)</f>
        <v>7.0070070070070073E-2</v>
      </c>
      <c r="BH307">
        <f t="shared" ref="BH307" si="2149">SUM(AY301:AY307)/SUM(AX301:AX307)</f>
        <v>6.5471155472847237E-2</v>
      </c>
      <c r="BI307">
        <f t="shared" ref="BI307" si="2150">SUM(BA301:BA307)/SUM(AZ301:AZ307)</f>
        <v>7.0739549839228297E-2</v>
      </c>
      <c r="BJ307" s="20">
        <v>0.1</v>
      </c>
      <c r="BK307" s="20">
        <v>0.11</v>
      </c>
      <c r="BL307" s="20">
        <v>0.18</v>
      </c>
      <c r="BM307" s="20">
        <v>3372903</v>
      </c>
      <c r="BN307" s="20">
        <v>329210</v>
      </c>
      <c r="BO307" s="20"/>
      <c r="BP307" s="20"/>
      <c r="BQ307" s="20">
        <v>1421490</v>
      </c>
      <c r="BR307" s="20"/>
      <c r="BS307" s="20"/>
      <c r="BT307" s="20">
        <v>304851</v>
      </c>
      <c r="BU307" s="20">
        <v>25612</v>
      </c>
      <c r="BV307" s="20">
        <v>2536</v>
      </c>
      <c r="BW307" s="20"/>
      <c r="BX307" s="20"/>
      <c r="BY307" s="20">
        <v>9973</v>
      </c>
      <c r="BZ307" s="20"/>
      <c r="CA307" s="20"/>
      <c r="CB307" s="20">
        <v>2420</v>
      </c>
      <c r="CC307" s="20">
        <v>20115</v>
      </c>
      <c r="CD307" s="20">
        <v>1542</v>
      </c>
      <c r="CE307" s="20"/>
      <c r="CF307" s="20"/>
      <c r="CG307" s="20">
        <v>5952</v>
      </c>
      <c r="CH307" s="20"/>
      <c r="CI307" s="20"/>
      <c r="CJ307" s="20">
        <v>1466</v>
      </c>
      <c r="CK307" s="20">
        <v>149958</v>
      </c>
      <c r="CL307" s="20">
        <v>14889</v>
      </c>
      <c r="CM307" s="20"/>
      <c r="CN307" s="20"/>
      <c r="CO307" s="20">
        <v>59864</v>
      </c>
      <c r="CP307" s="20"/>
      <c r="CQ307" s="20"/>
      <c r="CR307" s="20">
        <v>13648</v>
      </c>
    </row>
    <row r="308" spans="1:96" x14ac:dyDescent="0.35">
      <c r="A308" s="14">
        <f t="shared" si="1161"/>
        <v>44214</v>
      </c>
      <c r="B308" s="9">
        <v>1422938</v>
      </c>
      <c r="C308">
        <v>305277</v>
      </c>
      <c r="D308">
        <v>266455</v>
      </c>
      <c r="E308" s="9">
        <v>4323</v>
      </c>
      <c r="F308" s="9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2151">-(J308-J307)+L308</f>
        <v>10</v>
      </c>
      <c r="N308" s="7">
        <f t="shared" ref="N308" si="2152">B308-C308</f>
        <v>1117661</v>
      </c>
      <c r="O308" s="4">
        <f t="shared" ref="O308" si="2153">C308/B308</f>
        <v>0.21453991670754452</v>
      </c>
      <c r="R308">
        <f t="shared" ref="R308" si="2154">C308-C307</f>
        <v>426</v>
      </c>
      <c r="S308">
        <f t="shared" ref="S308" si="2155">N308-N307</f>
        <v>1022</v>
      </c>
      <c r="T308" s="8">
        <f t="shared" ref="T308" si="2156">R308/V308</f>
        <v>0.29419889502762431</v>
      </c>
      <c r="U308" s="8">
        <f t="shared" ref="U308" si="2157">SUM(R302:R308)/SUM(V302:V308)</f>
        <v>0.31760045274476512</v>
      </c>
      <c r="V308">
        <f t="shared" ref="V308" si="2158">B308-B307</f>
        <v>1448</v>
      </c>
      <c r="W308">
        <f t="shared" ref="W308" si="2159">C308-D308-E308</f>
        <v>34499</v>
      </c>
      <c r="X308" s="3">
        <f t="shared" ref="X308" si="2160">F308/W308</f>
        <v>1.4000405808864025E-2</v>
      </c>
      <c r="Y308">
        <f t="shared" ref="Y308" si="2161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2111"/>
        <v>179</v>
      </c>
      <c r="AJ308">
        <f t="shared" si="2111"/>
        <v>255</v>
      </c>
      <c r="AK308">
        <f t="shared" ref="AK308" si="2162">AB308-AE308-AH308</f>
        <v>1206</v>
      </c>
      <c r="AL308">
        <v>5</v>
      </c>
      <c r="AM308">
        <v>5</v>
      </c>
      <c r="AN308">
        <v>12</v>
      </c>
      <c r="AS308">
        <f t="shared" ref="AS308" si="2163">BM308-BM307</f>
        <v>5058</v>
      </c>
      <c r="AT308">
        <f t="shared" si="1952"/>
        <v>440</v>
      </c>
      <c r="AU308">
        <f t="shared" ref="AU308" si="2164">AT308/AS308</f>
        <v>8.6990905496243581E-2</v>
      </c>
      <c r="AV308">
        <f t="shared" ref="AV308" si="2165">BU308-BU307</f>
        <v>26</v>
      </c>
      <c r="AW308">
        <f t="shared" si="1897"/>
        <v>3</v>
      </c>
      <c r="AX308">
        <f t="shared" ref="AX308" si="2166">CK308-CK307</f>
        <v>225</v>
      </c>
      <c r="AY308">
        <f t="shared" si="1899"/>
        <v>2</v>
      </c>
      <c r="AZ308">
        <f t="shared" ref="AZ308" si="2167">CC308-CC307</f>
        <v>17</v>
      </c>
      <c r="BA308">
        <f t="shared" si="1901"/>
        <v>0</v>
      </c>
      <c r="BB308">
        <f t="shared" ref="BB308" si="2168">AW308/AV308</f>
        <v>0.11538461538461539</v>
      </c>
      <c r="BC308">
        <f t="shared" ref="BC308" si="2169">AY308/AX308</f>
        <v>8.8888888888888889E-3</v>
      </c>
      <c r="BD308">
        <f t="shared" ref="BD308" si="2170">AZ308/AY308</f>
        <v>8.5</v>
      </c>
      <c r="BE308">
        <f t="shared" ref="BE308" si="2171">SUM(AT302:AT308)/SUM(AS302:AS308)</f>
        <v>7.3387317922991302E-2</v>
      </c>
      <c r="BF308">
        <f t="shared" ref="BF308" si="2172">SUM(AT295:AT308)/SUM(AS295:AS308)</f>
        <v>8.3569351034024714E-2</v>
      </c>
      <c r="BG308">
        <f t="shared" ref="BG308" si="2173">SUM(AW302:AW308)/SUM(AV302:AV308)</f>
        <v>6.7951318458417856E-2</v>
      </c>
      <c r="BH308">
        <f t="shared" ref="BH308" si="2174">SUM(AY302:AY308)/SUM(AX302:AX308)</f>
        <v>6.3340711731653329E-2</v>
      </c>
      <c r="BI308">
        <f t="shared" ref="BI308" si="2175">SUM(BA302:BA308)/SUM(AZ302:AZ308)</f>
        <v>6.9230769230769235E-2</v>
      </c>
      <c r="BJ308" s="20">
        <v>0.1</v>
      </c>
      <c r="BK308" s="20">
        <v>0.11</v>
      </c>
      <c r="BL308" s="20">
        <v>0.18</v>
      </c>
      <c r="BM308" s="20">
        <v>3377961</v>
      </c>
      <c r="BN308" s="20">
        <v>329650</v>
      </c>
      <c r="BO308" s="20"/>
      <c r="BP308" s="20"/>
      <c r="BQ308" s="20">
        <v>1422938</v>
      </c>
      <c r="BR308" s="20"/>
      <c r="BS308" s="20"/>
      <c r="BT308" s="20">
        <v>305277</v>
      </c>
      <c r="BU308" s="20">
        <v>25638</v>
      </c>
      <c r="BV308" s="20">
        <v>2539</v>
      </c>
      <c r="BW308" s="20"/>
      <c r="BX308" s="20"/>
      <c r="BY308" s="20">
        <v>9984</v>
      </c>
      <c r="BZ308" s="20"/>
      <c r="CA308" s="20"/>
      <c r="CB308" s="20">
        <v>2422</v>
      </c>
      <c r="CC308" s="20">
        <v>20132</v>
      </c>
      <c r="CD308" s="20">
        <v>1542</v>
      </c>
      <c r="CE308" s="20"/>
      <c r="CF308" s="20"/>
      <c r="CG308" s="20">
        <v>5958</v>
      </c>
      <c r="CH308" s="20"/>
      <c r="CI308" s="20"/>
      <c r="CJ308" s="20">
        <v>1468</v>
      </c>
      <c r="CK308" s="20">
        <v>150183</v>
      </c>
      <c r="CL308" s="20">
        <v>14891</v>
      </c>
      <c r="CM308" s="20"/>
      <c r="CN308" s="20"/>
      <c r="CO308" s="20">
        <v>59921</v>
      </c>
      <c r="CP308" s="20"/>
      <c r="CQ308" s="20"/>
      <c r="CR308" s="20">
        <v>13660</v>
      </c>
    </row>
    <row r="309" spans="1:96" x14ac:dyDescent="0.35">
      <c r="A309" s="14">
        <f t="shared" si="1161"/>
        <v>44215</v>
      </c>
      <c r="B309" s="9">
        <v>1426214</v>
      </c>
      <c r="C309">
        <v>306239</v>
      </c>
      <c r="D309">
        <v>269997</v>
      </c>
      <c r="E309" s="9">
        <v>4324</v>
      </c>
      <c r="F309" s="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176">-(J309-J308)+L309</f>
        <v>17</v>
      </c>
      <c r="N309" s="7">
        <f t="shared" ref="N309" si="2177">B309-C309</f>
        <v>1119975</v>
      </c>
      <c r="O309" s="4">
        <f t="shared" ref="O309" si="2178">C309/B309</f>
        <v>0.21472163363983246</v>
      </c>
      <c r="R309">
        <f t="shared" ref="R309" si="2179">C309-C308</f>
        <v>962</v>
      </c>
      <c r="S309">
        <f t="shared" ref="S309" si="2180">N309-N308</f>
        <v>2314</v>
      </c>
      <c r="T309" s="8">
        <f t="shared" ref="T309" si="2181">R309/V309</f>
        <v>0.29365079365079366</v>
      </c>
      <c r="U309" s="8">
        <f t="shared" ref="U309" si="2182">SUM(R303:R309)/SUM(V303:V309)</f>
        <v>0.31131108326688689</v>
      </c>
      <c r="V309">
        <f t="shared" ref="V309" si="2183">B309-B308</f>
        <v>3276</v>
      </c>
      <c r="W309">
        <f t="shared" ref="W309" si="2184">C309-D309-E309</f>
        <v>31918</v>
      </c>
      <c r="X309" s="3">
        <f t="shared" ref="X309" si="2185">F309/W309</f>
        <v>1.5351839087662134E-2</v>
      </c>
      <c r="Y309">
        <f t="shared" ref="Y309" si="2186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187">Z309-AC309-AF309</f>
        <v>177</v>
      </c>
      <c r="AJ309">
        <f t="shared" ref="AJ309" si="2188">AA309-AD309-AG309</f>
        <v>247</v>
      </c>
      <c r="AK309">
        <f t="shared" ref="AK309" si="2189">AB309-AE309-AH309</f>
        <v>1158</v>
      </c>
      <c r="AL309">
        <v>11</v>
      </c>
      <c r="AM309">
        <v>11</v>
      </c>
      <c r="AN309">
        <v>15</v>
      </c>
      <c r="AS309">
        <f t="shared" ref="AS309" si="2190">BM309-BM308</f>
        <v>21929</v>
      </c>
      <c r="AT309">
        <f t="shared" si="1952"/>
        <v>1032</v>
      </c>
      <c r="AU309">
        <f t="shared" ref="AU309" si="2191">AT309/AS309</f>
        <v>4.7060969492452913E-2</v>
      </c>
      <c r="AV309">
        <f t="shared" ref="AV309" si="2192">BU309-BU308</f>
        <v>202</v>
      </c>
      <c r="AW309">
        <f t="shared" si="1897"/>
        <v>6</v>
      </c>
      <c r="AX309">
        <f t="shared" ref="AX309" si="2193">CK309-CK308</f>
        <v>1062</v>
      </c>
      <c r="AY309">
        <f t="shared" si="1899"/>
        <v>46</v>
      </c>
      <c r="AZ309">
        <f t="shared" ref="AZ309" si="2194">CC309-CC308</f>
        <v>208</v>
      </c>
      <c r="BA309">
        <f t="shared" si="1901"/>
        <v>4</v>
      </c>
      <c r="BB309">
        <f t="shared" ref="BB309" si="2195">AW309/AV309</f>
        <v>2.9702970297029702E-2</v>
      </c>
      <c r="BC309">
        <f t="shared" ref="BC309" si="2196">AY309/AX309</f>
        <v>4.3314500941619587E-2</v>
      </c>
      <c r="BD309">
        <f t="shared" ref="BD309" si="2197">AZ309/AY309</f>
        <v>4.5217391304347823</v>
      </c>
      <c r="BE309">
        <f t="shared" ref="BE309" si="2198">SUM(AT303:AT309)/SUM(AS303:AS309)</f>
        <v>7.1624120749109649E-2</v>
      </c>
      <c r="BF309">
        <f t="shared" ref="BF309" si="2199">SUM(AT296:AT309)/SUM(AS296:AS309)</f>
        <v>8.1211008183217651E-2</v>
      </c>
      <c r="BG309">
        <f t="shared" ref="BG309" si="2200">SUM(AW303:AW309)/SUM(AV303:AV309)</f>
        <v>6.7039106145251395E-2</v>
      </c>
      <c r="BH309">
        <f t="shared" ref="BH309" si="2201">SUM(AY303:AY309)/SUM(AX303:AX309)</f>
        <v>6.256093597660059E-2</v>
      </c>
      <c r="BI309">
        <f t="shared" ref="BI309" si="2202">SUM(BA303:BA309)/SUM(AZ303:AZ309)</f>
        <v>6.3921993499458291E-2</v>
      </c>
      <c r="BJ309" s="20">
        <v>0.1</v>
      </c>
      <c r="BK309" s="20">
        <v>0.1</v>
      </c>
      <c r="BL309" s="20">
        <v>0.17</v>
      </c>
      <c r="BM309" s="20">
        <v>3399890</v>
      </c>
      <c r="BN309" s="20">
        <v>330682</v>
      </c>
      <c r="BO309" s="20"/>
      <c r="BP309" s="20"/>
      <c r="BQ309" s="20">
        <v>1426214</v>
      </c>
      <c r="BR309" s="20"/>
      <c r="BS309" s="20"/>
      <c r="BT309" s="20">
        <v>306238</v>
      </c>
      <c r="BU309" s="20">
        <v>25840</v>
      </c>
      <c r="BV309" s="20">
        <v>2545</v>
      </c>
      <c r="BW309" s="20"/>
      <c r="BX309" s="20"/>
      <c r="BY309" s="20">
        <v>10013</v>
      </c>
      <c r="BZ309" s="20"/>
      <c r="CA309" s="20"/>
      <c r="CB309" s="20">
        <v>2429</v>
      </c>
      <c r="CC309" s="20">
        <v>20340</v>
      </c>
      <c r="CD309" s="20">
        <v>1546</v>
      </c>
      <c r="CE309" s="20"/>
      <c r="CF309" s="20"/>
      <c r="CG309" s="20">
        <v>5972</v>
      </c>
      <c r="CH309" s="20"/>
      <c r="CI309" s="20"/>
      <c r="CJ309" s="20">
        <v>1473</v>
      </c>
      <c r="CK309" s="20">
        <v>151245</v>
      </c>
      <c r="CL309" s="20">
        <v>14937</v>
      </c>
      <c r="CM309" s="20"/>
      <c r="CN309" s="20"/>
      <c r="CO309" s="20">
        <v>60074</v>
      </c>
      <c r="CP309" s="20"/>
      <c r="CQ309" s="20"/>
      <c r="CR309" s="20">
        <v>13702</v>
      </c>
    </row>
    <row r="310" spans="1:96" x14ac:dyDescent="0.35">
      <c r="A310" s="14">
        <f t="shared" si="1161"/>
        <v>44216</v>
      </c>
      <c r="B310" s="9">
        <v>1430371</v>
      </c>
      <c r="C310">
        <v>307570</v>
      </c>
      <c r="D310">
        <v>270556</v>
      </c>
      <c r="E310" s="9">
        <v>4332</v>
      </c>
      <c r="F310" s="9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203">-(J310-J309)+L310</f>
        <v>22</v>
      </c>
      <c r="N310" s="7">
        <f t="shared" ref="N310" si="2204">B310-C310</f>
        <v>1122801</v>
      </c>
      <c r="O310" s="4">
        <f t="shared" ref="O310" si="2205">C310/B310</f>
        <v>0.21502812906581578</v>
      </c>
      <c r="R310">
        <f t="shared" ref="R310" si="2206">C310-C309</f>
        <v>1331</v>
      </c>
      <c r="S310">
        <f t="shared" ref="S310" si="2207">N310-N309</f>
        <v>2826</v>
      </c>
      <c r="T310" s="8">
        <f t="shared" ref="T310" si="2208">R310/V310</f>
        <v>0.3201828241520327</v>
      </c>
      <c r="U310" s="8">
        <f t="shared" ref="U310" si="2209">SUM(R304:R310)/SUM(V304:V310)</f>
        <v>0.30431167597101794</v>
      </c>
      <c r="V310">
        <f t="shared" ref="V310" si="2210">B310-B309</f>
        <v>4157</v>
      </c>
      <c r="W310">
        <f t="shared" ref="W310" si="2211">C310-D310-E310</f>
        <v>32682</v>
      </c>
      <c r="X310" s="3">
        <f t="shared" ref="X310" si="2212">F310/W310</f>
        <v>1.4503396364971544E-2</v>
      </c>
      <c r="Y310">
        <f t="shared" ref="Y310" si="2213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214">Z310-AC310-AF310</f>
        <v>177</v>
      </c>
      <c r="AJ310">
        <f t="shared" ref="AJ310" si="2215">AA310-AD310-AG310</f>
        <v>239</v>
      </c>
      <c r="AK310">
        <f t="shared" ref="AK310" si="2216">AB310-AE310-AH310</f>
        <v>1157</v>
      </c>
      <c r="AL310">
        <v>12</v>
      </c>
      <c r="AM310">
        <v>12</v>
      </c>
      <c r="AN310">
        <v>51</v>
      </c>
      <c r="AS310">
        <f t="shared" ref="AS310" si="2217">BM310-BM309</f>
        <v>21127</v>
      </c>
      <c r="AT310">
        <f t="shared" si="1952"/>
        <v>1396</v>
      </c>
      <c r="AU310">
        <f t="shared" ref="AU310" si="2218">AT310/AS310</f>
        <v>6.6076584465376065E-2</v>
      </c>
      <c r="AV310">
        <f t="shared" ref="AV310" si="2219">BU310-BU309</f>
        <v>165</v>
      </c>
      <c r="AW310">
        <f t="shared" si="1897"/>
        <v>19</v>
      </c>
      <c r="AX310">
        <f t="shared" ref="AX310" si="2220">CK310-CK309</f>
        <v>626</v>
      </c>
      <c r="AY310">
        <f t="shared" si="1899"/>
        <v>91</v>
      </c>
      <c r="AZ310">
        <f t="shared" ref="AZ310" si="2221">CC310-CC309</f>
        <v>133</v>
      </c>
      <c r="BA310">
        <f t="shared" si="1901"/>
        <v>12</v>
      </c>
      <c r="BB310">
        <f t="shared" ref="BB310" si="2222">AW310/AV310</f>
        <v>0.11515151515151516</v>
      </c>
      <c r="BC310">
        <f t="shared" ref="BC310" si="2223">AY310/AX310</f>
        <v>0.14536741214057508</v>
      </c>
      <c r="BD310">
        <f t="shared" ref="BD310" si="2224">AZ310/AY310</f>
        <v>1.4615384615384615</v>
      </c>
      <c r="BE310">
        <f t="shared" ref="BE310" si="2225">SUM(AT304:AT310)/SUM(AS304:AS310)</f>
        <v>6.8291876704404592E-2</v>
      </c>
      <c r="BF310">
        <f t="shared" ref="BF310" si="2226">SUM(AT297:AT310)/SUM(AS297:AS310)</f>
        <v>7.6446127134553801E-2</v>
      </c>
      <c r="BG310">
        <f t="shared" ref="BG310" si="2227">SUM(AW304:AW310)/SUM(AV304:AV310)</f>
        <v>7.7578051087984864E-2</v>
      </c>
      <c r="BH310">
        <f t="shared" ref="BH310" si="2228">SUM(AY304:AY310)/SUM(AX304:AX310)</f>
        <v>6.6108494679923246E-2</v>
      </c>
      <c r="BI310">
        <f t="shared" ref="BI310" si="2229">SUM(BA304:BA310)/SUM(AZ304:AZ310)</f>
        <v>6.0254924681344149E-2</v>
      </c>
      <c r="BJ310" s="20">
        <v>0.1</v>
      </c>
      <c r="BK310" s="20">
        <v>0.1</v>
      </c>
      <c r="BL310" s="20">
        <v>0.15</v>
      </c>
      <c r="BM310" s="20">
        <v>3421017</v>
      </c>
      <c r="BN310" s="20">
        <v>332078</v>
      </c>
      <c r="BO310" s="20"/>
      <c r="BP310" s="20"/>
      <c r="BQ310" s="20">
        <v>1430371</v>
      </c>
      <c r="BR310" s="20"/>
      <c r="BS310" s="20"/>
      <c r="BT310" s="20">
        <v>307570</v>
      </c>
      <c r="BU310" s="20">
        <v>26005</v>
      </c>
      <c r="BV310" s="20">
        <v>2564</v>
      </c>
      <c r="BW310" s="20"/>
      <c r="BX310" s="20"/>
      <c r="BY310" s="20">
        <v>10056</v>
      </c>
      <c r="BZ310" s="20"/>
      <c r="CA310" s="20"/>
      <c r="CB310" s="20">
        <v>2449</v>
      </c>
      <c r="CC310" s="20">
        <v>20473</v>
      </c>
      <c r="CD310" s="20">
        <v>1558</v>
      </c>
      <c r="CE310" s="20"/>
      <c r="CF310" s="20"/>
      <c r="CG310" s="20">
        <v>5992</v>
      </c>
      <c r="CH310" s="20"/>
      <c r="CI310" s="20"/>
      <c r="CJ310" s="20">
        <v>1483</v>
      </c>
      <c r="CK310" s="20">
        <v>151871</v>
      </c>
      <c r="CL310" s="20">
        <v>15028</v>
      </c>
      <c r="CM310" s="20"/>
      <c r="CN310" s="20"/>
      <c r="CO310" s="20">
        <v>60234</v>
      </c>
      <c r="CP310" s="20"/>
      <c r="CQ310" s="20"/>
      <c r="CR310" s="20">
        <v>13785</v>
      </c>
    </row>
    <row r="311" spans="1:96" x14ac:dyDescent="0.35">
      <c r="A311" s="14">
        <f t="shared" ref="A311:A332" si="2230">A310+1</f>
        <v>44217</v>
      </c>
      <c r="B311" s="9">
        <v>1435642</v>
      </c>
      <c r="C311">
        <v>309274</v>
      </c>
      <c r="D311">
        <v>271949</v>
      </c>
      <c r="E311" s="9">
        <v>4394</v>
      </c>
      <c r="F311" s="9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231">-(J311-J310)+L311</f>
        <v>21</v>
      </c>
      <c r="N311" s="7">
        <f t="shared" ref="N311" si="2232">B311-C311</f>
        <v>1126368</v>
      </c>
      <c r="O311" s="4">
        <f t="shared" ref="O311" si="2233">C311/B311</f>
        <v>0.21542557267062401</v>
      </c>
      <c r="R311">
        <f t="shared" ref="R311" si="2234">C311-C310</f>
        <v>1704</v>
      </c>
      <c r="S311">
        <f t="shared" ref="S311" si="2235">N311-N310</f>
        <v>3567</v>
      </c>
      <c r="T311" s="8">
        <f t="shared" ref="T311" si="2236">R311/V311</f>
        <v>0.3232783153101878</v>
      </c>
      <c r="U311" s="8">
        <f t="shared" ref="U311" si="2237">SUM(R305:R311)/SUM(V305:V311)</f>
        <v>0.30927183699257621</v>
      </c>
      <c r="V311">
        <f t="shared" ref="V311" si="2238">B311-B310</f>
        <v>5271</v>
      </c>
      <c r="W311">
        <f t="shared" ref="W311" si="2239">C311-D311-E311</f>
        <v>32931</v>
      </c>
      <c r="X311" s="3">
        <f t="shared" ref="X311" si="2240">F311/W311</f>
        <v>1.4181166681849929E-2</v>
      </c>
      <c r="Y311">
        <f t="shared" ref="Y311" si="2241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242">Z311-AC311-AF311</f>
        <v>184</v>
      </c>
      <c r="AJ311">
        <f t="shared" ref="AJ311" si="2243">AA311-AD311-AG311</f>
        <v>233</v>
      </c>
      <c r="AK311">
        <f t="shared" ref="AK311" si="2244">AB311-AE311-AH311</f>
        <v>1170</v>
      </c>
      <c r="AL311">
        <v>13</v>
      </c>
      <c r="AM311">
        <v>13</v>
      </c>
      <c r="AN311">
        <v>52</v>
      </c>
      <c r="AS311">
        <f t="shared" ref="AS311" si="2245">BM311-BM310</f>
        <v>22177</v>
      </c>
      <c r="AT311">
        <f t="shared" si="1952"/>
        <v>1890</v>
      </c>
      <c r="AU311">
        <f t="shared" ref="AU311" si="2246">AT311/AS311</f>
        <v>8.5223429679397569E-2</v>
      </c>
      <c r="AV311">
        <f t="shared" ref="AV311" si="2247">BU311-BU310</f>
        <v>322</v>
      </c>
      <c r="AW311">
        <f t="shared" si="1897"/>
        <v>22</v>
      </c>
      <c r="AX311">
        <f t="shared" ref="AX311" si="2248">CK311-CK310</f>
        <v>-8997</v>
      </c>
      <c r="AY311">
        <f t="shared" si="1899"/>
        <v>104</v>
      </c>
      <c r="AZ311">
        <f t="shared" ref="AZ311" si="2249">CC311-CC310</f>
        <v>173</v>
      </c>
      <c r="BA311">
        <f t="shared" si="1901"/>
        <v>10</v>
      </c>
      <c r="BB311">
        <f t="shared" ref="BB311" si="2250">AW311/AV311</f>
        <v>6.8322981366459631E-2</v>
      </c>
      <c r="BC311">
        <f t="shared" ref="BC311" si="2251">AY311/AX311</f>
        <v>-1.1559408691786151E-2</v>
      </c>
      <c r="BD311">
        <f t="shared" ref="BD311" si="2252">AZ311/AY311</f>
        <v>1.6634615384615385</v>
      </c>
      <c r="BE311">
        <f t="shared" ref="BE311" si="2253">SUM(AT305:AT311)/SUM(AS305:AS311)</f>
        <v>6.9143564517705314E-2</v>
      </c>
      <c r="BF311">
        <f t="shared" ref="BF311" si="2254">SUM(AT298:AT311)/SUM(AS298:AS311)</f>
        <v>7.4928512201359238E-2</v>
      </c>
      <c r="BG311">
        <f t="shared" ref="BG311" si="2255">SUM(AW305:AW311)/SUM(AV305:AV311)</f>
        <v>7.1078431372549017E-2</v>
      </c>
      <c r="BH311">
        <f t="shared" ref="BH311" si="2256">SUM(AY305:AY311)/SUM(AX305:AX311)</f>
        <v>-0.11064166886717719</v>
      </c>
      <c r="BI311">
        <f t="shared" ref="BI311" si="2257">SUM(BA305:BA311)/SUM(AZ305:AZ311)</f>
        <v>5.5789473684210528E-2</v>
      </c>
      <c r="BJ311" s="20">
        <v>0.09</v>
      </c>
      <c r="BK311" s="20">
        <v>0.1</v>
      </c>
      <c r="BL311" s="20">
        <v>0.13</v>
      </c>
      <c r="BM311" s="20">
        <v>3443194</v>
      </c>
      <c r="BN311" s="20">
        <v>333968</v>
      </c>
      <c r="BO311" s="20"/>
      <c r="BP311" s="20"/>
      <c r="BQ311" s="20">
        <v>1435642</v>
      </c>
      <c r="BR311" s="20"/>
      <c r="BS311" s="20"/>
      <c r="BT311" s="20">
        <v>309274</v>
      </c>
      <c r="BU311" s="20">
        <v>26327</v>
      </c>
      <c r="BV311" s="20">
        <v>2586</v>
      </c>
      <c r="BW311" s="20"/>
      <c r="BX311" s="20"/>
      <c r="BY311" s="20">
        <v>10181</v>
      </c>
      <c r="BZ311" s="20"/>
      <c r="CA311" s="20"/>
      <c r="CB311" s="20">
        <v>2470</v>
      </c>
      <c r="CC311" s="20">
        <v>20646</v>
      </c>
      <c r="CD311" s="20">
        <v>1568</v>
      </c>
      <c r="CE311" s="20"/>
      <c r="CF311" s="20"/>
      <c r="CG311" s="20">
        <v>6015</v>
      </c>
      <c r="CH311" s="20"/>
      <c r="CI311" s="20"/>
      <c r="CJ311" s="20">
        <v>1493</v>
      </c>
      <c r="CK311" s="20">
        <v>142874</v>
      </c>
      <c r="CL311" s="20">
        <v>15132</v>
      </c>
      <c r="CM311" s="20"/>
      <c r="CN311" s="20"/>
      <c r="CO311" s="20">
        <v>60452</v>
      </c>
      <c r="CP311" s="20"/>
      <c r="CQ311" s="20"/>
      <c r="CR311" s="20">
        <v>13890</v>
      </c>
    </row>
    <row r="312" spans="1:96" x14ac:dyDescent="0.35">
      <c r="A312" s="14">
        <f t="shared" si="2230"/>
        <v>44218</v>
      </c>
      <c r="B312" s="9">
        <v>1439736</v>
      </c>
      <c r="C312">
        <v>310578</v>
      </c>
      <c r="D312">
        <v>273011</v>
      </c>
      <c r="E312" s="9">
        <v>4445</v>
      </c>
      <c r="F312" s="9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258">-(J312-J311)+L312</f>
        <v>15</v>
      </c>
      <c r="N312" s="7">
        <f t="shared" ref="N312" si="2259">B312-C312</f>
        <v>1129158</v>
      </c>
      <c r="O312" s="4">
        <f t="shared" ref="O312" si="2260">C312/B312</f>
        <v>0.21571871509776794</v>
      </c>
      <c r="R312">
        <f t="shared" ref="R312" si="2261">C312-C311</f>
        <v>1304</v>
      </c>
      <c r="S312">
        <f t="shared" ref="S312" si="2262">N312-N311</f>
        <v>2790</v>
      </c>
      <c r="T312" s="8">
        <f t="shared" ref="T312" si="2263">R312/V312</f>
        <v>0.31851489985344406</v>
      </c>
      <c r="U312" s="8">
        <f t="shared" ref="U312" si="2264">SUM(R306:R312)/SUM(V306:V312)</f>
        <v>0.31264035931985884</v>
      </c>
      <c r="V312">
        <f t="shared" ref="V312" si="2265">B312-B311</f>
        <v>4094</v>
      </c>
      <c r="W312">
        <f t="shared" ref="W312" si="2266">C312-D312-E312</f>
        <v>33122</v>
      </c>
      <c r="X312" s="3">
        <f t="shared" ref="X312" si="2267">F312/W312</f>
        <v>1.3586136102892337E-2</v>
      </c>
      <c r="Y312">
        <f t="shared" ref="Y312" si="2268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269">Z312-AC312-AF312</f>
        <v>185</v>
      </c>
      <c r="AJ312">
        <f t="shared" ref="AJ312" si="2270">AA312-AD312-AG312</f>
        <v>229</v>
      </c>
      <c r="AK312">
        <f t="shared" ref="AK312" si="2271">AB312-AE312-AH312</f>
        <v>1179</v>
      </c>
      <c r="AL312">
        <v>16</v>
      </c>
      <c r="AM312">
        <v>16</v>
      </c>
      <c r="AN312">
        <v>57</v>
      </c>
      <c r="AS312">
        <f t="shared" ref="AS312" si="2272">BM312-BM311</f>
        <v>23271</v>
      </c>
      <c r="AT312">
        <f t="shared" si="1952"/>
        <v>1403</v>
      </c>
      <c r="AU312">
        <f t="shared" ref="AU312" si="2273">AT312/AS312</f>
        <v>6.0289630871041208E-2</v>
      </c>
      <c r="AV312">
        <f t="shared" ref="AV312" si="2274">BU312-BU311</f>
        <v>290</v>
      </c>
      <c r="AW312">
        <f t="shared" si="1897"/>
        <v>11</v>
      </c>
      <c r="AX312">
        <f t="shared" ref="AX312" si="2275">CK312-CK311</f>
        <v>11302</v>
      </c>
      <c r="AY312">
        <f t="shared" si="1899"/>
        <v>78</v>
      </c>
      <c r="AZ312">
        <f t="shared" ref="AZ312" si="2276">CC312-CC311</f>
        <v>143</v>
      </c>
      <c r="BA312">
        <f t="shared" si="1901"/>
        <v>5</v>
      </c>
      <c r="BB312">
        <f t="shared" ref="BB312" si="2277">AW312/AV312</f>
        <v>3.793103448275862E-2</v>
      </c>
      <c r="BC312">
        <f t="shared" ref="BC312" si="2278">AY312/AX312</f>
        <v>6.9014333746239605E-3</v>
      </c>
      <c r="BD312">
        <f t="shared" ref="BD312" si="2279">AZ312/AY312</f>
        <v>1.8333333333333333</v>
      </c>
      <c r="BE312">
        <f t="shared" ref="BE312" si="2280">SUM(AT306:AT312)/SUM(AS306:AS312)</f>
        <v>6.8581605848913901E-2</v>
      </c>
      <c r="BF312">
        <f t="shared" ref="BF312" si="2281">SUM(AT299:AT312)/SUM(AS299:AS312)</f>
        <v>7.3028468457076015E-2</v>
      </c>
      <c r="BG312">
        <f t="shared" ref="BG312" si="2282">SUM(AW306:AW312)/SUM(AV306:AV312)</f>
        <v>6.4648117839607208E-2</v>
      </c>
      <c r="BH312">
        <f t="shared" ref="BH312" si="2283">SUM(AY306:AY312)/SUM(AX306:AX312)</f>
        <v>7.0092697999674741E-2</v>
      </c>
      <c r="BI312">
        <f t="shared" ref="BI312" si="2284">SUM(BA306:BA312)/SUM(AZ306:AZ312)</f>
        <v>5.0328227571115977E-2</v>
      </c>
      <c r="BJ312" s="20">
        <v>0.08</v>
      </c>
      <c r="BK312" s="20">
        <v>0.1</v>
      </c>
      <c r="BL312" s="20">
        <v>0.12</v>
      </c>
      <c r="BM312" s="20">
        <v>3466465</v>
      </c>
      <c r="BN312" s="20">
        <v>335371</v>
      </c>
      <c r="BO312" s="20"/>
      <c r="BP312" s="20"/>
      <c r="BQ312" s="20">
        <v>1439736</v>
      </c>
      <c r="BR312" s="20"/>
      <c r="BS312" s="20"/>
      <c r="BT312" s="20">
        <v>310578</v>
      </c>
      <c r="BU312" s="20">
        <v>26617</v>
      </c>
      <c r="BV312" s="20">
        <v>2597</v>
      </c>
      <c r="BW312" s="20"/>
      <c r="BX312" s="20"/>
      <c r="BY312" s="20">
        <v>10289</v>
      </c>
      <c r="BZ312" s="20"/>
      <c r="CA312" s="20"/>
      <c r="CB312" s="20">
        <v>2481</v>
      </c>
      <c r="CC312" s="20">
        <v>20789</v>
      </c>
      <c r="CD312" s="20">
        <v>1573</v>
      </c>
      <c r="CE312" s="20"/>
      <c r="CF312" s="20"/>
      <c r="CG312" s="20">
        <v>6034</v>
      </c>
      <c r="CH312" s="20"/>
      <c r="CI312" s="20"/>
      <c r="CJ312" s="20">
        <v>1498</v>
      </c>
      <c r="CK312" s="20">
        <v>154176</v>
      </c>
      <c r="CL312" s="20">
        <v>15210</v>
      </c>
      <c r="CM312" s="20"/>
      <c r="CN312" s="20"/>
      <c r="CO312" s="20">
        <v>60641</v>
      </c>
      <c r="CP312" s="20"/>
      <c r="CQ312" s="20"/>
      <c r="CR312" s="20">
        <v>13962</v>
      </c>
    </row>
    <row r="313" spans="1:96" x14ac:dyDescent="0.35">
      <c r="A313" s="14">
        <f t="shared" si="2230"/>
        <v>44219</v>
      </c>
      <c r="B313" s="9">
        <v>1444457</v>
      </c>
      <c r="C313">
        <v>311964</v>
      </c>
      <c r="D313">
        <v>273188</v>
      </c>
      <c r="E313" s="9">
        <v>4478</v>
      </c>
      <c r="F313" s="9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285">-(J313-J312)+L313</f>
        <v>24</v>
      </c>
      <c r="N313" s="7">
        <f t="shared" ref="N313" si="2286">B313-C313</f>
        <v>1132493</v>
      </c>
      <c r="O313" s="4">
        <f t="shared" ref="O313" si="2287">C313/B313</f>
        <v>0.21597319961757255</v>
      </c>
      <c r="R313">
        <f t="shared" ref="R313" si="2288">C313-C312</f>
        <v>1386</v>
      </c>
      <c r="S313">
        <f t="shared" ref="S313" si="2289">N313-N312</f>
        <v>3335</v>
      </c>
      <c r="T313" s="8">
        <f t="shared" ref="T313" si="2290">R313/V313</f>
        <v>0.2935818682482525</v>
      </c>
      <c r="U313" s="8">
        <f t="shared" ref="U313" si="2291">SUM(R307:R313)/SUM(V307:V313)</f>
        <v>0.30724308222936425</v>
      </c>
      <c r="V313">
        <f t="shared" ref="V313" si="2292">B313-B312</f>
        <v>4721</v>
      </c>
      <c r="W313">
        <f t="shared" ref="W313" si="2293">C313-D313-E313</f>
        <v>34298</v>
      </c>
      <c r="X313" s="3">
        <f t="shared" ref="X313" si="2294">F313/W313</f>
        <v>1.2216455770015745E-2</v>
      </c>
      <c r="Y313">
        <f t="shared" ref="Y313" si="2295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296">Z313-AC313-AF313</f>
        <v>194</v>
      </c>
      <c r="AJ313">
        <f t="shared" ref="AJ313" si="2297">AA313-AD313-AG313</f>
        <v>239</v>
      </c>
      <c r="AK313">
        <f t="shared" ref="AK313" si="2298">AB313-AE313-AH313</f>
        <v>1236</v>
      </c>
      <c r="AL313">
        <v>16</v>
      </c>
      <c r="AM313">
        <v>16</v>
      </c>
      <c r="AN313">
        <v>52</v>
      </c>
      <c r="AS313">
        <f t="shared" ref="AS313" si="2299">BM313-BM312</f>
        <v>22782</v>
      </c>
      <c r="AT313">
        <f t="shared" si="1952"/>
        <v>1500</v>
      </c>
      <c r="AU313">
        <f t="shared" ref="AU313" si="2300">AT313/AS313</f>
        <v>6.5841453779299453E-2</v>
      </c>
      <c r="AV313">
        <f t="shared" ref="AV313" si="2301">BU313-BU312</f>
        <v>259</v>
      </c>
      <c r="AW313">
        <f t="shared" si="1897"/>
        <v>12</v>
      </c>
      <c r="AX313">
        <f t="shared" ref="AX313" si="2302">CK313-CK312</f>
        <v>1035</v>
      </c>
      <c r="AY313">
        <f t="shared" si="1899"/>
        <v>87</v>
      </c>
      <c r="AZ313">
        <f t="shared" ref="AZ313" si="2303">CC313-CC312</f>
        <v>189</v>
      </c>
      <c r="BA313">
        <f t="shared" si="1901"/>
        <v>13</v>
      </c>
      <c r="BB313">
        <f t="shared" ref="BB313" si="2304">AW313/AV313</f>
        <v>4.633204633204633E-2</v>
      </c>
      <c r="BC313">
        <f t="shared" ref="BC313" si="2305">AY313/AX313</f>
        <v>8.4057971014492749E-2</v>
      </c>
      <c r="BD313">
        <f t="shared" ref="BD313" si="2306">AZ313/AY313</f>
        <v>2.1724137931034484</v>
      </c>
      <c r="BE313">
        <f t="shared" ref="BE313" si="2307">SUM(AT307:AT313)/SUM(AS307:AS313)</f>
        <v>6.8020533286130377E-2</v>
      </c>
      <c r="BF313">
        <f t="shared" ref="BF313" si="2308">SUM(AT300:AT313)/SUM(AS300:AS313)</f>
        <v>7.1998987433896447E-2</v>
      </c>
      <c r="BG313">
        <f t="shared" ref="BG313" si="2309">SUM(AW307:AW313)/SUM(AV307:AV313)</f>
        <v>5.7515337423312884E-2</v>
      </c>
      <c r="BH313">
        <f t="shared" ref="BH313" si="2310">SUM(AY307:AY313)/SUM(AX307:AX313)</f>
        <v>8.0523672883787659E-2</v>
      </c>
      <c r="BI313">
        <f t="shared" ref="BI313" si="2311">SUM(BA307:BA313)/SUM(AZ307:AZ313)</f>
        <v>5.641592920353982E-2</v>
      </c>
      <c r="BJ313" s="20">
        <v>0.08</v>
      </c>
      <c r="BK313" s="20">
        <v>0.1</v>
      </c>
      <c r="BL313" s="20">
        <v>0.12</v>
      </c>
      <c r="BM313" s="20">
        <v>3489247</v>
      </c>
      <c r="BN313" s="20">
        <v>336871</v>
      </c>
      <c r="BO313" s="20"/>
      <c r="BP313" s="20"/>
      <c r="BQ313" s="20">
        <v>1444457</v>
      </c>
      <c r="BR313" s="20"/>
      <c r="BS313" s="20"/>
      <c r="BT313" s="20">
        <v>311964</v>
      </c>
      <c r="BU313" s="20">
        <v>26876</v>
      </c>
      <c r="BV313" s="20">
        <v>2609</v>
      </c>
      <c r="BW313" s="20"/>
      <c r="BX313" s="20"/>
      <c r="BY313" s="20">
        <v>10363</v>
      </c>
      <c r="BZ313" s="20"/>
      <c r="CA313" s="20"/>
      <c r="CB313" s="20">
        <v>2495</v>
      </c>
      <c r="CC313" s="20">
        <v>20978</v>
      </c>
      <c r="CD313" s="20">
        <v>1586</v>
      </c>
      <c r="CE313" s="20"/>
      <c r="CF313" s="20"/>
      <c r="CG313" s="20">
        <v>6058</v>
      </c>
      <c r="CH313" s="20"/>
      <c r="CI313" s="20"/>
      <c r="CJ313" s="20">
        <v>1509</v>
      </c>
      <c r="CK313" s="20">
        <v>155211</v>
      </c>
      <c r="CL313" s="20">
        <v>15297</v>
      </c>
      <c r="CM313" s="20"/>
      <c r="CN313" s="20"/>
      <c r="CO313" s="20">
        <v>60869</v>
      </c>
      <c r="CP313" s="20"/>
      <c r="CQ313" s="20"/>
      <c r="CR313" s="20">
        <v>14042</v>
      </c>
    </row>
    <row r="314" spans="1:96" x14ac:dyDescent="0.35">
      <c r="A314" s="14">
        <f t="shared" si="2230"/>
        <v>44220</v>
      </c>
      <c r="B314" s="9">
        <v>1447206</v>
      </c>
      <c r="C314">
        <v>312807</v>
      </c>
      <c r="D314">
        <v>274099</v>
      </c>
      <c r="E314" s="9">
        <v>4487</v>
      </c>
      <c r="F314" s="9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312">-(J314-J313)+L314</f>
        <v>19</v>
      </c>
      <c r="N314" s="7">
        <f t="shared" ref="N314" si="2313">B314-C314</f>
        <v>1134399</v>
      </c>
      <c r="O314" s="4">
        <f t="shared" ref="O314" si="2314">C314/B314</f>
        <v>0.21614545545001887</v>
      </c>
      <c r="R314">
        <f t="shared" ref="R314" si="2315">C314-C313</f>
        <v>843</v>
      </c>
      <c r="S314">
        <f t="shared" ref="S314" si="2316">N314-N313</f>
        <v>1906</v>
      </c>
      <c r="T314" s="8">
        <f t="shared" ref="T314" si="2317">R314/V314</f>
        <v>0.30665696616951621</v>
      </c>
      <c r="U314" s="8">
        <f t="shared" ref="U314" si="2318">SUM(R308:R314)/SUM(V308:V314)</f>
        <v>0.30937937470835275</v>
      </c>
      <c r="V314">
        <f t="shared" ref="V314" si="2319">B314-B313</f>
        <v>2749</v>
      </c>
      <c r="W314">
        <f t="shared" ref="W314" si="2320">C314-D314-E314</f>
        <v>34221</v>
      </c>
      <c r="X314" s="3">
        <f t="shared" ref="X314" si="2321">F314/W314</f>
        <v>1.1162736331492359E-2</v>
      </c>
      <c r="Y314">
        <f t="shared" ref="Y314" si="2322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323">Z314-AC314-AF314</f>
        <v>193</v>
      </c>
      <c r="AJ314">
        <f t="shared" ref="AJ314" si="2324">AA314-AD314-AG314</f>
        <v>241</v>
      </c>
      <c r="AK314">
        <f t="shared" ref="AK314" si="2325">AB314-AE314-AH314</f>
        <v>1251</v>
      </c>
      <c r="AL314">
        <v>16</v>
      </c>
      <c r="AM314">
        <v>16</v>
      </c>
      <c r="AN314">
        <v>52</v>
      </c>
      <c r="AS314">
        <f t="shared" ref="AS314" si="2326">BM314-BM313</f>
        <v>9168</v>
      </c>
      <c r="AT314">
        <f t="shared" si="1952"/>
        <v>914</v>
      </c>
      <c r="AU314">
        <f t="shared" ref="AU314" si="2327">AT314/AS314</f>
        <v>9.9694589877835957E-2</v>
      </c>
      <c r="AV314">
        <f t="shared" ref="AV314" si="2328">BU314-BU313</f>
        <v>46</v>
      </c>
      <c r="AW314">
        <f t="shared" si="1897"/>
        <v>5</v>
      </c>
      <c r="AX314">
        <f t="shared" ref="AX314" si="2329">CK314-CK313</f>
        <v>372</v>
      </c>
      <c r="AY314">
        <f t="shared" si="1899"/>
        <v>38</v>
      </c>
      <c r="AZ314">
        <f t="shared" ref="AZ314" si="2330">CC314-CC313</f>
        <v>49</v>
      </c>
      <c r="BA314">
        <f t="shared" si="1901"/>
        <v>4</v>
      </c>
      <c r="BB314">
        <f t="shared" ref="BB314" si="2331">AW314/AV314</f>
        <v>0.10869565217391304</v>
      </c>
      <c r="BC314">
        <f t="shared" ref="BC314" si="2332">AY314/AX314</f>
        <v>0.10215053763440861</v>
      </c>
      <c r="BD314">
        <f t="shared" ref="BD314" si="2333">AZ314/AY314</f>
        <v>1.2894736842105263</v>
      </c>
      <c r="BE314">
        <f t="shared" ref="BE314" si="2334">SUM(AT308:AT314)/SUM(AS308:AS314)</f>
        <v>6.8320160622091911E-2</v>
      </c>
      <c r="BF314">
        <f t="shared" ref="BF314" si="2335">SUM(AT301:AT314)/SUM(AS301:AS314)</f>
        <v>7.0670120815243029E-2</v>
      </c>
      <c r="BG314">
        <f t="shared" ref="BG314" si="2336">SUM(AW308:AW314)/SUM(AV308:AV314)</f>
        <v>5.9541984732824425E-2</v>
      </c>
      <c r="BH314">
        <f t="shared" ref="BH314" si="2337">SUM(AY308:AY314)/SUM(AX308:AX314)</f>
        <v>7.9288888888888895E-2</v>
      </c>
      <c r="BI314">
        <f t="shared" ref="BI314" si="2338">SUM(BA308:BA314)/SUM(AZ308:AZ314)</f>
        <v>5.2631578947368418E-2</v>
      </c>
      <c r="BJ314" s="20">
        <v>0.08</v>
      </c>
      <c r="BK314" s="20">
        <v>0.11</v>
      </c>
      <c r="BL314" s="20">
        <v>0.12</v>
      </c>
      <c r="BM314" s="20">
        <v>3498415</v>
      </c>
      <c r="BN314" s="20">
        <v>337785</v>
      </c>
      <c r="BO314" s="20"/>
      <c r="BP314" s="20"/>
      <c r="BQ314" s="20">
        <v>1447206</v>
      </c>
      <c r="BR314" s="20"/>
      <c r="BS314" s="20"/>
      <c r="BT314" s="20">
        <v>312807</v>
      </c>
      <c r="BU314" s="20">
        <v>26922</v>
      </c>
      <c r="BV314" s="20">
        <v>2614</v>
      </c>
      <c r="BW314" s="20"/>
      <c r="BX314" s="20"/>
      <c r="BY314" s="20">
        <v>10373</v>
      </c>
      <c r="BZ314" s="20"/>
      <c r="CA314" s="20"/>
      <c r="CB314" s="20">
        <v>2498</v>
      </c>
      <c r="CC314" s="20">
        <v>21027</v>
      </c>
      <c r="CD314" s="20">
        <v>1590</v>
      </c>
      <c r="CE314" s="20"/>
      <c r="CF314" s="20"/>
      <c r="CG314" s="20">
        <v>6071</v>
      </c>
      <c r="CH314" s="20"/>
      <c r="CI314" s="20"/>
      <c r="CJ314" s="20">
        <v>1513</v>
      </c>
      <c r="CK314" s="20">
        <v>155583</v>
      </c>
      <c r="CL314" s="20">
        <v>15335</v>
      </c>
      <c r="CM314" s="20"/>
      <c r="CN314" s="20"/>
      <c r="CO314" s="20">
        <v>60983</v>
      </c>
      <c r="CP314" s="20"/>
      <c r="CQ314" s="20"/>
      <c r="CR314" s="20">
        <v>14078</v>
      </c>
    </row>
    <row r="315" spans="1:96" x14ac:dyDescent="0.35">
      <c r="A315" s="14">
        <f t="shared" si="2230"/>
        <v>44221</v>
      </c>
      <c r="B315" s="9">
        <v>1448928</v>
      </c>
      <c r="C315">
        <v>313238</v>
      </c>
      <c r="D315">
        <v>274730</v>
      </c>
      <c r="E315" s="9">
        <v>4488</v>
      </c>
      <c r="F315" s="9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339">-(J315-J314)+L315</f>
        <v>11</v>
      </c>
      <c r="N315" s="7">
        <f t="shared" ref="N315" si="2340">B315-C315</f>
        <v>1135690</v>
      </c>
      <c r="O315" s="4">
        <f t="shared" ref="O315" si="2341">C315/B315</f>
        <v>0.21618603546898121</v>
      </c>
      <c r="R315">
        <f t="shared" ref="R315" si="2342">C315-C314</f>
        <v>431</v>
      </c>
      <c r="S315">
        <f t="shared" ref="S315" si="2343">N315-N314</f>
        <v>1291</v>
      </c>
      <c r="T315" s="8">
        <f t="shared" ref="T315" si="2344">R315/V315</f>
        <v>0.25029036004645761</v>
      </c>
      <c r="U315" s="8">
        <f t="shared" ref="U315" si="2345">SUM(R309:R315)/SUM(V309:V315)</f>
        <v>0.30631011927664487</v>
      </c>
      <c r="V315">
        <f t="shared" ref="V315" si="2346">B315-B314</f>
        <v>1722</v>
      </c>
      <c r="W315">
        <f t="shared" ref="W315" si="2347">C315-D315-E315</f>
        <v>34020</v>
      </c>
      <c r="X315" s="3">
        <f t="shared" ref="X315" si="2348">F315/W315</f>
        <v>1.1258083480305702E-2</v>
      </c>
      <c r="Y315">
        <f t="shared" ref="Y315" si="2349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350">Z315-AC315-AF315</f>
        <v>190</v>
      </c>
      <c r="AJ315">
        <f t="shared" ref="AJ315" si="2351">AA315-AD315-AG315</f>
        <v>245</v>
      </c>
      <c r="AK315">
        <f t="shared" ref="AK315" si="2352">AB315-AE315-AH315</f>
        <v>1235</v>
      </c>
      <c r="AL315">
        <v>16</v>
      </c>
      <c r="AM315">
        <v>16</v>
      </c>
      <c r="AN315">
        <v>24</v>
      </c>
      <c r="AS315">
        <f t="shared" ref="AS315" si="2353">BM315-BM314</f>
        <v>5978</v>
      </c>
      <c r="AT315">
        <f t="shared" si="1952"/>
        <v>470</v>
      </c>
      <c r="AU315">
        <f t="shared" ref="AU315" si="2354">AT315/AS315</f>
        <v>7.8621612579458017E-2</v>
      </c>
      <c r="AV315">
        <f t="shared" ref="AV315" si="2355">BU315-BU314</f>
        <v>35</v>
      </c>
      <c r="AW315">
        <f t="shared" si="1897"/>
        <v>1</v>
      </c>
      <c r="AX315">
        <f t="shared" ref="AX315" si="2356">CK315-CK314</f>
        <v>254</v>
      </c>
      <c r="AY315">
        <f t="shared" si="1899"/>
        <v>13</v>
      </c>
      <c r="AZ315">
        <f t="shared" ref="AZ315" si="2357">CC315-CC314</f>
        <v>56</v>
      </c>
      <c r="BA315">
        <f t="shared" si="1901"/>
        <v>5</v>
      </c>
      <c r="BB315">
        <f t="shared" ref="BB315" si="2358">AW315/AV315</f>
        <v>2.8571428571428571E-2</v>
      </c>
      <c r="BC315">
        <f t="shared" ref="BC315" si="2359">AY315/AX315</f>
        <v>5.1181102362204724E-2</v>
      </c>
      <c r="BD315">
        <f t="shared" ref="BD315" si="2360">AZ315/AY315</f>
        <v>4.3076923076923075</v>
      </c>
      <c r="BE315">
        <f t="shared" ref="BE315" si="2361">SUM(AT309:AT315)/SUM(AS309:AS315)</f>
        <v>6.8060301189572264E-2</v>
      </c>
      <c r="BF315">
        <f t="shared" ref="BF315" si="2362">SUM(AT302:AT315)/SUM(AS302:AS315)</f>
        <v>7.0697793289619754E-2</v>
      </c>
      <c r="BG315">
        <f t="shared" ref="BG315" si="2363">SUM(AW309:AW315)/SUM(AV309:AV315)</f>
        <v>5.7619408642911298E-2</v>
      </c>
      <c r="BH315">
        <f t="shared" ref="BH315" si="2364">SUM(AY309:AY315)/SUM(AX309:AX315)</f>
        <v>8.0827732578705347E-2</v>
      </c>
      <c r="BI315">
        <f t="shared" ref="BI315" si="2365">SUM(BA309:BA315)/SUM(AZ309:AZ315)</f>
        <v>5.573080967402734E-2</v>
      </c>
      <c r="BJ315" s="20">
        <v>0.08</v>
      </c>
      <c r="BK315" s="20">
        <v>0.11</v>
      </c>
      <c r="BL315" s="20">
        <v>0.12</v>
      </c>
      <c r="BM315" s="20">
        <v>3504393</v>
      </c>
      <c r="BN315" s="20">
        <v>338255</v>
      </c>
      <c r="BO315" s="20"/>
      <c r="BP315" s="20"/>
      <c r="BQ315" s="20">
        <v>1448928</v>
      </c>
      <c r="BR315" s="20"/>
      <c r="BS315" s="20"/>
      <c r="BT315" s="20">
        <v>313238</v>
      </c>
      <c r="BU315" s="20">
        <v>26957</v>
      </c>
      <c r="BV315" s="20">
        <v>2615</v>
      </c>
      <c r="BW315" s="20"/>
      <c r="BX315" s="20"/>
      <c r="BY315" s="20">
        <v>10385</v>
      </c>
      <c r="BZ315" s="20"/>
      <c r="CA315" s="20"/>
      <c r="CB315" s="20">
        <v>2501</v>
      </c>
      <c r="CC315" s="20">
        <v>21083</v>
      </c>
      <c r="CD315" s="20">
        <v>1595</v>
      </c>
      <c r="CE315" s="20"/>
      <c r="CF315" s="20"/>
      <c r="CG315" s="20">
        <v>6078</v>
      </c>
      <c r="CH315" s="20"/>
      <c r="CI315" s="20"/>
      <c r="CJ315" s="20">
        <v>1518</v>
      </c>
      <c r="CK315" s="20">
        <v>155837</v>
      </c>
      <c r="CL315" s="20">
        <v>15348</v>
      </c>
      <c r="CM315" s="20"/>
      <c r="CN315" s="20"/>
      <c r="CO315" s="20">
        <v>61043</v>
      </c>
      <c r="CP315" s="20"/>
      <c r="CQ315" s="20"/>
      <c r="CR315" s="20">
        <v>14094</v>
      </c>
    </row>
    <row r="316" spans="1:96" x14ac:dyDescent="0.35">
      <c r="A316" s="14">
        <f t="shared" si="2230"/>
        <v>44222</v>
      </c>
      <c r="B316" s="9">
        <v>1451973</v>
      </c>
      <c r="C316">
        <v>314058</v>
      </c>
      <c r="D316">
        <v>276447</v>
      </c>
      <c r="E316" s="9">
        <v>4488</v>
      </c>
      <c r="F316" s="9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366">-(J316-J315)+L316</f>
        <v>3</v>
      </c>
      <c r="N316" s="7">
        <f t="shared" ref="N316" si="2367">B316-C316</f>
        <v>1137915</v>
      </c>
      <c r="O316" s="4">
        <f t="shared" ref="O316" si="2368">C316/B316</f>
        <v>0.21629741048903803</v>
      </c>
      <c r="R316">
        <f t="shared" ref="R316" si="2369">C316-C315</f>
        <v>820</v>
      </c>
      <c r="S316">
        <f t="shared" ref="S316" si="2370">N316-N315</f>
        <v>2225</v>
      </c>
      <c r="T316" s="8">
        <f t="shared" ref="T316" si="2371">R316/V316</f>
        <v>0.26929392446633826</v>
      </c>
      <c r="U316" s="8">
        <f t="shared" ref="U316" si="2372">SUM(R310:R316)/SUM(V310:V316)</f>
        <v>0.30354439225125202</v>
      </c>
      <c r="V316">
        <f t="shared" ref="V316" si="2373">B316-B315</f>
        <v>3045</v>
      </c>
      <c r="W316">
        <f t="shared" ref="W316" si="2374">C316-D316-E316</f>
        <v>33123</v>
      </c>
      <c r="X316" s="3">
        <f t="shared" ref="X316" si="2375">F316/W316</f>
        <v>1.2529058358240497E-2</v>
      </c>
      <c r="Y316">
        <f t="shared" ref="Y316" si="2376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377">Z316-AC316-AF316</f>
        <v>207</v>
      </c>
      <c r="AJ316">
        <f t="shared" ref="AJ316" si="2378">AA316-AD316-AG316</f>
        <v>246</v>
      </c>
      <c r="AK316">
        <f t="shared" ref="AK316" si="2379">AB316-AE316-AH316</f>
        <v>1226</v>
      </c>
      <c r="AL316">
        <v>16</v>
      </c>
      <c r="AM316">
        <v>16</v>
      </c>
      <c r="AN316">
        <v>32</v>
      </c>
      <c r="AS316">
        <f t="shared" ref="AS316" si="2380">BM316-BM315</f>
        <v>20876</v>
      </c>
      <c r="AT316">
        <f t="shared" si="1952"/>
        <v>902</v>
      </c>
      <c r="AU316">
        <f t="shared" ref="AU316" si="2381">AT316/AS316</f>
        <v>4.3207511017436293E-2</v>
      </c>
      <c r="AV316">
        <f t="shared" ref="AV316" si="2382">BU316-BU315</f>
        <v>114</v>
      </c>
      <c r="AW316">
        <f t="shared" si="1897"/>
        <v>4</v>
      </c>
      <c r="AX316">
        <f t="shared" ref="AX316" si="2383">CK316-CK315</f>
        <v>1136</v>
      </c>
      <c r="AY316">
        <f t="shared" si="1899"/>
        <v>48</v>
      </c>
      <c r="AZ316">
        <f t="shared" ref="AZ316" si="2384">CC316-CC315</f>
        <v>136</v>
      </c>
      <c r="BA316">
        <f t="shared" si="1901"/>
        <v>6</v>
      </c>
      <c r="BB316">
        <f t="shared" ref="BB316" si="2385">AW316/AV316</f>
        <v>3.5087719298245612E-2</v>
      </c>
      <c r="BC316">
        <f t="shared" ref="BC316" si="2386">AY316/AX316</f>
        <v>4.2253521126760563E-2</v>
      </c>
      <c r="BD316">
        <f t="shared" ref="BD316" si="2387">AZ316/AY316</f>
        <v>2.8333333333333335</v>
      </c>
      <c r="BE316">
        <f t="shared" ref="BE316" si="2388">SUM(AT310:AT316)/SUM(AS310:AS316)</f>
        <v>6.7595051802933501E-2</v>
      </c>
      <c r="BF316">
        <f t="shared" ref="BF316" si="2389">SUM(AT303:AT316)/SUM(AS303:AS316)</f>
        <v>6.9597040199674165E-2</v>
      </c>
      <c r="BG316">
        <f t="shared" ref="BG316" si="2390">SUM(AW310:AW316)/SUM(AV310:AV316)</f>
        <v>6.0113728675873272E-2</v>
      </c>
      <c r="BH316">
        <f t="shared" ref="BH316" si="2391">SUM(AY310:AY316)/SUM(AX310:AX316)</f>
        <v>8.0132681564245814E-2</v>
      </c>
      <c r="BI316">
        <f t="shared" ref="BI316" si="2392">SUM(BA310:BA316)/SUM(AZ310:AZ316)</f>
        <v>6.2571103526734922E-2</v>
      </c>
      <c r="BJ316" s="20">
        <v>7.0000000000000007E-2</v>
      </c>
      <c r="BK316" s="20">
        <v>0.1</v>
      </c>
      <c r="BL316" s="20">
        <v>0.1</v>
      </c>
      <c r="BM316" s="20">
        <v>3525269</v>
      </c>
      <c r="BN316" s="20">
        <v>339157</v>
      </c>
      <c r="BO316" s="20"/>
      <c r="BP316" s="20"/>
      <c r="BQ316" s="20">
        <v>1451973</v>
      </c>
      <c r="BR316" s="20"/>
      <c r="BS316" s="20"/>
      <c r="BT316" s="20">
        <v>314058</v>
      </c>
      <c r="BU316" s="20">
        <v>27071</v>
      </c>
      <c r="BV316" s="20">
        <v>2619</v>
      </c>
      <c r="BW316" s="20"/>
      <c r="BX316" s="20"/>
      <c r="BY316" s="20">
        <v>10412</v>
      </c>
      <c r="BZ316" s="20"/>
      <c r="CA316" s="20"/>
      <c r="CB316" s="20">
        <v>2504</v>
      </c>
      <c r="CC316" s="20">
        <v>21219</v>
      </c>
      <c r="CD316" s="20">
        <v>1601</v>
      </c>
      <c r="CE316" s="20"/>
      <c r="CF316" s="20"/>
      <c r="CG316" s="20">
        <v>6098</v>
      </c>
      <c r="CH316" s="20"/>
      <c r="CI316" s="20"/>
      <c r="CJ316" s="20">
        <v>1523</v>
      </c>
      <c r="CK316" s="20">
        <v>156973</v>
      </c>
      <c r="CL316" s="20">
        <v>15396</v>
      </c>
      <c r="CM316" s="20"/>
      <c r="CN316" s="20"/>
      <c r="CO316" s="20">
        <v>61199</v>
      </c>
      <c r="CP316" s="20"/>
      <c r="CQ316" s="20"/>
      <c r="CR316" s="20">
        <v>14128</v>
      </c>
    </row>
    <row r="317" spans="1:96" x14ac:dyDescent="0.35">
      <c r="A317" s="14">
        <f t="shared" si="2230"/>
        <v>44223</v>
      </c>
      <c r="B317" s="9">
        <v>1455735</v>
      </c>
      <c r="C317">
        <v>315152</v>
      </c>
      <c r="D317">
        <v>277831</v>
      </c>
      <c r="E317" s="9">
        <v>4492</v>
      </c>
      <c r="F317" s="9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393">-(J317-J316)+L317</f>
        <v>22</v>
      </c>
      <c r="N317" s="7">
        <f t="shared" ref="N317" si="2394">B317-C317</f>
        <v>1140583</v>
      </c>
      <c r="O317" s="4">
        <f t="shared" ref="O317" si="2395">C317/B317</f>
        <v>0.21648995181128433</v>
      </c>
      <c r="R317">
        <f t="shared" ref="R317" si="2396">C317-C316</f>
        <v>1094</v>
      </c>
      <c r="S317">
        <f t="shared" ref="S317" si="2397">N317-N316</f>
        <v>2668</v>
      </c>
      <c r="T317" s="8">
        <f t="shared" ref="T317" si="2398">R317/V317</f>
        <v>0.29080276448697501</v>
      </c>
      <c r="U317" s="8">
        <f t="shared" ref="U317" si="2399">SUM(R311:R317)/SUM(V311:V317)</f>
        <v>0.29892761394101874</v>
      </c>
      <c r="V317">
        <f t="shared" ref="V317" si="2400">B317-B316</f>
        <v>3762</v>
      </c>
      <c r="W317">
        <f t="shared" ref="W317" si="2401">C317-D317-E317</f>
        <v>32829</v>
      </c>
      <c r="X317" s="3">
        <f t="shared" ref="X317" si="2402">F317/W317</f>
        <v>1.2428036187517134E-2</v>
      </c>
      <c r="Y317">
        <f t="shared" ref="Y317" si="2403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404">Z317-AC317-AF317</f>
        <v>206</v>
      </c>
      <c r="AJ317">
        <f t="shared" ref="AJ317" si="2405">AA317-AD317-AG317</f>
        <v>242</v>
      </c>
      <c r="AK317">
        <f t="shared" ref="AK317" si="2406">AB317-AE317-AH317</f>
        <v>1223</v>
      </c>
      <c r="AL317">
        <v>15</v>
      </c>
      <c r="AM317">
        <v>15</v>
      </c>
      <c r="AN317">
        <v>34</v>
      </c>
      <c r="AS317">
        <f t="shared" ref="AS317" si="2407">BM317-BM316</f>
        <v>19151</v>
      </c>
      <c r="AT317">
        <f t="shared" si="1952"/>
        <v>1187</v>
      </c>
      <c r="AU317">
        <f t="shared" ref="AU317" si="2408">AT317/AS317</f>
        <v>6.1981097592814997E-2</v>
      </c>
      <c r="AV317">
        <f t="shared" ref="AV317" si="2409">BU317-BU316</f>
        <v>153</v>
      </c>
      <c r="AW317">
        <f t="shared" si="1897"/>
        <v>7</v>
      </c>
      <c r="AX317">
        <f t="shared" ref="AX317" si="2410">CK317-CK316</f>
        <v>1163</v>
      </c>
      <c r="AY317">
        <f t="shared" si="1899"/>
        <v>55</v>
      </c>
      <c r="AZ317">
        <f t="shared" ref="AZ317" si="2411">CC317-CC316</f>
        <v>154</v>
      </c>
      <c r="BA317">
        <f t="shared" si="1901"/>
        <v>1</v>
      </c>
      <c r="BB317">
        <f t="shared" ref="BB317" si="2412">AW317/AV317</f>
        <v>4.5751633986928102E-2</v>
      </c>
      <c r="BC317">
        <f t="shared" ref="BC317" si="2413">AY317/AX317</f>
        <v>4.7291487532244193E-2</v>
      </c>
      <c r="BD317">
        <f t="shared" ref="BD317" si="2414">AZ317/AY317</f>
        <v>2.8</v>
      </c>
      <c r="BE317">
        <f t="shared" ref="BE317" si="2415">SUM(AT311:AT317)/SUM(AS311:AS317)</f>
        <v>6.6983784835052629E-2</v>
      </c>
      <c r="BF317">
        <f t="shared" ref="BF317" si="2416">SUM(AT304:AT317)/SUM(AS304:AS317)</f>
        <v>6.7631427133581279E-2</v>
      </c>
      <c r="BG317">
        <f t="shared" ref="BG317" si="2417">SUM(AW311:AW317)/SUM(AV311:AV317)</f>
        <v>5.0861361771944218E-2</v>
      </c>
      <c r="BH317">
        <f t="shared" ref="BH317" si="2418">SUM(AY311:AY317)/SUM(AX311:AX317)</f>
        <v>6.7517956903431764E-2</v>
      </c>
      <c r="BI317">
        <f t="shared" ref="BI317" si="2419">SUM(BA311:BA317)/SUM(AZ311:AZ317)</f>
        <v>4.8888888888888891E-2</v>
      </c>
      <c r="BJ317" s="20">
        <v>7.0000000000000007E-2</v>
      </c>
      <c r="BK317" s="20">
        <v>0.1</v>
      </c>
      <c r="BL317" s="20">
        <v>0.1</v>
      </c>
      <c r="BM317" s="20">
        <v>3544420</v>
      </c>
      <c r="BN317" s="20">
        <v>340344</v>
      </c>
      <c r="BO317" s="20"/>
      <c r="BP317" s="20"/>
      <c r="BQ317" s="20">
        <v>1455735</v>
      </c>
      <c r="BR317" s="20"/>
      <c r="BS317" s="20"/>
      <c r="BT317" s="20">
        <v>315152</v>
      </c>
      <c r="BU317" s="20">
        <v>27224</v>
      </c>
      <c r="BV317" s="20">
        <v>2626</v>
      </c>
      <c r="BW317" s="20"/>
      <c r="BX317" s="20"/>
      <c r="BY317" s="20">
        <v>10437</v>
      </c>
      <c r="BZ317" s="20"/>
      <c r="CA317" s="20"/>
      <c r="CB317" s="20">
        <v>2510</v>
      </c>
      <c r="CC317" s="20">
        <v>21373</v>
      </c>
      <c r="CD317" s="20">
        <v>1602</v>
      </c>
      <c r="CE317" s="20"/>
      <c r="CF317" s="20"/>
      <c r="CG317" s="20">
        <v>6112</v>
      </c>
      <c r="CH317" s="20"/>
      <c r="CI317" s="20"/>
      <c r="CJ317" s="20">
        <v>1526</v>
      </c>
      <c r="CK317" s="20">
        <v>158136</v>
      </c>
      <c r="CL317" s="20">
        <v>15451</v>
      </c>
      <c r="CM317" s="20"/>
      <c r="CN317" s="20"/>
      <c r="CO317" s="20">
        <v>61369</v>
      </c>
      <c r="CP317" s="20"/>
      <c r="CQ317" s="20"/>
      <c r="CR317" s="20">
        <v>14187</v>
      </c>
    </row>
    <row r="318" spans="1:96" x14ac:dyDescent="0.35">
      <c r="A318" s="14">
        <f t="shared" si="2230"/>
        <v>44224</v>
      </c>
      <c r="B318" s="9">
        <v>1459926</v>
      </c>
      <c r="C318">
        <v>316437</v>
      </c>
      <c r="D318">
        <v>279687</v>
      </c>
      <c r="E318" s="9">
        <v>4500</v>
      </c>
      <c r="F318" s="9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420">-(J318-J317)+L318</f>
        <v>14</v>
      </c>
      <c r="N318" s="7">
        <f t="shared" ref="N318" si="2421">B318-C318</f>
        <v>1143489</v>
      </c>
      <c r="O318" s="4">
        <f t="shared" ref="O318" si="2422">C318/B318</f>
        <v>0.21674865712371724</v>
      </c>
      <c r="R318">
        <f t="shared" ref="R318" si="2423">C318-C317</f>
        <v>1285</v>
      </c>
      <c r="S318">
        <f t="shared" ref="S318" si="2424">N318-N317</f>
        <v>2906</v>
      </c>
      <c r="T318" s="8">
        <f t="shared" ref="T318" si="2425">R318/V318</f>
        <v>0.30660940109759005</v>
      </c>
      <c r="U318" s="8">
        <f t="shared" ref="U318" si="2426">SUM(R312:R318)/SUM(V312:V318)</f>
        <v>0.29496788008565311</v>
      </c>
      <c r="V318">
        <f t="shared" ref="V318" si="2427">B318-B317</f>
        <v>4191</v>
      </c>
      <c r="W318">
        <f t="shared" ref="W318" si="2428">C318-D318-E318</f>
        <v>32250</v>
      </c>
      <c r="X318" s="3">
        <f t="shared" ref="X318" si="2429">F318/W318</f>
        <v>1.2124031007751938E-2</v>
      </c>
      <c r="Y318">
        <f t="shared" ref="Y318" si="2430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431">Z318-AC318-AF318</f>
        <v>202</v>
      </c>
      <c r="AJ318">
        <f t="shared" ref="AJ318" si="2432">AA318-AD318-AG318</f>
        <v>229</v>
      </c>
      <c r="AK318">
        <f t="shared" ref="AK318" si="2433">AB318-AE318-AH318</f>
        <v>1236</v>
      </c>
      <c r="AL318">
        <v>12</v>
      </c>
      <c r="AM318">
        <v>12</v>
      </c>
      <c r="AN318">
        <v>29</v>
      </c>
      <c r="AS318">
        <f t="shared" ref="AS318" si="2434">BM318-BM317</f>
        <v>20431</v>
      </c>
      <c r="AT318">
        <f t="shared" si="1952"/>
        <v>1363</v>
      </c>
      <c r="AU318">
        <f t="shared" ref="AU318" si="2435">AT318/AS318</f>
        <v>6.6712348881601491E-2</v>
      </c>
      <c r="AV318">
        <f t="shared" ref="AV318" si="2436">BU318-BU317</f>
        <v>243</v>
      </c>
      <c r="AW318">
        <f t="shared" si="1897"/>
        <v>6</v>
      </c>
      <c r="AX318">
        <f t="shared" ref="AX318" si="2437">CK318-CK317</f>
        <v>783</v>
      </c>
      <c r="AY318">
        <f t="shared" si="1899"/>
        <v>67</v>
      </c>
      <c r="AZ318">
        <f t="shared" ref="AZ318" si="2438">CC318-CC317</f>
        <v>122</v>
      </c>
      <c r="BA318">
        <f t="shared" si="1901"/>
        <v>2</v>
      </c>
      <c r="BB318">
        <f t="shared" ref="BB318" si="2439">AW318/AV318</f>
        <v>2.4691358024691357E-2</v>
      </c>
      <c r="BC318">
        <f t="shared" ref="BC318" si="2440">AY318/AX318</f>
        <v>8.5568326947637288E-2</v>
      </c>
      <c r="BD318">
        <f t="shared" ref="BD318" si="2441">AZ318/AY318</f>
        <v>1.8208955223880596</v>
      </c>
      <c r="BE318">
        <f t="shared" ref="BE318" si="2442">SUM(AT312:AT318)/SUM(AS312:AS318)</f>
        <v>6.3613273383364699E-2</v>
      </c>
      <c r="BF318">
        <f t="shared" ref="BF318" si="2443">SUM(AT305:AT318)/SUM(AS305:AS318)</f>
        <v>6.6391212747243758E-2</v>
      </c>
      <c r="BG318">
        <f t="shared" ref="BG318" si="2444">SUM(AW312:AW318)/SUM(AV312:AV318)</f>
        <v>4.0350877192982457E-2</v>
      </c>
      <c r="BH318">
        <f t="shared" ref="BH318" si="2445">SUM(AY312:AY318)/SUM(AX312:AX318)</f>
        <v>2.4057338734808351E-2</v>
      </c>
      <c r="BI318">
        <f t="shared" ref="BI318" si="2446">SUM(BA312:BA318)/SUM(AZ312:AZ318)</f>
        <v>4.2402826855123678E-2</v>
      </c>
      <c r="BJ318" s="20">
        <v>0.06</v>
      </c>
      <c r="BK318" s="20">
        <v>0.1</v>
      </c>
      <c r="BL318" s="20">
        <v>0.09</v>
      </c>
      <c r="BM318" s="20">
        <v>3564851</v>
      </c>
      <c r="BN318" s="20">
        <v>341707</v>
      </c>
      <c r="BO318" s="20"/>
      <c r="BP318" s="20"/>
      <c r="BQ318" s="20">
        <v>1459926</v>
      </c>
      <c r="BR318" s="20"/>
      <c r="BS318" s="20"/>
      <c r="BT318" s="20">
        <v>316437</v>
      </c>
      <c r="BU318" s="20">
        <v>27467</v>
      </c>
      <c r="BV318" s="20">
        <v>2632</v>
      </c>
      <c r="BW318" s="20"/>
      <c r="BX318" s="20"/>
      <c r="BY318" s="20">
        <v>10470</v>
      </c>
      <c r="BZ318" s="20"/>
      <c r="CA318" s="20"/>
      <c r="CB318" s="20">
        <v>2515</v>
      </c>
      <c r="CC318" s="20">
        <v>21495</v>
      </c>
      <c r="CD318" s="20">
        <v>1604</v>
      </c>
      <c r="CE318" s="20"/>
      <c r="CF318" s="20"/>
      <c r="CG318" s="20">
        <v>6127</v>
      </c>
      <c r="CH318" s="20"/>
      <c r="CI318" s="20"/>
      <c r="CJ318" s="20">
        <v>1528</v>
      </c>
      <c r="CK318" s="20">
        <v>158919</v>
      </c>
      <c r="CL318" s="20">
        <v>15518</v>
      </c>
      <c r="CM318" s="20"/>
      <c r="CN318" s="20"/>
      <c r="CO318" s="20">
        <v>61565</v>
      </c>
      <c r="CP318" s="20"/>
      <c r="CQ318" s="20"/>
      <c r="CR318" s="20">
        <v>14251</v>
      </c>
    </row>
    <row r="319" spans="1:96" x14ac:dyDescent="0.35">
      <c r="A319" s="14">
        <f t="shared" si="2230"/>
        <v>44225</v>
      </c>
      <c r="B319" s="9">
        <v>1462822</v>
      </c>
      <c r="C319">
        <v>317124</v>
      </c>
      <c r="D319">
        <v>281205</v>
      </c>
      <c r="E319" s="9">
        <v>4532</v>
      </c>
      <c r="F319" s="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447">-(J319-J318)+L319</f>
        <v>2</v>
      </c>
      <c r="N319" s="7">
        <f t="shared" ref="N319" si="2448">B319-C319</f>
        <v>1145698</v>
      </c>
      <c r="O319" s="4">
        <f t="shared" ref="O319" si="2449">C319/B319</f>
        <v>0.21678919239661421</v>
      </c>
      <c r="R319">
        <f t="shared" ref="R319" si="2450">C319-C318</f>
        <v>687</v>
      </c>
      <c r="S319">
        <f t="shared" ref="S319" si="2451">N319-N318</f>
        <v>2209</v>
      </c>
      <c r="T319" s="8">
        <f t="shared" ref="T319" si="2452">R319/V319</f>
        <v>0.23722375690607736</v>
      </c>
      <c r="U319" s="8">
        <f t="shared" ref="U319" si="2453">SUM(R313:R319)/SUM(V313:V319)</f>
        <v>0.28354847093476565</v>
      </c>
      <c r="V319">
        <f t="shared" ref="V319" si="2454">B319-B318</f>
        <v>2896</v>
      </c>
      <c r="W319">
        <f t="shared" ref="W319" si="2455">C319-D319-E319</f>
        <v>31387</v>
      </c>
      <c r="X319" s="3">
        <f t="shared" ref="X319" si="2456">F319/W319</f>
        <v>1.2202504221492974E-2</v>
      </c>
      <c r="Y319">
        <f t="shared" ref="Y319" si="2457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458">Z319-AC319-AF319</f>
        <v>200</v>
      </c>
      <c r="AJ319">
        <f t="shared" ref="AJ319" si="2459">AA319-AD319-AG319</f>
        <v>216</v>
      </c>
      <c r="AK319">
        <f t="shared" ref="AK319" si="2460">AB319-AE319-AH319</f>
        <v>1200</v>
      </c>
      <c r="AS319">
        <f t="shared" ref="AS319" si="2461">BM319-BM318</f>
        <v>14707</v>
      </c>
      <c r="AT319">
        <f t="shared" si="1952"/>
        <v>792</v>
      </c>
      <c r="AU319">
        <f t="shared" ref="AU319" si="2462">AT319/AS319</f>
        <v>5.3851907255048619E-2</v>
      </c>
      <c r="AV319">
        <f t="shared" ref="AV319" si="2463">BU319-BU318</f>
        <v>156</v>
      </c>
      <c r="AW319">
        <f t="shared" si="1897"/>
        <v>0</v>
      </c>
      <c r="AX319">
        <f t="shared" ref="AX319" si="2464">CK319-CK318</f>
        <v>834</v>
      </c>
      <c r="AY319">
        <f t="shared" si="1899"/>
        <v>39</v>
      </c>
      <c r="AZ319">
        <f t="shared" ref="AZ319" si="2465">CC319-CC318</f>
        <v>72</v>
      </c>
      <c r="BA319">
        <f t="shared" si="1901"/>
        <v>0</v>
      </c>
      <c r="BB319">
        <f t="shared" ref="BB319" si="2466">AW319/AV319</f>
        <v>0</v>
      </c>
      <c r="BC319">
        <f t="shared" ref="BC319" si="2467">AY319/AX319</f>
        <v>4.6762589928057555E-2</v>
      </c>
      <c r="BD319">
        <f t="shared" ref="BD319" si="2468">AZ319/AY319</f>
        <v>1.8461538461538463</v>
      </c>
      <c r="BE319">
        <f t="shared" ref="BE319" si="2469">SUM(AT313:AT319)/SUM(AS313:AS319)</f>
        <v>6.3027773602256545E-2</v>
      </c>
      <c r="BF319">
        <f t="shared" ref="BF319" si="2470">SUM(AT306:AT319)/SUM(AS306:AS319)</f>
        <v>6.5920798454603996E-2</v>
      </c>
      <c r="BG319">
        <f t="shared" ref="BG319" si="2471">SUM(AW313:AW319)/SUM(AV313:AV319)</f>
        <v>3.4791252485089463E-2</v>
      </c>
      <c r="BH319">
        <f t="shared" ref="BH319" si="2472">SUM(AY313:AY319)/SUM(AX313:AX319)</f>
        <v>6.2219831450600678E-2</v>
      </c>
      <c r="BI319">
        <f t="shared" ref="BI319" si="2473">SUM(BA313:BA319)/SUM(AZ313:AZ319)</f>
        <v>3.9845758354755782E-2</v>
      </c>
      <c r="BJ319" s="20">
        <v>0.06</v>
      </c>
      <c r="BK319" s="20">
        <v>0.1</v>
      </c>
      <c r="BL319" s="20">
        <v>0.08</v>
      </c>
      <c r="BM319" s="20">
        <v>3579558</v>
      </c>
      <c r="BN319" s="20">
        <v>342499</v>
      </c>
      <c r="BO319" s="20"/>
      <c r="BP319" s="20"/>
      <c r="BQ319" s="20">
        <v>1462822</v>
      </c>
      <c r="BR319" s="20"/>
      <c r="BS319" s="20"/>
      <c r="BT319" s="20">
        <v>317124</v>
      </c>
      <c r="BU319" s="20">
        <v>27623</v>
      </c>
      <c r="BV319" s="20">
        <v>2632</v>
      </c>
      <c r="BW319" s="20"/>
      <c r="BX319" s="20"/>
      <c r="BY319" s="20">
        <v>10498</v>
      </c>
      <c r="BZ319" s="20"/>
      <c r="CA319" s="20"/>
      <c r="CB319" s="20">
        <v>2520</v>
      </c>
      <c r="CC319" s="20">
        <v>21567</v>
      </c>
      <c r="CD319" s="20">
        <v>1604</v>
      </c>
      <c r="CE319" s="20"/>
      <c r="CF319" s="20"/>
      <c r="CG319" s="20">
        <v>6136</v>
      </c>
      <c r="CH319" s="20"/>
      <c r="CI319" s="20"/>
      <c r="CJ319" s="20">
        <v>1528</v>
      </c>
      <c r="CK319" s="20">
        <v>159753</v>
      </c>
      <c r="CL319" s="20">
        <v>15557</v>
      </c>
      <c r="CM319" s="20"/>
      <c r="CN319" s="20"/>
      <c r="CO319" s="20">
        <v>61704</v>
      </c>
      <c r="CP319" s="20"/>
      <c r="CQ319" s="20"/>
      <c r="CR319" s="20">
        <v>14276</v>
      </c>
    </row>
    <row r="320" spans="1:96" x14ac:dyDescent="0.35">
      <c r="A320" s="14">
        <f t="shared" si="2230"/>
        <v>44226</v>
      </c>
      <c r="B320" s="9">
        <v>1469900</v>
      </c>
      <c r="C320">
        <v>318450</v>
      </c>
      <c r="D320">
        <v>281526</v>
      </c>
      <c r="E320" s="9">
        <v>4577</v>
      </c>
      <c r="F320" s="9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474">-(J320-J319)+L320</f>
        <v>19</v>
      </c>
      <c r="N320" s="7">
        <f t="shared" ref="N320" si="2475">B320-C320</f>
        <v>1151450</v>
      </c>
      <c r="O320" s="4">
        <f t="shared" ref="O320" si="2476">C320/B320</f>
        <v>0.21664739097897817</v>
      </c>
      <c r="R320">
        <f t="shared" ref="R320" si="2477">C320-C319</f>
        <v>1326</v>
      </c>
      <c r="S320">
        <f t="shared" ref="S320" si="2478">N320-N319</f>
        <v>5752</v>
      </c>
      <c r="T320" s="8">
        <f t="shared" ref="T320" si="2479">R320/V320</f>
        <v>0.18734105679570501</v>
      </c>
      <c r="U320" s="8">
        <f t="shared" ref="U320" si="2480">SUM(R314:R320)/SUM(V314:V320)</f>
        <v>0.25492276854144558</v>
      </c>
      <c r="V320">
        <f t="shared" ref="V320" si="2481">B320-B319</f>
        <v>7078</v>
      </c>
      <c r="W320">
        <f t="shared" ref="W320" si="2482">C320-D320-E320</f>
        <v>32347</v>
      </c>
      <c r="X320" s="3">
        <f t="shared" ref="X320" si="2483">F320/W320</f>
        <v>1.162395276223452E-2</v>
      </c>
      <c r="Y320">
        <f t="shared" ref="Y320" si="2484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485">Z320-AC320-AF320</f>
        <v>207</v>
      </c>
      <c r="AJ320">
        <f t="shared" ref="AJ320" si="2486">AA320-AD320-AG320</f>
        <v>221</v>
      </c>
      <c r="AK320">
        <f t="shared" ref="AK320" si="2487">AB320-AE320-AH320</f>
        <v>1250</v>
      </c>
      <c r="AS320">
        <f t="shared" ref="AS320" si="2488">BM320-BM319</f>
        <v>33002</v>
      </c>
      <c r="AT320">
        <f t="shared" si="1952"/>
        <v>1429</v>
      </c>
      <c r="AU320">
        <f t="shared" ref="AU320" si="2489">AT320/AS320</f>
        <v>4.3300406035997815E-2</v>
      </c>
      <c r="AV320">
        <f t="shared" ref="AV320" si="2490">BU320-BU319</f>
        <v>462</v>
      </c>
      <c r="AW320">
        <f t="shared" si="1897"/>
        <v>15</v>
      </c>
      <c r="AX320">
        <f t="shared" ref="AX320" si="2491">CK320-CK319</f>
        <v>3046</v>
      </c>
      <c r="AY320">
        <f t="shared" si="1899"/>
        <v>59</v>
      </c>
      <c r="AZ320">
        <f t="shared" ref="AZ320" si="2492">CC320-CC319</f>
        <v>388</v>
      </c>
      <c r="BA320">
        <f t="shared" si="1901"/>
        <v>9</v>
      </c>
      <c r="BB320">
        <f t="shared" ref="BB320" si="2493">AW320/AV320</f>
        <v>3.2467532467532464E-2</v>
      </c>
      <c r="BC320">
        <f t="shared" ref="BC320" si="2494">AY320/AX320</f>
        <v>1.9369665134602757E-2</v>
      </c>
      <c r="BD320">
        <f t="shared" ref="BD320" si="2495">AZ320/AY320</f>
        <v>6.5762711864406782</v>
      </c>
      <c r="BE320">
        <f t="shared" ref="BE320" si="2496">SUM(AT314:AT320)/SUM(AS314:AS320)</f>
        <v>5.7228353863745106E-2</v>
      </c>
      <c r="BF320">
        <f t="shared" ref="BF320" si="2497">SUM(AT307:AT320)/SUM(AS307:AS320)</f>
        <v>6.2645648811182592E-2</v>
      </c>
      <c r="BG320">
        <f t="shared" ref="BG320" si="2498">SUM(AW314:AW320)/SUM(AV314:AV320)</f>
        <v>3.1430934656741107E-2</v>
      </c>
      <c r="BH320">
        <f t="shared" ref="BH320" si="2499">SUM(AY314:AY320)/SUM(AX314:AX320)</f>
        <v>4.2040063257775435E-2</v>
      </c>
      <c r="BI320">
        <f t="shared" ref="BI320" si="2500">SUM(BA314:BA320)/SUM(AZ314:AZ320)</f>
        <v>2.7635619242579325E-2</v>
      </c>
      <c r="BJ320" s="20">
        <v>0.06</v>
      </c>
      <c r="BK320" s="20">
        <v>0.1</v>
      </c>
      <c r="BL320" s="20">
        <v>0.08</v>
      </c>
      <c r="BM320" s="20">
        <v>3612560</v>
      </c>
      <c r="BN320" s="20">
        <v>343928</v>
      </c>
      <c r="BO320" s="20"/>
      <c r="BP320" s="20"/>
      <c r="BQ320" s="20">
        <v>1469900</v>
      </c>
      <c r="BR320" s="20"/>
      <c r="BS320" s="20"/>
      <c r="BT320" s="20">
        <v>318450</v>
      </c>
      <c r="BU320" s="20">
        <v>28085</v>
      </c>
      <c r="BV320" s="20">
        <v>2647</v>
      </c>
      <c r="BW320" s="20"/>
      <c r="BX320" s="20"/>
      <c r="BY320" s="20">
        <v>10801</v>
      </c>
      <c r="BZ320" s="20"/>
      <c r="CA320" s="20"/>
      <c r="CB320" s="20">
        <v>2529</v>
      </c>
      <c r="CC320" s="20">
        <v>21955</v>
      </c>
      <c r="CD320" s="20">
        <v>1613</v>
      </c>
      <c r="CE320" s="20"/>
      <c r="CF320" s="20"/>
      <c r="CG320" s="20">
        <v>6257</v>
      </c>
      <c r="CH320" s="20"/>
      <c r="CI320" s="20"/>
      <c r="CJ320" s="20">
        <v>1535</v>
      </c>
      <c r="CK320" s="20">
        <v>162799</v>
      </c>
      <c r="CL320" s="20">
        <v>15616</v>
      </c>
      <c r="CM320" s="20"/>
      <c r="CN320" s="20"/>
      <c r="CO320" s="20">
        <v>63041</v>
      </c>
      <c r="CP320" s="20"/>
      <c r="CQ320" s="20"/>
      <c r="CR320" s="20">
        <v>14338</v>
      </c>
    </row>
    <row r="321" spans="1:96" x14ac:dyDescent="0.35">
      <c r="A321" s="14">
        <f t="shared" si="2230"/>
        <v>44227</v>
      </c>
      <c r="B321" s="9">
        <v>1472772</v>
      </c>
      <c r="C321">
        <v>319206</v>
      </c>
      <c r="D321">
        <v>282480</v>
      </c>
      <c r="E321" s="9">
        <v>4651</v>
      </c>
      <c r="F321" s="9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501">-(J321-J320)+L321</f>
        <v>19</v>
      </c>
      <c r="N321" s="7">
        <f t="shared" ref="N321" si="2502">B321-C321</f>
        <v>1153566</v>
      </c>
      <c r="O321" s="4">
        <f t="shared" ref="O321" si="2503">C321/B321</f>
        <v>0.21673823239442358</v>
      </c>
      <c r="R321">
        <f t="shared" ref="R321" si="2504">C321-C320</f>
        <v>756</v>
      </c>
      <c r="S321">
        <f t="shared" ref="S321" si="2505">N321-N320</f>
        <v>2116</v>
      </c>
      <c r="T321" s="8">
        <f t="shared" ref="T321" si="2506">R321/V321</f>
        <v>0.26323119777158777</v>
      </c>
      <c r="U321" s="8">
        <f t="shared" ref="U321" si="2507">SUM(R315:R321)/SUM(V315:V321)</f>
        <v>0.25029335836658062</v>
      </c>
      <c r="V321">
        <f t="shared" ref="V321" si="2508">B321-B320</f>
        <v>2872</v>
      </c>
      <c r="W321">
        <f t="shared" ref="W321" si="2509">C321-D321-E321</f>
        <v>32075</v>
      </c>
      <c r="X321" s="3">
        <f t="shared" ref="X321" si="2510">F321/W321</f>
        <v>1.1161340607950116E-2</v>
      </c>
      <c r="Y321">
        <f t="shared" ref="Y321" si="2511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512">Z321-AC321-AF321</f>
        <v>202</v>
      </c>
      <c r="AJ321">
        <f t="shared" ref="AJ321:AJ322" si="2513">AA321-AD321-AG321</f>
        <v>217</v>
      </c>
      <c r="AK321">
        <f t="shared" ref="AK321:AK322" si="2514">AB321-AE321-AH321</f>
        <v>1258</v>
      </c>
      <c r="AS321">
        <f t="shared" ref="AS321" si="2515">BM321-BM320</f>
        <v>9588</v>
      </c>
      <c r="AT321">
        <f t="shared" si="1952"/>
        <v>842</v>
      </c>
      <c r="AU321">
        <f t="shared" ref="AU321" si="2516">AT321/AS321</f>
        <v>8.7818105965790566E-2</v>
      </c>
      <c r="AV321">
        <f t="shared" ref="AV321" si="2517">BU321-BU320</f>
        <v>71</v>
      </c>
      <c r="AW321">
        <f t="shared" si="1897"/>
        <v>5</v>
      </c>
      <c r="AX321">
        <f t="shared" ref="AX321" si="2518">CK321-CK320</f>
        <v>456</v>
      </c>
      <c r="AY321">
        <f t="shared" si="1899"/>
        <v>41</v>
      </c>
      <c r="AZ321">
        <f t="shared" ref="AZ321" si="2519">CC321-CC320</f>
        <v>27</v>
      </c>
      <c r="BA321">
        <f t="shared" si="1901"/>
        <v>2</v>
      </c>
      <c r="BB321">
        <f t="shared" ref="BB321" si="2520">AW321/AV321</f>
        <v>7.0422535211267609E-2</v>
      </c>
      <c r="BC321">
        <f t="shared" ref="BC321" si="2521">AY321/AX321</f>
        <v>8.9912280701754388E-2</v>
      </c>
      <c r="BD321">
        <f t="shared" ref="BD321" si="2522">AZ321/AY321</f>
        <v>0.65853658536585369</v>
      </c>
      <c r="BE321">
        <f t="shared" ref="BE321" si="2523">SUM(AT315:AT321)/SUM(AS315:AS321)</f>
        <v>5.645219949407191E-2</v>
      </c>
      <c r="BF321">
        <f t="shared" ref="BF321" si="2524">SUM(AT308:AT321)/SUM(AS308:AS321)</f>
        <v>6.2428534173203071E-2</v>
      </c>
      <c r="BG321">
        <f t="shared" ref="BG321" si="2525">SUM(AW315:AW321)/SUM(AV315:AV321)</f>
        <v>3.0794165316045379E-2</v>
      </c>
      <c r="BH321">
        <f t="shared" ref="BH321" si="2526">SUM(AY315:AY321)/SUM(AX315:AX321)</f>
        <v>4.1970802919708027E-2</v>
      </c>
      <c r="BI321">
        <f t="shared" ref="BI321" si="2527">SUM(BA315:BA321)/SUM(AZ315:AZ321)</f>
        <v>2.6178010471204188E-2</v>
      </c>
      <c r="BJ321" s="20">
        <v>7.0000000000000007E-2</v>
      </c>
      <c r="BK321" s="20">
        <v>0.1</v>
      </c>
      <c r="BL321" s="20">
        <v>0.08</v>
      </c>
      <c r="BM321" s="20">
        <v>3622148</v>
      </c>
      <c r="BN321" s="20">
        <v>344770</v>
      </c>
      <c r="BO321" s="20"/>
      <c r="BP321" s="20"/>
      <c r="BQ321" s="20">
        <v>1472772</v>
      </c>
      <c r="BR321" s="20"/>
      <c r="BS321" s="20"/>
      <c r="BT321" s="20">
        <v>319206</v>
      </c>
      <c r="BU321" s="20">
        <v>28156</v>
      </c>
      <c r="BV321" s="20">
        <v>2652</v>
      </c>
      <c r="BW321" s="20"/>
      <c r="BX321" s="20"/>
      <c r="BY321" s="20">
        <v>10817</v>
      </c>
      <c r="BZ321" s="20"/>
      <c r="CA321" s="20"/>
      <c r="CB321" s="20">
        <v>2535</v>
      </c>
      <c r="CC321" s="20">
        <v>21982</v>
      </c>
      <c r="CD321" s="20">
        <v>1615</v>
      </c>
      <c r="CE321" s="20"/>
      <c r="CF321" s="20"/>
      <c r="CG321" s="20">
        <v>6265</v>
      </c>
      <c r="CH321" s="20"/>
      <c r="CI321" s="20"/>
      <c r="CJ321" s="20">
        <v>1536</v>
      </c>
      <c r="CK321" s="20">
        <v>163255</v>
      </c>
      <c r="CL321" s="20">
        <v>15657</v>
      </c>
      <c r="CM321" s="20"/>
      <c r="CN321" s="20"/>
      <c r="CO321" s="20">
        <v>63162</v>
      </c>
      <c r="CP321" s="20"/>
      <c r="CQ321" s="20"/>
      <c r="CR321" s="20">
        <v>14371</v>
      </c>
    </row>
    <row r="322" spans="1:96" x14ac:dyDescent="0.35">
      <c r="A322" s="14">
        <f t="shared" si="2230"/>
        <v>44228</v>
      </c>
      <c r="B322" s="9">
        <v>1474033</v>
      </c>
      <c r="C322">
        <v>319495</v>
      </c>
      <c r="D322">
        <v>283038</v>
      </c>
      <c r="E322" s="9">
        <v>4901</v>
      </c>
      <c r="F322" s="9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528">-(J322-J321)+L322</f>
        <v>9</v>
      </c>
      <c r="N322" s="7">
        <f t="shared" ref="N322" si="2529">B322-C322</f>
        <v>1154538</v>
      </c>
      <c r="O322" s="4">
        <f t="shared" ref="O322" si="2530">C322/B322</f>
        <v>0.21674887875644575</v>
      </c>
      <c r="R322">
        <f t="shared" ref="R322" si="2531">C322-C321</f>
        <v>289</v>
      </c>
      <c r="S322">
        <f t="shared" ref="S322" si="2532">N322-N321</f>
        <v>972</v>
      </c>
      <c r="T322" s="8">
        <f t="shared" ref="T322" si="2533">R322/V322</f>
        <v>0.22918318794607453</v>
      </c>
      <c r="U322" s="8">
        <f t="shared" ref="U322" si="2534">SUM(R316:R322)/SUM(V316:V322)</f>
        <v>0.24923322047400917</v>
      </c>
      <c r="V322">
        <f t="shared" ref="V322" si="2535">B322-B321</f>
        <v>1261</v>
      </c>
      <c r="W322">
        <f t="shared" ref="W322" si="2536">C322-D322-E322</f>
        <v>31556</v>
      </c>
      <c r="X322" s="3">
        <f t="shared" ref="X322" si="2537">F322/W322</f>
        <v>1.1661807580174927E-2</v>
      </c>
      <c r="Y322">
        <f t="shared" ref="Y322" si="2538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512"/>
        <v>199</v>
      </c>
      <c r="AJ322">
        <f t="shared" si="2513"/>
        <v>211</v>
      </c>
      <c r="AK322">
        <f t="shared" si="2514"/>
        <v>1242</v>
      </c>
      <c r="AL322">
        <v>3</v>
      </c>
      <c r="AM322">
        <v>3</v>
      </c>
      <c r="AN322">
        <v>18</v>
      </c>
      <c r="AS322">
        <f t="shared" ref="AS322" si="2539">BM322-BM321</f>
        <v>5800</v>
      </c>
      <c r="AT322">
        <f t="shared" si="1952"/>
        <v>282</v>
      </c>
      <c r="AU322">
        <f t="shared" ref="AU322" si="2540">AT322/AS322</f>
        <v>4.8620689655172411E-2</v>
      </c>
      <c r="AV322">
        <f t="shared" ref="AV322" si="2541">BU322-BU321</f>
        <v>41</v>
      </c>
      <c r="AW322">
        <f t="shared" si="1897"/>
        <v>0</v>
      </c>
      <c r="AX322">
        <f t="shared" ref="AX322" si="2542">CK322-CK321</f>
        <v>454</v>
      </c>
      <c r="AY322">
        <f t="shared" si="1899"/>
        <v>15</v>
      </c>
      <c r="AZ322">
        <f t="shared" ref="AZ322" si="2543">CC322-CC321</f>
        <v>16</v>
      </c>
      <c r="BA322">
        <f t="shared" si="1901"/>
        <v>0</v>
      </c>
      <c r="BB322">
        <f t="shared" ref="BB322" si="2544">AW322/AV322</f>
        <v>0</v>
      </c>
      <c r="BC322">
        <f t="shared" ref="BC322" si="2545">AY322/AX322</f>
        <v>3.3039647577092511E-2</v>
      </c>
      <c r="BD322">
        <f t="shared" ref="BD322" si="2546">AZ322/AY322</f>
        <v>1.0666666666666667</v>
      </c>
      <c r="BE322">
        <f t="shared" ref="BE322" si="2547">SUM(AT316:AT322)/SUM(AS316:AS322)</f>
        <v>5.5011938003318363E-2</v>
      </c>
      <c r="BF322">
        <f t="shared" ref="BF322" si="2548">SUM(AT309:AT322)/SUM(AS309:AS322)</f>
        <v>6.1611203782596692E-2</v>
      </c>
      <c r="BG322">
        <f t="shared" ref="BG322" si="2549">SUM(AW316:AW322)/SUM(AV316:AV322)</f>
        <v>2.9838709677419355E-2</v>
      </c>
      <c r="BH322">
        <f t="shared" ref="BH322" si="2550">SUM(AY316:AY322)/SUM(AX316:AX322)</f>
        <v>4.1158536585365856E-2</v>
      </c>
      <c r="BI322">
        <f t="shared" ref="BI322" si="2551">SUM(BA316:BA322)/SUM(AZ316:AZ322)</f>
        <v>2.185792349726776E-2</v>
      </c>
      <c r="BJ322" s="20">
        <v>0.06</v>
      </c>
      <c r="BK322" s="20">
        <v>0.1</v>
      </c>
      <c r="BL322" s="20">
        <v>7.0000000000000007E-2</v>
      </c>
      <c r="BM322" s="20">
        <v>3627948</v>
      </c>
      <c r="BN322" s="20">
        <v>345052</v>
      </c>
      <c r="BO322" s="20"/>
      <c r="BP322" s="20"/>
      <c r="BQ322" s="20">
        <v>1474033</v>
      </c>
      <c r="BR322" s="20"/>
      <c r="BS322" s="20"/>
      <c r="BT322" s="20">
        <v>319495</v>
      </c>
      <c r="BU322" s="20">
        <v>28197</v>
      </c>
      <c r="BV322" s="20">
        <v>2652</v>
      </c>
      <c r="BW322" s="20"/>
      <c r="BX322" s="20"/>
      <c r="BY322" s="20">
        <v>10828</v>
      </c>
      <c r="BZ322" s="20"/>
      <c r="CA322" s="20"/>
      <c r="CB322" s="20">
        <v>2537</v>
      </c>
      <c r="CC322" s="20">
        <v>21998</v>
      </c>
      <c r="CD322" s="20">
        <v>1615</v>
      </c>
      <c r="CE322" s="20"/>
      <c r="CF322" s="20"/>
      <c r="CG322" s="20">
        <v>6266</v>
      </c>
      <c r="CH322" s="20"/>
      <c r="CI322" s="20"/>
      <c r="CJ322" s="20">
        <v>1536</v>
      </c>
      <c r="CK322" s="20">
        <v>163709</v>
      </c>
      <c r="CL322" s="20">
        <v>15672</v>
      </c>
      <c r="CM322" s="20"/>
      <c r="CN322" s="20"/>
      <c r="CO322" s="20">
        <v>63210</v>
      </c>
      <c r="CP322" s="20"/>
      <c r="CQ322" s="20"/>
      <c r="CR322" s="20">
        <v>14377</v>
      </c>
    </row>
    <row r="323" spans="1:96" x14ac:dyDescent="0.35">
      <c r="A323" s="14">
        <f t="shared" si="2230"/>
        <v>44229</v>
      </c>
      <c r="B323" s="9">
        <v>1477304</v>
      </c>
      <c r="C323">
        <v>320342</v>
      </c>
      <c r="D323">
        <v>286341</v>
      </c>
      <c r="E323" s="9">
        <v>4906</v>
      </c>
      <c r="F323" s="9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552">-(J323-J322)+L323</f>
        <v>7</v>
      </c>
      <c r="N323" s="7">
        <f t="shared" ref="N323" si="2553">B323-C323</f>
        <v>1156962</v>
      </c>
      <c r="O323" s="4">
        <f t="shared" ref="O323" si="2554">C323/B323</f>
        <v>0.21684230192296236</v>
      </c>
      <c r="R323">
        <f t="shared" ref="R323" si="2555">C323-C322</f>
        <v>847</v>
      </c>
      <c r="S323">
        <f t="shared" ref="S323" si="2556">N323-N322</f>
        <v>2424</v>
      </c>
      <c r="T323" s="8">
        <f t="shared" ref="T323" si="2557">R323/V323</f>
        <v>0.25894221950473861</v>
      </c>
      <c r="U323" s="8">
        <f t="shared" ref="U323" si="2558">SUM(R317:R323)/SUM(V317:V323)</f>
        <v>0.24807548063637441</v>
      </c>
      <c r="V323">
        <f t="shared" ref="V323" si="2559">B323-B322</f>
        <v>3271</v>
      </c>
      <c r="W323">
        <f t="shared" ref="W323" si="2560">C323-D323-E323</f>
        <v>29095</v>
      </c>
      <c r="X323" s="3">
        <f t="shared" ref="X323" si="2561">F323/W323</f>
        <v>1.3404365011170304E-2</v>
      </c>
      <c r="Y323">
        <f t="shared" ref="Y323" si="2562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563">Z323-AC323-AF323</f>
        <v>193</v>
      </c>
      <c r="AJ323">
        <f t="shared" ref="AJ323" si="2564">AA323-AD323-AG323</f>
        <v>184</v>
      </c>
      <c r="AK323">
        <f t="shared" ref="AK323" si="2565">AB323-AE323-AH323</f>
        <v>1130</v>
      </c>
      <c r="AL323">
        <v>2</v>
      </c>
      <c r="AM323">
        <v>2</v>
      </c>
      <c r="AN323">
        <v>8</v>
      </c>
      <c r="AS323">
        <f t="shared" ref="AS323:AS324" si="2566">BM323-BM322</f>
        <v>20700</v>
      </c>
      <c r="AT323">
        <f t="shared" si="1952"/>
        <v>950</v>
      </c>
      <c r="AU323">
        <f t="shared" ref="AU323" si="2567">AT323/AS323</f>
        <v>4.5893719806763288E-2</v>
      </c>
      <c r="AV323">
        <f t="shared" ref="AV323" si="2568">BU323-BU322</f>
        <v>154</v>
      </c>
      <c r="AW323">
        <f t="shared" si="1897"/>
        <v>9</v>
      </c>
      <c r="AX323">
        <f t="shared" ref="AX323" si="2569">CK323-CK322</f>
        <v>769</v>
      </c>
      <c r="AY323">
        <f t="shared" si="1899"/>
        <v>11</v>
      </c>
      <c r="AZ323">
        <f t="shared" ref="AZ323" si="2570">CC323-CC322</f>
        <v>96</v>
      </c>
      <c r="BA323">
        <f t="shared" si="1901"/>
        <v>2</v>
      </c>
      <c r="BB323">
        <f t="shared" ref="BB323" si="2571">AW323/AV323</f>
        <v>5.844155844155844E-2</v>
      </c>
      <c r="BC323">
        <f t="shared" ref="BC323" si="2572">AY323/AX323</f>
        <v>1.4304291287386216E-2</v>
      </c>
      <c r="BD323">
        <f t="shared" ref="BD323" si="2573">AZ323/AY323</f>
        <v>8.7272727272727266</v>
      </c>
      <c r="BE323">
        <f t="shared" ref="BE323" si="2574">SUM(AT317:AT323)/SUM(AS317:AS323)</f>
        <v>5.5479457606237688E-2</v>
      </c>
      <c r="BF323">
        <f t="shared" ref="BF323" si="2575">SUM(AT310:AT323)/SUM(AS310:AS323)</f>
        <v>6.1585959044533241E-2</v>
      </c>
      <c r="BG323">
        <f t="shared" ref="BG323" si="2576">SUM(AW317:AW323)/SUM(AV317:AV323)</f>
        <v>3.2812500000000001E-2</v>
      </c>
      <c r="BH323">
        <f t="shared" ref="BH323" si="2577">SUM(AY317:AY323)/SUM(AX317:AX323)</f>
        <v>3.8241172551632244E-2</v>
      </c>
      <c r="BI323">
        <f t="shared" ref="BI323" si="2578">SUM(BA317:BA323)/SUM(AZ317:AZ323)</f>
        <v>1.8285714285714287E-2</v>
      </c>
      <c r="BJ323" s="20">
        <v>7.0000000000000007E-2</v>
      </c>
      <c r="BK323" s="20">
        <v>0.09</v>
      </c>
      <c r="BL323" s="20">
        <v>7.0000000000000007E-2</v>
      </c>
      <c r="BM323" s="20">
        <v>3648648</v>
      </c>
      <c r="BN323" s="20">
        <v>346002</v>
      </c>
      <c r="BO323" s="20"/>
      <c r="BP323" s="20"/>
      <c r="BQ323" s="20">
        <v>1477304</v>
      </c>
      <c r="BR323" s="20"/>
      <c r="BS323" s="20"/>
      <c r="BT323" s="20">
        <v>320342</v>
      </c>
      <c r="BU323" s="20">
        <v>28351</v>
      </c>
      <c r="BV323" s="20">
        <v>2661</v>
      </c>
      <c r="BW323" s="20"/>
      <c r="BX323" s="20"/>
      <c r="BY323" s="20">
        <v>10856</v>
      </c>
      <c r="BZ323" s="20"/>
      <c r="CA323" s="20"/>
      <c r="CB323" s="20">
        <v>2544</v>
      </c>
      <c r="CC323" s="20">
        <v>22094</v>
      </c>
      <c r="CD323" s="20">
        <v>1617</v>
      </c>
      <c r="CE323" s="20"/>
      <c r="CF323" s="20"/>
      <c r="CG323" s="20">
        <v>6276</v>
      </c>
      <c r="CH323" s="20"/>
      <c r="CI323" s="20"/>
      <c r="CJ323" s="20">
        <v>1538</v>
      </c>
      <c r="CK323" s="20">
        <v>164478</v>
      </c>
      <c r="CL323" s="20">
        <v>15683</v>
      </c>
      <c r="CM323" s="20"/>
      <c r="CN323" s="20"/>
      <c r="CO323" s="20">
        <v>63330</v>
      </c>
      <c r="CP323" s="20"/>
      <c r="CQ323" s="20"/>
      <c r="CR323" s="20">
        <v>14389</v>
      </c>
    </row>
    <row r="324" spans="1:96" x14ac:dyDescent="0.35">
      <c r="A324" s="14">
        <f t="shared" si="2230"/>
        <v>44230</v>
      </c>
      <c r="B324" s="9">
        <v>1480685</v>
      </c>
      <c r="C324">
        <v>321271</v>
      </c>
      <c r="D324">
        <v>288312</v>
      </c>
      <c r="E324" s="9">
        <v>4919</v>
      </c>
      <c r="F324" s="9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579">-(J324-J323)+L324</f>
        <v>14</v>
      </c>
      <c r="N324" s="7">
        <f t="shared" ref="N324" si="2580">B324-C324</f>
        <v>1159414</v>
      </c>
      <c r="O324" s="4">
        <f t="shared" ref="O324" si="2581">C324/B324</f>
        <v>0.21697457595639855</v>
      </c>
      <c r="R324">
        <f t="shared" ref="R324" si="2582">C324-C323</f>
        <v>929</v>
      </c>
      <c r="S324">
        <f t="shared" ref="S324" si="2583">N324-N323</f>
        <v>2452</v>
      </c>
      <c r="T324" s="8">
        <f t="shared" ref="T324" si="2584">R324/V324</f>
        <v>0.27477077787636794</v>
      </c>
      <c r="U324" s="8">
        <f t="shared" ref="U324" si="2585">SUM(R318:R324)/SUM(V318:V324)</f>
        <v>0.24525050100200402</v>
      </c>
      <c r="V324">
        <f t="shared" ref="V324" si="2586">B324-B323</f>
        <v>3381</v>
      </c>
      <c r="W324">
        <f t="shared" ref="W324" si="2587">C324-D324-E324</f>
        <v>28040</v>
      </c>
      <c r="X324" s="3">
        <f t="shared" ref="X324" si="2588">F324/W324</f>
        <v>1.362339514978602E-2</v>
      </c>
      <c r="Y324">
        <f t="shared" ref="Y324" si="2589">E324-E323</f>
        <v>13</v>
      </c>
      <c r="Z324">
        <v>2554</v>
      </c>
      <c r="AA324">
        <v>1543</v>
      </c>
      <c r="AB324">
        <v>14432</v>
      </c>
      <c r="AC324">
        <v>2313</v>
      </c>
      <c r="AD324">
        <v>1352</v>
      </c>
      <c r="AE324">
        <v>13071</v>
      </c>
      <c r="AF324">
        <v>51</v>
      </c>
      <c r="AG324">
        <v>29</v>
      </c>
      <c r="AH324">
        <v>261</v>
      </c>
      <c r="AI324">
        <f t="shared" ref="AI324" si="2590">Z324-AC324-AF324</f>
        <v>190</v>
      </c>
      <c r="AJ324">
        <f t="shared" ref="AJ324" si="2591">AA324-AD324-AG324</f>
        <v>162</v>
      </c>
      <c r="AK324">
        <f t="shared" ref="AK324" si="2592">AB324-AE324-AH324</f>
        <v>1100</v>
      </c>
      <c r="AL324">
        <v>3</v>
      </c>
      <c r="AM324">
        <v>3</v>
      </c>
      <c r="AN324">
        <v>20</v>
      </c>
      <c r="AS324">
        <f t="shared" si="2566"/>
        <v>14888</v>
      </c>
      <c r="AT324">
        <f t="shared" si="1952"/>
        <v>989</v>
      </c>
      <c r="AU324">
        <f t="shared" ref="AU324" si="2593">AT324/AS324</f>
        <v>6.6429339065018814E-2</v>
      </c>
      <c r="AV324">
        <f t="shared" ref="AV324" si="2594">BU324-BU323</f>
        <v>88</v>
      </c>
      <c r="AW324">
        <f t="shared" si="1897"/>
        <v>8</v>
      </c>
      <c r="AX324">
        <f t="shared" ref="AX324" si="2595">CK324-CK323</f>
        <v>696</v>
      </c>
      <c r="AY324">
        <f t="shared" si="1899"/>
        <v>47</v>
      </c>
      <c r="AZ324">
        <f t="shared" ref="AZ324" si="2596">CC324-CC323</f>
        <v>84</v>
      </c>
      <c r="BA324">
        <f t="shared" si="1901"/>
        <v>5</v>
      </c>
      <c r="BB324">
        <f t="shared" ref="BB324" si="2597">AW324/AV324</f>
        <v>9.0909090909090912E-2</v>
      </c>
      <c r="BC324">
        <f t="shared" ref="BC324" si="2598">AY324/AX324</f>
        <v>6.7528735632183909E-2</v>
      </c>
      <c r="BD324">
        <f t="shared" ref="BD324" si="2599">AZ324/AY324</f>
        <v>1.7872340425531914</v>
      </c>
      <c r="BE324">
        <f t="shared" ref="BE324" si="2600">SUM(AT318:AT324)/SUM(AS318:AS324)</f>
        <v>5.5802746902179387E-2</v>
      </c>
      <c r="BF324">
        <f t="shared" ref="BF324" si="2601">SUM(AT311:AT324)/SUM(AS311:AS324)</f>
        <v>6.1492089279602834E-2</v>
      </c>
      <c r="BG324">
        <f t="shared" ref="BG324" si="2602">SUM(AW318:AW324)/SUM(AV318:AV324)</f>
        <v>3.539094650205761E-2</v>
      </c>
      <c r="BH324">
        <f t="shared" ref="BH324" si="2603">SUM(AY318:AY324)/SUM(AX318:AX324)</f>
        <v>3.9641943734015347E-2</v>
      </c>
      <c r="BI324">
        <f t="shared" ref="BI324" si="2604">SUM(BA318:BA324)/SUM(AZ318:AZ324)</f>
        <v>2.4844720496894408E-2</v>
      </c>
      <c r="BJ324" s="20">
        <v>0.08</v>
      </c>
      <c r="BK324" s="20">
        <v>0.09</v>
      </c>
      <c r="BL324" s="20">
        <v>7.0000000000000007E-2</v>
      </c>
      <c r="BM324" s="20">
        <v>3663536</v>
      </c>
      <c r="BN324" s="20">
        <v>346991</v>
      </c>
      <c r="BO324" s="20"/>
      <c r="BP324" s="20"/>
      <c r="BQ324" s="20">
        <v>1480685</v>
      </c>
      <c r="BR324" s="20"/>
      <c r="BS324" s="20"/>
      <c r="BT324" s="20">
        <v>321271</v>
      </c>
      <c r="BU324" s="20">
        <v>28439</v>
      </c>
      <c r="BV324" s="20">
        <v>2669</v>
      </c>
      <c r="BW324" s="20"/>
      <c r="BX324" s="20"/>
      <c r="BY324" s="20">
        <v>10877</v>
      </c>
      <c r="BZ324" s="20"/>
      <c r="CA324" s="20"/>
      <c r="CB324" s="20">
        <v>2554</v>
      </c>
      <c r="CC324" s="20">
        <v>22178</v>
      </c>
      <c r="CD324" s="20">
        <v>1622</v>
      </c>
      <c r="CE324" s="20"/>
      <c r="CF324" s="20"/>
      <c r="CG324" s="20">
        <v>6291</v>
      </c>
      <c r="CH324" s="20"/>
      <c r="CI324" s="20"/>
      <c r="CJ324" s="20">
        <v>1543</v>
      </c>
      <c r="CK324" s="20">
        <v>165174</v>
      </c>
      <c r="CL324" s="20">
        <v>15730</v>
      </c>
      <c r="CM324" s="20"/>
      <c r="CN324" s="20"/>
      <c r="CO324" s="20">
        <v>63478</v>
      </c>
      <c r="CP324" s="20"/>
      <c r="CQ324" s="20"/>
      <c r="CR324" s="20">
        <v>14432</v>
      </c>
    </row>
    <row r="325" spans="1:96" x14ac:dyDescent="0.35">
      <c r="A325" s="14">
        <f t="shared" si="2230"/>
        <v>44231</v>
      </c>
      <c r="B325" s="9">
        <v>1485685</v>
      </c>
      <c r="C325">
        <v>322512</v>
      </c>
      <c r="D325">
        <v>290011</v>
      </c>
      <c r="E325" s="9">
        <v>4975</v>
      </c>
      <c r="F325" s="9">
        <v>360</v>
      </c>
      <c r="H325">
        <v>77</v>
      </c>
      <c r="I325">
        <v>54</v>
      </c>
      <c r="J325">
        <v>66</v>
      </c>
      <c r="K325">
        <v>12</v>
      </c>
      <c r="L325">
        <v>11</v>
      </c>
      <c r="M325">
        <f t="shared" ref="M325" si="2605">-(J325-J324)+L325</f>
        <v>22</v>
      </c>
      <c r="N325" s="7">
        <f t="shared" ref="N325" si="2606">B325-C325</f>
        <v>1163173</v>
      </c>
      <c r="O325" s="4">
        <f t="shared" ref="O325" si="2607">C325/B325</f>
        <v>0.21707966358952269</v>
      </c>
      <c r="R325">
        <f t="shared" ref="R325" si="2608">C325-C324</f>
        <v>1241</v>
      </c>
      <c r="S325">
        <f t="shared" ref="S325" si="2609">N325-N324</f>
        <v>3759</v>
      </c>
      <c r="T325" s="8">
        <f t="shared" ref="T325" si="2610">R325/V325</f>
        <v>0.2482</v>
      </c>
      <c r="U325" s="8">
        <f t="shared" ref="U325" si="2611">SUM(R319:R325)/SUM(V319:V325)</f>
        <v>0.23583990061725998</v>
      </c>
      <c r="V325">
        <f t="shared" ref="V325" si="2612">B325-B324</f>
        <v>5000</v>
      </c>
      <c r="W325">
        <f t="shared" ref="W325" si="2613">C325-D325-E325</f>
        <v>27526</v>
      </c>
      <c r="X325" s="3">
        <f t="shared" ref="X325" si="2614">F325/W325</f>
        <v>1.3078543922110004E-2</v>
      </c>
      <c r="Y325">
        <f t="shared" ref="Y325" si="2615">E325-E324</f>
        <v>56</v>
      </c>
      <c r="Z325">
        <v>2559</v>
      </c>
      <c r="AA325">
        <v>1546</v>
      </c>
      <c r="AB325">
        <v>14473</v>
      </c>
      <c r="AC325">
        <v>2328</v>
      </c>
      <c r="AD325">
        <v>1371</v>
      </c>
      <c r="AE325">
        <v>13120</v>
      </c>
      <c r="AF325">
        <v>51</v>
      </c>
      <c r="AG325">
        <v>29</v>
      </c>
      <c r="AH325">
        <v>263</v>
      </c>
      <c r="AI325">
        <f t="shared" ref="AI325" si="2616">Z325-AC325-AF325</f>
        <v>180</v>
      </c>
      <c r="AJ325">
        <f t="shared" ref="AJ325" si="2617">AA325-AD325-AG325</f>
        <v>146</v>
      </c>
      <c r="AK325">
        <f t="shared" ref="AK325" si="2618">AB325-AE325-AH325</f>
        <v>1090</v>
      </c>
      <c r="AL325">
        <v>2</v>
      </c>
      <c r="AM325">
        <v>2</v>
      </c>
      <c r="AN325">
        <v>14</v>
      </c>
      <c r="AS325">
        <f t="shared" ref="AS325" si="2619">BM325-BM324</f>
        <v>26416</v>
      </c>
      <c r="AT325">
        <f t="shared" si="1952"/>
        <v>1343</v>
      </c>
      <c r="AU325">
        <f t="shared" ref="AU325" si="2620">AT325/AS325</f>
        <v>5.0840399757722594E-2</v>
      </c>
      <c r="AV325">
        <f t="shared" ref="AV325" si="2621">BU325-BU324</f>
        <v>317</v>
      </c>
      <c r="AW325">
        <f t="shared" si="1897"/>
        <v>7</v>
      </c>
      <c r="AX325">
        <f t="shared" ref="AX325" si="2622">CK325-CK324</f>
        <v>1588</v>
      </c>
      <c r="AY325">
        <f t="shared" si="1899"/>
        <v>38</v>
      </c>
      <c r="AZ325">
        <f t="shared" ref="AZ325" si="2623">CC325-CC324</f>
        <v>226</v>
      </c>
      <c r="BA325">
        <f t="shared" si="1901"/>
        <v>3</v>
      </c>
      <c r="BB325">
        <f t="shared" ref="BB325" si="2624">AW325/AV325</f>
        <v>2.2082018927444796E-2</v>
      </c>
      <c r="BC325">
        <f t="shared" ref="BC325" si="2625">AY325/AX325</f>
        <v>2.3929471032745592E-2</v>
      </c>
      <c r="BD325">
        <f t="shared" ref="BD325" si="2626">AZ325/AY325</f>
        <v>5.9473684210526319</v>
      </c>
      <c r="BE325">
        <f t="shared" ref="BE325" si="2627">SUM(AT319:AT325)/SUM(AS319:AS325)</f>
        <v>5.2973197656293713E-2</v>
      </c>
      <c r="BF325">
        <f t="shared" ref="BF325" si="2628">SUM(AT312:AT325)/SUM(AS312:AS325)</f>
        <v>5.821898378168084E-2</v>
      </c>
      <c r="BG325">
        <f t="shared" ref="BG325" si="2629">SUM(AW319:AW325)/SUM(AV319:AV325)</f>
        <v>3.4134988363072147E-2</v>
      </c>
      <c r="BH325">
        <f t="shared" ref="BH325" si="2630">SUM(AY319:AY325)/SUM(AX319:AX325)</f>
        <v>3.1875557822261889E-2</v>
      </c>
      <c r="BI325">
        <f t="shared" ref="BI325" si="2631">SUM(BA319:BA325)/SUM(AZ319:AZ325)</f>
        <v>2.3102310231023101E-2</v>
      </c>
      <c r="BJ325" s="20">
        <v>7.0000000000000007E-2</v>
      </c>
      <c r="BK325" s="20">
        <v>0.09</v>
      </c>
      <c r="BL325" s="20">
        <v>0.06</v>
      </c>
      <c r="BM325" s="20">
        <v>3689952</v>
      </c>
      <c r="BN325" s="20">
        <v>348334</v>
      </c>
      <c r="BO325" s="20"/>
      <c r="BP325" s="20"/>
      <c r="BQ325" s="20">
        <v>1485685</v>
      </c>
      <c r="BR325" s="20"/>
      <c r="BS325" s="20"/>
      <c r="BT325" s="20">
        <v>322512</v>
      </c>
      <c r="BU325" s="20">
        <v>28756</v>
      </c>
      <c r="BV325" s="20">
        <v>2676</v>
      </c>
      <c r="BW325" s="20"/>
      <c r="BX325" s="20"/>
      <c r="BY325" s="20">
        <v>10923</v>
      </c>
      <c r="BZ325" s="20"/>
      <c r="CA325" s="20"/>
      <c r="CB325" s="20">
        <v>2559</v>
      </c>
      <c r="CC325" s="20">
        <v>22404</v>
      </c>
      <c r="CD325" s="20">
        <v>1625</v>
      </c>
      <c r="CE325" s="20"/>
      <c r="CF325" s="20"/>
      <c r="CG325" s="20">
        <v>6305</v>
      </c>
      <c r="CH325" s="20"/>
      <c r="CI325" s="20"/>
      <c r="CJ325" s="20">
        <v>1546</v>
      </c>
      <c r="CK325" s="20">
        <v>166762</v>
      </c>
      <c r="CL325" s="20">
        <v>15768</v>
      </c>
      <c r="CM325" s="20"/>
      <c r="CN325" s="20"/>
      <c r="CO325" s="20">
        <v>63679</v>
      </c>
      <c r="CP325" s="20"/>
      <c r="CQ325" s="20"/>
      <c r="CR325" s="20">
        <v>14473</v>
      </c>
    </row>
    <row r="326" spans="1:96" x14ac:dyDescent="0.35">
      <c r="A326" s="14">
        <f t="shared" si="2230"/>
        <v>44232</v>
      </c>
      <c r="B326" s="9">
        <v>1489077</v>
      </c>
      <c r="C326">
        <v>323301</v>
      </c>
      <c r="D326">
        <v>291529</v>
      </c>
      <c r="E326" s="9">
        <v>5033</v>
      </c>
      <c r="F326" s="9">
        <v>348</v>
      </c>
      <c r="H326">
        <v>66</v>
      </c>
      <c r="I326">
        <v>52</v>
      </c>
      <c r="J326">
        <v>71</v>
      </c>
      <c r="K326">
        <v>11</v>
      </c>
      <c r="L326">
        <v>14</v>
      </c>
      <c r="M326">
        <f t="shared" ref="M326" si="2632">-(J326-J325)+L326</f>
        <v>9</v>
      </c>
      <c r="N326" s="7">
        <f t="shared" ref="N326" si="2633">B326-C326</f>
        <v>1165776</v>
      </c>
      <c r="O326" s="4">
        <f t="shared" ref="O326" si="2634">C326/B326</f>
        <v>0.21711503166055213</v>
      </c>
      <c r="R326">
        <f t="shared" ref="R326" si="2635">C326-C325</f>
        <v>789</v>
      </c>
      <c r="S326">
        <f t="shared" ref="S326" si="2636">N326-N325</f>
        <v>2603</v>
      </c>
      <c r="T326" s="8">
        <f t="shared" ref="T326" si="2637">R326/V326</f>
        <v>0.23260613207547171</v>
      </c>
      <c r="U326" s="8">
        <f t="shared" ref="U326" si="2638">SUM(R320:R326)/SUM(V320:V326)</f>
        <v>0.2352694724814321</v>
      </c>
      <c r="V326">
        <f t="shared" ref="V326" si="2639">B326-B325</f>
        <v>3392</v>
      </c>
      <c r="W326">
        <f t="shared" ref="W326" si="2640">C326-D326-E326</f>
        <v>26739</v>
      </c>
      <c r="X326" s="3">
        <f t="shared" ref="X326" si="2641">F326/W326</f>
        <v>1.3014697632671379E-2</v>
      </c>
      <c r="Y326">
        <f t="shared" ref="Y326" si="2642">E326-E325</f>
        <v>58</v>
      </c>
      <c r="Z326">
        <v>2565</v>
      </c>
      <c r="AA326">
        <v>1550</v>
      </c>
      <c r="AB326">
        <v>14504</v>
      </c>
      <c r="AC326">
        <v>2341</v>
      </c>
      <c r="AD326">
        <v>1384</v>
      </c>
      <c r="AE326">
        <v>13176</v>
      </c>
      <c r="AF326">
        <v>52</v>
      </c>
      <c r="AG326">
        <v>29</v>
      </c>
      <c r="AH326">
        <v>264</v>
      </c>
      <c r="AI326">
        <f t="shared" ref="AI326" si="2643">Z326-AC326-AF326</f>
        <v>172</v>
      </c>
      <c r="AJ326">
        <f t="shared" ref="AJ326" si="2644">AA326-AD326-AG326</f>
        <v>137</v>
      </c>
      <c r="AK326">
        <f t="shared" ref="AK326" si="2645">AB326-AE326-AH326</f>
        <v>1064</v>
      </c>
      <c r="AL326">
        <v>2</v>
      </c>
      <c r="AM326">
        <v>2</v>
      </c>
      <c r="AN326">
        <v>14</v>
      </c>
      <c r="AS326">
        <f t="shared" ref="AS326" si="2646">BM326-BM325</f>
        <v>19613</v>
      </c>
      <c r="AT326">
        <f t="shared" si="1952"/>
        <v>871</v>
      </c>
      <c r="AU326">
        <f t="shared" ref="AU326" si="2647">AT326/AS326</f>
        <v>4.4409320348748282E-2</v>
      </c>
      <c r="AV326">
        <f t="shared" ref="AV326" si="2648">BU326-BU325</f>
        <v>159</v>
      </c>
      <c r="AW326">
        <f t="shared" si="1897"/>
        <v>6</v>
      </c>
      <c r="AX326">
        <f t="shared" ref="AX326" si="2649">CK326-CK325</f>
        <v>864</v>
      </c>
      <c r="AY326">
        <f t="shared" si="1899"/>
        <v>36</v>
      </c>
      <c r="AZ326">
        <f t="shared" ref="AZ326" si="2650">CC326-CC325</f>
        <v>90</v>
      </c>
      <c r="BA326">
        <f t="shared" si="1901"/>
        <v>3</v>
      </c>
      <c r="BB326">
        <f t="shared" ref="BB326" si="2651">AW326/AV326</f>
        <v>3.7735849056603772E-2</v>
      </c>
      <c r="BC326">
        <f t="shared" ref="BC326" si="2652">AY326/AX326</f>
        <v>4.1666666666666664E-2</v>
      </c>
      <c r="BD326">
        <f t="shared" ref="BD326" si="2653">AZ326/AY326</f>
        <v>2.5</v>
      </c>
      <c r="BE326">
        <f t="shared" ref="BE326" si="2654">SUM(AT320:AT326)/SUM(AS320:AS326)</f>
        <v>5.1581837901036098E-2</v>
      </c>
      <c r="BF326">
        <f t="shared" ref="BF326" si="2655">SUM(AT313:AT326)/SUM(AS313:AS326)</f>
        <v>5.6906622788975729E-2</v>
      </c>
      <c r="BG326">
        <f t="shared" ref="BG326" si="2656">SUM(AW320:AW326)/SUM(AV320:AV326)</f>
        <v>3.8699690402476783E-2</v>
      </c>
      <c r="BH326">
        <f t="shared" ref="BH326" si="2657">SUM(AY320:AY326)/SUM(AX320:AX326)</f>
        <v>3.1373047123078875E-2</v>
      </c>
      <c r="BI326">
        <f t="shared" ref="BI326" si="2658">SUM(BA320:BA326)/SUM(AZ320:AZ326)</f>
        <v>2.5889967637540454E-2</v>
      </c>
      <c r="BJ326" s="20">
        <v>7.0000000000000007E-2</v>
      </c>
      <c r="BK326" s="20">
        <v>0.08</v>
      </c>
      <c r="BL326" s="20">
        <v>0.06</v>
      </c>
      <c r="BM326" s="20">
        <v>3709565</v>
      </c>
      <c r="BN326" s="20">
        <v>349205</v>
      </c>
      <c r="BO326" s="20"/>
      <c r="BP326" s="20"/>
      <c r="BQ326" s="20">
        <v>1489077</v>
      </c>
      <c r="BR326" s="20"/>
      <c r="BS326" s="20"/>
      <c r="BT326" s="20">
        <v>323301</v>
      </c>
      <c r="BU326" s="20">
        <v>28915</v>
      </c>
      <c r="BV326" s="20">
        <v>2682</v>
      </c>
      <c r="BW326" s="20"/>
      <c r="BX326" s="20"/>
      <c r="BY326" s="20">
        <v>10952</v>
      </c>
      <c r="BZ326" s="20"/>
      <c r="CA326" s="20"/>
      <c r="CB326" s="20">
        <v>2565</v>
      </c>
      <c r="CC326" s="20">
        <v>22494</v>
      </c>
      <c r="CD326" s="20">
        <v>1628</v>
      </c>
      <c r="CE326" s="20"/>
      <c r="CF326" s="20"/>
      <c r="CG326" s="20">
        <v>6316</v>
      </c>
      <c r="CH326" s="20"/>
      <c r="CI326" s="20"/>
      <c r="CJ326" s="20">
        <v>1550</v>
      </c>
      <c r="CK326" s="20">
        <v>167626</v>
      </c>
      <c r="CL326" s="20">
        <v>15804</v>
      </c>
      <c r="CM326" s="20"/>
      <c r="CN326" s="20"/>
      <c r="CO326" s="20">
        <v>63803</v>
      </c>
      <c r="CP326" s="20"/>
      <c r="CQ326" s="20"/>
      <c r="CR326" s="20">
        <v>14504</v>
      </c>
    </row>
    <row r="327" spans="1:96" x14ac:dyDescent="0.35">
      <c r="A327" s="14">
        <f t="shared" si="2230"/>
        <v>44233</v>
      </c>
      <c r="B327" s="9">
        <v>1491722</v>
      </c>
      <c r="C327">
        <v>323872</v>
      </c>
      <c r="D327">
        <v>293102</v>
      </c>
      <c r="E327" s="9">
        <v>5067</v>
      </c>
      <c r="F327" s="9">
        <v>336</v>
      </c>
      <c r="H327">
        <v>67</v>
      </c>
      <c r="I327">
        <v>47</v>
      </c>
      <c r="J327">
        <v>70</v>
      </c>
      <c r="K327">
        <v>12</v>
      </c>
      <c r="L327">
        <v>10</v>
      </c>
      <c r="M327">
        <f t="shared" ref="M327" si="2659">-(J327-J326)+L327</f>
        <v>11</v>
      </c>
      <c r="N327" s="7">
        <f t="shared" ref="N327" si="2660">B327-C327</f>
        <v>1167850</v>
      </c>
      <c r="O327" s="4">
        <f t="shared" ref="O327" si="2661">C327/B327</f>
        <v>0.21711284006001119</v>
      </c>
      <c r="R327">
        <f t="shared" ref="R327" si="2662">C327-C326</f>
        <v>571</v>
      </c>
      <c r="S327">
        <f t="shared" ref="S327" si="2663">N327-N326</f>
        <v>2074</v>
      </c>
      <c r="T327" s="8">
        <f t="shared" ref="T327" si="2664">R327/V327</f>
        <v>0.2158790170132325</v>
      </c>
      <c r="U327" s="8">
        <f t="shared" ref="U327" si="2665">SUM(R321:R327)/SUM(V321:V327)</f>
        <v>0.2484648519842361</v>
      </c>
      <c r="V327">
        <f t="shared" ref="V327" si="2666">B327-B326</f>
        <v>2645</v>
      </c>
      <c r="W327">
        <f t="shared" ref="W327" si="2667">C327-D327-E327</f>
        <v>25703</v>
      </c>
      <c r="X327" s="3">
        <f t="shared" ref="X327" si="2668">F327/W327</f>
        <v>1.3072403999533128E-2</v>
      </c>
      <c r="Y327">
        <f t="shared" ref="Y327" si="2669">E327-E326</f>
        <v>34</v>
      </c>
      <c r="Z327">
        <v>2572</v>
      </c>
      <c r="AA327">
        <v>1551</v>
      </c>
      <c r="AB327">
        <v>14517</v>
      </c>
      <c r="AC327">
        <v>2354</v>
      </c>
      <c r="AD327">
        <v>1391</v>
      </c>
      <c r="AE327">
        <v>13221</v>
      </c>
      <c r="AF327">
        <v>52</v>
      </c>
      <c r="AG327">
        <v>29</v>
      </c>
      <c r="AH327">
        <v>265</v>
      </c>
      <c r="AI327">
        <f t="shared" ref="AI327" si="2670">Z327-AC327-AF327</f>
        <v>166</v>
      </c>
      <c r="AJ327">
        <f t="shared" ref="AJ327" si="2671">AA327-AD327-AG327</f>
        <v>131</v>
      </c>
      <c r="AK327">
        <f t="shared" ref="AK327" si="2672">AB327-AE327-AH327</f>
        <v>1031</v>
      </c>
      <c r="AL327">
        <v>1</v>
      </c>
      <c r="AM327">
        <v>1</v>
      </c>
      <c r="AN327">
        <v>30</v>
      </c>
      <c r="AS327">
        <f t="shared" ref="AS327" si="2673">BM327-BM326</f>
        <v>16480</v>
      </c>
      <c r="AT327">
        <f t="shared" si="1952"/>
        <v>593</v>
      </c>
      <c r="AU327">
        <f t="shared" ref="AU327" si="2674">AT327/AS327</f>
        <v>3.5983009708737863E-2</v>
      </c>
      <c r="AV327">
        <f t="shared" ref="AV327" si="2675">BU327-BU326</f>
        <v>120</v>
      </c>
      <c r="AW327">
        <f t="shared" si="1897"/>
        <v>3</v>
      </c>
      <c r="AX327">
        <f t="shared" ref="AX327" si="2676">CK327-CK326</f>
        <v>1201</v>
      </c>
      <c r="AY327">
        <f t="shared" si="1899"/>
        <v>27</v>
      </c>
      <c r="AZ327">
        <f t="shared" ref="AZ327" si="2677">CC327-CC326</f>
        <v>128</v>
      </c>
      <c r="BA327">
        <f t="shared" si="1901"/>
        <v>5</v>
      </c>
      <c r="BB327">
        <f t="shared" ref="BB327" si="2678">AW327/AV327</f>
        <v>2.5000000000000001E-2</v>
      </c>
      <c r="BC327">
        <f t="shared" ref="BC327" si="2679">AY327/AX327</f>
        <v>2.2481265611990008E-2</v>
      </c>
      <c r="BD327">
        <f t="shared" ref="BD327" si="2680">AZ327/AY327</f>
        <v>4.7407407407407405</v>
      </c>
      <c r="BE327">
        <f t="shared" ref="BE327" si="2681">SUM(AT321:AT327)/SUM(AS321:AS327)</f>
        <v>5.1724897563554653E-2</v>
      </c>
      <c r="BF327">
        <f t="shared" ref="BF327" si="2682">SUM(AT314:AT327)/SUM(AS314:AS327)</f>
        <v>5.4590832692843691E-2</v>
      </c>
      <c r="BG327">
        <f t="shared" ref="BG327" si="2683">SUM(AW321:AW327)/SUM(AV321:AV327)</f>
        <v>0.04</v>
      </c>
      <c r="BH327">
        <f t="shared" ref="BH327" si="2684">SUM(AY321:AY327)/SUM(AX321:AX327)</f>
        <v>3.5666887856668876E-2</v>
      </c>
      <c r="BI327">
        <f t="shared" ref="BI327" si="2685">SUM(BA321:BA327)/SUM(AZ321:AZ327)</f>
        <v>2.9985007496251874E-2</v>
      </c>
      <c r="BJ327" s="20">
        <v>7.0000000000000007E-2</v>
      </c>
      <c r="BK327" s="20">
        <v>0.08</v>
      </c>
      <c r="BL327" s="20">
        <v>0.05</v>
      </c>
      <c r="BM327" s="20">
        <v>3726045</v>
      </c>
      <c r="BN327" s="20">
        <v>349798</v>
      </c>
      <c r="BO327" s="20"/>
      <c r="BP327" s="20"/>
      <c r="BQ327" s="20">
        <v>1491722</v>
      </c>
      <c r="BR327" s="20"/>
      <c r="BS327" s="20"/>
      <c r="BT327" s="20">
        <v>323872</v>
      </c>
      <c r="BU327" s="20">
        <v>29035</v>
      </c>
      <c r="BV327" s="20">
        <v>2685</v>
      </c>
      <c r="BW327" s="20"/>
      <c r="BX327" s="20"/>
      <c r="BY327" s="20">
        <v>10967</v>
      </c>
      <c r="BZ327" s="20"/>
      <c r="CA327" s="20"/>
      <c r="CB327" s="20">
        <v>2572</v>
      </c>
      <c r="CC327" s="20">
        <v>22622</v>
      </c>
      <c r="CD327" s="20">
        <v>1633</v>
      </c>
      <c r="CE327" s="20"/>
      <c r="CF327" s="20"/>
      <c r="CG327" s="20">
        <v>6327</v>
      </c>
      <c r="CH327" s="20"/>
      <c r="CI327" s="20"/>
      <c r="CJ327" s="20">
        <v>1551</v>
      </c>
      <c r="CK327" s="20">
        <v>168827</v>
      </c>
      <c r="CL327" s="20">
        <v>15831</v>
      </c>
      <c r="CM327" s="20"/>
      <c r="CN327" s="20"/>
      <c r="CO327" s="20">
        <v>63898</v>
      </c>
      <c r="CP327" s="20"/>
      <c r="CQ327" s="20"/>
      <c r="CR327" s="20">
        <v>14517</v>
      </c>
    </row>
    <row r="328" spans="1:96" x14ac:dyDescent="0.35">
      <c r="A328" s="14">
        <f t="shared" si="2230"/>
        <v>44234</v>
      </c>
      <c r="B328" s="9">
        <v>1491935</v>
      </c>
      <c r="C328">
        <v>323936</v>
      </c>
      <c r="D328">
        <v>293072</v>
      </c>
      <c r="E328" s="9">
        <v>5108</v>
      </c>
      <c r="F328" s="9">
        <v>316</v>
      </c>
      <c r="H328">
        <v>68</v>
      </c>
      <c r="I328">
        <v>69</v>
      </c>
      <c r="J328">
        <v>70</v>
      </c>
      <c r="K328">
        <v>12</v>
      </c>
      <c r="L328">
        <v>17</v>
      </c>
      <c r="M328">
        <f t="shared" ref="M328" si="2686">-(J328-J327)+L328</f>
        <v>17</v>
      </c>
      <c r="N328" s="7">
        <f t="shared" ref="N328" si="2687">B328-C328</f>
        <v>1167999</v>
      </c>
      <c r="O328" s="4">
        <f t="shared" ref="O328" si="2688">C328/B328</f>
        <v>0.21712474068910509</v>
      </c>
      <c r="R328">
        <f t="shared" ref="R328" si="2689">C328-C327</f>
        <v>64</v>
      </c>
      <c r="S328">
        <f t="shared" ref="S328" si="2690">N328-N327</f>
        <v>149</v>
      </c>
      <c r="T328" s="8">
        <f t="shared" ref="T328" si="2691">R328/V328</f>
        <v>0.30046948356807512</v>
      </c>
      <c r="U328" s="8">
        <f t="shared" ref="U328" si="2692">SUM(R322:R328)/SUM(V322:V328)</f>
        <v>0.24682982831498199</v>
      </c>
      <c r="V328">
        <f t="shared" ref="V328" si="2693">B328-B327</f>
        <v>213</v>
      </c>
      <c r="W328">
        <f t="shared" ref="W328" si="2694">C328-D328-E328</f>
        <v>25756</v>
      </c>
      <c r="X328" s="3">
        <f t="shared" ref="X328" si="2695">F328/W328</f>
        <v>1.226898586737071E-2</v>
      </c>
      <c r="Y328">
        <f t="shared" ref="Y328" si="2696">E328-E327</f>
        <v>41</v>
      </c>
      <c r="Z328">
        <v>2573</v>
      </c>
      <c r="AA328">
        <v>1551</v>
      </c>
      <c r="AB328">
        <v>14550</v>
      </c>
      <c r="AC328">
        <v>2360</v>
      </c>
      <c r="AD328">
        <v>1398</v>
      </c>
      <c r="AE328">
        <v>13234</v>
      </c>
      <c r="AF328">
        <v>52</v>
      </c>
      <c r="AG328">
        <v>29</v>
      </c>
      <c r="AH328">
        <v>265</v>
      </c>
      <c r="AI328">
        <f t="shared" ref="AI328" si="2697">Z328-AC328-AF328</f>
        <v>161</v>
      </c>
      <c r="AJ328">
        <f t="shared" ref="AJ328" si="2698">AA328-AD328-AG328</f>
        <v>124</v>
      </c>
      <c r="AK328">
        <f t="shared" ref="AK328" si="2699">AB328-AE328-AH328</f>
        <v>1051</v>
      </c>
      <c r="AL328">
        <v>1</v>
      </c>
      <c r="AM328">
        <v>1</v>
      </c>
      <c r="AN328">
        <v>30</v>
      </c>
      <c r="AS328">
        <f t="shared" ref="AS328" si="2700">BM328-BM327</f>
        <v>8382</v>
      </c>
      <c r="AT328">
        <f t="shared" si="1952"/>
        <v>604</v>
      </c>
      <c r="AU328">
        <f t="shared" ref="AU328" si="2701">AT328/AS328</f>
        <v>7.2059174421379144E-2</v>
      </c>
      <c r="AV328">
        <f t="shared" ref="AV328" si="2702">BU328-BU327</f>
        <v>29</v>
      </c>
      <c r="AW328">
        <f t="shared" si="1897"/>
        <v>3</v>
      </c>
      <c r="AX328">
        <f t="shared" ref="AX328" si="2703">CK328-CK327</f>
        <v>345</v>
      </c>
      <c r="AY328">
        <f t="shared" si="1899"/>
        <v>31</v>
      </c>
      <c r="AZ328">
        <f t="shared" ref="AZ328" si="2704">CC328-CC327</f>
        <v>38</v>
      </c>
      <c r="BA328">
        <f t="shared" si="1901"/>
        <v>-1</v>
      </c>
      <c r="BB328">
        <f t="shared" ref="BB328" si="2705">AW328/AV328</f>
        <v>0.10344827586206896</v>
      </c>
      <c r="BC328">
        <f t="shared" ref="BC328" si="2706">AY328/AX328</f>
        <v>8.9855072463768115E-2</v>
      </c>
      <c r="BD328">
        <f t="shared" ref="BD328" si="2707">AZ328/AY328</f>
        <v>1.2258064516129032</v>
      </c>
      <c r="BE328">
        <f t="shared" ref="BE328" si="2708">SUM(AT322:AT328)/SUM(AS322:AS328)</f>
        <v>5.0160760249022524E-2</v>
      </c>
      <c r="BF328">
        <f t="shared" ref="BF328" si="2709">SUM(AT315:AT328)/SUM(AS315:AS328)</f>
        <v>5.3459146145111262E-2</v>
      </c>
      <c r="BG328">
        <f t="shared" ref="BG328" si="2710">SUM(AW322:AW328)/SUM(AV322:AV328)</f>
        <v>3.9647577092511016E-2</v>
      </c>
      <c r="BH328">
        <f t="shared" ref="BH328" si="2711">SUM(AY322:AY328)/SUM(AX322:AX328)</f>
        <v>3.4645935440256889E-2</v>
      </c>
      <c r="BI328">
        <f t="shared" ref="BI328" si="2712">SUM(BA322:BA328)/SUM(AZ322:AZ328)</f>
        <v>2.5073746312684365E-2</v>
      </c>
      <c r="BJ328" s="20">
        <v>7.0000000000000007E-2</v>
      </c>
      <c r="BK328" s="20">
        <v>0.08</v>
      </c>
      <c r="BL328" s="20">
        <v>0.05</v>
      </c>
      <c r="BM328" s="20">
        <v>3734427</v>
      </c>
      <c r="BN328" s="20">
        <v>350402</v>
      </c>
      <c r="BO328" s="20"/>
      <c r="BP328" s="20"/>
      <c r="BQ328" s="20">
        <v>1493897</v>
      </c>
      <c r="BR328" s="20"/>
      <c r="BS328" s="20"/>
      <c r="BT328" s="20">
        <v>324403</v>
      </c>
      <c r="BU328" s="20">
        <v>29064</v>
      </c>
      <c r="BV328" s="20">
        <v>2688</v>
      </c>
      <c r="BW328" s="20"/>
      <c r="BX328" s="20"/>
      <c r="BY328" s="20">
        <v>10976</v>
      </c>
      <c r="BZ328" s="20"/>
      <c r="CA328" s="20"/>
      <c r="CB328" s="20">
        <v>2573</v>
      </c>
      <c r="CC328" s="20">
        <v>22660</v>
      </c>
      <c r="CD328" s="20">
        <v>1632</v>
      </c>
      <c r="CE328" s="20"/>
      <c r="CF328" s="20"/>
      <c r="CG328" s="20">
        <v>6333</v>
      </c>
      <c r="CH328" s="20"/>
      <c r="CI328" s="20"/>
      <c r="CJ328" s="20">
        <v>1551</v>
      </c>
      <c r="CK328" s="20">
        <v>169172</v>
      </c>
      <c r="CL328" s="20">
        <v>15862</v>
      </c>
      <c r="CM328" s="20"/>
      <c r="CN328" s="20"/>
      <c r="CO328" s="20">
        <v>64006</v>
      </c>
      <c r="CP328" s="20"/>
      <c r="CQ328" s="20"/>
      <c r="CR328" s="20">
        <v>14550</v>
      </c>
    </row>
    <row r="329" spans="1:96" x14ac:dyDescent="0.35">
      <c r="A329" s="14">
        <f t="shared" si="2230"/>
        <v>44235</v>
      </c>
      <c r="B329" s="9">
        <v>1495202</v>
      </c>
      <c r="C329">
        <v>324664</v>
      </c>
      <c r="D329">
        <v>294117</v>
      </c>
      <c r="E329" s="9">
        <v>5108</v>
      </c>
      <c r="F329" s="9">
        <v>318</v>
      </c>
      <c r="H329">
        <v>69</v>
      </c>
      <c r="I329">
        <v>34</v>
      </c>
      <c r="J329">
        <v>69</v>
      </c>
      <c r="K329">
        <v>11</v>
      </c>
      <c r="L329">
        <v>10</v>
      </c>
      <c r="M329">
        <f t="shared" ref="M329" si="2713">-(J329-J328)+L329</f>
        <v>11</v>
      </c>
      <c r="N329" s="7">
        <f t="shared" ref="N329" si="2714">B329-C329</f>
        <v>1170538</v>
      </c>
      <c r="O329" s="4">
        <f t="shared" ref="O329" si="2715">C329/B329</f>
        <v>0.21713721624235388</v>
      </c>
      <c r="R329">
        <f t="shared" ref="R329" si="2716">C329-C328</f>
        <v>728</v>
      </c>
      <c r="S329">
        <f t="shared" ref="S329" si="2717">N329-N328</f>
        <v>2539</v>
      </c>
      <c r="T329" s="8">
        <f t="shared" ref="T329" si="2718">R329/V329</f>
        <v>0.22283440465258647</v>
      </c>
      <c r="U329" s="8">
        <f t="shared" ref="U329" si="2719">SUM(R323:R329)/SUM(V323:V329)</f>
        <v>0.24417780717086304</v>
      </c>
      <c r="V329">
        <f t="shared" ref="V329" si="2720">B329-B328</f>
        <v>3267</v>
      </c>
      <c r="W329">
        <f t="shared" ref="W329" si="2721">C329-D329-E329</f>
        <v>25439</v>
      </c>
      <c r="X329" s="3">
        <f t="shared" ref="X329" si="2722">F329/W329</f>
        <v>1.2500491371516176E-2</v>
      </c>
      <c r="Y329">
        <f t="shared" ref="Y329" si="2723">E329-E328</f>
        <v>0</v>
      </c>
      <c r="Z329">
        <v>2575</v>
      </c>
      <c r="AA329">
        <v>1551</v>
      </c>
      <c r="AB329">
        <v>14556</v>
      </c>
      <c r="AC329">
        <v>2361</v>
      </c>
      <c r="AD329">
        <v>1403</v>
      </c>
      <c r="AE329">
        <v>13255</v>
      </c>
      <c r="AF329">
        <v>52</v>
      </c>
      <c r="AG329">
        <v>29</v>
      </c>
      <c r="AH329">
        <v>265</v>
      </c>
      <c r="AI329">
        <f t="shared" ref="AI329" si="2724">Z329-AC329-AF329</f>
        <v>162</v>
      </c>
      <c r="AJ329">
        <f t="shared" ref="AJ329" si="2725">AA329-AD329-AG329</f>
        <v>119</v>
      </c>
      <c r="AK329">
        <f t="shared" ref="AK329" si="2726">AB329-AE329-AH329</f>
        <v>1036</v>
      </c>
      <c r="AL329">
        <v>1</v>
      </c>
      <c r="AM329">
        <v>1</v>
      </c>
      <c r="AN329">
        <v>26</v>
      </c>
      <c r="AS329">
        <f t="shared" ref="AS329" si="2727">BM329-BM328</f>
        <v>4942</v>
      </c>
      <c r="AT329">
        <f t="shared" si="1952"/>
        <v>274</v>
      </c>
      <c r="AU329">
        <f t="shared" ref="AU329" si="2728">AT329/AS329</f>
        <v>5.544314042897612E-2</v>
      </c>
      <c r="AV329">
        <f t="shared" ref="AV329" si="2729">BU329-BU328</f>
        <v>23</v>
      </c>
      <c r="AW329">
        <f t="shared" si="1897"/>
        <v>1</v>
      </c>
      <c r="AX329">
        <f t="shared" ref="AX329" si="2730">CK329-CK328</f>
        <v>231</v>
      </c>
      <c r="AY329">
        <f t="shared" si="1899"/>
        <v>2</v>
      </c>
      <c r="AZ329">
        <f t="shared" ref="AZ329" si="2731">CC329-CC328</f>
        <v>22</v>
      </c>
      <c r="BA329">
        <f t="shared" si="1901"/>
        <v>0</v>
      </c>
      <c r="BB329">
        <f t="shared" ref="BB329" si="2732">AW329/AV329</f>
        <v>4.3478260869565216E-2</v>
      </c>
      <c r="BC329">
        <f t="shared" ref="BC329" si="2733">AY329/AX329</f>
        <v>8.658008658008658E-3</v>
      </c>
      <c r="BD329">
        <f t="shared" ref="BD329" si="2734">AZ329/AY329</f>
        <v>11</v>
      </c>
      <c r="BE329">
        <f t="shared" ref="BE329" si="2735">SUM(AT323:AT329)/SUM(AS323:AS329)</f>
        <v>5.047522459859452E-2</v>
      </c>
      <c r="BF329">
        <f t="shared" ref="BF329" si="2736">SUM(AT316:AT329)/SUM(AS316:AS329)</f>
        <v>5.2860717690317312E-2</v>
      </c>
      <c r="BG329">
        <f t="shared" ref="BG329" si="2737">SUM(AW323:AW329)/SUM(AV323:AV329)</f>
        <v>4.1573033707865172E-2</v>
      </c>
      <c r="BH329">
        <f t="shared" ref="BH329" si="2738">SUM(AY323:AY329)/SUM(AX323:AX329)</f>
        <v>3.3719704952581663E-2</v>
      </c>
      <c r="BI329">
        <f t="shared" ref="BI329" si="2739">SUM(BA323:BA329)/SUM(AZ323:AZ329)</f>
        <v>2.4853801169590642E-2</v>
      </c>
      <c r="BJ329" s="20">
        <v>7.0000000000000007E-2</v>
      </c>
      <c r="BK329" s="20">
        <v>0.08</v>
      </c>
      <c r="BL329" s="20">
        <v>0.05</v>
      </c>
      <c r="BM329" s="20">
        <v>3739369</v>
      </c>
      <c r="BN329" s="20">
        <v>350676</v>
      </c>
      <c r="BO329" s="20"/>
      <c r="BP329" s="20"/>
      <c r="BQ329" s="20">
        <v>1495202</v>
      </c>
      <c r="BR329" s="20"/>
      <c r="BS329" s="20"/>
      <c r="BT329" s="20">
        <v>324664</v>
      </c>
      <c r="BU329" s="20">
        <v>29087</v>
      </c>
      <c r="BV329" s="20">
        <v>2689</v>
      </c>
      <c r="BW329" s="20"/>
      <c r="BX329" s="20"/>
      <c r="BY329" s="20">
        <v>10980</v>
      </c>
      <c r="BZ329" s="20"/>
      <c r="CA329" s="20"/>
      <c r="CB329" s="20">
        <v>2575</v>
      </c>
      <c r="CC329" s="20">
        <v>22682</v>
      </c>
      <c r="CD329" s="20">
        <v>1632</v>
      </c>
      <c r="CE329" s="20"/>
      <c r="CF329" s="20"/>
      <c r="CG329" s="20">
        <v>6339</v>
      </c>
      <c r="CH329" s="20"/>
      <c r="CI329" s="20"/>
      <c r="CJ329" s="20">
        <v>1551</v>
      </c>
      <c r="CK329" s="20">
        <v>169403</v>
      </c>
      <c r="CL329" s="20">
        <v>15864</v>
      </c>
      <c r="CM329" s="20"/>
      <c r="CN329" s="20"/>
      <c r="CO329" s="20">
        <v>64042</v>
      </c>
      <c r="CP329" s="20"/>
      <c r="CQ329" s="20"/>
      <c r="CR329" s="20">
        <v>14556</v>
      </c>
    </row>
    <row r="330" spans="1:96" x14ac:dyDescent="0.35">
      <c r="A330" s="14">
        <f t="shared" si="2230"/>
        <v>44236</v>
      </c>
      <c r="B330" s="9">
        <v>1498121</v>
      </c>
      <c r="C330">
        <v>325376</v>
      </c>
      <c r="D330">
        <v>296440</v>
      </c>
      <c r="E330" s="9">
        <v>5110</v>
      </c>
      <c r="F330" s="9">
        <v>327</v>
      </c>
      <c r="H330">
        <v>67</v>
      </c>
      <c r="I330">
        <v>40</v>
      </c>
      <c r="J330">
        <v>73</v>
      </c>
      <c r="K330">
        <v>12</v>
      </c>
      <c r="L330">
        <v>10</v>
      </c>
      <c r="M330">
        <f t="shared" ref="M330" si="2740">-(J330-J329)+L330</f>
        <v>6</v>
      </c>
      <c r="N330" s="7">
        <f t="shared" ref="N330" si="2741">B330-C330</f>
        <v>1172745</v>
      </c>
      <c r="O330" s="4">
        <f t="shared" ref="O330" si="2742">C330/B330</f>
        <v>0.21718939925413233</v>
      </c>
      <c r="R330">
        <f t="shared" ref="R330" si="2743">C330-C329</f>
        <v>712</v>
      </c>
      <c r="S330">
        <f t="shared" ref="S330" si="2744">N330-N329</f>
        <v>2207</v>
      </c>
      <c r="T330" s="8">
        <f t="shared" ref="T330" si="2745">R330/V330</f>
        <v>0.24391915039397052</v>
      </c>
      <c r="U330" s="8">
        <f t="shared" ref="U330" si="2746">SUM(R324:R330)/SUM(V324:V330)</f>
        <v>0.24182158812509008</v>
      </c>
      <c r="V330">
        <f t="shared" ref="V330" si="2747">B330-B329</f>
        <v>2919</v>
      </c>
      <c r="W330">
        <f t="shared" ref="W330" si="2748">C330-D330-E330</f>
        <v>23826</v>
      </c>
      <c r="X330" s="3">
        <f t="shared" ref="X330" si="2749">F330/W330</f>
        <v>1.3724502644170234E-2</v>
      </c>
      <c r="Y330">
        <f t="shared" ref="Y330" si="2750">E330-E329</f>
        <v>2</v>
      </c>
      <c r="Z330">
        <v>2582</v>
      </c>
      <c r="AA330">
        <v>1555</v>
      </c>
      <c r="AB330">
        <v>14570</v>
      </c>
      <c r="AC330">
        <v>2370</v>
      </c>
      <c r="AD330">
        <v>1422</v>
      </c>
      <c r="AE330">
        <v>13345</v>
      </c>
      <c r="AF330">
        <v>52</v>
      </c>
      <c r="AG330">
        <v>29</v>
      </c>
      <c r="AH330">
        <v>265</v>
      </c>
      <c r="AI330">
        <f t="shared" ref="AI330:AI335" si="2751">Z330-AC330-AF330</f>
        <v>160</v>
      </c>
      <c r="AJ330">
        <f t="shared" ref="AJ330" si="2752">AA330-AD330-AG330</f>
        <v>104</v>
      </c>
      <c r="AK330">
        <f t="shared" ref="AK330" si="2753">AB330-AE330-AH330</f>
        <v>960</v>
      </c>
      <c r="AL330">
        <v>1</v>
      </c>
      <c r="AM330">
        <v>1</v>
      </c>
      <c r="AN330">
        <v>26</v>
      </c>
      <c r="AS330">
        <f t="shared" ref="AS330" si="2754">BM330-BM329</f>
        <v>19065</v>
      </c>
      <c r="AT330">
        <f t="shared" si="1952"/>
        <v>788</v>
      </c>
      <c r="AU330">
        <f t="shared" ref="AU330" si="2755">AT330/AS330</f>
        <v>4.1332284290584845E-2</v>
      </c>
      <c r="AV330">
        <f t="shared" ref="AV330" si="2756">BU330-BU329</f>
        <v>192</v>
      </c>
      <c r="AW330">
        <f t="shared" ref="AW330:AW344" si="2757">BV330-BV329</f>
        <v>12</v>
      </c>
      <c r="AX330">
        <f t="shared" ref="AX330" si="2758">CK330-CK329</f>
        <v>1071</v>
      </c>
      <c r="AY330">
        <f t="shared" ref="AY330:AY344" si="2759">CL330-CL329</f>
        <v>16</v>
      </c>
      <c r="AZ330">
        <f t="shared" ref="AZ330" si="2760">CC330-CC329</f>
        <v>153</v>
      </c>
      <c r="BA330">
        <f t="shared" ref="BA330:BA344" si="2761">CD330-CD329</f>
        <v>2</v>
      </c>
      <c r="BB330">
        <f t="shared" ref="BB330" si="2762">AW330/AV330</f>
        <v>6.25E-2</v>
      </c>
      <c r="BC330">
        <f t="shared" ref="BC330" si="2763">AY330/AX330</f>
        <v>1.4939309056956116E-2</v>
      </c>
      <c r="BD330">
        <f t="shared" ref="BD330" si="2764">AZ330/AY330</f>
        <v>9.5625</v>
      </c>
      <c r="BE330">
        <f t="shared" ref="BE330" si="2765">SUM(AT324:AT330)/SUM(AS324:AS330)</f>
        <v>4.9751334414224038E-2</v>
      </c>
      <c r="BF330">
        <f t="shared" ref="BF330" si="2766">SUM(AT317:AT330)/SUM(AS317:AS330)</f>
        <v>5.2782364420045892E-2</v>
      </c>
      <c r="BG330">
        <f t="shared" ref="BG330" si="2767">SUM(AW324:AW330)/SUM(AV324:AV330)</f>
        <v>4.3103448275862072E-2</v>
      </c>
      <c r="BH330">
        <f t="shared" ref="BH330" si="2768">SUM(AY324:AY330)/SUM(AX324:AX330)</f>
        <v>3.2855236824549702E-2</v>
      </c>
      <c r="BI330">
        <f t="shared" ref="BI330" si="2769">SUM(BA324:BA330)/SUM(AZ324:AZ330)</f>
        <v>2.2941970310391364E-2</v>
      </c>
      <c r="BJ330" s="20">
        <v>7.0000000000000007E-2</v>
      </c>
      <c r="BK330" s="20">
        <v>7.0000000000000007E-2</v>
      </c>
      <c r="BL330" s="20">
        <v>0.05</v>
      </c>
      <c r="BM330" s="20">
        <v>3758434</v>
      </c>
      <c r="BN330" s="20">
        <v>351464</v>
      </c>
      <c r="BO330" s="20"/>
      <c r="BP330" s="20"/>
      <c r="BQ330" s="20">
        <v>1498121</v>
      </c>
      <c r="BR330" s="20"/>
      <c r="BS330" s="20"/>
      <c r="BT330" s="20">
        <v>325376</v>
      </c>
      <c r="BU330" s="20">
        <v>29279</v>
      </c>
      <c r="BV330" s="20">
        <v>2701</v>
      </c>
      <c r="BW330" s="20"/>
      <c r="BX330" s="20"/>
      <c r="BY330" s="20">
        <v>11009</v>
      </c>
      <c r="BZ330" s="20"/>
      <c r="CA330" s="20"/>
      <c r="CB330" s="20">
        <v>2582</v>
      </c>
      <c r="CC330" s="20">
        <v>22835</v>
      </c>
      <c r="CD330" s="20">
        <v>1634</v>
      </c>
      <c r="CE330" s="20"/>
      <c r="CF330" s="20"/>
      <c r="CG330" s="20">
        <v>6355</v>
      </c>
      <c r="CH330" s="20"/>
      <c r="CI330" s="20"/>
      <c r="CJ330" s="20">
        <v>1555</v>
      </c>
      <c r="CK330" s="20">
        <v>170474</v>
      </c>
      <c r="CL330" s="20">
        <v>15880</v>
      </c>
      <c r="CM330" s="20"/>
      <c r="CN330" s="20"/>
      <c r="CO330" s="20">
        <v>64158</v>
      </c>
      <c r="CP330" s="20"/>
      <c r="CQ330" s="20"/>
      <c r="CR330" s="20">
        <v>14570</v>
      </c>
    </row>
    <row r="331" spans="1:96" x14ac:dyDescent="0.35">
      <c r="A331" s="14">
        <f t="shared" si="2230"/>
        <v>44237</v>
      </c>
      <c r="B331" s="9">
        <v>1501787</v>
      </c>
      <c r="C331">
        <v>326414</v>
      </c>
      <c r="D331">
        <v>297820</v>
      </c>
      <c r="E331" s="9">
        <v>5145</v>
      </c>
      <c r="F331" s="9">
        <v>292</v>
      </c>
      <c r="H331">
        <v>67</v>
      </c>
      <c r="I331">
        <v>48</v>
      </c>
      <c r="J331">
        <v>60</v>
      </c>
      <c r="K331">
        <v>11</v>
      </c>
      <c r="L331">
        <v>11</v>
      </c>
      <c r="M331">
        <f t="shared" ref="M331" si="2770">-(J331-J330)+L331</f>
        <v>24</v>
      </c>
      <c r="N331" s="7">
        <f t="shared" ref="N331" si="2771">B331-C331</f>
        <v>1175373</v>
      </c>
      <c r="O331" s="4">
        <f t="shared" ref="O331" si="2772">C331/B331</f>
        <v>0.21735039656089711</v>
      </c>
      <c r="R331">
        <f t="shared" ref="R331" si="2773">C331-C330</f>
        <v>1038</v>
      </c>
      <c r="S331">
        <f t="shared" ref="S331" si="2774">N331-N330</f>
        <v>2628</v>
      </c>
      <c r="T331" s="8">
        <f t="shared" ref="T331" si="2775">R331/V331</f>
        <v>0.28314238952536824</v>
      </c>
      <c r="U331" s="8">
        <f t="shared" ref="U331" si="2776">SUM(R325:R331)/SUM(V325:V331)</f>
        <v>0.24372097431523079</v>
      </c>
      <c r="V331">
        <f t="shared" ref="V331" si="2777">B331-B330</f>
        <v>3666</v>
      </c>
      <c r="W331">
        <f t="shared" ref="W331" si="2778">C331-D331-E331</f>
        <v>23449</v>
      </c>
      <c r="X331" s="3">
        <f t="shared" ref="X331" si="2779">F331/W331</f>
        <v>1.2452556612222269E-2</v>
      </c>
      <c r="Y331">
        <f t="shared" ref="Y331" si="2780">E331-E330</f>
        <v>35</v>
      </c>
      <c r="Z331">
        <v>2592</v>
      </c>
      <c r="AA331">
        <v>1557</v>
      </c>
      <c r="AB331">
        <v>14603</v>
      </c>
      <c r="AC331">
        <v>2381</v>
      </c>
      <c r="AD331">
        <v>1426</v>
      </c>
      <c r="AE331">
        <v>13398</v>
      </c>
      <c r="AF331">
        <v>52</v>
      </c>
      <c r="AG331">
        <v>29</v>
      </c>
      <c r="AH331">
        <v>267</v>
      </c>
      <c r="AI331">
        <f t="shared" si="2751"/>
        <v>159</v>
      </c>
      <c r="AJ331">
        <f t="shared" ref="AJ331" si="2781">AA331-AD331-AG331</f>
        <v>102</v>
      </c>
      <c r="AK331">
        <f t="shared" ref="AK331" si="2782">AB331-AE331-AH331</f>
        <v>938</v>
      </c>
      <c r="AL331">
        <v>1</v>
      </c>
      <c r="AM331">
        <v>1</v>
      </c>
      <c r="AN331">
        <v>16</v>
      </c>
      <c r="AS331">
        <f t="shared" ref="AS331" si="2783">BM331-BM330</f>
        <v>20114</v>
      </c>
      <c r="AT331">
        <f t="shared" si="1952"/>
        <v>1138</v>
      </c>
      <c r="AU331">
        <f t="shared" ref="AU331" si="2784">AT331/AS331</f>
        <v>5.6577508203241526E-2</v>
      </c>
      <c r="AV331">
        <f t="shared" ref="AV331" si="2785">BU331-BU330</f>
        <v>87</v>
      </c>
      <c r="AW331">
        <f t="shared" si="2757"/>
        <v>9</v>
      </c>
      <c r="AX331">
        <f t="shared" ref="AX331" si="2786">CK331-CK330</f>
        <v>1016</v>
      </c>
      <c r="AY331">
        <f t="shared" si="2759"/>
        <v>39</v>
      </c>
      <c r="AZ331">
        <f t="shared" ref="AZ331" si="2787">CC331-CC330</f>
        <v>141</v>
      </c>
      <c r="BA331">
        <f t="shared" si="2761"/>
        <v>4</v>
      </c>
      <c r="BB331">
        <f t="shared" ref="BB331" si="2788">AW331/AV331</f>
        <v>0.10344827586206896</v>
      </c>
      <c r="BC331">
        <f t="shared" ref="BC331" si="2789">AY331/AX331</f>
        <v>3.8385826771653545E-2</v>
      </c>
      <c r="BD331">
        <f t="shared" ref="BD331" si="2790">AZ331/AY331</f>
        <v>3.6153846153846154</v>
      </c>
      <c r="BE331">
        <f t="shared" ref="BE331" si="2791">SUM(AT325:AT331)/SUM(AS325:AS331)</f>
        <v>4.8786213612492607E-2</v>
      </c>
      <c r="BF331">
        <f t="shared" ref="BF331" si="2792">SUM(AT318:AT331)/SUM(AS318:AS331)</f>
        <v>5.235597621813709E-2</v>
      </c>
      <c r="BG331">
        <f t="shared" ref="BG331" si="2793">SUM(AW325:AW331)/SUM(AV325:AV331)</f>
        <v>4.4228694714131607E-2</v>
      </c>
      <c r="BH331">
        <f t="shared" ref="BH331" si="2794">SUM(AY325:AY331)/SUM(AX325:AX331)</f>
        <v>2.9924002533248891E-2</v>
      </c>
      <c r="BI331">
        <f t="shared" ref="BI331" si="2795">SUM(BA325:BA331)/SUM(AZ325:AZ331)</f>
        <v>2.0050125313283207E-2</v>
      </c>
      <c r="BJ331" s="20">
        <v>0.08</v>
      </c>
      <c r="BK331" s="20">
        <v>7.0000000000000007E-2</v>
      </c>
      <c r="BL331" s="20">
        <v>0.05</v>
      </c>
      <c r="BM331" s="20">
        <v>3778548</v>
      </c>
      <c r="BN331" s="20">
        <v>352602</v>
      </c>
      <c r="BO331" s="20"/>
      <c r="BP331" s="20"/>
      <c r="BQ331" s="20">
        <v>1501787</v>
      </c>
      <c r="BR331" s="20"/>
      <c r="BS331" s="20"/>
      <c r="BT331" s="20">
        <v>326414</v>
      </c>
      <c r="BU331" s="20">
        <v>29366</v>
      </c>
      <c r="BV331" s="20">
        <v>2710</v>
      </c>
      <c r="BW331" s="20"/>
      <c r="BX331" s="20"/>
      <c r="BY331" s="20">
        <v>11027</v>
      </c>
      <c r="BZ331" s="20"/>
      <c r="CA331" s="20"/>
      <c r="CB331" s="20">
        <v>2592</v>
      </c>
      <c r="CC331" s="20">
        <v>22976</v>
      </c>
      <c r="CD331" s="20">
        <v>1638</v>
      </c>
      <c r="CE331" s="20"/>
      <c r="CF331" s="20"/>
      <c r="CG331" s="20">
        <v>6377</v>
      </c>
      <c r="CH331" s="20"/>
      <c r="CI331" s="20"/>
      <c r="CJ331" s="20">
        <v>1557</v>
      </c>
      <c r="CK331" s="20">
        <v>171490</v>
      </c>
      <c r="CL331" s="20">
        <v>15919</v>
      </c>
      <c r="CM331" s="20"/>
      <c r="CN331" s="20"/>
      <c r="CO331" s="20">
        <v>64293</v>
      </c>
      <c r="CP331" s="20"/>
      <c r="CQ331" s="20"/>
      <c r="CR331" s="20">
        <v>14603</v>
      </c>
    </row>
    <row r="332" spans="1:96" x14ac:dyDescent="0.35">
      <c r="A332" s="14">
        <f t="shared" si="2230"/>
        <v>44238</v>
      </c>
      <c r="B332" s="9">
        <v>1505497</v>
      </c>
      <c r="C332">
        <v>327253</v>
      </c>
      <c r="D332">
        <v>299124</v>
      </c>
      <c r="E332" s="9">
        <v>5174</v>
      </c>
      <c r="F332" s="9">
        <v>273</v>
      </c>
      <c r="H332">
        <v>64</v>
      </c>
      <c r="I332">
        <v>32</v>
      </c>
      <c r="J332">
        <v>61</v>
      </c>
      <c r="K332">
        <v>12</v>
      </c>
      <c r="L332">
        <v>12</v>
      </c>
      <c r="M332">
        <f t="shared" ref="M332" si="2796">-(J332-J331)+L332</f>
        <v>11</v>
      </c>
      <c r="N332" s="7">
        <f t="shared" ref="N332" si="2797">B332-C332</f>
        <v>1178244</v>
      </c>
      <c r="O332" s="4">
        <f t="shared" ref="O332" si="2798">C332/B332</f>
        <v>0.21737207048569343</v>
      </c>
      <c r="R332">
        <f t="shared" ref="R332" si="2799">C332-C331</f>
        <v>839</v>
      </c>
      <c r="S332">
        <f t="shared" ref="S332" si="2800">N332-N331</f>
        <v>2871</v>
      </c>
      <c r="T332" s="8">
        <f t="shared" ref="T332" si="2801">R332/V332</f>
        <v>0.22614555256064689</v>
      </c>
      <c r="U332" s="8">
        <f t="shared" ref="U332" si="2802">SUM(R326:R332)/SUM(V326:V332)</f>
        <v>0.23929941449626488</v>
      </c>
      <c r="V332">
        <f t="shared" ref="V332" si="2803">B332-B331</f>
        <v>3710</v>
      </c>
      <c r="W332">
        <f t="shared" ref="W332" si="2804">C332-D332-E332</f>
        <v>22955</v>
      </c>
      <c r="X332" s="3">
        <f t="shared" ref="X332" si="2805">F332/W332</f>
        <v>1.1892833805271183E-2</v>
      </c>
      <c r="Y332">
        <f t="shared" ref="Y332" si="2806">E332-E331</f>
        <v>29</v>
      </c>
      <c r="Z332">
        <v>2597</v>
      </c>
      <c r="AA332">
        <v>1558</v>
      </c>
      <c r="AB332">
        <v>14634</v>
      </c>
      <c r="AC332">
        <v>2390</v>
      </c>
      <c r="AD332">
        <v>1436</v>
      </c>
      <c r="AE332">
        <v>13431</v>
      </c>
      <c r="AF332">
        <v>53</v>
      </c>
      <c r="AG332">
        <v>30</v>
      </c>
      <c r="AH332">
        <v>270</v>
      </c>
      <c r="AI332">
        <f t="shared" si="2751"/>
        <v>154</v>
      </c>
      <c r="AJ332">
        <f t="shared" ref="AJ332" si="2807">AA332-AD332-AG332</f>
        <v>92</v>
      </c>
      <c r="AK332">
        <f t="shared" ref="AK332" si="2808">AB332-AE332-AH332</f>
        <v>933</v>
      </c>
      <c r="AL332">
        <v>2</v>
      </c>
      <c r="AM332">
        <v>2</v>
      </c>
      <c r="AN332">
        <v>16</v>
      </c>
      <c r="AS332">
        <f t="shared" ref="AS332" si="2809">BM332-BM331</f>
        <v>18861</v>
      </c>
      <c r="AT332">
        <f t="shared" ref="AT332:AT344" si="2810">BN332-BN331</f>
        <v>918</v>
      </c>
      <c r="AU332">
        <f t="shared" ref="AU332" si="2811">AT332/AS332</f>
        <v>4.8671862573564498E-2</v>
      </c>
      <c r="AV332">
        <f t="shared" ref="AV332" si="2812">BU332-BU331</f>
        <v>134</v>
      </c>
      <c r="AW332">
        <f t="shared" si="2757"/>
        <v>8</v>
      </c>
      <c r="AX332">
        <f t="shared" ref="AX332" si="2813">CK332-CK331</f>
        <v>872</v>
      </c>
      <c r="AY332">
        <f t="shared" si="2759"/>
        <v>31</v>
      </c>
      <c r="AZ332">
        <f t="shared" ref="AZ332" si="2814">CC332-CC331</f>
        <v>112</v>
      </c>
      <c r="BA332">
        <f t="shared" si="2761"/>
        <v>-1</v>
      </c>
      <c r="BB332">
        <f t="shared" ref="BB332" si="2815">AW332/AV332</f>
        <v>5.9701492537313432E-2</v>
      </c>
      <c r="BC332">
        <f t="shared" ref="BC332" si="2816">AY332/AX332</f>
        <v>3.5550458715596332E-2</v>
      </c>
      <c r="BD332">
        <f t="shared" ref="BD332" si="2817">AZ332/AY332</f>
        <v>3.6129032258064515</v>
      </c>
      <c r="BE332">
        <f t="shared" ref="BE332" si="2818">SUM(AT326:AT332)/SUM(AS326:AS332)</f>
        <v>4.8261164931088715E-2</v>
      </c>
      <c r="BF332">
        <f t="shared" ref="BF332" si="2819">SUM(AT319:AT332)/SUM(AS319:AS332)</f>
        <v>5.0795930477558288E-2</v>
      </c>
      <c r="BG332">
        <f t="shared" ref="BG332" si="2820">SUM(AW326:AW332)/SUM(AV326:AV332)</f>
        <v>5.6451612903225805E-2</v>
      </c>
      <c r="BH332">
        <f t="shared" ref="BH332" si="2821">SUM(AY326:AY332)/SUM(AX326:AX332)</f>
        <v>3.2500000000000001E-2</v>
      </c>
      <c r="BI332">
        <f t="shared" ref="BI332" si="2822">SUM(BA326:BA332)/SUM(AZ326:AZ332)</f>
        <v>1.7543859649122806E-2</v>
      </c>
      <c r="BJ332" s="20">
        <v>0.08</v>
      </c>
      <c r="BK332" s="20">
        <v>7.0000000000000007E-2</v>
      </c>
      <c r="BL332" s="20">
        <v>0.05</v>
      </c>
      <c r="BM332" s="20">
        <v>3797409</v>
      </c>
      <c r="BN332" s="20">
        <v>353520</v>
      </c>
      <c r="BO332" s="20"/>
      <c r="BP332" s="20"/>
      <c r="BQ332" s="20">
        <v>1505497</v>
      </c>
      <c r="BR332" s="20"/>
      <c r="BS332" s="20"/>
      <c r="BT332" s="20">
        <v>327253</v>
      </c>
      <c r="BU332" s="20">
        <v>29500</v>
      </c>
      <c r="BV332" s="20">
        <v>2718</v>
      </c>
      <c r="BW332" s="20"/>
      <c r="BX332" s="20"/>
      <c r="BY332" s="20">
        <v>11054</v>
      </c>
      <c r="BZ332" s="20"/>
      <c r="CA332" s="20"/>
      <c r="CB332" s="20">
        <v>2597</v>
      </c>
      <c r="CC332" s="20">
        <v>23088</v>
      </c>
      <c r="CD332" s="20">
        <v>1637</v>
      </c>
      <c r="CE332" s="20"/>
      <c r="CF332" s="20"/>
      <c r="CG332" s="20">
        <v>6397</v>
      </c>
      <c r="CH332" s="20"/>
      <c r="CI332" s="20"/>
      <c r="CJ332" s="20">
        <v>1558</v>
      </c>
      <c r="CK332" s="20">
        <v>172362</v>
      </c>
      <c r="CL332" s="20">
        <v>15950</v>
      </c>
      <c r="CM332" s="20"/>
      <c r="CN332" s="20"/>
      <c r="CO332" s="20">
        <v>64445</v>
      </c>
      <c r="CP332" s="20"/>
      <c r="CQ332" s="20"/>
      <c r="CR332" s="20">
        <v>14634</v>
      </c>
    </row>
    <row r="333" spans="1:96" x14ac:dyDescent="0.35">
      <c r="A333" s="14">
        <f t="shared" ref="A333:A388" si="2823">A332+1</f>
        <v>44239</v>
      </c>
      <c r="B333" s="9">
        <v>1508871</v>
      </c>
      <c r="C333">
        <v>327991</v>
      </c>
      <c r="D333">
        <v>300363</v>
      </c>
      <c r="E333" s="9">
        <v>5196</v>
      </c>
      <c r="F333" s="9">
        <v>249</v>
      </c>
      <c r="H333">
        <v>59</v>
      </c>
      <c r="I333">
        <v>41</v>
      </c>
      <c r="J333">
        <v>57</v>
      </c>
      <c r="K333">
        <v>11</v>
      </c>
      <c r="L333">
        <v>8</v>
      </c>
      <c r="M333">
        <f t="shared" ref="M333" si="2824">-(J333-J332)+L333</f>
        <v>12</v>
      </c>
      <c r="N333" s="7">
        <f t="shared" ref="N333" si="2825">B333-C333</f>
        <v>1180880</v>
      </c>
      <c r="O333" s="4">
        <f t="shared" ref="O333" si="2826">C333/B333</f>
        <v>0.21737511026456205</v>
      </c>
      <c r="R333">
        <f t="shared" ref="R333" si="2827">C333-C332</f>
        <v>738</v>
      </c>
      <c r="S333">
        <f t="shared" ref="S333" si="2828">N333-N332</f>
        <v>2636</v>
      </c>
      <c r="T333" s="8">
        <f t="shared" ref="T333" si="2829">R333/V333</f>
        <v>0.21873147599288678</v>
      </c>
      <c r="U333" s="8">
        <f t="shared" ref="U333" si="2830">SUM(R327:R333)/SUM(V327:V333)</f>
        <v>0.23694048701626755</v>
      </c>
      <c r="V333">
        <f t="shared" ref="V333" si="2831">B333-B332</f>
        <v>3374</v>
      </c>
      <c r="W333">
        <f t="shared" ref="W333" si="2832">C333-D333-E333</f>
        <v>22432</v>
      </c>
      <c r="X333" s="3">
        <f t="shared" ref="X333" si="2833">F333/W333</f>
        <v>1.110021398002853E-2</v>
      </c>
      <c r="Y333">
        <f t="shared" ref="Y333" si="2834">E333-E332</f>
        <v>22</v>
      </c>
      <c r="Z333">
        <v>2602</v>
      </c>
      <c r="AA333">
        <v>1561</v>
      </c>
      <c r="AB333">
        <v>14653</v>
      </c>
      <c r="AC333">
        <v>2397</v>
      </c>
      <c r="AD333">
        <v>1443</v>
      </c>
      <c r="AE333">
        <v>13473</v>
      </c>
      <c r="AF333">
        <v>53</v>
      </c>
      <c r="AG333">
        <v>30</v>
      </c>
      <c r="AH333">
        <v>271</v>
      </c>
      <c r="AI333">
        <f t="shared" si="2751"/>
        <v>152</v>
      </c>
      <c r="AJ333">
        <f t="shared" ref="AJ333" si="2835">AA333-AD333-AG333</f>
        <v>88</v>
      </c>
      <c r="AK333">
        <f t="shared" ref="AK333" si="2836">AB333-AE333-AH333</f>
        <v>909</v>
      </c>
      <c r="AL333">
        <v>1</v>
      </c>
      <c r="AM333">
        <v>1</v>
      </c>
      <c r="AN333">
        <v>14</v>
      </c>
      <c r="AS333">
        <f t="shared" ref="AS333" si="2837">BM333-BM332</f>
        <v>20265</v>
      </c>
      <c r="AT333">
        <f t="shared" si="2810"/>
        <v>818</v>
      </c>
      <c r="AU333">
        <f t="shared" ref="AU333" si="2838">AT333/AS333</f>
        <v>4.0365161608684925E-2</v>
      </c>
      <c r="AV333">
        <f t="shared" ref="AV333" si="2839">BU333-BU332</f>
        <v>283</v>
      </c>
      <c r="AW333">
        <f t="shared" si="2757"/>
        <v>2</v>
      </c>
      <c r="AX333">
        <f t="shared" ref="AX333" si="2840">CK333-CK332</f>
        <v>603</v>
      </c>
      <c r="AY333">
        <f t="shared" si="2759"/>
        <v>29</v>
      </c>
      <c r="AZ333">
        <f t="shared" ref="AZ333" si="2841">CC333-CC332</f>
        <v>151</v>
      </c>
      <c r="BA333">
        <f t="shared" si="2761"/>
        <v>5</v>
      </c>
      <c r="BB333">
        <f t="shared" ref="BB333" si="2842">AW333/AV333</f>
        <v>7.0671378091872791E-3</v>
      </c>
      <c r="BC333">
        <f t="shared" ref="BC333" si="2843">AY333/AX333</f>
        <v>4.809286898839138E-2</v>
      </c>
      <c r="BD333">
        <f t="shared" ref="BD333" si="2844">AZ333/AY333</f>
        <v>5.2068965517241379</v>
      </c>
      <c r="BE333">
        <f t="shared" ref="BE333" si="2845">SUM(AT327:AT333)/SUM(AS327:AS333)</f>
        <v>4.7479858291169096E-2</v>
      </c>
      <c r="BF333">
        <f t="shared" ref="BF333" si="2846">SUM(AT320:AT333)/SUM(AS320:AS333)</f>
        <v>4.9719464462698849E-2</v>
      </c>
      <c r="BG333">
        <f t="shared" ref="BG333" si="2847">SUM(AW327:AW333)/SUM(AV327:AV333)</f>
        <v>4.377880184331797E-2</v>
      </c>
      <c r="BH333">
        <f t="shared" ref="BH333" si="2848">SUM(AY327:AY333)/SUM(AX327:AX333)</f>
        <v>3.2777673721670723E-2</v>
      </c>
      <c r="BI333">
        <f t="shared" ref="BI333" si="2849">SUM(BA327:BA333)/SUM(AZ327:AZ333)</f>
        <v>1.8791946308724831E-2</v>
      </c>
      <c r="BJ333" s="20">
        <v>7.0000000000000007E-2</v>
      </c>
      <c r="BK333" s="20">
        <v>0.06</v>
      </c>
      <c r="BL333" s="20">
        <v>0.05</v>
      </c>
      <c r="BM333" s="20">
        <v>3817674</v>
      </c>
      <c r="BN333" s="20">
        <v>354338</v>
      </c>
      <c r="BO333" s="20"/>
      <c r="BP333" s="20"/>
      <c r="BQ333" s="20">
        <v>1508871</v>
      </c>
      <c r="BR333" s="20"/>
      <c r="BS333" s="20"/>
      <c r="BT333" s="20">
        <v>327991</v>
      </c>
      <c r="BU333" s="20">
        <v>29783</v>
      </c>
      <c r="BV333" s="20">
        <v>2720</v>
      </c>
      <c r="BW333" s="20"/>
      <c r="BX333" s="20"/>
      <c r="BY333" s="20">
        <v>11084</v>
      </c>
      <c r="BZ333" s="20"/>
      <c r="CA333" s="20"/>
      <c r="CB333" s="20">
        <v>2602</v>
      </c>
      <c r="CC333" s="20">
        <v>23239</v>
      </c>
      <c r="CD333" s="20">
        <v>1642</v>
      </c>
      <c r="CE333" s="20"/>
      <c r="CF333" s="20"/>
      <c r="CG333" s="20">
        <v>6410</v>
      </c>
      <c r="CH333" s="20"/>
      <c r="CI333" s="20"/>
      <c r="CJ333" s="20">
        <v>1561</v>
      </c>
      <c r="CK333" s="20">
        <v>172965</v>
      </c>
      <c r="CL333" s="20">
        <v>15979</v>
      </c>
      <c r="CM333" s="20"/>
      <c r="CN333" s="20"/>
      <c r="CO333" s="20">
        <v>64540</v>
      </c>
      <c r="CP333" s="20"/>
      <c r="CQ333" s="20"/>
      <c r="CR333" s="20">
        <v>14653</v>
      </c>
    </row>
    <row r="334" spans="1:96" x14ac:dyDescent="0.35">
      <c r="A334" s="14">
        <f t="shared" si="2823"/>
        <v>44240</v>
      </c>
      <c r="B334" s="9">
        <v>1511672</v>
      </c>
      <c r="C334">
        <v>328642</v>
      </c>
      <c r="D334">
        <v>301175</v>
      </c>
      <c r="E334" s="9">
        <v>5223</v>
      </c>
      <c r="F334" s="9">
        <v>225</v>
      </c>
      <c r="H334">
        <v>55</v>
      </c>
      <c r="I334">
        <v>37</v>
      </c>
      <c r="J334">
        <v>45</v>
      </c>
      <c r="K334">
        <v>10</v>
      </c>
      <c r="L334">
        <v>4</v>
      </c>
      <c r="M334">
        <f t="shared" ref="M334" si="2850">-(J334-J333)+L334</f>
        <v>16</v>
      </c>
      <c r="N334" s="7">
        <f t="shared" ref="N334" si="2851">B334-C334</f>
        <v>1183030</v>
      </c>
      <c r="O334" s="4">
        <f t="shared" ref="O334" si="2852">C334/B334</f>
        <v>0.21740298159918289</v>
      </c>
      <c r="R334">
        <f t="shared" ref="R334" si="2853">C334-C333</f>
        <v>651</v>
      </c>
      <c r="S334">
        <f t="shared" ref="S334" si="2854">N334-N333</f>
        <v>2150</v>
      </c>
      <c r="T334" s="8">
        <f t="shared" ref="T334" si="2855">R334/V334</f>
        <v>0.23241699393073903</v>
      </c>
      <c r="U334" s="8">
        <f t="shared" ref="U334" si="2856">SUM(R328:R334)/SUM(V328:V334)</f>
        <v>0.23909774436090225</v>
      </c>
      <c r="V334">
        <f t="shared" ref="V334" si="2857">B334-B333</f>
        <v>2801</v>
      </c>
      <c r="W334">
        <f t="shared" ref="W334" si="2858">C334-D334-E334</f>
        <v>22244</v>
      </c>
      <c r="X334" s="3">
        <f t="shared" ref="X334" si="2859">F334/W334</f>
        <v>1.011508721452976E-2</v>
      </c>
      <c r="Y334">
        <f t="shared" ref="Y334" si="2860">E334-E333</f>
        <v>27</v>
      </c>
      <c r="Z334">
        <v>2607</v>
      </c>
      <c r="AA334">
        <v>1561</v>
      </c>
      <c r="AB334">
        <v>14679</v>
      </c>
      <c r="AC334">
        <v>2402</v>
      </c>
      <c r="AD334">
        <v>1450</v>
      </c>
      <c r="AE334">
        <v>13507</v>
      </c>
      <c r="AF334">
        <v>53</v>
      </c>
      <c r="AG334">
        <v>30</v>
      </c>
      <c r="AH334">
        <v>274</v>
      </c>
      <c r="AI334">
        <f t="shared" si="2751"/>
        <v>152</v>
      </c>
      <c r="AJ334">
        <f t="shared" ref="AJ334" si="2861">AA334-AD334-AG334</f>
        <v>81</v>
      </c>
      <c r="AK334">
        <f t="shared" ref="AK334" si="2862">AB334-AE334-AH334</f>
        <v>898</v>
      </c>
      <c r="AL334">
        <v>1</v>
      </c>
      <c r="AM334">
        <v>1</v>
      </c>
      <c r="AN334">
        <v>13</v>
      </c>
      <c r="AS334">
        <f t="shared" ref="AS334" si="2863">BM334-BM333</f>
        <v>16135</v>
      </c>
      <c r="AT334">
        <f t="shared" si="2810"/>
        <v>710</v>
      </c>
      <c r="AU334">
        <f t="shared" ref="AU334" si="2864">AT334/AS334</f>
        <v>4.4003718624109081E-2</v>
      </c>
      <c r="AV334">
        <f t="shared" ref="AV334" si="2865">BU334-BU333</f>
        <v>97</v>
      </c>
      <c r="AW334">
        <f t="shared" si="2757"/>
        <v>11</v>
      </c>
      <c r="AX334">
        <f t="shared" ref="AX334" si="2866">CK334-CK333</f>
        <v>872</v>
      </c>
      <c r="AY334">
        <f t="shared" si="2759"/>
        <v>21</v>
      </c>
      <c r="AZ334">
        <f t="shared" ref="AZ334" si="2867">CC334-CC333</f>
        <v>113</v>
      </c>
      <c r="BA334">
        <f t="shared" si="2761"/>
        <v>-4</v>
      </c>
      <c r="BB334">
        <f t="shared" ref="BB334" si="2868">AW334/AV334</f>
        <v>0.1134020618556701</v>
      </c>
      <c r="BC334">
        <f t="shared" ref="BC334" si="2869">AY334/AX334</f>
        <v>2.4082568807339451E-2</v>
      </c>
      <c r="BD334">
        <f t="shared" ref="BD334" si="2870">AZ334/AY334</f>
        <v>5.3809523809523814</v>
      </c>
      <c r="BE334">
        <f t="shared" ref="BE334" si="2871">SUM(AT328:AT334)/SUM(AS328:AS334)</f>
        <v>4.8717568019004488E-2</v>
      </c>
      <c r="BF334">
        <f t="shared" ref="BF334" si="2872">SUM(AT321:AT334)/SUM(AS321:AS334)</f>
        <v>5.0260114170007551E-2</v>
      </c>
      <c r="BG334">
        <f t="shared" ref="BG334" si="2873">SUM(AW328:AW334)/SUM(AV328:AV334)</f>
        <v>5.4437869822485205E-2</v>
      </c>
      <c r="BH334">
        <f t="shared" ref="BH334" si="2874">SUM(AY328:AY334)/SUM(AX328:AX334)</f>
        <v>3.3732534930139724E-2</v>
      </c>
      <c r="BI334">
        <f t="shared" ref="BI334" si="2875">SUM(BA328:BA334)/SUM(AZ328:AZ334)</f>
        <v>6.8493150684931503E-3</v>
      </c>
      <c r="BJ334" s="20">
        <v>7.0000000000000007E-2</v>
      </c>
      <c r="BK334" s="20">
        <v>0.06</v>
      </c>
      <c r="BL334" s="20">
        <v>0.04</v>
      </c>
      <c r="BM334" s="20">
        <v>3833809</v>
      </c>
      <c r="BN334" s="20">
        <v>355048</v>
      </c>
      <c r="BO334" s="20"/>
      <c r="BP334" s="20"/>
      <c r="BQ334" s="20">
        <v>1511672</v>
      </c>
      <c r="BR334" s="20"/>
      <c r="BS334" s="20"/>
      <c r="BT334" s="20">
        <v>328642</v>
      </c>
      <c r="BU334" s="20">
        <v>29880</v>
      </c>
      <c r="BV334" s="20">
        <v>2731</v>
      </c>
      <c r="BW334" s="20"/>
      <c r="BX334" s="20"/>
      <c r="BY334" s="20">
        <v>11104</v>
      </c>
      <c r="BZ334" s="20"/>
      <c r="CA334" s="20"/>
      <c r="CB334" s="20">
        <v>2607</v>
      </c>
      <c r="CC334" s="20">
        <v>23352</v>
      </c>
      <c r="CD334" s="20">
        <v>1638</v>
      </c>
      <c r="CE334" s="20"/>
      <c r="CF334" s="20"/>
      <c r="CG334" s="20">
        <v>6423</v>
      </c>
      <c r="CH334" s="20"/>
      <c r="CI334" s="20"/>
      <c r="CJ334" s="20">
        <v>1561</v>
      </c>
      <c r="CK334" s="20">
        <v>173837</v>
      </c>
      <c r="CL334" s="20">
        <v>16000</v>
      </c>
      <c r="CM334" s="20"/>
      <c r="CN334" s="20"/>
      <c r="CO334" s="20">
        <v>64663</v>
      </c>
      <c r="CP334" s="20"/>
      <c r="CQ334" s="20"/>
      <c r="CR334" s="20">
        <v>14679</v>
      </c>
    </row>
    <row r="335" spans="1:96" x14ac:dyDescent="0.35">
      <c r="A335" s="14">
        <f t="shared" si="2823"/>
        <v>44241</v>
      </c>
      <c r="B335" s="9">
        <v>1513648</v>
      </c>
      <c r="C335">
        <v>329096</v>
      </c>
      <c r="D335">
        <v>301773</v>
      </c>
      <c r="E335" s="9">
        <v>5236</v>
      </c>
      <c r="F335" s="9">
        <v>240</v>
      </c>
      <c r="H335">
        <v>57</v>
      </c>
      <c r="I335">
        <v>54</v>
      </c>
      <c r="J335">
        <v>51</v>
      </c>
      <c r="K335">
        <v>13</v>
      </c>
      <c r="L335">
        <v>14</v>
      </c>
      <c r="M335">
        <f t="shared" ref="M335" si="2876">-(J335-J334)+L335</f>
        <v>8</v>
      </c>
      <c r="N335" s="7">
        <f t="shared" ref="N335" si="2877">B335-C335</f>
        <v>1184552</v>
      </c>
      <c r="O335" s="4">
        <f t="shared" ref="O335" si="2878">C335/B335</f>
        <v>0.2174191093305709</v>
      </c>
      <c r="R335">
        <f t="shared" ref="R335" si="2879">C335-C334</f>
        <v>454</v>
      </c>
      <c r="S335">
        <f t="shared" ref="S335" si="2880">N335-N334</f>
        <v>1522</v>
      </c>
      <c r="T335" s="8">
        <f t="shared" ref="T335" si="2881">R335/V335</f>
        <v>0.22975708502024292</v>
      </c>
      <c r="U335" s="8">
        <f t="shared" ref="U335" si="2882">SUM(R329:R335)/SUM(V329:V335)</f>
        <v>0.2376456500713858</v>
      </c>
      <c r="V335">
        <f t="shared" ref="V335" si="2883">B335-B334</f>
        <v>1976</v>
      </c>
      <c r="W335">
        <f t="shared" ref="W335" si="2884">C335-D335-E335</f>
        <v>22087</v>
      </c>
      <c r="X335" s="3">
        <f t="shared" ref="X335" si="2885">F335/W335</f>
        <v>1.0866120342282791E-2</v>
      </c>
      <c r="Y335">
        <f t="shared" ref="Y335" si="2886">E335-E334</f>
        <v>13</v>
      </c>
      <c r="Z335">
        <v>2609</v>
      </c>
      <c r="AA335">
        <v>1562</v>
      </c>
      <c r="AB335">
        <v>14695</v>
      </c>
      <c r="AC335">
        <v>2406</v>
      </c>
      <c r="AD335">
        <v>1451</v>
      </c>
      <c r="AE335">
        <v>13519</v>
      </c>
      <c r="AF335">
        <v>53</v>
      </c>
      <c r="AG335">
        <v>30</v>
      </c>
      <c r="AH335">
        <v>275</v>
      </c>
      <c r="AI335">
        <f t="shared" si="2751"/>
        <v>150</v>
      </c>
      <c r="AJ335">
        <f t="shared" ref="AJ335" si="2887">AA335-AD335-AG335</f>
        <v>81</v>
      </c>
      <c r="AK335">
        <f t="shared" ref="AK335" si="2888">AB335-AE335-AH335</f>
        <v>901</v>
      </c>
      <c r="AL335">
        <v>1</v>
      </c>
      <c r="AM335">
        <v>1</v>
      </c>
      <c r="AN335">
        <v>13</v>
      </c>
      <c r="AS335">
        <f t="shared" ref="AS335" si="2889">BM335-BM334</f>
        <v>6370</v>
      </c>
      <c r="AT335">
        <f t="shared" si="2810"/>
        <v>499</v>
      </c>
      <c r="AU335">
        <f t="shared" ref="AU335" si="2890">AT335/AS335</f>
        <v>7.8335949764521198E-2</v>
      </c>
      <c r="AV335">
        <f t="shared" ref="AV335" si="2891">BU335-BU334</f>
        <v>32</v>
      </c>
      <c r="AW335">
        <f t="shared" si="2757"/>
        <v>-4</v>
      </c>
      <c r="AX335">
        <f t="shared" ref="AX335" si="2892">CK335-CK334</f>
        <v>335</v>
      </c>
      <c r="AY335">
        <f t="shared" si="2759"/>
        <v>24</v>
      </c>
      <c r="AZ335">
        <f t="shared" ref="AZ335" si="2893">CC335-CC334</f>
        <v>19</v>
      </c>
      <c r="BA335">
        <f t="shared" si="2761"/>
        <v>5</v>
      </c>
      <c r="BB335">
        <f t="shared" ref="BB335" si="2894">AW335/AV335</f>
        <v>-0.125</v>
      </c>
      <c r="BC335">
        <f t="shared" ref="BC335" si="2895">AY335/AX335</f>
        <v>7.1641791044776124E-2</v>
      </c>
      <c r="BD335">
        <f t="shared" ref="BD335" si="2896">AZ335/AY335</f>
        <v>0.79166666666666663</v>
      </c>
      <c r="BE335">
        <f t="shared" ref="BE335" si="2897">SUM(AT329:AT335)/SUM(AS329:AS335)</f>
        <v>4.865156214539678E-2</v>
      </c>
      <c r="BF335">
        <f t="shared" ref="BF335" si="2898">SUM(AT322:AT335)/SUM(AS322:AS335)</f>
        <v>4.9428750957432661E-2</v>
      </c>
      <c r="BG335">
        <f t="shared" ref="BG335" si="2899">SUM(AW329:AW335)/SUM(AV329:AV335)</f>
        <v>4.5990566037735846E-2</v>
      </c>
      <c r="BH335">
        <f t="shared" ref="BH335" si="2900">SUM(AY329:AY335)/SUM(AX329:AX335)</f>
        <v>3.2399999999999998E-2</v>
      </c>
      <c r="BI335">
        <f t="shared" ref="BI335" si="2901">SUM(BA329:BA335)/SUM(AZ329:AZ335)</f>
        <v>1.5471167369901548E-2</v>
      </c>
      <c r="BJ335" s="20">
        <v>7.0000000000000007E-2</v>
      </c>
      <c r="BK335" s="20">
        <v>0.06</v>
      </c>
      <c r="BL335" s="20">
        <v>0.05</v>
      </c>
      <c r="BM335" s="20">
        <v>3840179</v>
      </c>
      <c r="BN335" s="20">
        <v>355547</v>
      </c>
      <c r="BO335" s="20"/>
      <c r="BP335" s="20"/>
      <c r="BQ335" s="20">
        <v>1513648</v>
      </c>
      <c r="BR335" s="20"/>
      <c r="BS335" s="20"/>
      <c r="BT335" s="20">
        <v>329096</v>
      </c>
      <c r="BU335" s="20">
        <v>29912</v>
      </c>
      <c r="BV335" s="20">
        <v>2727</v>
      </c>
      <c r="BW335" s="20"/>
      <c r="BX335" s="20"/>
      <c r="BY335" s="20">
        <v>11114</v>
      </c>
      <c r="BZ335" s="20"/>
      <c r="CA335" s="20"/>
      <c r="CB335" s="20">
        <v>2609</v>
      </c>
      <c r="CC335" s="20">
        <v>23371</v>
      </c>
      <c r="CD335" s="20">
        <v>1643</v>
      </c>
      <c r="CE335" s="20"/>
      <c r="CF335" s="20"/>
      <c r="CG335" s="20">
        <v>6430</v>
      </c>
      <c r="CH335" s="20"/>
      <c r="CI335" s="20"/>
      <c r="CJ335" s="20">
        <v>1562</v>
      </c>
      <c r="CK335" s="20">
        <v>174172</v>
      </c>
      <c r="CL335" s="20">
        <v>16024</v>
      </c>
      <c r="CM335" s="20"/>
      <c r="CN335" s="20"/>
      <c r="CO335" s="20">
        <v>64724</v>
      </c>
      <c r="CP335" s="20"/>
      <c r="CQ335" s="20"/>
      <c r="CR335" s="20">
        <v>14695</v>
      </c>
    </row>
    <row r="336" spans="1:96" x14ac:dyDescent="0.35">
      <c r="A336" s="14">
        <f t="shared" si="2823"/>
        <v>44242</v>
      </c>
      <c r="B336" s="9">
        <v>1514925</v>
      </c>
      <c r="C336">
        <v>329297</v>
      </c>
      <c r="D336">
        <v>302160</v>
      </c>
      <c r="E336" s="9">
        <v>5236</v>
      </c>
      <c r="F336" s="9">
        <v>242</v>
      </c>
      <c r="H336">
        <v>57</v>
      </c>
      <c r="I336">
        <v>35</v>
      </c>
      <c r="J336">
        <v>52</v>
      </c>
      <c r="K336">
        <v>11</v>
      </c>
      <c r="L336">
        <v>6</v>
      </c>
      <c r="M336">
        <f t="shared" ref="M336" si="2902">-(J336-J335)+L336</f>
        <v>5</v>
      </c>
      <c r="N336" s="7">
        <f t="shared" ref="N336" si="2903">B336-C336</f>
        <v>1185628</v>
      </c>
      <c r="O336" s="4">
        <f t="shared" ref="O336" si="2904">C336/B336</f>
        <v>0.2173685165932307</v>
      </c>
      <c r="R336">
        <f t="shared" ref="R336" si="2905">C336-C335</f>
        <v>201</v>
      </c>
      <c r="S336">
        <f t="shared" ref="S336" si="2906">N336-N335</f>
        <v>1076</v>
      </c>
      <c r="T336" s="8">
        <f t="shared" ref="T336" si="2907">R336/V336</f>
        <v>0.15740015661707127</v>
      </c>
      <c r="U336" s="8">
        <f t="shared" ref="U336" si="2908">SUM(R330:R336)/SUM(V330:V336)</f>
        <v>0.23490341225979822</v>
      </c>
      <c r="V336">
        <f t="shared" ref="V336" si="2909">B336-B335</f>
        <v>1277</v>
      </c>
      <c r="W336">
        <f t="shared" ref="W336" si="2910">C336-D336-E336</f>
        <v>21901</v>
      </c>
      <c r="X336" s="3">
        <f t="shared" ref="X336" si="2911">F336/W336</f>
        <v>1.1049723756906077E-2</v>
      </c>
      <c r="Y336">
        <f t="shared" ref="Y336" si="2912">E336-E335</f>
        <v>0</v>
      </c>
      <c r="Z336">
        <v>2610</v>
      </c>
      <c r="AA336">
        <v>1562</v>
      </c>
      <c r="AB336">
        <v>14698</v>
      </c>
      <c r="AC336">
        <v>2409</v>
      </c>
      <c r="AD336">
        <v>1453</v>
      </c>
      <c r="AE336">
        <v>13545</v>
      </c>
      <c r="AF336">
        <v>53</v>
      </c>
      <c r="AG336">
        <v>30</v>
      </c>
      <c r="AH336">
        <v>275</v>
      </c>
      <c r="AI336">
        <f t="shared" ref="AI336" si="2913">Z336-AC336-AF336</f>
        <v>148</v>
      </c>
      <c r="AJ336">
        <f t="shared" ref="AJ336" si="2914">AA336-AD336-AG336</f>
        <v>79</v>
      </c>
      <c r="AK336">
        <f t="shared" ref="AK336:AK337" si="2915">AB336-AE336-AH336</f>
        <v>878</v>
      </c>
      <c r="AL336">
        <v>1</v>
      </c>
      <c r="AM336">
        <v>1</v>
      </c>
      <c r="AN336">
        <v>13</v>
      </c>
      <c r="AS336">
        <f t="shared" ref="AS336" si="2916">BM336-BM335</f>
        <v>4576</v>
      </c>
      <c r="AT336">
        <f t="shared" si="2810"/>
        <v>210</v>
      </c>
      <c r="AU336">
        <f t="shared" ref="AU336" si="2917">AT336/AS336</f>
        <v>4.5891608391608392E-2</v>
      </c>
      <c r="AV336">
        <f t="shared" ref="AV336" si="2918">BU336-BU335</f>
        <v>21</v>
      </c>
      <c r="AW336">
        <f t="shared" si="2757"/>
        <v>2</v>
      </c>
      <c r="AX336">
        <f t="shared" ref="AX336" si="2919">CK336-CK335</f>
        <v>256</v>
      </c>
      <c r="AY336">
        <f t="shared" si="2759"/>
        <v>3</v>
      </c>
      <c r="AZ336">
        <f t="shared" ref="AZ336" si="2920">CC336-CC335</f>
        <v>26</v>
      </c>
      <c r="BA336">
        <f t="shared" si="2761"/>
        <v>0</v>
      </c>
      <c r="BB336">
        <f t="shared" ref="BB336" si="2921">AW336/AV336</f>
        <v>9.5238095238095233E-2</v>
      </c>
      <c r="BC336">
        <f t="shared" ref="BC336" si="2922">AY336/AX336</f>
        <v>1.171875E-2</v>
      </c>
      <c r="BD336">
        <f t="shared" ref="BD336" si="2923">AZ336/AY336</f>
        <v>8.6666666666666661</v>
      </c>
      <c r="BE336">
        <f t="shared" ref="BE336" si="2924">SUM(AT330:AT336)/SUM(AS330:AS336)</f>
        <v>4.821323515457461E-2</v>
      </c>
      <c r="BF336">
        <f t="shared" ref="BF336" si="2925">SUM(AT323:AT336)/SUM(AS323:AS336)</f>
        <v>4.9375712038817937E-2</v>
      </c>
      <c r="BG336">
        <f t="shared" ref="BG336" si="2926">SUM(AW330:AW336)/SUM(AV330:AV336)</f>
        <v>4.7281323877068557E-2</v>
      </c>
      <c r="BH336">
        <f t="shared" ref="BH336" si="2927">SUM(AY330:AY336)/SUM(AX330:AX336)</f>
        <v>3.2437810945273635E-2</v>
      </c>
      <c r="BI336">
        <f t="shared" ref="BI336" si="2928">SUM(BA330:BA336)/SUM(AZ330:AZ336)</f>
        <v>1.5384615384615385E-2</v>
      </c>
      <c r="BJ336" s="20">
        <v>7.0000000000000007E-2</v>
      </c>
      <c r="BK336" s="20">
        <v>0.06</v>
      </c>
      <c r="BL336" s="20">
        <v>0.05</v>
      </c>
      <c r="BM336" s="20">
        <v>3844755</v>
      </c>
      <c r="BN336" s="20">
        <v>355757</v>
      </c>
      <c r="BO336" s="20"/>
      <c r="BP336" s="20"/>
      <c r="BQ336" s="20">
        <v>1514925</v>
      </c>
      <c r="BR336" s="20"/>
      <c r="BS336" s="20"/>
      <c r="BT336" s="20">
        <v>329297</v>
      </c>
      <c r="BU336" s="20">
        <v>29933</v>
      </c>
      <c r="BV336" s="20">
        <v>2729</v>
      </c>
      <c r="BW336" s="20"/>
      <c r="BX336" s="20"/>
      <c r="BY336" s="20">
        <v>11117</v>
      </c>
      <c r="BZ336" s="20"/>
      <c r="CA336" s="20"/>
      <c r="CB336" s="20">
        <v>2610</v>
      </c>
      <c r="CC336" s="20">
        <v>23397</v>
      </c>
      <c r="CD336" s="20">
        <v>1643</v>
      </c>
      <c r="CE336" s="20"/>
      <c r="CF336" s="20"/>
      <c r="CG336" s="20">
        <v>6434</v>
      </c>
      <c r="CH336" s="20"/>
      <c r="CI336" s="20"/>
      <c r="CJ336" s="20">
        <v>1562</v>
      </c>
      <c r="CK336" s="20">
        <v>174428</v>
      </c>
      <c r="CL336" s="20">
        <v>16027</v>
      </c>
      <c r="CM336" s="20"/>
      <c r="CN336" s="20"/>
      <c r="CO336" s="20">
        <v>64763</v>
      </c>
      <c r="CP336" s="20"/>
      <c r="CQ336" s="20"/>
      <c r="CR336" s="20">
        <v>14698</v>
      </c>
    </row>
    <row r="337" spans="1:96" x14ac:dyDescent="0.35">
      <c r="A337" s="14">
        <f t="shared" si="2823"/>
        <v>44243</v>
      </c>
      <c r="B337" s="9">
        <v>1525232</v>
      </c>
      <c r="C337">
        <v>329808</v>
      </c>
      <c r="D337">
        <v>303714</v>
      </c>
      <c r="E337" s="9">
        <v>5237</v>
      </c>
      <c r="F337" s="9">
        <v>255</v>
      </c>
      <c r="H337">
        <v>57</v>
      </c>
      <c r="I337">
        <v>40</v>
      </c>
      <c r="J337">
        <v>64</v>
      </c>
      <c r="K337">
        <v>13</v>
      </c>
      <c r="L337">
        <v>10</v>
      </c>
      <c r="M337">
        <f t="shared" ref="M337" si="2929">-(J337-J336)+L337</f>
        <v>-2</v>
      </c>
      <c r="N337" s="7">
        <f t="shared" ref="N337" si="2930">B337-C337</f>
        <v>1195424</v>
      </c>
      <c r="O337" s="4">
        <f t="shared" ref="O337" si="2931">C337/B337</f>
        <v>0.21623464495893083</v>
      </c>
      <c r="R337">
        <f t="shared" ref="R337" si="2932">C337-C336</f>
        <v>511</v>
      </c>
      <c r="S337">
        <f t="shared" ref="S337" si="2933">N337-N336</f>
        <v>9796</v>
      </c>
      <c r="T337" s="8">
        <f t="shared" ref="T337" si="2934">R337/V337</f>
        <v>4.9577956728436984E-2</v>
      </c>
      <c r="U337" s="8">
        <f t="shared" ref="U337" si="2935">SUM(R331:R337)/SUM(V331:V337)</f>
        <v>0.16347607981999926</v>
      </c>
      <c r="V337">
        <f t="shared" ref="V337" si="2936">B337-B336</f>
        <v>10307</v>
      </c>
      <c r="W337">
        <f t="shared" ref="W337" si="2937">C337-D337-E337</f>
        <v>20857</v>
      </c>
      <c r="X337" s="3">
        <f t="shared" ref="X337" si="2938">F337/W337</f>
        <v>1.222611113774752E-2</v>
      </c>
      <c r="Y337">
        <f t="shared" ref="Y337" si="2939">E337-E336</f>
        <v>1</v>
      </c>
      <c r="Z337">
        <v>2616</v>
      </c>
      <c r="AA337">
        <v>1563</v>
      </c>
      <c r="AB337">
        <v>14710</v>
      </c>
      <c r="AC337">
        <v>2417</v>
      </c>
      <c r="AD337">
        <v>1462</v>
      </c>
      <c r="AE337">
        <v>13598</v>
      </c>
      <c r="AF337">
        <v>53</v>
      </c>
      <c r="AG337">
        <v>30</v>
      </c>
      <c r="AH337">
        <v>275</v>
      </c>
      <c r="AI337">
        <f t="shared" ref="AI337" si="2940">Z337-AC337-AF337</f>
        <v>146</v>
      </c>
      <c r="AJ337">
        <f t="shared" ref="AJ337" si="2941">AA337-AD337-AG337</f>
        <v>71</v>
      </c>
      <c r="AK337">
        <f t="shared" si="2915"/>
        <v>837</v>
      </c>
      <c r="AL337">
        <v>1</v>
      </c>
      <c r="AM337">
        <v>1</v>
      </c>
      <c r="AN337">
        <v>13</v>
      </c>
      <c r="AS337">
        <f t="shared" ref="AS337" si="2942">BM337-BM336</f>
        <v>35297</v>
      </c>
      <c r="AT337">
        <f t="shared" si="2810"/>
        <v>563</v>
      </c>
      <c r="AU337">
        <f t="shared" ref="AU337" si="2943">AT337/AS337</f>
        <v>1.5950364053602291E-2</v>
      </c>
      <c r="AV337">
        <f t="shared" ref="AV337" si="2944">BU337-BU336</f>
        <v>287</v>
      </c>
      <c r="AW337">
        <f t="shared" si="2757"/>
        <v>5</v>
      </c>
      <c r="AX337">
        <f t="shared" ref="AX337" si="2945">CK337-CK336</f>
        <v>1776</v>
      </c>
      <c r="AY337">
        <f t="shared" si="2759"/>
        <v>15</v>
      </c>
      <c r="AZ337">
        <f t="shared" ref="AZ337" si="2946">CC337-CC336</f>
        <v>339</v>
      </c>
      <c r="BA337">
        <f t="shared" si="2761"/>
        <v>1</v>
      </c>
      <c r="BB337">
        <f t="shared" ref="BB337" si="2947">AW337/AV337</f>
        <v>1.7421602787456445E-2</v>
      </c>
      <c r="BC337">
        <f t="shared" ref="BC337" si="2948">AY337/AX337</f>
        <v>8.4459459459459464E-3</v>
      </c>
      <c r="BD337">
        <f t="shared" ref="BD337" si="2949">AZ337/AY337</f>
        <v>22.6</v>
      </c>
      <c r="BE337">
        <f t="shared" ref="BE337" si="2950">SUM(AT331:AT337)/SUM(AS331:AS337)</f>
        <v>3.9928300087158149E-2</v>
      </c>
      <c r="BF337">
        <f t="shared" ref="BF337" si="2951">SUM(AT324:AT337)/SUM(AS324:AS337)</f>
        <v>4.4588684724550999E-2</v>
      </c>
      <c r="BG337">
        <f t="shared" ref="BG337" si="2952">SUM(AW331:AW337)/SUM(AV331:AV337)</f>
        <v>3.5069075451647183E-2</v>
      </c>
      <c r="BH337">
        <f t="shared" ref="BH337" si="2953">SUM(AY331:AY337)/SUM(AX331:AX337)</f>
        <v>2.8272251308900525E-2</v>
      </c>
      <c r="BI337">
        <f t="shared" ref="BI337:BI342" si="2954">SUM(BA331:BA337)/SUM(AZ331:AZ337)</f>
        <v>1.1098779134295227E-2</v>
      </c>
      <c r="BJ337" s="20">
        <v>7.0000000000000007E-2</v>
      </c>
      <c r="BK337" s="20">
        <v>0.06</v>
      </c>
      <c r="BL337" s="20">
        <v>0.03</v>
      </c>
      <c r="BM337" s="20">
        <v>3880052</v>
      </c>
      <c r="BN337" s="20">
        <v>356320</v>
      </c>
      <c r="BO337" s="20"/>
      <c r="BP337" s="20"/>
      <c r="BQ337" s="20">
        <v>1525232</v>
      </c>
      <c r="BR337" s="20"/>
      <c r="BS337" s="20"/>
      <c r="BT337" s="20">
        <v>329808</v>
      </c>
      <c r="BU337" s="20">
        <v>30220</v>
      </c>
      <c r="BV337" s="20">
        <v>2734</v>
      </c>
      <c r="BW337" s="20"/>
      <c r="BX337" s="20"/>
      <c r="BY337" s="20">
        <v>11179</v>
      </c>
      <c r="BZ337" s="20"/>
      <c r="CA337" s="20"/>
      <c r="CB337" s="20">
        <v>2616</v>
      </c>
      <c r="CC337" s="20">
        <v>23736</v>
      </c>
      <c r="CD337" s="20">
        <v>1644</v>
      </c>
      <c r="CE337" s="20"/>
      <c r="CF337" s="20"/>
      <c r="CG337" s="20">
        <v>6475</v>
      </c>
      <c r="CH337" s="20"/>
      <c r="CI337" s="20"/>
      <c r="CJ337" s="20">
        <v>1563</v>
      </c>
      <c r="CK337" s="20">
        <v>176204</v>
      </c>
      <c r="CL337" s="20">
        <v>16042</v>
      </c>
      <c r="CM337" s="20"/>
      <c r="CN337" s="20"/>
      <c r="CO337" s="20">
        <v>65075</v>
      </c>
      <c r="CP337" s="20"/>
      <c r="CQ337" s="20"/>
      <c r="CR337" s="20">
        <v>14710</v>
      </c>
    </row>
    <row r="338" spans="1:96" x14ac:dyDescent="0.35">
      <c r="A338" s="14">
        <f t="shared" si="2823"/>
        <v>44244</v>
      </c>
      <c r="B338" s="9">
        <v>1528641</v>
      </c>
      <c r="C338">
        <v>330430</v>
      </c>
      <c r="D338">
        <v>305269</v>
      </c>
      <c r="E338" s="9">
        <v>5263</v>
      </c>
      <c r="F338" s="9">
        <v>235</v>
      </c>
      <c r="H338">
        <v>52</v>
      </c>
      <c r="I338">
        <v>44</v>
      </c>
      <c r="J338">
        <v>50</v>
      </c>
      <c r="K338">
        <v>9</v>
      </c>
      <c r="L338">
        <v>7</v>
      </c>
      <c r="M338">
        <f t="shared" ref="M338" si="2955">-(J338-J337)+L338</f>
        <v>21</v>
      </c>
      <c r="N338" s="7">
        <f t="shared" ref="N338" si="2956">B338-C338</f>
        <v>1198211</v>
      </c>
      <c r="O338" s="4">
        <f t="shared" ref="O338" si="2957">C338/B338</f>
        <v>0.21615932059914655</v>
      </c>
      <c r="R338">
        <f t="shared" ref="R338" si="2958">C338-C337</f>
        <v>622</v>
      </c>
      <c r="S338">
        <f t="shared" ref="S338" si="2959">N338-N337</f>
        <v>2787</v>
      </c>
      <c r="T338" s="8">
        <f t="shared" ref="T338" si="2960">R338/V338</f>
        <v>0.1824581988853036</v>
      </c>
      <c r="U338" s="8">
        <f t="shared" ref="U338" si="2961">SUM(R332:R338)/SUM(V332:V338)</f>
        <v>0.14954941535711627</v>
      </c>
      <c r="V338">
        <f t="shared" ref="V338" si="2962">B338-B337</f>
        <v>3409</v>
      </c>
      <c r="W338">
        <f t="shared" ref="W338" si="2963">C338-D338-E338</f>
        <v>19898</v>
      </c>
      <c r="X338" s="3">
        <f t="shared" ref="X338" si="2964">F338/W338</f>
        <v>1.1810232184139109E-2</v>
      </c>
      <c r="Y338">
        <f t="shared" ref="Y338" si="2965">E338-E337</f>
        <v>26</v>
      </c>
      <c r="Z338">
        <v>2622</v>
      </c>
      <c r="AA338">
        <v>1565</v>
      </c>
      <c r="AB338">
        <v>14722</v>
      </c>
      <c r="AC338">
        <v>2426</v>
      </c>
      <c r="AD338">
        <v>1470</v>
      </c>
      <c r="AE338">
        <v>13672</v>
      </c>
      <c r="AF338">
        <v>53</v>
      </c>
      <c r="AG338">
        <v>30</v>
      </c>
      <c r="AH338">
        <v>277</v>
      </c>
      <c r="AI338">
        <f t="shared" ref="AI338" si="2966">Z338-AC338-AF338</f>
        <v>143</v>
      </c>
      <c r="AJ338">
        <f t="shared" ref="AJ338" si="2967">AA338-AD338-AG338</f>
        <v>65</v>
      </c>
      <c r="AK338">
        <f t="shared" ref="AK338" si="2968">AB338-AE338-AH338</f>
        <v>773</v>
      </c>
      <c r="AL338">
        <v>1</v>
      </c>
      <c r="AM338">
        <v>1</v>
      </c>
      <c r="AN338">
        <v>19</v>
      </c>
      <c r="AS338">
        <f t="shared" ref="AS338" si="2969">BM338-BM337</f>
        <v>18313</v>
      </c>
      <c r="AT338">
        <f t="shared" si="2810"/>
        <v>707</v>
      </c>
      <c r="AU338">
        <f t="shared" ref="AU338" si="2970">AT338/AS338</f>
        <v>3.8606454431278324E-2</v>
      </c>
      <c r="AV338">
        <f t="shared" ref="AV338" si="2971">BU338-BU337</f>
        <v>176</v>
      </c>
      <c r="AW338">
        <f t="shared" si="2757"/>
        <v>7</v>
      </c>
      <c r="AX338">
        <f t="shared" ref="AX338" si="2972">CK338-CK337</f>
        <v>1058</v>
      </c>
      <c r="AY338">
        <f t="shared" si="2759"/>
        <v>18</v>
      </c>
      <c r="AZ338">
        <f t="shared" ref="AZ338" si="2973">CC338-CC337</f>
        <v>198</v>
      </c>
      <c r="BA338">
        <f t="shared" si="2761"/>
        <v>4</v>
      </c>
      <c r="BB338">
        <f t="shared" ref="BB338" si="2974">AW338/AV338</f>
        <v>3.9772727272727272E-2</v>
      </c>
      <c r="BC338">
        <f t="shared" ref="BC338" si="2975">AY338/AX338</f>
        <v>1.7013232514177693E-2</v>
      </c>
      <c r="BD338">
        <f t="shared" ref="BD338" si="2976">AZ338/AY338</f>
        <v>11</v>
      </c>
      <c r="BE338">
        <f t="shared" ref="BE338" si="2977">SUM(AT332:AT338)/SUM(AS332:AS338)</f>
        <v>3.6931320263401686E-2</v>
      </c>
      <c r="BF338">
        <f t="shared" ref="BF338" si="2978">SUM(AT325:AT338)/SUM(AS325:AS338)</f>
        <v>4.2737481316191782E-2</v>
      </c>
      <c r="BG338">
        <f t="shared" ref="BG338" si="2979">SUM(AW332:AW338)/SUM(AV332:AV338)</f>
        <v>3.0097087378640777E-2</v>
      </c>
      <c r="BH338">
        <f t="shared" ref="BH338" si="2980">SUM(AY332:AY338)/SUM(AX332:AX338)</f>
        <v>2.442827442827443E-2</v>
      </c>
      <c r="BI338">
        <f t="shared" si="2954"/>
        <v>1.0438413361169102E-2</v>
      </c>
      <c r="BJ338" s="20">
        <v>7.0000000000000007E-2</v>
      </c>
      <c r="BK338" s="20">
        <v>0.05</v>
      </c>
      <c r="BL338" s="20">
        <v>0.03</v>
      </c>
      <c r="BM338" s="20">
        <v>3898365</v>
      </c>
      <c r="BN338" s="20">
        <v>357027</v>
      </c>
      <c r="BO338" s="20"/>
      <c r="BP338" s="20"/>
      <c r="BQ338" s="20">
        <v>1528641</v>
      </c>
      <c r="BR338" s="20"/>
      <c r="BS338" s="20"/>
      <c r="BT338" s="20">
        <v>330430</v>
      </c>
      <c r="BU338" s="20">
        <v>30396</v>
      </c>
      <c r="BV338" s="20">
        <v>2741</v>
      </c>
      <c r="BW338" s="20"/>
      <c r="BX338" s="20"/>
      <c r="BY338" s="20">
        <v>11216</v>
      </c>
      <c r="BZ338" s="20"/>
      <c r="CA338" s="20"/>
      <c r="CB338" s="20">
        <v>2622</v>
      </c>
      <c r="CC338" s="20">
        <v>23934</v>
      </c>
      <c r="CD338" s="20">
        <v>1648</v>
      </c>
      <c r="CE338" s="20"/>
      <c r="CF338" s="20"/>
      <c r="CG338" s="20">
        <v>6513</v>
      </c>
      <c r="CH338" s="20"/>
      <c r="CI338" s="20"/>
      <c r="CJ338" s="20">
        <v>1565</v>
      </c>
      <c r="CK338" s="20">
        <v>177262</v>
      </c>
      <c r="CL338" s="20">
        <v>16060</v>
      </c>
      <c r="CM338" s="20"/>
      <c r="CN338" s="20"/>
      <c r="CO338" s="20">
        <v>65233</v>
      </c>
      <c r="CP338" s="20"/>
      <c r="CQ338" s="20"/>
      <c r="CR338" s="20">
        <v>14722</v>
      </c>
    </row>
    <row r="339" spans="1:96" x14ac:dyDescent="0.35">
      <c r="A339" s="14">
        <f t="shared" si="2823"/>
        <v>44245</v>
      </c>
      <c r="B339" s="9">
        <v>1531595</v>
      </c>
      <c r="C339">
        <v>331036</v>
      </c>
      <c r="D339">
        <v>306374</v>
      </c>
      <c r="E339" s="9">
        <v>5306</v>
      </c>
      <c r="F339" s="9">
        <v>252</v>
      </c>
      <c r="H339">
        <v>59</v>
      </c>
      <c r="I339">
        <v>52</v>
      </c>
      <c r="J339">
        <v>50</v>
      </c>
      <c r="K339">
        <v>8</v>
      </c>
      <c r="L339">
        <v>15</v>
      </c>
      <c r="M339">
        <f t="shared" ref="M339" si="2981">-(J339-J338)+L339</f>
        <v>15</v>
      </c>
      <c r="N339" s="7">
        <f t="shared" ref="N339" si="2982">B339-C339</f>
        <v>1200559</v>
      </c>
      <c r="O339" s="4">
        <f t="shared" ref="O339" si="2983">C339/B339</f>
        <v>0.21613807827787371</v>
      </c>
      <c r="R339">
        <f t="shared" ref="R339" si="2984">C339-C338</f>
        <v>606</v>
      </c>
      <c r="S339">
        <f t="shared" ref="S339" si="2985">N339-N338</f>
        <v>2348</v>
      </c>
      <c r="T339" s="8">
        <f t="shared" ref="T339" si="2986">R339/V339</f>
        <v>0.20514556533513881</v>
      </c>
      <c r="U339" s="8">
        <f t="shared" ref="U339" si="2987">SUM(R333:R339)/SUM(V333:V339)</f>
        <v>0.14495363629396887</v>
      </c>
      <c r="V339">
        <f t="shared" ref="V339" si="2988">B339-B338</f>
        <v>2954</v>
      </c>
      <c r="W339">
        <f t="shared" ref="W339" si="2989">C339-D339-E339</f>
        <v>19356</v>
      </c>
      <c r="X339" s="3">
        <f t="shared" ref="X339" si="2990">F339/W339</f>
        <v>1.3019218846869188E-2</v>
      </c>
      <c r="Y339">
        <f t="shared" ref="Y339" si="2991">E339-E338</f>
        <v>43</v>
      </c>
      <c r="Z339">
        <v>2628</v>
      </c>
      <c r="AA339">
        <v>1570</v>
      </c>
      <c r="AB339">
        <v>14733</v>
      </c>
      <c r="AC339">
        <v>2438</v>
      </c>
      <c r="AD339">
        <v>1473</v>
      </c>
      <c r="AE339">
        <v>13728</v>
      </c>
      <c r="AF339">
        <v>53</v>
      </c>
      <c r="AG339">
        <v>30</v>
      </c>
      <c r="AH339">
        <v>279</v>
      </c>
      <c r="AI339">
        <f t="shared" ref="AI339" si="2992">Z339-AC339-AF339</f>
        <v>137</v>
      </c>
      <c r="AJ339">
        <f t="shared" ref="AJ339" si="2993">AA339-AD339-AG339</f>
        <v>67</v>
      </c>
      <c r="AK339">
        <f t="shared" ref="AK339" si="2994">AB339-AE339-AH339</f>
        <v>726</v>
      </c>
      <c r="AL339">
        <v>2</v>
      </c>
      <c r="AM339">
        <v>2</v>
      </c>
      <c r="AN339">
        <v>13</v>
      </c>
      <c r="AS339">
        <f t="shared" ref="AS339" si="2995">BM339-BM338</f>
        <v>15624</v>
      </c>
      <c r="AT339">
        <f t="shared" si="2810"/>
        <v>700</v>
      </c>
      <c r="AU339">
        <f t="shared" ref="AU339" si="2996">AT339/AS339</f>
        <v>4.4802867383512544E-2</v>
      </c>
      <c r="AV339">
        <f t="shared" ref="AV339" si="2997">BU339-BU338</f>
        <v>194</v>
      </c>
      <c r="AW339">
        <f t="shared" si="2757"/>
        <v>7</v>
      </c>
      <c r="AX339">
        <f t="shared" ref="AX339" si="2998">CK339-CK338</f>
        <v>638</v>
      </c>
      <c r="AY339">
        <f t="shared" si="2759"/>
        <v>7</v>
      </c>
      <c r="AZ339">
        <f t="shared" ref="AZ339" si="2999">CC339-CC338</f>
        <v>105</v>
      </c>
      <c r="BA339">
        <f t="shared" si="2761"/>
        <v>4</v>
      </c>
      <c r="BB339">
        <f t="shared" ref="BB339" si="3000">AW339/AV339</f>
        <v>3.608247422680412E-2</v>
      </c>
      <c r="BC339">
        <f t="shared" ref="BC339" si="3001">AY339/AX339</f>
        <v>1.0971786833855799E-2</v>
      </c>
      <c r="BD339">
        <f t="shared" ref="BD339" si="3002">AZ339/AY339</f>
        <v>15</v>
      </c>
      <c r="BE339">
        <f t="shared" ref="BE339" si="3003">SUM(AT333:AT339)/SUM(AS333:AS339)</f>
        <v>3.6086807342597359E-2</v>
      </c>
      <c r="BF339">
        <f t="shared" ref="BF339" si="3004">SUM(AT326:AT339)/SUM(AS326:AS339)</f>
        <v>4.1926110419261108E-2</v>
      </c>
      <c r="BG339">
        <f t="shared" ref="BG339" si="3005">SUM(AW333:AW339)/SUM(AV333:AV339)</f>
        <v>2.7522935779816515E-2</v>
      </c>
      <c r="BH339">
        <f t="shared" ref="BH339" si="3006">SUM(AY333:AY339)/SUM(AX333:AX339)</f>
        <v>2.1126760563380281E-2</v>
      </c>
      <c r="BI339">
        <f t="shared" si="2954"/>
        <v>1.5772870662460567E-2</v>
      </c>
      <c r="BJ339" s="20">
        <v>7.0000000000000007E-2</v>
      </c>
      <c r="BK339" s="20">
        <v>0.05</v>
      </c>
      <c r="BL339" s="20">
        <v>0.04</v>
      </c>
      <c r="BM339" s="20">
        <v>3913989</v>
      </c>
      <c r="BN339" s="20">
        <v>357727</v>
      </c>
      <c r="BO339" s="20"/>
      <c r="BP339" s="20"/>
      <c r="BQ339" s="20">
        <v>1531595</v>
      </c>
      <c r="BR339" s="20"/>
      <c r="BS339" s="20"/>
      <c r="BT339" s="20">
        <v>331036</v>
      </c>
      <c r="BU339" s="20">
        <v>30590</v>
      </c>
      <c r="BV339" s="20">
        <v>2748</v>
      </c>
      <c r="BW339" s="20"/>
      <c r="BX339" s="20"/>
      <c r="BY339" s="20">
        <v>11241</v>
      </c>
      <c r="BZ339" s="20"/>
      <c r="CA339" s="20"/>
      <c r="CB339" s="20">
        <v>2628</v>
      </c>
      <c r="CC339" s="20">
        <v>24039</v>
      </c>
      <c r="CD339" s="20">
        <v>1652</v>
      </c>
      <c r="CE339" s="20"/>
      <c r="CF339" s="20"/>
      <c r="CG339" s="20">
        <v>6537</v>
      </c>
      <c r="CH339" s="20"/>
      <c r="CI339" s="20"/>
      <c r="CJ339" s="20">
        <v>1570</v>
      </c>
      <c r="CK339" s="20">
        <v>177900</v>
      </c>
      <c r="CL339" s="20">
        <v>16067</v>
      </c>
      <c r="CM339" s="20"/>
      <c r="CN339" s="20"/>
      <c r="CO339" s="20">
        <v>65335</v>
      </c>
      <c r="CP339" s="20"/>
      <c r="CQ339" s="20"/>
      <c r="CR339" s="20">
        <v>14733</v>
      </c>
    </row>
    <row r="340" spans="1:96" x14ac:dyDescent="0.35">
      <c r="A340" s="14">
        <f t="shared" si="2823"/>
        <v>44246</v>
      </c>
      <c r="B340" s="9">
        <v>1534374</v>
      </c>
      <c r="C340">
        <v>331623</v>
      </c>
      <c r="D340">
        <v>307596</v>
      </c>
      <c r="E340" s="9">
        <v>5321</v>
      </c>
      <c r="F340" s="9">
        <v>241</v>
      </c>
      <c r="H340">
        <v>60</v>
      </c>
      <c r="I340">
        <v>43</v>
      </c>
      <c r="J340">
        <v>44</v>
      </c>
      <c r="K340">
        <v>6</v>
      </c>
      <c r="L340">
        <v>7</v>
      </c>
      <c r="M340">
        <f t="shared" ref="M340" si="3007">-(J340-J339)+L340</f>
        <v>13</v>
      </c>
      <c r="N340" s="7">
        <f t="shared" ref="N340" si="3008">B340-C340</f>
        <v>1202751</v>
      </c>
      <c r="O340" s="4">
        <f t="shared" ref="O340" si="3009">C340/B340</f>
        <v>0.21612918362798117</v>
      </c>
      <c r="R340">
        <f t="shared" ref="R340" si="3010">C340-C339</f>
        <v>587</v>
      </c>
      <c r="S340">
        <f t="shared" ref="S340" si="3011">N340-N339</f>
        <v>2192</v>
      </c>
      <c r="T340" s="8">
        <f t="shared" ref="T340" si="3012">R340/V340</f>
        <v>0.21122706009355882</v>
      </c>
      <c r="U340" s="8">
        <f t="shared" ref="U340" si="3013">SUM(R334:R340)/SUM(V334:V340)</f>
        <v>0.14241461788809159</v>
      </c>
      <c r="V340">
        <f t="shared" ref="V340" si="3014">B340-B339</f>
        <v>2779</v>
      </c>
      <c r="W340">
        <f t="shared" ref="W340" si="3015">C340-D340-E340</f>
        <v>18706</v>
      </c>
      <c r="X340" s="3">
        <f t="shared" ref="X340" si="3016">F340/W340</f>
        <v>1.2883566770020314E-2</v>
      </c>
      <c r="Y340">
        <f t="shared" ref="Y340" si="3017">E340-E339</f>
        <v>15</v>
      </c>
      <c r="Z340">
        <v>2629</v>
      </c>
      <c r="AA340">
        <v>1570</v>
      </c>
      <c r="AB340">
        <v>14753</v>
      </c>
      <c r="AC340">
        <v>2443</v>
      </c>
      <c r="AD340">
        <v>1483</v>
      </c>
      <c r="AE340">
        <v>13791</v>
      </c>
      <c r="AF340">
        <v>53</v>
      </c>
      <c r="AG340">
        <v>30</v>
      </c>
      <c r="AH340">
        <v>280</v>
      </c>
      <c r="AI340">
        <f t="shared" ref="AI340" si="3018">Z340-AC340-AF340</f>
        <v>133</v>
      </c>
      <c r="AJ340">
        <f t="shared" ref="AJ340" si="3019">AA340-AD340-AG340</f>
        <v>57</v>
      </c>
      <c r="AK340">
        <f t="shared" ref="AK340" si="3020">AB340-AE340-AH340</f>
        <v>682</v>
      </c>
      <c r="AL340">
        <v>1</v>
      </c>
      <c r="AM340">
        <v>1</v>
      </c>
      <c r="AN340">
        <v>11</v>
      </c>
      <c r="AS340">
        <f t="shared" ref="AS340" si="3021">BM340-BM339</f>
        <v>18154</v>
      </c>
      <c r="AT340">
        <f t="shared" si="2810"/>
        <v>624</v>
      </c>
      <c r="AU340">
        <f t="shared" ref="AU340" si="3022">AT340/AS340</f>
        <v>3.4372590062796075E-2</v>
      </c>
      <c r="AV340">
        <f t="shared" ref="AV340" si="3023">BU340-BU339</f>
        <v>168</v>
      </c>
      <c r="AW340">
        <f t="shared" si="2757"/>
        <v>2</v>
      </c>
      <c r="AX340">
        <f t="shared" ref="AX340" si="3024">CK340-CK339</f>
        <v>629</v>
      </c>
      <c r="AY340">
        <f t="shared" si="2759"/>
        <v>20</v>
      </c>
      <c r="AZ340">
        <f t="shared" ref="AZ340" si="3025">CC340-CC339</f>
        <v>106</v>
      </c>
      <c r="BA340">
        <f t="shared" si="2761"/>
        <v>-2</v>
      </c>
      <c r="BB340">
        <f t="shared" ref="BB340" si="3026">AW340/AV340</f>
        <v>1.1904761904761904E-2</v>
      </c>
      <c r="BC340">
        <f t="shared" ref="BC340" si="3027">AY340/AX340</f>
        <v>3.1796502384737677E-2</v>
      </c>
      <c r="BD340">
        <f t="shared" ref="BD340" si="3028">AZ340/AY340</f>
        <v>5.3</v>
      </c>
      <c r="BE340">
        <f t="shared" ref="BE340" si="3029">SUM(AT334:AT340)/SUM(AS334:AS340)</f>
        <v>3.5057526491888633E-2</v>
      </c>
      <c r="BF340">
        <f t="shared" ref="BF340" si="3030">SUM(AT327:AT340)/SUM(AS327:AS340)</f>
        <v>4.1091212968038172E-2</v>
      </c>
      <c r="BG340">
        <f t="shared" ref="BG340" si="3031">SUM(AW334:AW340)/SUM(AV334:AV340)</f>
        <v>3.0769230769230771E-2</v>
      </c>
      <c r="BH340">
        <f t="shared" ref="BH340" si="3032">SUM(AY334:AY340)/SUM(AX334:AX340)</f>
        <v>1.9410496046010063E-2</v>
      </c>
      <c r="BI340">
        <f t="shared" si="2954"/>
        <v>8.8300220750551876E-3</v>
      </c>
      <c r="BJ340" s="20">
        <v>0.06</v>
      </c>
      <c r="BK340" s="20">
        <v>0.05</v>
      </c>
      <c r="BL340" s="20">
        <v>0.03</v>
      </c>
      <c r="BM340" s="20">
        <v>3932143</v>
      </c>
      <c r="BN340" s="20">
        <v>358351</v>
      </c>
      <c r="BO340" s="20"/>
      <c r="BP340" s="20"/>
      <c r="BQ340" s="20">
        <v>1534374</v>
      </c>
      <c r="BR340" s="20"/>
      <c r="BS340" s="20"/>
      <c r="BT340" s="20">
        <v>331623</v>
      </c>
      <c r="BU340" s="20">
        <v>30758</v>
      </c>
      <c r="BV340" s="20">
        <v>2750</v>
      </c>
      <c r="BW340" s="20"/>
      <c r="BX340" s="20"/>
      <c r="BY340" s="20">
        <v>11255</v>
      </c>
      <c r="BZ340" s="20"/>
      <c r="CA340" s="20"/>
      <c r="CB340" s="20">
        <v>2629</v>
      </c>
      <c r="CC340" s="20">
        <v>24145</v>
      </c>
      <c r="CD340" s="20">
        <v>1650</v>
      </c>
      <c r="CE340" s="20"/>
      <c r="CF340" s="20"/>
      <c r="CG340" s="20">
        <v>6545</v>
      </c>
      <c r="CH340" s="20"/>
      <c r="CI340" s="20"/>
      <c r="CJ340" s="20">
        <v>1570</v>
      </c>
      <c r="CK340" s="20">
        <v>178529</v>
      </c>
      <c r="CL340" s="20">
        <v>16087</v>
      </c>
      <c r="CM340" s="20"/>
      <c r="CN340" s="20"/>
      <c r="CO340" s="20">
        <v>65405</v>
      </c>
      <c r="CP340" s="20"/>
      <c r="CQ340" s="20"/>
      <c r="CR340" s="20">
        <v>14753</v>
      </c>
    </row>
    <row r="341" spans="1:96" x14ac:dyDescent="0.35">
      <c r="A341" s="14">
        <f t="shared" si="2823"/>
        <v>44247</v>
      </c>
      <c r="B341" s="9">
        <f t="shared" ref="B341:B346" si="3033">BQ341</f>
        <v>1536509</v>
      </c>
      <c r="C341">
        <f t="shared" ref="C341:C346" si="3034">BT341</f>
        <v>332183</v>
      </c>
      <c r="D341">
        <v>308714</v>
      </c>
      <c r="E341" s="9">
        <v>5336</v>
      </c>
      <c r="F341" s="9">
        <v>238</v>
      </c>
      <c r="H341">
        <v>56</v>
      </c>
      <c r="I341">
        <v>34</v>
      </c>
      <c r="J341">
        <v>46</v>
      </c>
      <c r="K341">
        <v>8</v>
      </c>
      <c r="L341">
        <v>6</v>
      </c>
      <c r="M341">
        <f t="shared" ref="M341" si="3035">-(J341-J340)+L341</f>
        <v>4</v>
      </c>
      <c r="N341" s="7">
        <f t="shared" ref="N341" si="3036">B341-C341</f>
        <v>1204326</v>
      </c>
      <c r="O341" s="4">
        <f t="shared" ref="O341" si="3037">C341/B341</f>
        <v>0.21619333176701211</v>
      </c>
      <c r="R341">
        <f t="shared" ref="R341" si="3038">C341-C340</f>
        <v>560</v>
      </c>
      <c r="S341">
        <f t="shared" ref="S341" si="3039">N341-N340</f>
        <v>1575</v>
      </c>
      <c r="T341" s="8">
        <f t="shared" ref="T341" si="3040">R341/V341</f>
        <v>0.26229508196721313</v>
      </c>
      <c r="U341" s="8">
        <f t="shared" ref="U341" si="3041">SUM(R335:R341)/SUM(V335:V341)</f>
        <v>0.14256955348874661</v>
      </c>
      <c r="V341">
        <f t="shared" ref="V341" si="3042">B341-B340</f>
        <v>2135</v>
      </c>
      <c r="W341">
        <f t="shared" ref="W341" si="3043">C341-D341-E341</f>
        <v>18133</v>
      </c>
      <c r="X341" s="3">
        <f t="shared" ref="X341" si="3044">F341/W341</f>
        <v>1.3125241272817514E-2</v>
      </c>
      <c r="Y341">
        <f t="shared" ref="Y341" si="3045">E341-E340</f>
        <v>15</v>
      </c>
      <c r="Z341">
        <v>2629</v>
      </c>
      <c r="AA341">
        <v>1570</v>
      </c>
      <c r="AB341">
        <v>14766</v>
      </c>
      <c r="AC341">
        <v>2449</v>
      </c>
      <c r="AD341">
        <v>1488</v>
      </c>
      <c r="AE341">
        <v>13833</v>
      </c>
      <c r="AF341">
        <v>53</v>
      </c>
      <c r="AG341">
        <v>31</v>
      </c>
      <c r="AH341">
        <v>284</v>
      </c>
      <c r="AI341">
        <f t="shared" ref="AI341" si="3046">Z341-AC341-AF341</f>
        <v>127</v>
      </c>
      <c r="AJ341">
        <f t="shared" ref="AJ341" si="3047">AA341-AD341-AG341</f>
        <v>51</v>
      </c>
      <c r="AK341">
        <f t="shared" ref="AK341" si="3048">AB341-AE341-AH341</f>
        <v>649</v>
      </c>
      <c r="AL341">
        <v>1</v>
      </c>
      <c r="AM341">
        <v>1</v>
      </c>
      <c r="AN341">
        <v>11</v>
      </c>
      <c r="AS341">
        <f t="shared" ref="AS341" si="3049">BM341-BM340</f>
        <v>14288</v>
      </c>
      <c r="AT341">
        <f t="shared" si="2810"/>
        <v>598</v>
      </c>
      <c r="AU341">
        <f t="shared" ref="AU341" si="3050">AT341/AS341</f>
        <v>4.1853303471444572E-2</v>
      </c>
      <c r="AV341">
        <f t="shared" ref="AV341" si="3051">BU341-BU340</f>
        <v>111</v>
      </c>
      <c r="AW341">
        <f t="shared" si="2757"/>
        <v>0</v>
      </c>
      <c r="AX341">
        <f t="shared" ref="AX341" si="3052">CK341-CK340</f>
        <v>651</v>
      </c>
      <c r="AY341">
        <f t="shared" si="2759"/>
        <v>19</v>
      </c>
      <c r="AZ341">
        <f t="shared" ref="AZ341" si="3053">CC341-CC340</f>
        <v>140</v>
      </c>
      <c r="BA341">
        <f t="shared" si="2761"/>
        <v>4</v>
      </c>
      <c r="BB341">
        <f t="shared" ref="BB341" si="3054">AW341/AV341</f>
        <v>0</v>
      </c>
      <c r="BC341">
        <f t="shared" ref="BC341" si="3055">AY341/AX341</f>
        <v>2.9185867895545316E-2</v>
      </c>
      <c r="BD341">
        <f t="shared" ref="BD341" si="3056">AZ341/AY341</f>
        <v>7.3684210526315788</v>
      </c>
      <c r="BE341">
        <f t="shared" ref="BE341" si="3057">SUM(AT335:AT341)/SUM(AS335:AS341)</f>
        <v>3.4637992576938788E-2</v>
      </c>
      <c r="BF341">
        <f t="shared" ref="BF341" si="3058">SUM(AT328:AT341)/SUM(AS328:AS341)</f>
        <v>4.1522601254163148E-2</v>
      </c>
      <c r="BG341">
        <f t="shared" ref="BG341" si="3059">SUM(AW335:AW341)/SUM(AV335:AV341)</f>
        <v>1.9211324570273004E-2</v>
      </c>
      <c r="BH341">
        <f t="shared" ref="BH341" si="3060">SUM(AY335:AY341)/SUM(AX335:AX341)</f>
        <v>1.9839041736851956E-2</v>
      </c>
      <c r="BI341">
        <f t="shared" si="2954"/>
        <v>1.7148981779206859E-2</v>
      </c>
      <c r="BM341" s="20">
        <v>3946431</v>
      </c>
      <c r="BN341" s="20">
        <v>358949</v>
      </c>
      <c r="BO341" s="20">
        <v>1300793</v>
      </c>
      <c r="BP341" s="20">
        <v>235716</v>
      </c>
      <c r="BQ341" s="21">
        <f t="shared" ref="BQ341:BQ388" si="3061">SUM(BO341:BP341)</f>
        <v>1536509</v>
      </c>
      <c r="BR341" s="20">
        <v>276947</v>
      </c>
      <c r="BS341" s="20">
        <v>55236</v>
      </c>
      <c r="BT341" s="21">
        <f t="shared" ref="BT341:BT388" si="3062">SUM(BR341:BS341)</f>
        <v>332183</v>
      </c>
      <c r="BU341" s="20">
        <v>30869</v>
      </c>
      <c r="BV341" s="20">
        <v>2750</v>
      </c>
      <c r="BW341" s="20">
        <v>8750</v>
      </c>
      <c r="BX341" s="20">
        <v>2530</v>
      </c>
      <c r="BY341" s="21">
        <f t="shared" ref="BY341:BY388" si="3063">SUM(BW341:BX341)</f>
        <v>11280</v>
      </c>
      <c r="BZ341" s="20">
        <v>2039</v>
      </c>
      <c r="CA341" s="20">
        <v>590</v>
      </c>
      <c r="CB341" s="21">
        <f t="shared" ref="CB341:CB388" si="3064">SUM(BZ341:CA341)</f>
        <v>2629</v>
      </c>
      <c r="CC341" s="20">
        <v>24285</v>
      </c>
      <c r="CD341" s="20">
        <v>1654</v>
      </c>
      <c r="CE341" s="20">
        <v>4923</v>
      </c>
      <c r="CF341" s="20">
        <v>1634</v>
      </c>
      <c r="CG341" s="21">
        <f t="shared" ref="CG341:CG388" si="3065">SUM(CE341:CF341)</f>
        <v>6557</v>
      </c>
      <c r="CH341" s="20">
        <v>1133</v>
      </c>
      <c r="CI341" s="20">
        <v>437</v>
      </c>
      <c r="CJ341" s="21">
        <f t="shared" ref="CJ341:CJ388" si="3066">SUM(CH341:CI341)</f>
        <v>1570</v>
      </c>
      <c r="CK341" s="20">
        <v>179180</v>
      </c>
      <c r="CL341" s="20">
        <v>16106</v>
      </c>
      <c r="CM341" s="20">
        <v>60928</v>
      </c>
      <c r="CN341" s="20">
        <v>4581</v>
      </c>
      <c r="CO341" s="21">
        <f t="shared" ref="CO341:CO388" si="3067">SUM(CM341:CN341)</f>
        <v>65509</v>
      </c>
      <c r="CP341" s="20">
        <v>14013</v>
      </c>
      <c r="CQ341" s="20">
        <v>755</v>
      </c>
      <c r="CR341" s="21">
        <f t="shared" ref="CR341:CR388" si="3068">SUM(CP341:CQ341)</f>
        <v>14768</v>
      </c>
    </row>
    <row r="342" spans="1:96" x14ac:dyDescent="0.35">
      <c r="A342" s="14">
        <f t="shared" si="2823"/>
        <v>44248</v>
      </c>
      <c r="B342" s="9">
        <f t="shared" si="3033"/>
        <v>1538466</v>
      </c>
      <c r="C342">
        <f t="shared" si="3034"/>
        <v>332574</v>
      </c>
      <c r="D342">
        <v>308714</v>
      </c>
      <c r="E342" s="9">
        <v>5336</v>
      </c>
      <c r="F342" s="9">
        <v>229</v>
      </c>
      <c r="H342">
        <v>58</v>
      </c>
      <c r="I342">
        <v>38</v>
      </c>
      <c r="J342">
        <v>49</v>
      </c>
      <c r="K342">
        <v>8</v>
      </c>
      <c r="L342">
        <v>10</v>
      </c>
      <c r="M342">
        <f t="shared" ref="M342" si="3069">-(J342-J341)+L342</f>
        <v>7</v>
      </c>
      <c r="N342" s="7">
        <f t="shared" ref="N342:N347" si="3070">B342-C342</f>
        <v>1205892</v>
      </c>
      <c r="O342" s="4">
        <f t="shared" ref="O342" si="3071">C342/B342</f>
        <v>0.21617247309982801</v>
      </c>
      <c r="R342">
        <f t="shared" ref="R342" si="3072">C342-C341</f>
        <v>391</v>
      </c>
      <c r="S342">
        <f t="shared" ref="S342" si="3073">N342-N341</f>
        <v>1566</v>
      </c>
      <c r="T342" s="8">
        <f t="shared" ref="T342" si="3074">R342/V342</f>
        <v>0.199795605518651</v>
      </c>
      <c r="U342" s="8">
        <f t="shared" ref="U342" si="3075">SUM(R336:R342)/SUM(V336:V342)</f>
        <v>0.14014022080747846</v>
      </c>
      <c r="V342">
        <f t="shared" ref="V342" si="3076">B342-B341</f>
        <v>1957</v>
      </c>
      <c r="W342">
        <f t="shared" ref="W342" si="3077">C342-D342-E342</f>
        <v>18524</v>
      </c>
      <c r="X342" s="3">
        <f t="shared" ref="X342" si="3078">F342/W342</f>
        <v>1.2362340747138847E-2</v>
      </c>
      <c r="Y342">
        <f t="shared" ref="Y342" si="3079">E342-E341</f>
        <v>0</v>
      </c>
      <c r="Z342">
        <v>2629</v>
      </c>
      <c r="AA342">
        <v>1570</v>
      </c>
      <c r="AB342">
        <v>14766</v>
      </c>
      <c r="AC342">
        <v>2450</v>
      </c>
      <c r="AD342">
        <v>1490</v>
      </c>
      <c r="AE342">
        <v>13846</v>
      </c>
      <c r="AF342">
        <v>53</v>
      </c>
      <c r="AG342">
        <v>31</v>
      </c>
      <c r="AH342">
        <v>284</v>
      </c>
      <c r="AI342">
        <f t="shared" ref="AI342" si="3080">Z342-AC342-AF342</f>
        <v>126</v>
      </c>
      <c r="AJ342">
        <f t="shared" ref="AJ342" si="3081">AA342-AD342-AG342</f>
        <v>49</v>
      </c>
      <c r="AK342">
        <f t="shared" ref="AK342" si="3082">AB342-AE342-AH342</f>
        <v>636</v>
      </c>
      <c r="AL342">
        <v>1</v>
      </c>
      <c r="AM342">
        <v>1</v>
      </c>
      <c r="AN342">
        <v>11</v>
      </c>
      <c r="AS342">
        <f t="shared" ref="AS342" si="3083">BM342-BM341</f>
        <v>6676</v>
      </c>
      <c r="AT342">
        <f t="shared" si="2810"/>
        <v>448</v>
      </c>
      <c r="AU342">
        <f t="shared" ref="AU342" si="3084">AT342/AS342</f>
        <v>6.7106051527860991E-2</v>
      </c>
      <c r="AV342">
        <f t="shared" ref="AV342" si="3085">BU342-BU341</f>
        <v>29</v>
      </c>
      <c r="AW342">
        <f t="shared" si="2757"/>
        <v>0</v>
      </c>
      <c r="AX342">
        <f t="shared" ref="AX342" si="3086">CK342-CK341</f>
        <v>386</v>
      </c>
      <c r="AY342">
        <f t="shared" si="2759"/>
        <v>13</v>
      </c>
      <c r="AZ342">
        <f t="shared" ref="AZ342" si="3087">CC342-CC341</f>
        <v>25</v>
      </c>
      <c r="BA342">
        <f t="shared" si="2761"/>
        <v>-1</v>
      </c>
      <c r="BB342">
        <f t="shared" ref="BB342" si="3088">AW342/AV342</f>
        <v>0</v>
      </c>
      <c r="BC342">
        <f t="shared" ref="BC342" si="3089">AY342/AX342</f>
        <v>3.367875647668394E-2</v>
      </c>
      <c r="BD342">
        <f t="shared" ref="BD342" si="3090">AZ342/AY342</f>
        <v>1.9230769230769231</v>
      </c>
      <c r="BE342">
        <f t="shared" ref="BE342" si="3091">SUM(AT336:AT342)/SUM(AS336:AS342)</f>
        <v>3.4092519127231512E-2</v>
      </c>
      <c r="BF342">
        <f t="shared" ref="BF342" si="3092">SUM(AT329:AT342)/SUM(AS329:AS342)</f>
        <v>4.1133162612035853E-2</v>
      </c>
      <c r="BG342">
        <f t="shared" ref="BG342" si="3093">SUM(AW336:AW342)/SUM(AV336:AV342)</f>
        <v>2.332657200811359E-2</v>
      </c>
      <c r="BH342">
        <f t="shared" ref="BH342" si="3094">SUM(AY336:AY342)/SUM(AX336:AX342)</f>
        <v>1.7612161661104932E-2</v>
      </c>
      <c r="BI342">
        <f t="shared" si="2954"/>
        <v>1.0649627263045794E-2</v>
      </c>
      <c r="BM342" s="20">
        <v>3953107</v>
      </c>
      <c r="BN342" s="20">
        <v>359397</v>
      </c>
      <c r="BO342" s="21">
        <v>1302281</v>
      </c>
      <c r="BP342" s="21">
        <v>236185</v>
      </c>
      <c r="BQ342" s="21">
        <f t="shared" si="3061"/>
        <v>1538466</v>
      </c>
      <c r="BR342" s="21">
        <v>277229</v>
      </c>
      <c r="BS342" s="21">
        <v>55345</v>
      </c>
      <c r="BT342" s="21">
        <f t="shared" si="3062"/>
        <v>332574</v>
      </c>
      <c r="BU342" s="20">
        <v>30898</v>
      </c>
      <c r="BV342" s="20">
        <v>2750</v>
      </c>
      <c r="BW342" s="21">
        <v>8758</v>
      </c>
      <c r="BX342" s="21">
        <v>2529</v>
      </c>
      <c r="BY342" s="21">
        <f t="shared" si="3063"/>
        <v>11287</v>
      </c>
      <c r="BZ342" s="21">
        <v>2039</v>
      </c>
      <c r="CA342" s="21">
        <v>590</v>
      </c>
      <c r="CB342" s="21">
        <f t="shared" si="3064"/>
        <v>2629</v>
      </c>
      <c r="CC342" s="20">
        <v>24310</v>
      </c>
      <c r="CD342" s="20">
        <v>1653</v>
      </c>
      <c r="CE342" s="21">
        <v>4927</v>
      </c>
      <c r="CF342" s="21">
        <v>1635</v>
      </c>
      <c r="CG342" s="21">
        <f t="shared" si="3065"/>
        <v>6562</v>
      </c>
      <c r="CH342" s="21">
        <v>1134</v>
      </c>
      <c r="CI342" s="21">
        <v>437</v>
      </c>
      <c r="CJ342" s="21">
        <f t="shared" si="3066"/>
        <v>1571</v>
      </c>
      <c r="CK342" s="20">
        <v>179566</v>
      </c>
      <c r="CL342" s="20">
        <v>16119</v>
      </c>
      <c r="CM342" s="21">
        <v>60996</v>
      </c>
      <c r="CN342" s="21">
        <v>4578</v>
      </c>
      <c r="CO342" s="21">
        <f t="shared" si="3067"/>
        <v>65574</v>
      </c>
      <c r="CP342" s="21">
        <v>14022</v>
      </c>
      <c r="CQ342" s="21">
        <v>756</v>
      </c>
      <c r="CR342" s="21">
        <f t="shared" si="3068"/>
        <v>14778</v>
      </c>
    </row>
    <row r="343" spans="1:96" x14ac:dyDescent="0.35">
      <c r="A343" s="14">
        <f t="shared" si="2823"/>
        <v>44249</v>
      </c>
      <c r="B343" s="9">
        <f t="shared" si="3033"/>
        <v>1538466</v>
      </c>
      <c r="C343">
        <f t="shared" si="3034"/>
        <v>332574</v>
      </c>
      <c r="D343">
        <v>309568</v>
      </c>
      <c r="E343" s="9">
        <v>5336</v>
      </c>
      <c r="F343" s="9">
        <v>222</v>
      </c>
      <c r="H343">
        <v>54</v>
      </c>
      <c r="I343">
        <v>22</v>
      </c>
      <c r="J343">
        <v>50</v>
      </c>
      <c r="K343">
        <v>7</v>
      </c>
      <c r="L343">
        <v>8</v>
      </c>
      <c r="M343">
        <f t="shared" ref="M343" si="3095">-(J343-J342)+L343</f>
        <v>7</v>
      </c>
      <c r="N343" s="7">
        <f t="shared" si="3070"/>
        <v>1205892</v>
      </c>
      <c r="O343" s="4">
        <f t="shared" ref="O343" si="3096">C343/B343</f>
        <v>0.21617247309982801</v>
      </c>
      <c r="R343">
        <f t="shared" ref="R343" si="3097">C343-C342</f>
        <v>0</v>
      </c>
      <c r="S343">
        <f t="shared" ref="S343" si="3098">N343-N342</f>
        <v>0</v>
      </c>
      <c r="T343" s="8" t="e">
        <f t="shared" ref="T343" si="3099">R343/V343</f>
        <v>#DIV/0!</v>
      </c>
      <c r="U343" s="8">
        <f t="shared" ref="U343" si="3100">SUM(R337:R343)/SUM(V337:V343)</f>
        <v>0.13920394205853617</v>
      </c>
      <c r="V343">
        <f t="shared" ref="V343" si="3101">B343-B342</f>
        <v>0</v>
      </c>
      <c r="W343">
        <f t="shared" ref="W343" si="3102">C343-D343-E343</f>
        <v>17670</v>
      </c>
      <c r="X343" s="3">
        <f t="shared" ref="X343" si="3103">F343/W343</f>
        <v>1.2563667232597622E-2</v>
      </c>
      <c r="Y343">
        <f t="shared" ref="Y343" si="3104">E343-E342</f>
        <v>0</v>
      </c>
      <c r="Z343">
        <v>2629</v>
      </c>
      <c r="AA343">
        <v>1570</v>
      </c>
      <c r="AB343">
        <v>14766</v>
      </c>
      <c r="AC343">
        <v>2452</v>
      </c>
      <c r="AD343">
        <v>1491</v>
      </c>
      <c r="AE343">
        <v>13864</v>
      </c>
      <c r="AF343">
        <v>53</v>
      </c>
      <c r="AG343">
        <v>31</v>
      </c>
      <c r="AH343">
        <v>284</v>
      </c>
      <c r="AI343">
        <f t="shared" ref="AI343:AI345" si="3105">Z343-AC343-AF343</f>
        <v>124</v>
      </c>
      <c r="AJ343">
        <f t="shared" ref="AJ343:AJ345" si="3106">AA343-AD343-AG343</f>
        <v>48</v>
      </c>
      <c r="AK343">
        <f t="shared" ref="AK343:AK345" si="3107">AB343-AE343-AH343</f>
        <v>618</v>
      </c>
      <c r="AL343">
        <v>1</v>
      </c>
      <c r="AM343">
        <v>1</v>
      </c>
      <c r="AN343">
        <v>11</v>
      </c>
      <c r="AS343">
        <f t="shared" ref="AS343" si="3108">BM343-BM342</f>
        <v>0</v>
      </c>
      <c r="AT343">
        <f t="shared" si="2810"/>
        <v>0</v>
      </c>
      <c r="AU343" t="e">
        <f t="shared" ref="AU343" si="3109">AT343/AS343</f>
        <v>#DIV/0!</v>
      </c>
      <c r="AV343">
        <f t="shared" ref="AV343" si="3110">BU343-BU342</f>
        <v>27</v>
      </c>
      <c r="AW343">
        <f t="shared" si="2757"/>
        <v>-1</v>
      </c>
      <c r="AX343">
        <f t="shared" ref="AX343" si="3111">CK343-CK342</f>
        <v>185</v>
      </c>
      <c r="AY343">
        <f t="shared" si="2759"/>
        <v>1</v>
      </c>
      <c r="AZ343">
        <f t="shared" ref="AZ343" si="3112">CC343-CC342</f>
        <v>25</v>
      </c>
      <c r="BA343">
        <f t="shared" si="2761"/>
        <v>2</v>
      </c>
      <c r="BB343">
        <f t="shared" ref="BB343" si="3113">AW343/AV343</f>
        <v>-3.7037037037037035E-2</v>
      </c>
      <c r="BC343">
        <f t="shared" ref="BC343" si="3114">AY343/AX343</f>
        <v>5.4054054054054057E-3</v>
      </c>
      <c r="BD343">
        <f t="shared" ref="BD343" si="3115">AZ343/AY343</f>
        <v>25</v>
      </c>
      <c r="BE343">
        <f t="shared" ref="BE343" si="3116">SUM(AT337:AT343)/SUM(AS337:AS343)</f>
        <v>3.3594211458948614E-2</v>
      </c>
      <c r="BF343">
        <f t="shared" ref="BF343" si="3117">SUM(AT330:AT343)/SUM(AS330:AS343)</f>
        <v>4.0802290654913961E-2</v>
      </c>
      <c r="BG343">
        <f t="shared" ref="BG343" si="3118">SUM(AW337:AW343)/SUM(AV337:AV343)</f>
        <v>2.0161290322580645E-2</v>
      </c>
      <c r="BH343">
        <f t="shared" ref="BH343" si="3119">SUM(AY337:AY343)/SUM(AX337:AX343)</f>
        <v>1.7471350742062748E-2</v>
      </c>
      <c r="BI343">
        <f t="shared" ref="BI343" si="3120">SUM(BA337:BA343)/SUM(AZ337:AZ343)</f>
        <v>1.279317697228145E-2</v>
      </c>
      <c r="BM343" s="20">
        <v>3953107</v>
      </c>
      <c r="BN343" s="20">
        <v>359397</v>
      </c>
      <c r="BO343" s="21">
        <v>1302281</v>
      </c>
      <c r="BP343" s="21">
        <v>236185</v>
      </c>
      <c r="BQ343" s="21">
        <f t="shared" si="3061"/>
        <v>1538466</v>
      </c>
      <c r="BR343" s="21">
        <v>277229</v>
      </c>
      <c r="BS343" s="21">
        <v>55345</v>
      </c>
      <c r="BT343" s="21">
        <f t="shared" si="3062"/>
        <v>332574</v>
      </c>
      <c r="BU343" s="20">
        <v>30925</v>
      </c>
      <c r="BV343" s="20">
        <v>2749</v>
      </c>
      <c r="BW343" s="21">
        <v>8764</v>
      </c>
      <c r="BX343" s="21">
        <v>2527</v>
      </c>
      <c r="BY343" s="21">
        <f t="shared" si="3063"/>
        <v>11291</v>
      </c>
      <c r="BZ343" s="21">
        <v>2040</v>
      </c>
      <c r="CA343" s="21">
        <v>590</v>
      </c>
      <c r="CB343" s="21">
        <f t="shared" si="3064"/>
        <v>2630</v>
      </c>
      <c r="CC343" s="20">
        <v>24335</v>
      </c>
      <c r="CD343" s="20">
        <v>1655</v>
      </c>
      <c r="CE343" s="21">
        <v>4932</v>
      </c>
      <c r="CF343" s="21">
        <v>1635</v>
      </c>
      <c r="CG343" s="21">
        <f t="shared" si="3065"/>
        <v>6567</v>
      </c>
      <c r="CH343" s="21">
        <v>1134</v>
      </c>
      <c r="CI343" s="21">
        <v>437</v>
      </c>
      <c r="CJ343" s="21">
        <f t="shared" si="3066"/>
        <v>1571</v>
      </c>
      <c r="CK343" s="20">
        <v>179751</v>
      </c>
      <c r="CL343" s="20">
        <v>16120</v>
      </c>
      <c r="CM343" s="21">
        <v>61022</v>
      </c>
      <c r="CN343" s="21">
        <v>4581</v>
      </c>
      <c r="CO343" s="21">
        <f t="shared" si="3067"/>
        <v>65603</v>
      </c>
      <c r="CP343" s="21">
        <v>14025</v>
      </c>
      <c r="CQ343" s="21">
        <v>756</v>
      </c>
      <c r="CR343" s="21">
        <f t="shared" si="3068"/>
        <v>14781</v>
      </c>
    </row>
    <row r="344" spans="1:96" x14ac:dyDescent="0.35">
      <c r="A344" s="14">
        <f t="shared" si="2823"/>
        <v>44250</v>
      </c>
      <c r="B344" s="9">
        <f t="shared" si="3033"/>
        <v>1542779</v>
      </c>
      <c r="C344">
        <f t="shared" si="3034"/>
        <v>333373</v>
      </c>
      <c r="D344">
        <v>310880</v>
      </c>
      <c r="E344" s="9">
        <v>5374</v>
      </c>
      <c r="F344" s="9">
        <v>227</v>
      </c>
      <c r="H344">
        <v>58</v>
      </c>
      <c r="I344">
        <v>30</v>
      </c>
      <c r="J344">
        <v>56</v>
      </c>
      <c r="K344">
        <v>7</v>
      </c>
      <c r="L344">
        <v>10</v>
      </c>
      <c r="M344">
        <f t="shared" ref="M344" si="3121">-(J344-J343)+L344</f>
        <v>4</v>
      </c>
      <c r="N344" s="7">
        <f t="shared" si="3070"/>
        <v>1209406</v>
      </c>
      <c r="O344" s="4">
        <f t="shared" ref="O344" si="3122">C344/B344</f>
        <v>0.21608603695020479</v>
      </c>
      <c r="R344">
        <f t="shared" ref="R344" si="3123">C344-C343</f>
        <v>799</v>
      </c>
      <c r="S344">
        <f t="shared" ref="S344" si="3124">N344-N343</f>
        <v>3514</v>
      </c>
      <c r="T344" s="8">
        <f t="shared" ref="T344" si="3125">R344/V344</f>
        <v>0.18525388360769765</v>
      </c>
      <c r="U344" s="8">
        <f t="shared" ref="U344" si="3126">SUM(R338:R344)/SUM(V338:V344)</f>
        <v>0.20316863281472616</v>
      </c>
      <c r="V344">
        <f t="shared" ref="V344" si="3127">B344-B343</f>
        <v>4313</v>
      </c>
      <c r="W344">
        <f t="shared" ref="W344" si="3128">C344-D344-E344</f>
        <v>17119</v>
      </c>
      <c r="X344" s="3">
        <f t="shared" ref="X344" si="3129">F344/W344</f>
        <v>1.3260120334131667E-2</v>
      </c>
      <c r="Y344">
        <f t="shared" ref="Y344" si="3130">E344-E343</f>
        <v>38</v>
      </c>
      <c r="Z344">
        <v>2629</v>
      </c>
      <c r="AA344">
        <v>1570</v>
      </c>
      <c r="AB344">
        <v>14766</v>
      </c>
      <c r="AC344">
        <v>2458</v>
      </c>
      <c r="AD344">
        <v>1494</v>
      </c>
      <c r="AE344">
        <v>13926</v>
      </c>
      <c r="AF344">
        <v>54</v>
      </c>
      <c r="AG344">
        <v>31</v>
      </c>
      <c r="AH344">
        <v>285</v>
      </c>
      <c r="AI344">
        <f t="shared" si="3105"/>
        <v>117</v>
      </c>
      <c r="AJ344">
        <f t="shared" si="3106"/>
        <v>45</v>
      </c>
      <c r="AK344">
        <f t="shared" si="3107"/>
        <v>555</v>
      </c>
      <c r="AL344">
        <v>0</v>
      </c>
      <c r="AM344">
        <v>0</v>
      </c>
      <c r="AN344">
        <v>5</v>
      </c>
      <c r="AS344">
        <f t="shared" ref="AS344" si="3131">BM344-BM343</f>
        <v>22802</v>
      </c>
      <c r="AT344">
        <f t="shared" si="2810"/>
        <v>877</v>
      </c>
      <c r="AU344">
        <f t="shared" ref="AU344" si="3132">AT344/AS344</f>
        <v>3.8461538461538464E-2</v>
      </c>
      <c r="AV344">
        <f t="shared" ref="AV344" si="3133">BU344-BU343</f>
        <v>223</v>
      </c>
      <c r="AW344">
        <f t="shared" si="2757"/>
        <v>6</v>
      </c>
      <c r="AX344">
        <f t="shared" ref="AX344" si="3134">CK344-CK343</f>
        <v>742</v>
      </c>
      <c r="AY344">
        <f t="shared" si="2759"/>
        <v>20</v>
      </c>
      <c r="AZ344">
        <f t="shared" ref="AZ344" si="3135">CC344-CC343</f>
        <v>104</v>
      </c>
      <c r="BA344">
        <f t="shared" si="2761"/>
        <v>-2</v>
      </c>
      <c r="BB344">
        <f t="shared" ref="BB344" si="3136">AW344/AV344</f>
        <v>2.6905829596412557E-2</v>
      </c>
      <c r="BC344">
        <f t="shared" ref="BC344" si="3137">AY344/AX344</f>
        <v>2.6954177897574125E-2</v>
      </c>
      <c r="BD344">
        <f t="shared" ref="BD344" si="3138">AZ344/AY344</f>
        <v>5.2</v>
      </c>
      <c r="BE344">
        <f t="shared" ref="BE344" si="3139">SUM(AT338:AT344)/SUM(AS338:AS344)</f>
        <v>4.1248943739111386E-2</v>
      </c>
      <c r="BF344">
        <f t="shared" ref="BF344" si="3140">SUM(AT331:AT344)/SUM(AS331:AS344)</f>
        <v>4.0510403494654561E-2</v>
      </c>
      <c r="BG344">
        <f t="shared" ref="BG344" si="3141">SUM(AW338:AW344)/SUM(AV338:AV344)</f>
        <v>2.2629310344827586E-2</v>
      </c>
      <c r="BH344">
        <f t="shared" ref="BH344" si="3142">SUM(AY338:AY344)/SUM(AX338:AX344)</f>
        <v>2.284914898577757E-2</v>
      </c>
      <c r="BI344">
        <f t="shared" ref="BI344" si="3143">SUM(BA338:BA344)/SUM(AZ338:AZ344)</f>
        <v>1.2802275960170697E-2</v>
      </c>
      <c r="BM344" s="20">
        <v>3975909</v>
      </c>
      <c r="BN344" s="20">
        <v>360274</v>
      </c>
      <c r="BO344" s="20">
        <v>1305283</v>
      </c>
      <c r="BP344" s="20">
        <v>237496</v>
      </c>
      <c r="BQ344" s="21">
        <f t="shared" si="3061"/>
        <v>1542779</v>
      </c>
      <c r="BR344" s="20">
        <v>277778</v>
      </c>
      <c r="BS344" s="20">
        <v>55595</v>
      </c>
      <c r="BT344" s="21">
        <f t="shared" si="3062"/>
        <v>333373</v>
      </c>
      <c r="BU344" s="20">
        <v>31148</v>
      </c>
      <c r="BV344" s="20">
        <v>2755</v>
      </c>
      <c r="BW344" s="20">
        <v>8776</v>
      </c>
      <c r="BX344" s="20">
        <v>2553</v>
      </c>
      <c r="BY344" s="21">
        <f t="shared" si="3063"/>
        <v>11329</v>
      </c>
      <c r="BZ344" s="20">
        <v>2040</v>
      </c>
      <c r="CA344" s="20">
        <v>592</v>
      </c>
      <c r="CB344" s="21">
        <f t="shared" si="3064"/>
        <v>2632</v>
      </c>
      <c r="CC344" s="20">
        <v>24439</v>
      </c>
      <c r="CD344" s="20">
        <v>1653</v>
      </c>
      <c r="CE344" s="20">
        <v>4945</v>
      </c>
      <c r="CF344" s="20">
        <v>1644</v>
      </c>
      <c r="CG344" s="21">
        <f t="shared" si="3065"/>
        <v>6589</v>
      </c>
      <c r="CH344" s="20">
        <v>1135</v>
      </c>
      <c r="CI344" s="20">
        <v>437</v>
      </c>
      <c r="CJ344" s="21">
        <f t="shared" si="3066"/>
        <v>1572</v>
      </c>
      <c r="CK344" s="20">
        <v>180493</v>
      </c>
      <c r="CL344" s="20">
        <v>16140</v>
      </c>
      <c r="CM344" s="20">
        <v>61120</v>
      </c>
      <c r="CN344" s="20">
        <v>4605</v>
      </c>
      <c r="CO344" s="21">
        <f t="shared" si="3067"/>
        <v>65725</v>
      </c>
      <c r="CP344" s="20">
        <v>14041</v>
      </c>
      <c r="CQ344" s="20">
        <v>757</v>
      </c>
      <c r="CR344" s="21">
        <f t="shared" si="3068"/>
        <v>14798</v>
      </c>
    </row>
    <row r="345" spans="1:96" x14ac:dyDescent="0.35">
      <c r="A345" s="14">
        <f t="shared" si="2823"/>
        <v>44251</v>
      </c>
      <c r="B345" s="9">
        <f t="shared" si="3033"/>
        <v>1546415</v>
      </c>
      <c r="C345">
        <f t="shared" si="3034"/>
        <v>334106</v>
      </c>
      <c r="D345">
        <v>311676</v>
      </c>
      <c r="E345" s="9">
        <v>5415</v>
      </c>
      <c r="F345" s="9">
        <v>233</v>
      </c>
      <c r="H345">
        <v>57</v>
      </c>
      <c r="I345">
        <v>52</v>
      </c>
      <c r="J345">
        <v>56</v>
      </c>
      <c r="K345">
        <v>10</v>
      </c>
      <c r="L345">
        <v>13</v>
      </c>
      <c r="M345">
        <f t="shared" ref="M345" si="3144">-(J345-J344)+L345</f>
        <v>13</v>
      </c>
      <c r="N345" s="7">
        <f t="shared" si="3070"/>
        <v>1212309</v>
      </c>
      <c r="O345" s="4">
        <f t="shared" ref="O345" si="3145">C345/B345</f>
        <v>0.21605196535212087</v>
      </c>
      <c r="R345">
        <f t="shared" ref="R345" si="3146">C345-C344</f>
        <v>733</v>
      </c>
      <c r="S345">
        <f t="shared" ref="S345" si="3147">N345-N344</f>
        <v>2903</v>
      </c>
      <c r="T345" s="8">
        <f t="shared" ref="T345" si="3148">R345/V345</f>
        <v>0.20159515951595158</v>
      </c>
      <c r="U345" s="8">
        <f t="shared" ref="U345" si="3149">SUM(R339:R345)/SUM(V339:V345)</f>
        <v>0.20681894902666817</v>
      </c>
      <c r="V345">
        <f t="shared" ref="V345" si="3150">B345-B344</f>
        <v>3636</v>
      </c>
      <c r="W345">
        <f t="shared" ref="W345" si="3151">C345-D345-E345</f>
        <v>17015</v>
      </c>
      <c r="X345" s="3">
        <f t="shared" ref="X345" si="3152">F345/W345</f>
        <v>1.3693799588598296E-2</v>
      </c>
      <c r="Y345">
        <f t="shared" ref="Y345:Y350" si="3153">E345-E344</f>
        <v>41</v>
      </c>
      <c r="Z345">
        <v>2632</v>
      </c>
      <c r="AA345">
        <v>1572</v>
      </c>
      <c r="AB345">
        <v>14799</v>
      </c>
      <c r="AC345">
        <v>2458</v>
      </c>
      <c r="AD345">
        <v>1496</v>
      </c>
      <c r="AE345">
        <v>13970</v>
      </c>
      <c r="AF345">
        <v>54</v>
      </c>
      <c r="AG345">
        <v>31</v>
      </c>
      <c r="AH345">
        <v>286</v>
      </c>
      <c r="AI345">
        <f t="shared" si="3105"/>
        <v>120</v>
      </c>
      <c r="AJ345">
        <f t="shared" si="3106"/>
        <v>45</v>
      </c>
      <c r="AK345">
        <f t="shared" si="3107"/>
        <v>543</v>
      </c>
      <c r="AL345">
        <v>0</v>
      </c>
      <c r="AM345">
        <v>0</v>
      </c>
      <c r="AN345">
        <v>8</v>
      </c>
      <c r="AS345">
        <f t="shared" ref="AS345" si="3154">BM345-BM344</f>
        <v>18995</v>
      </c>
      <c r="AT345">
        <f t="shared" ref="AT345" si="3155">BN345-BN344</f>
        <v>800</v>
      </c>
      <c r="AU345">
        <f t="shared" ref="AU345" si="3156">AT345/AS345</f>
        <v>4.2116346406949196E-2</v>
      </c>
      <c r="AV345">
        <f t="shared" ref="AV345" si="3157">BU345-BU344</f>
        <v>198</v>
      </c>
      <c r="AW345">
        <f t="shared" ref="AW345" si="3158">BV345-BV344</f>
        <v>10</v>
      </c>
      <c r="AX345">
        <f t="shared" ref="AX345" si="3159">CK345-CK344</f>
        <v>-180493</v>
      </c>
      <c r="AY345">
        <f t="shared" ref="AY345" si="3160">CL345-CL344</f>
        <v>21</v>
      </c>
      <c r="AZ345">
        <f t="shared" ref="AZ345" si="3161">CC345-CC344</f>
        <v>175</v>
      </c>
      <c r="BA345">
        <f t="shared" ref="BA345" si="3162">CD345-CD344</f>
        <v>1</v>
      </c>
      <c r="BB345">
        <f t="shared" ref="BB345" si="3163">AW345/AV345</f>
        <v>5.0505050505050504E-2</v>
      </c>
      <c r="BC345">
        <f t="shared" ref="BC345" si="3164">AY345/AX345</f>
        <v>-1.1634800241560614E-4</v>
      </c>
      <c r="BD345">
        <f t="shared" ref="BD345" si="3165">AZ345/AY345</f>
        <v>8.3333333333333339</v>
      </c>
      <c r="BE345">
        <f t="shared" ref="BE345" si="3166">SUM(AT339:AT345)/SUM(AS339:AS345)</f>
        <v>4.1920881716197601E-2</v>
      </c>
      <c r="BF345">
        <f t="shared" ref="BF345" si="3167">SUM(AT332:AT345)/SUM(AS332:AS345)</f>
        <v>3.9157684556933942E-2</v>
      </c>
      <c r="BG345">
        <f t="shared" ref="BG345" si="3168">SUM(AW339:AW345)/SUM(AV339:AV345)</f>
        <v>2.5263157894736842E-2</v>
      </c>
      <c r="BH345">
        <f t="shared" ref="BH345" si="3169">SUM(AY339:AY345)/SUM(AX339:AX345)</f>
        <v>-5.697780686215884E-4</v>
      </c>
      <c r="BI345">
        <f t="shared" ref="BI345" si="3170">SUM(BA339:BA345)/SUM(AZ339:AZ345)</f>
        <v>8.8235294117647058E-3</v>
      </c>
      <c r="BM345" s="20">
        <v>3994904</v>
      </c>
      <c r="BN345" s="20">
        <v>361074</v>
      </c>
      <c r="BO345" s="20">
        <v>1307740</v>
      </c>
      <c r="BP345" s="20">
        <v>238675</v>
      </c>
      <c r="BQ345" s="21">
        <f t="shared" si="3061"/>
        <v>1546415</v>
      </c>
      <c r="BR345" s="20">
        <v>278335</v>
      </c>
      <c r="BS345" s="20">
        <v>55771</v>
      </c>
      <c r="BT345" s="21">
        <f t="shared" si="3062"/>
        <v>334106</v>
      </c>
      <c r="BU345" s="20">
        <v>31346</v>
      </c>
      <c r="BV345" s="20">
        <v>2765</v>
      </c>
      <c r="BW345" s="20">
        <v>8768</v>
      </c>
      <c r="BX345" s="20">
        <v>2590</v>
      </c>
      <c r="BY345" s="21">
        <f t="shared" si="3063"/>
        <v>11358</v>
      </c>
      <c r="BZ345" s="20">
        <v>2043</v>
      </c>
      <c r="CA345" s="20">
        <v>594</v>
      </c>
      <c r="CB345" s="21">
        <f t="shared" si="3064"/>
        <v>2637</v>
      </c>
      <c r="CC345" s="20">
        <v>24614</v>
      </c>
      <c r="CD345" s="20">
        <v>1654</v>
      </c>
      <c r="CE345" s="20">
        <v>4947</v>
      </c>
      <c r="CF345" s="20">
        <v>1650</v>
      </c>
      <c r="CG345" s="21">
        <f t="shared" si="3065"/>
        <v>6597</v>
      </c>
      <c r="CH345" s="20">
        <v>1135</v>
      </c>
      <c r="CI345" s="20">
        <v>437</v>
      </c>
      <c r="CJ345" s="21">
        <f t="shared" si="3066"/>
        <v>1572</v>
      </c>
      <c r="CK345" s="20"/>
      <c r="CL345" s="20">
        <v>16161</v>
      </c>
      <c r="CM345" s="20">
        <v>61258</v>
      </c>
      <c r="CN345" s="20">
        <v>4604</v>
      </c>
      <c r="CO345" s="21">
        <f t="shared" si="3067"/>
        <v>65862</v>
      </c>
      <c r="CP345" s="20">
        <v>14059</v>
      </c>
      <c r="CQ345" s="20">
        <v>758</v>
      </c>
      <c r="CR345" s="21">
        <f t="shared" si="3068"/>
        <v>14817</v>
      </c>
    </row>
    <row r="346" spans="1:96" x14ac:dyDescent="0.35">
      <c r="A346" s="14">
        <f t="shared" si="2823"/>
        <v>44252</v>
      </c>
      <c r="B346" s="9">
        <f t="shared" si="3033"/>
        <v>1550023</v>
      </c>
      <c r="C346">
        <f t="shared" si="3034"/>
        <v>334759</v>
      </c>
      <c r="D346">
        <v>312842</v>
      </c>
      <c r="E346" s="9">
        <v>5415</v>
      </c>
      <c r="F346" s="9">
        <v>227</v>
      </c>
      <c r="H346">
        <v>55</v>
      </c>
      <c r="I346">
        <v>44</v>
      </c>
      <c r="J346">
        <v>52</v>
      </c>
      <c r="K346">
        <v>8</v>
      </c>
      <c r="L346">
        <v>7</v>
      </c>
      <c r="M346">
        <f t="shared" ref="M346" si="3171">-(J346-J345)+L346</f>
        <v>11</v>
      </c>
      <c r="N346" s="7">
        <f t="shared" si="3070"/>
        <v>1215264</v>
      </c>
      <c r="O346" s="4">
        <f t="shared" ref="O346" si="3172">C346/B346</f>
        <v>0.21597034366586818</v>
      </c>
      <c r="R346">
        <f t="shared" ref="R346" si="3173">C346-C345</f>
        <v>653</v>
      </c>
      <c r="S346">
        <f t="shared" ref="S346" si="3174">N346-N345</f>
        <v>2955</v>
      </c>
      <c r="T346" s="8">
        <f t="shared" ref="T346" si="3175">R346/V346</f>
        <v>0.18098669623059868</v>
      </c>
      <c r="U346" s="8">
        <f t="shared" ref="U346" si="3176">SUM(R340:R346)/SUM(V340:V346)</f>
        <v>0.20202952029520296</v>
      </c>
      <c r="V346">
        <f t="shared" ref="V346" si="3177">B346-B345</f>
        <v>3608</v>
      </c>
      <c r="W346">
        <f t="shared" ref="W346" si="3178">C346-D346-E346</f>
        <v>16502</v>
      </c>
      <c r="X346" s="3">
        <f t="shared" ref="X346" si="3179">F346/W346</f>
        <v>1.3755908374742455E-2</v>
      </c>
      <c r="Y346">
        <f t="shared" si="3153"/>
        <v>0</v>
      </c>
      <c r="Z346">
        <v>2637</v>
      </c>
      <c r="AA346">
        <v>1572</v>
      </c>
      <c r="AB346">
        <v>14817</v>
      </c>
      <c r="AC346">
        <v>2468</v>
      </c>
      <c r="AD346">
        <v>1497</v>
      </c>
      <c r="AE346">
        <v>14007</v>
      </c>
      <c r="AF346">
        <v>54</v>
      </c>
      <c r="AG346">
        <v>31</v>
      </c>
      <c r="AH346">
        <v>286</v>
      </c>
      <c r="AI346">
        <f t="shared" ref="AI346" si="3180">Z346-AC346-AF346</f>
        <v>115</v>
      </c>
      <c r="AJ346">
        <f t="shared" ref="AJ346" si="3181">AA346-AD346-AG346</f>
        <v>44</v>
      </c>
      <c r="AK346">
        <f t="shared" ref="AK346" si="3182">AB346-AE346-AH346</f>
        <v>524</v>
      </c>
      <c r="AL346">
        <v>2</v>
      </c>
      <c r="AM346">
        <v>2</v>
      </c>
      <c r="AN346">
        <v>16</v>
      </c>
      <c r="AS346">
        <f t="shared" ref="AS346" si="3183">BM346-BM345</f>
        <v>17644</v>
      </c>
      <c r="AT346">
        <f t="shared" ref="AT346" si="3184">BN346-BN345</f>
        <v>690</v>
      </c>
      <c r="AU346">
        <f t="shared" ref="AU346" si="3185">AT346/AS346</f>
        <v>3.9106778508274764E-2</v>
      </c>
      <c r="AV346">
        <f t="shared" ref="AV346" si="3186">BU346-BU345</f>
        <v>131</v>
      </c>
      <c r="AW346">
        <f t="shared" ref="AW346" si="3187">BV346-BV345</f>
        <v>0</v>
      </c>
      <c r="AX346">
        <f t="shared" ref="AX346" si="3188">CK346-CK345</f>
        <v>0</v>
      </c>
      <c r="AY346">
        <f t="shared" ref="AY346" si="3189">CL346-CL345</f>
        <v>27</v>
      </c>
      <c r="AZ346">
        <f t="shared" ref="AZ346" si="3190">CC346-CC345</f>
        <v>96</v>
      </c>
      <c r="BA346">
        <f t="shared" ref="BA346" si="3191">CD346-CD345</f>
        <v>5</v>
      </c>
      <c r="BB346">
        <f t="shared" ref="BB346" si="3192">AW346/AV346</f>
        <v>0</v>
      </c>
      <c r="BC346" t="e">
        <f t="shared" ref="BC346" si="3193">AY346/AX346</f>
        <v>#DIV/0!</v>
      </c>
      <c r="BD346">
        <f t="shared" ref="BD346" si="3194">AZ346/AY346</f>
        <v>3.5555555555555554</v>
      </c>
      <c r="BE346">
        <f t="shared" ref="BE346" si="3195">SUM(AT340:AT346)/SUM(AS340:AS346)</f>
        <v>4.0960237015391796E-2</v>
      </c>
      <c r="BF346">
        <f t="shared" ref="BF346" si="3196">SUM(AT333:AT346)/SUM(AS333:AS346)</f>
        <v>3.8319412101013764E-2</v>
      </c>
      <c r="BG346">
        <f t="shared" ref="BG346" si="3197">SUM(AW340:AW346)/SUM(AV340:AV346)</f>
        <v>1.9165727170236752E-2</v>
      </c>
      <c r="BH346">
        <f t="shared" ref="BH346" si="3198">SUM(AY340:AY346)/SUM(AX340:AX346)</f>
        <v>-6.8015739179314223E-4</v>
      </c>
      <c r="BI346">
        <f t="shared" ref="BI346" si="3199">SUM(BA340:BA346)/SUM(AZ340:AZ346)</f>
        <v>1.0432190760059613E-2</v>
      </c>
      <c r="BM346" s="20">
        <v>4012548</v>
      </c>
      <c r="BN346" s="20">
        <v>361764</v>
      </c>
      <c r="BO346" s="20">
        <v>1310549</v>
      </c>
      <c r="BP346" s="20">
        <v>239474</v>
      </c>
      <c r="BQ346" s="21">
        <f t="shared" si="3061"/>
        <v>1550023</v>
      </c>
      <c r="BR346" s="20">
        <v>278817</v>
      </c>
      <c r="BS346" s="20">
        <v>55942</v>
      </c>
      <c r="BT346" s="21">
        <f t="shared" si="3062"/>
        <v>334759</v>
      </c>
      <c r="BU346" s="20">
        <v>31477</v>
      </c>
      <c r="BV346" s="20">
        <v>2765</v>
      </c>
      <c r="BW346" s="20">
        <v>8794</v>
      </c>
      <c r="BX346" s="20">
        <v>2597</v>
      </c>
      <c r="BY346" s="21">
        <f t="shared" si="3063"/>
        <v>11391</v>
      </c>
      <c r="BZ346" s="20">
        <v>2046</v>
      </c>
      <c r="CA346" s="20">
        <v>595</v>
      </c>
      <c r="CB346" s="21">
        <f t="shared" si="3064"/>
        <v>2641</v>
      </c>
      <c r="CC346" s="20">
        <v>24710</v>
      </c>
      <c r="CD346" s="20">
        <v>1659</v>
      </c>
      <c r="CE346" s="20">
        <v>4952</v>
      </c>
      <c r="CF346" s="20">
        <v>1657</v>
      </c>
      <c r="CG346" s="21">
        <f t="shared" si="3065"/>
        <v>6609</v>
      </c>
      <c r="CH346" s="20">
        <v>1137</v>
      </c>
      <c r="CI346" s="20">
        <v>438</v>
      </c>
      <c r="CJ346" s="21">
        <f t="shared" si="3066"/>
        <v>1575</v>
      </c>
      <c r="CK346" s="20"/>
      <c r="CL346" s="20">
        <v>16188</v>
      </c>
      <c r="CM346" s="20">
        <v>61483</v>
      </c>
      <c r="CN346" s="20">
        <v>4530</v>
      </c>
      <c r="CO346" s="21">
        <f t="shared" si="3067"/>
        <v>66013</v>
      </c>
      <c r="CP346" s="20">
        <v>14081</v>
      </c>
      <c r="CQ346" s="20">
        <v>757</v>
      </c>
      <c r="CR346" s="21">
        <f t="shared" si="3068"/>
        <v>14838</v>
      </c>
    </row>
    <row r="347" spans="1:96" x14ac:dyDescent="0.35">
      <c r="A347" s="14">
        <f t="shared" si="2823"/>
        <v>44253</v>
      </c>
      <c r="B347" s="9">
        <f t="shared" ref="B347" si="3200">BQ347</f>
        <v>1553027</v>
      </c>
      <c r="C347">
        <f t="shared" ref="C347" si="3201">BT347</f>
        <v>335404</v>
      </c>
      <c r="D347">
        <v>313777</v>
      </c>
      <c r="E347" s="9">
        <v>5438</v>
      </c>
      <c r="F347" s="9">
        <v>196</v>
      </c>
      <c r="H347">
        <v>46</v>
      </c>
      <c r="I347">
        <v>27</v>
      </c>
      <c r="J347">
        <v>43</v>
      </c>
      <c r="K347">
        <v>7</v>
      </c>
      <c r="L347">
        <v>2</v>
      </c>
      <c r="M347">
        <f t="shared" ref="M347" si="3202">-(J347-J346)+L347</f>
        <v>11</v>
      </c>
      <c r="N347" s="7">
        <f t="shared" si="3070"/>
        <v>1217623</v>
      </c>
      <c r="O347" s="4">
        <f t="shared" ref="O347" si="3203">C347/B347</f>
        <v>0.21596791298541493</v>
      </c>
      <c r="R347">
        <f t="shared" ref="R347" si="3204">C347-C346</f>
        <v>645</v>
      </c>
      <c r="S347">
        <f t="shared" ref="S347" si="3205">N347-N346</f>
        <v>2359</v>
      </c>
      <c r="T347" s="8">
        <f t="shared" ref="T347" si="3206">R347/V347</f>
        <v>0.21471371504660453</v>
      </c>
      <c r="U347" s="8">
        <f t="shared" ref="U347" si="3207">SUM(R341:R347)/SUM(V341:V347)</f>
        <v>0.20270197823406422</v>
      </c>
      <c r="V347">
        <f t="shared" ref="V347" si="3208">B347-B346</f>
        <v>3004</v>
      </c>
      <c r="W347">
        <f t="shared" ref="W347" si="3209">C347-D347-E347</f>
        <v>16189</v>
      </c>
      <c r="X347" s="3">
        <f t="shared" ref="X347" si="3210">F347/W347</f>
        <v>1.2106986225214653E-2</v>
      </c>
      <c r="Y347">
        <f t="shared" si="3153"/>
        <v>23</v>
      </c>
      <c r="Z347">
        <v>2641</v>
      </c>
      <c r="AA347">
        <v>1575</v>
      </c>
      <c r="AB347">
        <v>14839</v>
      </c>
      <c r="AC347">
        <v>2475</v>
      </c>
      <c r="AD347">
        <v>1501</v>
      </c>
      <c r="AE347">
        <v>14055</v>
      </c>
      <c r="AF347">
        <v>54</v>
      </c>
      <c r="AG347">
        <v>31</v>
      </c>
      <c r="AH347">
        <v>287</v>
      </c>
      <c r="AI347">
        <f t="shared" ref="AI347" si="3211">Z347-AC347-AF347</f>
        <v>112</v>
      </c>
      <c r="AJ347">
        <f t="shared" ref="AJ347" si="3212">AA347-AD347-AG347</f>
        <v>43</v>
      </c>
      <c r="AK347">
        <f t="shared" ref="AK347" si="3213">AB347-AE347-AH347</f>
        <v>497</v>
      </c>
      <c r="AL347">
        <v>2</v>
      </c>
      <c r="AM347">
        <v>2</v>
      </c>
      <c r="AN347">
        <v>16</v>
      </c>
      <c r="AS347">
        <f t="shared" ref="AS347" si="3214">BM347-BM346</f>
        <v>16326</v>
      </c>
      <c r="AT347">
        <f t="shared" ref="AT347" si="3215">BN347-BN346</f>
        <v>727</v>
      </c>
      <c r="AU347">
        <f t="shared" ref="AU347" si="3216">AT347/AS347</f>
        <v>4.4530197231410024E-2</v>
      </c>
      <c r="AV347">
        <f t="shared" ref="AV347" si="3217">BU347-BU346</f>
        <v>130</v>
      </c>
      <c r="AW347">
        <f t="shared" ref="AW347" si="3218">BV347-BV346</f>
        <v>7</v>
      </c>
      <c r="AX347">
        <f t="shared" ref="AX347" si="3219">CK347-CK346</f>
        <v>182927</v>
      </c>
      <c r="AY347">
        <f t="shared" ref="AY347" si="3220">CL347-CL346</f>
        <v>22</v>
      </c>
      <c r="AZ347">
        <f t="shared" ref="AZ347" si="3221">CC347-CC346</f>
        <v>76</v>
      </c>
      <c r="BA347">
        <f t="shared" ref="BA347" si="3222">CD347-CD346</f>
        <v>-1</v>
      </c>
      <c r="BB347">
        <f t="shared" ref="BB347" si="3223">AW347/AV347</f>
        <v>5.3846153846153849E-2</v>
      </c>
      <c r="BC347">
        <f t="shared" ref="BC347" si="3224">AY347/AX347</f>
        <v>1.2026655441788254E-4</v>
      </c>
      <c r="BD347">
        <f t="shared" ref="BD347" si="3225">AZ347/AY347</f>
        <v>3.4545454545454546</v>
      </c>
      <c r="BE347">
        <f t="shared" ref="BE347" si="3226">SUM(AT341:AT347)/SUM(AS341:AS347)</f>
        <v>4.2799102666156663E-2</v>
      </c>
      <c r="BF347">
        <f t="shared" ref="BF347" si="3227">SUM(AT334:AT347)/SUM(AS334:AS347)</f>
        <v>3.8603219696969698E-2</v>
      </c>
      <c r="BG347">
        <f t="shared" ref="BG347" si="3228">SUM(AW341:AW347)/SUM(AV341:AV347)</f>
        <v>2.591283863368669E-2</v>
      </c>
      <c r="BH347">
        <f t="shared" ref="BH347" si="3229">SUM(AY341:AY347)/SUM(AX341:AX347)</f>
        <v>2.796725784447476E-2</v>
      </c>
      <c r="BI347">
        <f t="shared" ref="BI347" si="3230">SUM(BA341:BA347)/SUM(AZ341:AZ347)</f>
        <v>1.2480499219968799E-2</v>
      </c>
      <c r="BM347" s="20">
        <v>4028874</v>
      </c>
      <c r="BN347" s="20">
        <v>362491</v>
      </c>
      <c r="BO347" s="20">
        <v>1312415</v>
      </c>
      <c r="BP347" s="20">
        <v>240612</v>
      </c>
      <c r="BQ347" s="21">
        <f t="shared" si="3061"/>
        <v>1553027</v>
      </c>
      <c r="BR347" s="20">
        <v>279296</v>
      </c>
      <c r="BS347" s="20">
        <v>56108</v>
      </c>
      <c r="BT347" s="21">
        <f t="shared" si="3062"/>
        <v>335404</v>
      </c>
      <c r="BU347" s="20">
        <v>31607</v>
      </c>
      <c r="BV347" s="20">
        <v>2772</v>
      </c>
      <c r="BW347" s="20">
        <v>8809</v>
      </c>
      <c r="BX347" s="20">
        <v>2601</v>
      </c>
      <c r="BY347" s="21">
        <f t="shared" si="3063"/>
        <v>11410</v>
      </c>
      <c r="BZ347" s="20">
        <v>2052</v>
      </c>
      <c r="CA347" s="20">
        <v>596</v>
      </c>
      <c r="CB347" s="21">
        <f t="shared" si="3064"/>
        <v>2648</v>
      </c>
      <c r="CC347" s="20">
        <v>24786</v>
      </c>
      <c r="CD347" s="20">
        <v>1658</v>
      </c>
      <c r="CE347" s="20">
        <v>4951</v>
      </c>
      <c r="CF347" s="20">
        <v>1666</v>
      </c>
      <c r="CG347" s="21">
        <f t="shared" si="3065"/>
        <v>6617</v>
      </c>
      <c r="CH347" s="20">
        <v>1138</v>
      </c>
      <c r="CI347" s="20">
        <v>438</v>
      </c>
      <c r="CJ347" s="21">
        <f t="shared" si="3066"/>
        <v>1576</v>
      </c>
      <c r="CK347" s="20">
        <v>182927</v>
      </c>
      <c r="CL347" s="20">
        <v>16210</v>
      </c>
      <c r="CM347" s="20">
        <v>61574</v>
      </c>
      <c r="CN347" s="20">
        <v>4553</v>
      </c>
      <c r="CO347" s="21">
        <f t="shared" si="3067"/>
        <v>66127</v>
      </c>
      <c r="CP347" s="20">
        <v>14097</v>
      </c>
      <c r="CQ347" s="20">
        <v>759</v>
      </c>
      <c r="CR347" s="21">
        <f t="shared" si="3068"/>
        <v>14856</v>
      </c>
    </row>
    <row r="348" spans="1:96" x14ac:dyDescent="0.35">
      <c r="A348" s="14">
        <f t="shared" si="2823"/>
        <v>44254</v>
      </c>
      <c r="B348" s="9">
        <f t="shared" ref="B348" si="3231">BQ348</f>
        <v>1555811</v>
      </c>
      <c r="C348">
        <f t="shared" ref="C348" si="3232">BT348</f>
        <v>335964</v>
      </c>
      <c r="D348">
        <v>314753</v>
      </c>
      <c r="E348" s="9">
        <v>5463</v>
      </c>
      <c r="F348" s="9">
        <v>181</v>
      </c>
      <c r="H348">
        <v>43</v>
      </c>
      <c r="I348">
        <v>36</v>
      </c>
      <c r="J348">
        <v>39</v>
      </c>
      <c r="K348">
        <v>6</v>
      </c>
      <c r="L348">
        <v>7</v>
      </c>
      <c r="M348">
        <f t="shared" ref="M348" si="3233">-(J348-J347)+L348</f>
        <v>11</v>
      </c>
      <c r="N348" s="7">
        <f t="shared" ref="N348" si="3234">B348-C348</f>
        <v>1219847</v>
      </c>
      <c r="O348" s="4">
        <f t="shared" ref="O348" si="3235">C348/B348</f>
        <v>0.21594139648067792</v>
      </c>
      <c r="R348">
        <f t="shared" ref="R348" si="3236">C348-C347</f>
        <v>560</v>
      </c>
      <c r="S348">
        <f t="shared" ref="S348" si="3237">N348-N347</f>
        <v>2224</v>
      </c>
      <c r="T348" s="8">
        <f t="shared" ref="T348" si="3238">R348/V348</f>
        <v>0.20114942528735633</v>
      </c>
      <c r="U348" s="8">
        <f t="shared" ref="U348" si="3239">SUM(R342:R348)/SUM(V342:V348)</f>
        <v>0.19588643663869029</v>
      </c>
      <c r="V348">
        <f t="shared" ref="V348" si="3240">B348-B347</f>
        <v>2784</v>
      </c>
      <c r="W348">
        <f t="shared" ref="W348" si="3241">C348-D348-E348</f>
        <v>15748</v>
      </c>
      <c r="X348" s="3">
        <f t="shared" ref="X348" si="3242">F348/W348</f>
        <v>1.1493522987045974E-2</v>
      </c>
      <c r="Y348">
        <f t="shared" si="3153"/>
        <v>25</v>
      </c>
      <c r="Z348">
        <v>2648</v>
      </c>
      <c r="AA348">
        <v>1576</v>
      </c>
      <c r="AB348">
        <v>14857</v>
      </c>
      <c r="AC348">
        <v>2484</v>
      </c>
      <c r="AD348">
        <v>1504</v>
      </c>
      <c r="AE348">
        <v>14096</v>
      </c>
      <c r="AF348">
        <v>54</v>
      </c>
      <c r="AG348">
        <v>31</v>
      </c>
      <c r="AH348">
        <v>290</v>
      </c>
      <c r="AI348">
        <f t="shared" ref="AI348" si="3243">Z348-AC348-AF348</f>
        <v>110</v>
      </c>
      <c r="AJ348">
        <f t="shared" ref="AJ348" si="3244">AA348-AD348-AG348</f>
        <v>41</v>
      </c>
      <c r="AK348">
        <f t="shared" ref="AK348" si="3245">AB348-AE348-AH348</f>
        <v>471</v>
      </c>
      <c r="AL348">
        <v>3</v>
      </c>
      <c r="AM348">
        <v>3</v>
      </c>
      <c r="AN348">
        <v>11</v>
      </c>
      <c r="AS348">
        <f t="shared" ref="AS348" si="3246">BM348-BM347</f>
        <v>13988</v>
      </c>
      <c r="AT348">
        <f t="shared" ref="AT348" si="3247">BN348-BN347</f>
        <v>586</v>
      </c>
      <c r="AU348">
        <f t="shared" ref="AU348" si="3248">AT348/AS348</f>
        <v>4.1893051186731485E-2</v>
      </c>
      <c r="AV348">
        <f t="shared" ref="AV348" si="3249">BU348-BU347</f>
        <v>388</v>
      </c>
      <c r="AW348">
        <f t="shared" ref="AW348" si="3250">BV348-BV347</f>
        <v>14</v>
      </c>
      <c r="AX348">
        <f t="shared" ref="AX348" si="3251">CK348-CK347</f>
        <v>500</v>
      </c>
      <c r="AY348">
        <f t="shared" ref="AY348" si="3252">CL348-CL347</f>
        <v>6</v>
      </c>
      <c r="AZ348">
        <f t="shared" ref="AZ348" si="3253">CC348-CC347</f>
        <v>135</v>
      </c>
      <c r="BA348">
        <f t="shared" ref="BA348" si="3254">CD348-CD347</f>
        <v>3</v>
      </c>
      <c r="BB348">
        <f t="shared" ref="BB348" si="3255">AW348/AV348</f>
        <v>3.608247422680412E-2</v>
      </c>
      <c r="BC348">
        <f t="shared" ref="BC348" si="3256">AY348/AX348</f>
        <v>1.2E-2</v>
      </c>
      <c r="BD348">
        <f t="shared" ref="BD348" si="3257">AZ348/AY348</f>
        <v>22.5</v>
      </c>
      <c r="BE348">
        <f t="shared" ref="BE348" si="3258">SUM(AT342:AT348)/SUM(AS342:AS348)</f>
        <v>4.2807810766247366E-2</v>
      </c>
      <c r="BF348">
        <f t="shared" ref="BF348" si="3259">SUM(AT335:AT348)/SUM(AS335:AS348)</f>
        <v>3.840652848799108E-2</v>
      </c>
      <c r="BG348">
        <f t="shared" ref="BG348" si="3260">SUM(AW342:AW348)/SUM(AV342:AV348)</f>
        <v>3.1971580817051509E-2</v>
      </c>
      <c r="BH348">
        <f t="shared" ref="BH348" si="3261">SUM(AY342:AY348)/SUM(AX342:AX348)</f>
        <v>2.5900635742877324E-2</v>
      </c>
      <c r="BI348">
        <f t="shared" ref="BI348" si="3262">SUM(BA342:BA348)/SUM(AZ342:AZ348)</f>
        <v>1.10062893081761E-2</v>
      </c>
      <c r="BM348" s="20">
        <v>4042862</v>
      </c>
      <c r="BN348" s="20">
        <v>363077</v>
      </c>
      <c r="BO348" s="20">
        <v>1314203</v>
      </c>
      <c r="BP348" s="20">
        <v>241608</v>
      </c>
      <c r="BQ348" s="21">
        <f t="shared" si="3061"/>
        <v>1555811</v>
      </c>
      <c r="BR348" s="20">
        <v>279731</v>
      </c>
      <c r="BS348" s="20">
        <v>56233</v>
      </c>
      <c r="BT348" s="21">
        <f t="shared" si="3062"/>
        <v>335964</v>
      </c>
      <c r="BU348" s="20">
        <v>31995</v>
      </c>
      <c r="BV348" s="20">
        <v>2786</v>
      </c>
      <c r="BW348" s="20">
        <v>8776</v>
      </c>
      <c r="BX348" s="20">
        <v>2667</v>
      </c>
      <c r="BY348" s="21">
        <f t="shared" si="3063"/>
        <v>11443</v>
      </c>
      <c r="BZ348" s="20">
        <v>2062</v>
      </c>
      <c r="CA348" s="20">
        <v>600</v>
      </c>
      <c r="CB348" s="21">
        <f t="shared" si="3064"/>
        <v>2662</v>
      </c>
      <c r="CC348" s="20">
        <v>24921</v>
      </c>
      <c r="CD348" s="20">
        <v>1661</v>
      </c>
      <c r="CE348" s="20">
        <v>4956</v>
      </c>
      <c r="CF348" s="20">
        <v>1669</v>
      </c>
      <c r="CG348" s="21">
        <f t="shared" si="3065"/>
        <v>6625</v>
      </c>
      <c r="CH348" s="20">
        <v>1138</v>
      </c>
      <c r="CI348" s="20">
        <v>438</v>
      </c>
      <c r="CJ348" s="21">
        <f t="shared" si="3066"/>
        <v>1576</v>
      </c>
      <c r="CK348" s="20">
        <v>183427</v>
      </c>
      <c r="CL348" s="20">
        <v>16216</v>
      </c>
      <c r="CM348" s="20">
        <v>61640</v>
      </c>
      <c r="CN348" s="20">
        <v>4569</v>
      </c>
      <c r="CO348" s="21">
        <f t="shared" si="3067"/>
        <v>66209</v>
      </c>
      <c r="CP348" s="20">
        <v>14105</v>
      </c>
      <c r="CQ348" s="20">
        <v>758</v>
      </c>
      <c r="CR348" s="21">
        <f t="shared" si="3068"/>
        <v>14863</v>
      </c>
    </row>
    <row r="349" spans="1:96" x14ac:dyDescent="0.35">
      <c r="A349" s="14">
        <f t="shared" si="2823"/>
        <v>44255</v>
      </c>
      <c r="B349" s="9">
        <f t="shared" ref="B349" si="3263">BQ349</f>
        <v>1557901</v>
      </c>
      <c r="C349">
        <f t="shared" ref="C349" si="3264">BT349</f>
        <v>336310</v>
      </c>
      <c r="D349">
        <v>315133</v>
      </c>
      <c r="E349" s="9">
        <v>5470</v>
      </c>
      <c r="F349" s="9">
        <v>196</v>
      </c>
      <c r="H349">
        <v>50</v>
      </c>
      <c r="I349">
        <v>39</v>
      </c>
      <c r="J349">
        <v>44</v>
      </c>
      <c r="K349">
        <v>7</v>
      </c>
      <c r="L349">
        <v>10</v>
      </c>
      <c r="M349">
        <f t="shared" ref="M349" si="3265">-(J349-J348)+L349</f>
        <v>5</v>
      </c>
      <c r="N349" s="7">
        <f t="shared" ref="N349" si="3266">B349-C349</f>
        <v>1221591</v>
      </c>
      <c r="O349" s="4">
        <f t="shared" ref="O349" si="3267">C349/B349</f>
        <v>0.21587379429116485</v>
      </c>
      <c r="R349">
        <f t="shared" ref="R349" si="3268">C349-C348</f>
        <v>346</v>
      </c>
      <c r="S349">
        <f t="shared" ref="S349" si="3269">N349-N348</f>
        <v>1744</v>
      </c>
      <c r="T349" s="8">
        <f t="shared" ref="T349" si="3270">R349/V349</f>
        <v>0.16555023923444975</v>
      </c>
      <c r="U349" s="8">
        <f t="shared" ref="U349" si="3271">SUM(R343:R349)/SUM(V343:V349)</f>
        <v>0.19223051196295343</v>
      </c>
      <c r="V349">
        <f t="shared" ref="V349" si="3272">B349-B348</f>
        <v>2090</v>
      </c>
      <c r="W349">
        <f t="shared" ref="W349" si="3273">C349-D349-E349</f>
        <v>15707</v>
      </c>
      <c r="X349" s="3">
        <f t="shared" ref="X349" si="3274">F349/W349</f>
        <v>1.2478512765009232E-2</v>
      </c>
      <c r="Y349">
        <f t="shared" si="3153"/>
        <v>7</v>
      </c>
      <c r="Z349">
        <v>2662</v>
      </c>
      <c r="AA349">
        <v>1576</v>
      </c>
      <c r="AB349">
        <v>14863</v>
      </c>
      <c r="AC349">
        <v>2488</v>
      </c>
      <c r="AD349">
        <v>1504</v>
      </c>
      <c r="AE349">
        <v>14099</v>
      </c>
      <c r="AF349">
        <v>54</v>
      </c>
      <c r="AG349">
        <v>31</v>
      </c>
      <c r="AH349">
        <v>290</v>
      </c>
      <c r="AI349">
        <f t="shared" ref="AI349" si="3275">Z349-AC349-AF349</f>
        <v>120</v>
      </c>
      <c r="AJ349">
        <f t="shared" ref="AJ349" si="3276">AA349-AD349-AG349</f>
        <v>41</v>
      </c>
      <c r="AK349">
        <f t="shared" ref="AK349" si="3277">AB349-AE349-AH349</f>
        <v>474</v>
      </c>
      <c r="AL349">
        <v>4</v>
      </c>
      <c r="AM349">
        <v>4</v>
      </c>
      <c r="AN349">
        <v>14</v>
      </c>
      <c r="AS349">
        <f t="shared" ref="AS349" si="3278">BM349-BM348</f>
        <v>6630</v>
      </c>
      <c r="AT349">
        <f t="shared" ref="AT349" si="3279">BN349-BN348</f>
        <v>390</v>
      </c>
      <c r="AU349">
        <f t="shared" ref="AU349" si="3280">AT349/AS349</f>
        <v>5.8823529411764705E-2</v>
      </c>
      <c r="AV349">
        <f t="shared" ref="AV349" si="3281">BU349-BU348</f>
        <v>41</v>
      </c>
      <c r="AW349">
        <f t="shared" ref="AW349" si="3282">BV349-BV348</f>
        <v>7</v>
      </c>
      <c r="AX349">
        <f t="shared" ref="AX349" si="3283">CK349-CK348</f>
        <v>280</v>
      </c>
      <c r="AY349">
        <f t="shared" ref="AY349" si="3284">CL349-CL348</f>
        <v>7</v>
      </c>
      <c r="AZ349">
        <f t="shared" ref="AZ349" si="3285">CC349-CC348</f>
        <v>60</v>
      </c>
      <c r="BA349">
        <f t="shared" ref="BA349" si="3286">CD349-CD348</f>
        <v>2</v>
      </c>
      <c r="BB349">
        <f t="shared" ref="BB349" si="3287">AW349/AV349</f>
        <v>0.17073170731707318</v>
      </c>
      <c r="BC349">
        <f t="shared" ref="BC349" si="3288">AY349/AX349</f>
        <v>2.5000000000000001E-2</v>
      </c>
      <c r="BD349">
        <f t="shared" ref="BD349" si="3289">AZ349/AY349</f>
        <v>8.5714285714285712</v>
      </c>
      <c r="BE349">
        <f t="shared" ref="BE349" si="3290">SUM(AT343:AT349)/SUM(AS343:AS349)</f>
        <v>4.2226487523992322E-2</v>
      </c>
      <c r="BF349">
        <f t="shared" ref="BF349" si="3291">SUM(AT336:AT349)/SUM(AS336:AS349)</f>
        <v>3.7838070258416824E-2</v>
      </c>
      <c r="BG349">
        <f t="shared" ref="BG349" si="3292">SUM(AW343:AW349)/SUM(AV343:AV349)</f>
        <v>3.7785588752196834E-2</v>
      </c>
      <c r="BH349">
        <f t="shared" ref="BH349" si="3293">SUM(AY343:AY349)/SUM(AX343:AX349)</f>
        <v>2.5114706592610482E-2</v>
      </c>
      <c r="BI349">
        <f t="shared" ref="BI349" si="3294">SUM(BA343:BA349)/SUM(AZ343:AZ349)</f>
        <v>1.4903129657228018E-2</v>
      </c>
      <c r="BM349" s="20">
        <v>4049492</v>
      </c>
      <c r="BN349" s="20">
        <v>363467</v>
      </c>
      <c r="BO349" s="20">
        <v>1315987</v>
      </c>
      <c r="BP349" s="20">
        <v>241914</v>
      </c>
      <c r="BQ349" s="21">
        <f t="shared" si="3061"/>
        <v>1557901</v>
      </c>
      <c r="BR349" s="20">
        <v>280019</v>
      </c>
      <c r="BS349" s="20">
        <v>56291</v>
      </c>
      <c r="BT349" s="21">
        <f t="shared" si="3062"/>
        <v>336310</v>
      </c>
      <c r="BU349" s="20">
        <v>32036</v>
      </c>
      <c r="BV349" s="20">
        <v>2793</v>
      </c>
      <c r="BW349" s="20">
        <v>8788</v>
      </c>
      <c r="BX349" s="20">
        <v>2669</v>
      </c>
      <c r="BY349" s="21">
        <f t="shared" si="3063"/>
        <v>11457</v>
      </c>
      <c r="BZ349" s="20">
        <v>2066</v>
      </c>
      <c r="CA349" s="20">
        <v>600</v>
      </c>
      <c r="CB349" s="21">
        <f t="shared" si="3064"/>
        <v>2666</v>
      </c>
      <c r="CC349" s="20">
        <v>24981</v>
      </c>
      <c r="CD349" s="20">
        <v>1663</v>
      </c>
      <c r="CE349" s="20">
        <v>4965</v>
      </c>
      <c r="CF349" s="20">
        <v>1669</v>
      </c>
      <c r="CG349" s="21">
        <f t="shared" si="3065"/>
        <v>6634</v>
      </c>
      <c r="CH349" s="20">
        <v>1140</v>
      </c>
      <c r="CI349" s="20">
        <v>438</v>
      </c>
      <c r="CJ349" s="21">
        <f t="shared" si="3066"/>
        <v>1578</v>
      </c>
      <c r="CK349" s="20">
        <v>183707</v>
      </c>
      <c r="CL349" s="20">
        <v>16223</v>
      </c>
      <c r="CM349" s="20">
        <v>61679</v>
      </c>
      <c r="CN349" s="20">
        <v>4598</v>
      </c>
      <c r="CO349" s="21">
        <f t="shared" si="3067"/>
        <v>66277</v>
      </c>
      <c r="CP349" s="20">
        <v>14114</v>
      </c>
      <c r="CQ349" s="20">
        <v>759</v>
      </c>
      <c r="CR349" s="21">
        <f t="shared" si="3068"/>
        <v>14873</v>
      </c>
    </row>
    <row r="350" spans="1:96" x14ac:dyDescent="0.35">
      <c r="A350" s="14">
        <f t="shared" si="2823"/>
        <v>44256</v>
      </c>
      <c r="B350" s="9">
        <f t="shared" ref="B350" si="3295">BQ350</f>
        <v>1559180</v>
      </c>
      <c r="C350">
        <f t="shared" ref="C350" si="3296">BT350</f>
        <v>336504</v>
      </c>
      <c r="D350">
        <v>315445</v>
      </c>
      <c r="E350" s="9">
        <v>5471</v>
      </c>
      <c r="F350" s="9">
        <v>197</v>
      </c>
      <c r="H350">
        <v>48</v>
      </c>
      <c r="I350">
        <v>31</v>
      </c>
      <c r="J350">
        <v>44</v>
      </c>
      <c r="K350">
        <v>5</v>
      </c>
      <c r="L350">
        <v>7</v>
      </c>
      <c r="M350">
        <f t="shared" ref="M350" si="3297">-(J350-J349)+L350</f>
        <v>7</v>
      </c>
      <c r="N350" s="7">
        <f t="shared" ref="N350" si="3298">B350-C350</f>
        <v>1222676</v>
      </c>
      <c r="O350" s="4">
        <f t="shared" ref="O350" si="3299">C350/B350</f>
        <v>0.2158211367513693</v>
      </c>
      <c r="R350">
        <f t="shared" ref="R350" si="3300">C350-C349</f>
        <v>194</v>
      </c>
      <c r="S350">
        <f t="shared" ref="S350" si="3301">N350-N349</f>
        <v>1085</v>
      </c>
      <c r="T350" s="8">
        <f t="shared" ref="T350" si="3302">R350/V350</f>
        <v>0.15168100078186084</v>
      </c>
      <c r="U350" s="8">
        <f t="shared" ref="U350" si="3303">SUM(R344:R350)/SUM(V344:V350)</f>
        <v>0.18972675485179105</v>
      </c>
      <c r="V350">
        <f t="shared" ref="V350" si="3304">B350-B349</f>
        <v>1279</v>
      </c>
      <c r="W350">
        <f t="shared" ref="W350" si="3305">C350-D350-E350</f>
        <v>15588</v>
      </c>
      <c r="X350" s="3">
        <f t="shared" ref="X350" si="3306">F350/W350</f>
        <v>1.2637926610212985E-2</v>
      </c>
      <c r="Y350">
        <f t="shared" si="3153"/>
        <v>1</v>
      </c>
      <c r="Z350">
        <v>2666</v>
      </c>
      <c r="AA350">
        <v>1578</v>
      </c>
      <c r="AB350">
        <v>14874</v>
      </c>
      <c r="AC350">
        <v>2492</v>
      </c>
      <c r="AD350">
        <v>1504</v>
      </c>
      <c r="AE350">
        <v>14107</v>
      </c>
      <c r="AF350">
        <v>54</v>
      </c>
      <c r="AG350">
        <v>31</v>
      </c>
      <c r="AH350">
        <v>290</v>
      </c>
      <c r="AI350">
        <f t="shared" ref="AI350" si="3307">Z350-AC350-AF350</f>
        <v>120</v>
      </c>
      <c r="AJ350">
        <f t="shared" ref="AJ350" si="3308">AA350-AD350-AG350</f>
        <v>43</v>
      </c>
      <c r="AK350">
        <f t="shared" ref="AK350" si="3309">AB350-AE350-AH350</f>
        <v>477</v>
      </c>
      <c r="AL350">
        <v>4</v>
      </c>
      <c r="AM350">
        <v>4</v>
      </c>
      <c r="AN350">
        <v>15</v>
      </c>
      <c r="AS350">
        <f t="shared" ref="AS350" si="3310">BM350-BM349</f>
        <v>4734</v>
      </c>
      <c r="AT350">
        <f t="shared" ref="AT350" si="3311">BN350-BN349</f>
        <v>203</v>
      </c>
      <c r="AU350">
        <f t="shared" ref="AU350" si="3312">AT350/AS350</f>
        <v>4.2881284326151244E-2</v>
      </c>
      <c r="AV350">
        <f t="shared" ref="AV350" si="3313">BU350-BU349</f>
        <v>36</v>
      </c>
      <c r="AW350">
        <f t="shared" ref="AW350" si="3314">BV350-BV349</f>
        <v>0</v>
      </c>
      <c r="AX350">
        <f t="shared" ref="AX350" si="3315">CK350-CK349</f>
        <v>255</v>
      </c>
      <c r="AY350">
        <f t="shared" ref="AY350" si="3316">CL350-CL349</f>
        <v>12</v>
      </c>
      <c r="AZ350">
        <f t="shared" ref="AZ350" si="3317">CC350-CC349</f>
        <v>27</v>
      </c>
      <c r="BA350">
        <f t="shared" ref="BA350" si="3318">CD350-CD349</f>
        <v>1</v>
      </c>
      <c r="BB350">
        <f t="shared" ref="BB350" si="3319">AW350/AV350</f>
        <v>0</v>
      </c>
      <c r="BC350">
        <f t="shared" ref="BC350" si="3320">AY350/AX350</f>
        <v>4.7058823529411764E-2</v>
      </c>
      <c r="BD350">
        <f t="shared" ref="BD350" si="3321">AZ350/AY350</f>
        <v>2.25</v>
      </c>
      <c r="BE350">
        <f t="shared" ref="BE350" si="3322">SUM(AT344:AT350)/SUM(AS344:AS350)</f>
        <v>4.2257142574590331E-2</v>
      </c>
      <c r="BF350">
        <f t="shared" ref="BF350" si="3323">SUM(AT337:AT350)/SUM(AS337:AS350)</f>
        <v>3.7776112206462945E-2</v>
      </c>
      <c r="BG350">
        <f t="shared" ref="BG350" si="3324">SUM(AW344:AW350)/SUM(AV344:AV350)</f>
        <v>3.8360941586748042E-2</v>
      </c>
      <c r="BH350">
        <f t="shared" ref="BH350" si="3325">SUM(AY344:AY350)/SUM(AX344:AX350)</f>
        <v>2.7309427689384946E-2</v>
      </c>
      <c r="BI350">
        <f t="shared" ref="BI350" si="3326">SUM(BA344:BA350)/SUM(AZ344:AZ350)</f>
        <v>1.3372956909361069E-2</v>
      </c>
      <c r="BM350" s="20">
        <v>4054226</v>
      </c>
      <c r="BN350" s="20">
        <v>363670</v>
      </c>
      <c r="BO350" s="20">
        <v>1317257</v>
      </c>
      <c r="BP350" s="20">
        <v>241923</v>
      </c>
      <c r="BQ350" s="21">
        <f t="shared" si="3061"/>
        <v>1559180</v>
      </c>
      <c r="BR350" s="20">
        <v>280195</v>
      </c>
      <c r="BS350" s="20">
        <v>56309</v>
      </c>
      <c r="BT350" s="21">
        <f t="shared" si="3062"/>
        <v>336504</v>
      </c>
      <c r="BU350" s="20">
        <v>32072</v>
      </c>
      <c r="BV350" s="20">
        <v>2793</v>
      </c>
      <c r="BW350" s="20">
        <v>8797</v>
      </c>
      <c r="BX350" s="20">
        <v>2667</v>
      </c>
      <c r="BY350" s="21">
        <f t="shared" si="3063"/>
        <v>11464</v>
      </c>
      <c r="BZ350" s="20">
        <v>2070</v>
      </c>
      <c r="CA350" s="20">
        <v>600</v>
      </c>
      <c r="CB350" s="21">
        <f t="shared" si="3064"/>
        <v>2670</v>
      </c>
      <c r="CC350" s="20">
        <v>25008</v>
      </c>
      <c r="CD350" s="20">
        <v>1664</v>
      </c>
      <c r="CE350" s="20">
        <v>4976</v>
      </c>
      <c r="CF350" s="20">
        <v>1666</v>
      </c>
      <c r="CG350" s="21">
        <f t="shared" si="3065"/>
        <v>6642</v>
      </c>
      <c r="CH350" s="20">
        <v>1141</v>
      </c>
      <c r="CI350" s="20">
        <v>438</v>
      </c>
      <c r="CJ350" s="21">
        <f t="shared" si="3066"/>
        <v>1579</v>
      </c>
      <c r="CK350" s="20">
        <v>183962</v>
      </c>
      <c r="CL350" s="20">
        <v>16235</v>
      </c>
      <c r="CM350" s="20">
        <v>61757</v>
      </c>
      <c r="CN350" s="20">
        <v>4577</v>
      </c>
      <c r="CO350" s="21">
        <f t="shared" si="3067"/>
        <v>66334</v>
      </c>
      <c r="CP350" s="20">
        <v>14119</v>
      </c>
      <c r="CQ350" s="20">
        <v>759</v>
      </c>
      <c r="CR350" s="21">
        <f t="shared" si="3068"/>
        <v>14878</v>
      </c>
    </row>
    <row r="351" spans="1:96" x14ac:dyDescent="0.35">
      <c r="A351" s="14">
        <f t="shared" si="2823"/>
        <v>44257</v>
      </c>
      <c r="B351" s="9">
        <f t="shared" ref="B351" si="3327">BQ351</f>
        <v>1561859</v>
      </c>
      <c r="C351">
        <f t="shared" ref="C351" si="3328">BT351</f>
        <v>336966</v>
      </c>
      <c r="D351">
        <v>316842</v>
      </c>
      <c r="E351" s="9">
        <v>5472</v>
      </c>
      <c r="F351" s="9">
        <v>209</v>
      </c>
      <c r="H351">
        <v>39</v>
      </c>
      <c r="I351">
        <v>34</v>
      </c>
      <c r="J351">
        <v>50</v>
      </c>
      <c r="K351">
        <v>4</v>
      </c>
      <c r="L351">
        <v>10</v>
      </c>
      <c r="M351">
        <f t="shared" ref="M351" si="3329">-(J351-J350)+L351</f>
        <v>4</v>
      </c>
      <c r="N351" s="7">
        <f t="shared" ref="N351" si="3330">B351-C351</f>
        <v>1224893</v>
      </c>
      <c r="O351" s="4">
        <f t="shared" ref="O351" si="3331">C351/B351</f>
        <v>0.21574674794587731</v>
      </c>
      <c r="R351">
        <f t="shared" ref="R351" si="3332">C351-C350</f>
        <v>462</v>
      </c>
      <c r="S351">
        <f t="shared" ref="S351" si="3333">N351-N350</f>
        <v>2217</v>
      </c>
      <c r="T351" s="8">
        <f t="shared" ref="T351" si="3334">R351/V351</f>
        <v>0.17245240761478164</v>
      </c>
      <c r="U351" s="8">
        <f t="shared" ref="U351" si="3335">SUM(R345:R351)/SUM(V345:V351)</f>
        <v>0.18831236897274634</v>
      </c>
      <c r="V351">
        <f t="shared" ref="V351" si="3336">B351-B350</f>
        <v>2679</v>
      </c>
      <c r="W351">
        <f t="shared" ref="W351" si="3337">C351-D351-E351</f>
        <v>14652</v>
      </c>
      <c r="X351" s="3">
        <f t="shared" ref="X351" si="3338">F351/W351</f>
        <v>1.4264264264264264E-2</v>
      </c>
      <c r="Y351">
        <f t="shared" ref="Y351" si="3339">E351-E350</f>
        <v>1</v>
      </c>
      <c r="Z351">
        <f>BZ350+600</f>
        <v>2670</v>
      </c>
      <c r="AA351">
        <f>CJ350</f>
        <v>1579</v>
      </c>
      <c r="AB351">
        <f>CR350</f>
        <v>14878</v>
      </c>
      <c r="AC351">
        <v>2499</v>
      </c>
      <c r="AD351">
        <v>1511</v>
      </c>
      <c r="AE351">
        <v>14158</v>
      </c>
      <c r="AF351">
        <v>54</v>
      </c>
      <c r="AG351">
        <v>31</v>
      </c>
      <c r="AH351">
        <v>291</v>
      </c>
      <c r="AI351">
        <f>Z351-AC351-AF351</f>
        <v>117</v>
      </c>
      <c r="AJ351">
        <f t="shared" ref="AJ351" si="3340">AA351-AD351-AG351</f>
        <v>37</v>
      </c>
      <c r="AK351">
        <f t="shared" ref="AK351" si="3341">AB351-AE351-AH351</f>
        <v>429</v>
      </c>
      <c r="AL351">
        <v>6</v>
      </c>
      <c r="AM351">
        <v>6</v>
      </c>
      <c r="AN351">
        <v>19</v>
      </c>
      <c r="AS351">
        <f t="shared" ref="AS351" si="3342">BM351-BM350</f>
        <v>14602</v>
      </c>
      <c r="AT351">
        <f t="shared" ref="AT351" si="3343">BN351-BN350</f>
        <v>522</v>
      </c>
      <c r="AU351">
        <f t="shared" ref="AU351" si="3344">AT351/AS351</f>
        <v>3.5748527598959044E-2</v>
      </c>
      <c r="AV351">
        <f t="shared" ref="AV351" si="3345">BU351-BU350</f>
        <v>239</v>
      </c>
      <c r="AW351">
        <f t="shared" ref="AW351" si="3346">BV351-BV350</f>
        <v>9</v>
      </c>
      <c r="AX351">
        <f t="shared" ref="AX351" si="3347">CK351-CK350</f>
        <v>811</v>
      </c>
      <c r="AY351">
        <f t="shared" ref="AY351" si="3348">CL351-CL350</f>
        <v>11</v>
      </c>
      <c r="AZ351">
        <f t="shared" ref="AZ351" si="3349">CC351-CC350</f>
        <v>69</v>
      </c>
      <c r="BA351">
        <f t="shared" ref="BA351" si="3350">CD351-CD350</f>
        <v>4</v>
      </c>
      <c r="BB351">
        <f t="shared" ref="BB351" si="3351">AW351/AV351</f>
        <v>3.7656903765690378E-2</v>
      </c>
      <c r="BC351">
        <f t="shared" ref="BC351" si="3352">AY351/AX351</f>
        <v>1.3563501849568433E-2</v>
      </c>
      <c r="BD351">
        <f t="shared" ref="BD351" si="3353">AZ351/AY351</f>
        <v>6.2727272727272725</v>
      </c>
      <c r="BE351">
        <f t="shared" ref="BE351" si="3354">SUM(AT345:AT351)/SUM(AS345:AS351)</f>
        <v>4.2165757272463113E-2</v>
      </c>
      <c r="BF351">
        <f t="shared" ref="BF351" si="3355">SUM(AT338:AT351)/SUM(AS338:AS351)</f>
        <v>4.1700216129168965E-2</v>
      </c>
      <c r="BG351">
        <f t="shared" ref="BG351" si="3356">SUM(AW345:AW351)/SUM(AV345:AV351)</f>
        <v>4.0412725709372314E-2</v>
      </c>
      <c r="BH351">
        <f t="shared" ref="BH351" si="3357">SUM(AY345:AY351)/SUM(AX345:AX351)</f>
        <v>2.4766355140186914E-2</v>
      </c>
      <c r="BI351">
        <f t="shared" ref="BI351" si="3358">SUM(BA345:BA351)/SUM(AZ345:AZ351)</f>
        <v>2.3510971786833857E-2</v>
      </c>
      <c r="BM351" s="20">
        <v>4068828</v>
      </c>
      <c r="BN351" s="20">
        <v>364192</v>
      </c>
      <c r="BO351" s="20">
        <v>1318664</v>
      </c>
      <c r="BP351" s="20">
        <v>243195</v>
      </c>
      <c r="BQ351" s="21">
        <f t="shared" si="3061"/>
        <v>1561859</v>
      </c>
      <c r="BR351" s="20">
        <v>280467</v>
      </c>
      <c r="BS351" s="20">
        <v>56499</v>
      </c>
      <c r="BT351" s="21">
        <f t="shared" si="3062"/>
        <v>336966</v>
      </c>
      <c r="BU351" s="20">
        <v>32311</v>
      </c>
      <c r="BV351" s="20">
        <v>2802</v>
      </c>
      <c r="BW351" s="20">
        <v>8745</v>
      </c>
      <c r="BX351" s="20">
        <v>2748</v>
      </c>
      <c r="BY351" s="21">
        <f t="shared" si="3063"/>
        <v>11493</v>
      </c>
      <c r="BZ351" s="20">
        <v>2074</v>
      </c>
      <c r="CA351" s="20">
        <v>601</v>
      </c>
      <c r="CB351" s="21">
        <f t="shared" si="3064"/>
        <v>2675</v>
      </c>
      <c r="CC351" s="20">
        <v>25077</v>
      </c>
      <c r="CD351" s="20">
        <v>1668</v>
      </c>
      <c r="CE351" s="20">
        <v>4980</v>
      </c>
      <c r="CF351" s="20">
        <v>1670</v>
      </c>
      <c r="CG351" s="21">
        <f t="shared" si="3065"/>
        <v>6650</v>
      </c>
      <c r="CH351" s="20">
        <v>1143</v>
      </c>
      <c r="CI351" s="20">
        <v>440</v>
      </c>
      <c r="CJ351" s="21">
        <f t="shared" si="3066"/>
        <v>1583</v>
      </c>
      <c r="CK351" s="20">
        <v>184773</v>
      </c>
      <c r="CL351" s="20">
        <v>16246</v>
      </c>
      <c r="CM351" s="20">
        <v>61844</v>
      </c>
      <c r="CN351" s="20">
        <v>4630</v>
      </c>
      <c r="CO351" s="21">
        <f t="shared" si="3067"/>
        <v>66474</v>
      </c>
      <c r="CP351" s="20">
        <v>14134</v>
      </c>
      <c r="CQ351" s="20">
        <v>769</v>
      </c>
      <c r="CR351" s="21">
        <f t="shared" si="3068"/>
        <v>14903</v>
      </c>
    </row>
    <row r="352" spans="1:96" x14ac:dyDescent="0.35">
      <c r="A352" s="14">
        <f t="shared" si="2823"/>
        <v>44258</v>
      </c>
      <c r="B352" s="9">
        <f t="shared" ref="B352" si="3359">BQ352</f>
        <v>1565414</v>
      </c>
      <c r="C352">
        <f t="shared" ref="C352" si="3360">BT352</f>
        <v>337594</v>
      </c>
      <c r="D352">
        <v>317738</v>
      </c>
      <c r="E352" s="9">
        <v>5498</v>
      </c>
      <c r="F352" s="9">
        <v>191</v>
      </c>
      <c r="H352">
        <v>40</v>
      </c>
      <c r="I352">
        <v>28</v>
      </c>
      <c r="J352">
        <v>43</v>
      </c>
      <c r="K352">
        <v>5</v>
      </c>
      <c r="L352">
        <v>5</v>
      </c>
      <c r="M352">
        <f t="shared" ref="M352" si="3361">-(J352-J351)+L352</f>
        <v>12</v>
      </c>
      <c r="N352" s="7">
        <f t="shared" ref="N352" si="3362">B352-C352</f>
        <v>1227820</v>
      </c>
      <c r="O352" s="4">
        <f t="shared" ref="O352" si="3363">C352/B352</f>
        <v>0.21565796651876118</v>
      </c>
      <c r="R352">
        <f t="shared" ref="R352" si="3364">C352-C351</f>
        <v>628</v>
      </c>
      <c r="S352">
        <f t="shared" ref="S352" si="3365">N352-N351</f>
        <v>2927</v>
      </c>
      <c r="T352" s="8">
        <f t="shared" ref="T352" si="3366">R352/V352</f>
        <v>0.17665260196905766</v>
      </c>
      <c r="U352" s="8">
        <f t="shared" ref="U352" si="3367">SUM(R346:R352)/SUM(V346:V352)</f>
        <v>0.18358860992683826</v>
      </c>
      <c r="V352">
        <f t="shared" ref="V352" si="3368">B352-B351</f>
        <v>3555</v>
      </c>
      <c r="W352">
        <f t="shared" ref="W352" si="3369">C352-D352-E352</f>
        <v>14358</v>
      </c>
      <c r="X352" s="3">
        <f t="shared" ref="X352" si="3370">F352/W352</f>
        <v>1.3302688396712633E-2</v>
      </c>
      <c r="Y352">
        <f t="shared" ref="Y352" si="3371">E352-E351</f>
        <v>26</v>
      </c>
      <c r="Z352">
        <f t="shared" ref="Z352:Z353" si="3372">BZ351+600</f>
        <v>2674</v>
      </c>
      <c r="AA352">
        <f t="shared" ref="AA352:AA353" si="3373">CJ351</f>
        <v>1583</v>
      </c>
      <c r="AB352">
        <f t="shared" ref="AB352:AB353" si="3374">CR351</f>
        <v>14903</v>
      </c>
      <c r="AC352">
        <v>2505</v>
      </c>
      <c r="AD352">
        <v>1514</v>
      </c>
      <c r="AE352">
        <v>14190</v>
      </c>
      <c r="AF352">
        <v>54</v>
      </c>
      <c r="AG352">
        <v>31</v>
      </c>
      <c r="AH352">
        <v>292</v>
      </c>
      <c r="AI352">
        <f t="shared" ref="AI352" si="3375">Z352-AC352-AF352</f>
        <v>115</v>
      </c>
      <c r="AJ352">
        <f t="shared" ref="AJ352" si="3376">AA352-AD352-AG352</f>
        <v>38</v>
      </c>
      <c r="AK352">
        <f t="shared" ref="AK352" si="3377">AB352-AE352-AH352</f>
        <v>421</v>
      </c>
      <c r="AL352">
        <v>7</v>
      </c>
      <c r="AM352">
        <v>7</v>
      </c>
      <c r="AN352">
        <v>23</v>
      </c>
      <c r="AS352">
        <f t="shared" ref="AS352" si="3378">BM352-BM351</f>
        <v>19392</v>
      </c>
      <c r="AT352">
        <f t="shared" ref="AT352" si="3379">BN352-BN351</f>
        <v>700</v>
      </c>
      <c r="AU352">
        <f t="shared" ref="AU352" si="3380">AT352/AS352</f>
        <v>3.6097359735973597E-2</v>
      </c>
      <c r="AV352">
        <f t="shared" ref="AV352" si="3381">BU352-BU351</f>
        <v>202</v>
      </c>
      <c r="AW352">
        <f t="shared" ref="AW352" si="3382">BV352-BV351</f>
        <v>6</v>
      </c>
      <c r="AX352">
        <f t="shared" ref="AX352" si="3383">CK352-CK351</f>
        <v>766</v>
      </c>
      <c r="AY352">
        <f t="shared" ref="AY352" si="3384">CL352-CL351</f>
        <v>15</v>
      </c>
      <c r="AZ352">
        <f t="shared" ref="AZ352" si="3385">CC352-CC351</f>
        <v>113</v>
      </c>
      <c r="BA352">
        <f t="shared" ref="BA352" si="3386">CD352-CD351</f>
        <v>4</v>
      </c>
      <c r="BB352">
        <f t="shared" ref="BB352" si="3387">AW352/AV352</f>
        <v>2.9702970297029702E-2</v>
      </c>
      <c r="BC352">
        <f t="shared" ref="BC352" si="3388">AY352/AX352</f>
        <v>1.95822454308094E-2</v>
      </c>
      <c r="BD352">
        <f t="shared" ref="BD352" si="3389">AZ352/AY352</f>
        <v>7.5333333333333332</v>
      </c>
      <c r="BE352">
        <f t="shared" ref="BE352" si="3390">SUM(AT346:AT352)/SUM(AS346:AS352)</f>
        <v>4.0914741309100264E-2</v>
      </c>
      <c r="BF352">
        <f t="shared" ref="BF352" si="3391">SUM(AT339:AT352)/SUM(AS339:AS352)</f>
        <v>4.1426351689447208E-2</v>
      </c>
      <c r="BG352">
        <f t="shared" ref="BG352" si="3392">SUM(AW346:AW352)/SUM(AV346:AV352)</f>
        <v>3.6846615252784917E-2</v>
      </c>
      <c r="BH352">
        <f t="shared" ref="BH352" si="3393">SUM(AY346:AY352)/SUM(AX346:AX352)</f>
        <v>5.3897024345285894E-4</v>
      </c>
      <c r="BI352">
        <f t="shared" ref="BI352" si="3394">SUM(BA346:BA352)/SUM(AZ346:AZ352)</f>
        <v>3.125E-2</v>
      </c>
      <c r="BM352" s="20">
        <v>4088220</v>
      </c>
      <c r="BN352" s="20">
        <v>364892</v>
      </c>
      <c r="BO352" s="20">
        <v>1321134</v>
      </c>
      <c r="BP352" s="20">
        <v>244280</v>
      </c>
      <c r="BQ352" s="21">
        <f t="shared" si="3061"/>
        <v>1565414</v>
      </c>
      <c r="BR352" s="20">
        <v>280943</v>
      </c>
      <c r="BS352" s="20">
        <v>56651</v>
      </c>
      <c r="BT352" s="21">
        <f t="shared" si="3062"/>
        <v>337594</v>
      </c>
      <c r="BU352" s="20">
        <v>32513</v>
      </c>
      <c r="BV352" s="20">
        <v>2808</v>
      </c>
      <c r="BW352" s="20">
        <v>8762</v>
      </c>
      <c r="BX352" s="20">
        <v>2755</v>
      </c>
      <c r="BY352" s="21">
        <f t="shared" si="3063"/>
        <v>11517</v>
      </c>
      <c r="BZ352" s="20">
        <v>2081</v>
      </c>
      <c r="CA352" s="20">
        <v>603</v>
      </c>
      <c r="CB352" s="21">
        <f t="shared" si="3064"/>
        <v>2684</v>
      </c>
      <c r="CC352" s="20">
        <v>25190</v>
      </c>
      <c r="CD352" s="20">
        <v>1672</v>
      </c>
      <c r="CE352" s="20">
        <v>4986</v>
      </c>
      <c r="CF352" s="20">
        <v>1674</v>
      </c>
      <c r="CG352" s="21">
        <f t="shared" si="3065"/>
        <v>6660</v>
      </c>
      <c r="CH352" s="20">
        <v>1146</v>
      </c>
      <c r="CI352" s="20">
        <v>440</v>
      </c>
      <c r="CJ352" s="21">
        <f t="shared" si="3066"/>
        <v>1586</v>
      </c>
      <c r="CK352" s="20">
        <v>185539</v>
      </c>
      <c r="CL352" s="20">
        <v>16261</v>
      </c>
      <c r="CM352" s="20">
        <v>61929</v>
      </c>
      <c r="CN352" s="20">
        <v>4650</v>
      </c>
      <c r="CO352" s="21">
        <f t="shared" si="3067"/>
        <v>66579</v>
      </c>
      <c r="CP352" s="20">
        <v>14144</v>
      </c>
      <c r="CQ352" s="20">
        <v>762</v>
      </c>
      <c r="CR352" s="21">
        <f t="shared" si="3068"/>
        <v>14906</v>
      </c>
    </row>
    <row r="353" spans="1:96" x14ac:dyDescent="0.35">
      <c r="A353" s="14">
        <f t="shared" si="2823"/>
        <v>44259</v>
      </c>
      <c r="B353" s="9">
        <f t="shared" ref="B353" si="3395">BQ353</f>
        <v>1568803</v>
      </c>
      <c r="C353">
        <f t="shared" ref="C353" si="3396">BT353</f>
        <v>338161</v>
      </c>
      <c r="D353">
        <v>318574</v>
      </c>
      <c r="E353" s="9">
        <v>5501</v>
      </c>
      <c r="F353" s="9">
        <v>184</v>
      </c>
      <c r="H353">
        <v>39</v>
      </c>
      <c r="I353">
        <v>30</v>
      </c>
      <c r="J353">
        <v>40</v>
      </c>
      <c r="K353">
        <v>4</v>
      </c>
      <c r="L353">
        <v>5</v>
      </c>
      <c r="M353">
        <f t="shared" ref="M353" si="3397">-(J353-J352)+L353</f>
        <v>8</v>
      </c>
      <c r="N353" s="7">
        <f t="shared" ref="N353" si="3398">B353-C353</f>
        <v>1230642</v>
      </c>
      <c r="O353" s="4">
        <f t="shared" ref="O353" si="3399">C353/B353</f>
        <v>0.21555351436732337</v>
      </c>
      <c r="R353">
        <f t="shared" ref="R353" si="3400">C353-C352</f>
        <v>567</v>
      </c>
      <c r="S353">
        <f t="shared" ref="S353" si="3401">N353-N352</f>
        <v>2822</v>
      </c>
      <c r="T353" s="8">
        <f t="shared" ref="T353" si="3402">R353/V353</f>
        <v>0.16730598996754203</v>
      </c>
      <c r="U353" s="8">
        <f t="shared" ref="U353" si="3403">SUM(R347:R353)/SUM(V347:V353)</f>
        <v>0.18115015974440896</v>
      </c>
      <c r="V353">
        <f t="shared" ref="V353" si="3404">B353-B352</f>
        <v>3389</v>
      </c>
      <c r="W353">
        <f t="shared" ref="W353" si="3405">C353-D353-E353</f>
        <v>14086</v>
      </c>
      <c r="X353" s="3">
        <f t="shared" ref="X353" si="3406">F353/W353</f>
        <v>1.3062615362771547E-2</v>
      </c>
      <c r="Y353">
        <f t="shared" ref="Y353" si="3407">E353-E352</f>
        <v>3</v>
      </c>
      <c r="Z353">
        <f t="shared" si="3372"/>
        <v>2681</v>
      </c>
      <c r="AA353">
        <f t="shared" si="3373"/>
        <v>1586</v>
      </c>
      <c r="AB353">
        <f t="shared" si="3374"/>
        <v>14906</v>
      </c>
      <c r="AC353">
        <v>2505</v>
      </c>
      <c r="AD353">
        <v>1514</v>
      </c>
      <c r="AE353">
        <v>14190</v>
      </c>
      <c r="AF353">
        <v>54</v>
      </c>
      <c r="AG353">
        <v>31</v>
      </c>
      <c r="AH353">
        <v>292</v>
      </c>
      <c r="AI353">
        <f t="shared" ref="AI353" si="3408">Z353-AC353-AF353</f>
        <v>122</v>
      </c>
      <c r="AJ353">
        <f t="shared" ref="AJ353" si="3409">AA353-AD353-AG353</f>
        <v>41</v>
      </c>
      <c r="AK353">
        <f t="shared" ref="AK353" si="3410">AB353-AE353-AH353</f>
        <v>424</v>
      </c>
      <c r="AL353">
        <v>7</v>
      </c>
      <c r="AM353">
        <v>7</v>
      </c>
      <c r="AN353">
        <v>23</v>
      </c>
      <c r="AS353">
        <f t="shared" ref="AS353" si="3411">BM353-BM352</f>
        <v>16963</v>
      </c>
      <c r="AT353">
        <f t="shared" ref="AT353" si="3412">BN353-BN352</f>
        <v>603</v>
      </c>
      <c r="AU353">
        <f t="shared" ref="AU353" si="3413">AT353/AS353</f>
        <v>3.5547957318870484E-2</v>
      </c>
      <c r="AV353">
        <f t="shared" ref="AV353" si="3414">BU353-BU352</f>
        <v>214</v>
      </c>
      <c r="AW353">
        <f t="shared" ref="AW353" si="3415">BV353-BV352</f>
        <v>5</v>
      </c>
      <c r="AX353">
        <f t="shared" ref="AX353" si="3416">CK353-CK352</f>
        <v>870</v>
      </c>
      <c r="AY353">
        <f t="shared" ref="AY353" si="3417">CL353-CL352</f>
        <v>32</v>
      </c>
      <c r="AZ353">
        <f t="shared" ref="AZ353" si="3418">CC353-CC352</f>
        <v>136</v>
      </c>
      <c r="BA353">
        <f t="shared" ref="BA353" si="3419">CD353-CD352</f>
        <v>1</v>
      </c>
      <c r="BB353">
        <f t="shared" ref="BB353" si="3420">AW353/AV353</f>
        <v>2.336448598130841E-2</v>
      </c>
      <c r="BC353">
        <f t="shared" ref="BC353" si="3421">AY353/AX353</f>
        <v>3.6781609195402298E-2</v>
      </c>
      <c r="BD353">
        <f t="shared" ref="BD353" si="3422">AZ353/AY353</f>
        <v>4.25</v>
      </c>
      <c r="BE353">
        <f t="shared" ref="BE353" si="3423">SUM(AT347:AT353)/SUM(AS347:AS353)</f>
        <v>4.0276353430129003E-2</v>
      </c>
      <c r="BF353">
        <f t="shared" ref="BF353" si="3424">SUM(AT340:AT353)/SUM(AS340:AS353)</f>
        <v>4.062889002792975E-2</v>
      </c>
      <c r="BG353">
        <f t="shared" ref="BG353" si="3425">SUM(AW347:AW353)/SUM(AV347:AV353)</f>
        <v>3.8399999999999997E-2</v>
      </c>
      <c r="BH353">
        <f t="shared" ref="BH353" si="3426">SUM(AY347:AY353)/SUM(AX347:AX353)</f>
        <v>5.6327752415387671E-4</v>
      </c>
      <c r="BI353">
        <f t="shared" ref="BI353" si="3427">SUM(BA347:BA353)/SUM(AZ347:AZ353)</f>
        <v>2.2727272727272728E-2</v>
      </c>
      <c r="BM353" s="20">
        <v>4105183</v>
      </c>
      <c r="BN353" s="20">
        <v>365495</v>
      </c>
      <c r="BO353" s="20">
        <v>1323490</v>
      </c>
      <c r="BP353" s="20">
        <v>245313</v>
      </c>
      <c r="BQ353" s="21">
        <f t="shared" si="3061"/>
        <v>1568803</v>
      </c>
      <c r="BR353" s="20">
        <v>281328</v>
      </c>
      <c r="BS353" s="20">
        <v>56833</v>
      </c>
      <c r="BT353" s="21">
        <f t="shared" si="3062"/>
        <v>338161</v>
      </c>
      <c r="BU353" s="20">
        <v>32727</v>
      </c>
      <c r="BV353" s="20">
        <v>2813</v>
      </c>
      <c r="BW353" s="20">
        <v>8753</v>
      </c>
      <c r="BX353" s="20">
        <v>2792</v>
      </c>
      <c r="BY353" s="21">
        <f t="shared" si="3063"/>
        <v>11545</v>
      </c>
      <c r="BZ353" s="20">
        <v>2083</v>
      </c>
      <c r="CA353" s="20">
        <v>606</v>
      </c>
      <c r="CB353" s="21">
        <f t="shared" si="3064"/>
        <v>2689</v>
      </c>
      <c r="CC353" s="20">
        <v>25326</v>
      </c>
      <c r="CD353" s="20">
        <v>1673</v>
      </c>
      <c r="CE353" s="20">
        <v>4998</v>
      </c>
      <c r="CF353" s="20">
        <v>1679</v>
      </c>
      <c r="CG353" s="21">
        <f t="shared" si="3065"/>
        <v>6677</v>
      </c>
      <c r="CH353" s="20">
        <v>1148</v>
      </c>
      <c r="CI353" s="20">
        <v>440</v>
      </c>
      <c r="CJ353" s="21">
        <f t="shared" si="3066"/>
        <v>1588</v>
      </c>
      <c r="CK353" s="20">
        <v>186409</v>
      </c>
      <c r="CL353" s="20">
        <v>16293</v>
      </c>
      <c r="CM353" s="20">
        <v>62039</v>
      </c>
      <c r="CN353" s="20">
        <v>4647</v>
      </c>
      <c r="CO353" s="21">
        <f t="shared" si="3067"/>
        <v>66686</v>
      </c>
      <c r="CP353" s="20">
        <v>14163</v>
      </c>
      <c r="CQ353" s="20">
        <v>765</v>
      </c>
      <c r="CR353" s="21">
        <f t="shared" si="3068"/>
        <v>14928</v>
      </c>
    </row>
    <row r="354" spans="1:96" x14ac:dyDescent="0.35">
      <c r="A354" s="14">
        <f t="shared" si="2823"/>
        <v>44260</v>
      </c>
      <c r="B354" s="9">
        <f t="shared" ref="B354" si="3428">BQ354</f>
        <v>1572001</v>
      </c>
      <c r="C354">
        <f t="shared" ref="C354" si="3429">BT354</f>
        <v>338671</v>
      </c>
      <c r="D354">
        <v>319006</v>
      </c>
      <c r="E354" s="9">
        <v>5536</v>
      </c>
      <c r="F354" s="9">
        <v>176</v>
      </c>
      <c r="H354">
        <v>39</v>
      </c>
      <c r="I354">
        <v>35</v>
      </c>
      <c r="J354">
        <v>38</v>
      </c>
      <c r="K354">
        <v>5</v>
      </c>
      <c r="L354">
        <v>7</v>
      </c>
      <c r="M354">
        <f t="shared" ref="M354" si="3430">-(J354-J353)+L354</f>
        <v>9</v>
      </c>
      <c r="N354" s="7">
        <f t="shared" ref="N354" si="3431">B354-C354</f>
        <v>1233330</v>
      </c>
      <c r="O354" s="4">
        <f t="shared" ref="O354" si="3432">C354/B354</f>
        <v>0.21543943038204175</v>
      </c>
      <c r="R354">
        <f t="shared" ref="R354" si="3433">C354-C353</f>
        <v>510</v>
      </c>
      <c r="S354">
        <f t="shared" ref="S354" si="3434">N354-N353</f>
        <v>2688</v>
      </c>
      <c r="T354" s="8">
        <f t="shared" ref="T354" si="3435">R354/V354</f>
        <v>0.15947467166979362</v>
      </c>
      <c r="U354" s="8">
        <f t="shared" ref="U354" si="3436">SUM(R348:R354)/SUM(V348:V354)</f>
        <v>0.17218298724570466</v>
      </c>
      <c r="V354">
        <f t="shared" ref="V354" si="3437">B354-B353</f>
        <v>3198</v>
      </c>
      <c r="W354">
        <f t="shared" ref="W354" si="3438">C354-D354-E354</f>
        <v>14129</v>
      </c>
      <c r="X354" s="3">
        <f t="shared" ref="X354" si="3439">F354/W354</f>
        <v>1.2456649444405124E-2</v>
      </c>
      <c r="Y354">
        <f t="shared" ref="Y354" si="3440">E354-E353</f>
        <v>35</v>
      </c>
      <c r="Z354">
        <v>2694</v>
      </c>
      <c r="AA354">
        <v>1589</v>
      </c>
      <c r="AB354">
        <v>14931</v>
      </c>
      <c r="AC354">
        <v>2518</v>
      </c>
      <c r="AD354">
        <v>1518</v>
      </c>
      <c r="AE354">
        <v>14237</v>
      </c>
      <c r="AF354">
        <v>55</v>
      </c>
      <c r="AG354">
        <v>31</v>
      </c>
      <c r="AH354">
        <v>293</v>
      </c>
      <c r="AI354">
        <f t="shared" ref="AI354" si="3441">Z354-AC354-AF354</f>
        <v>121</v>
      </c>
      <c r="AJ354">
        <f t="shared" ref="AJ354" si="3442">AA354-AD354-AG354</f>
        <v>40</v>
      </c>
      <c r="AK354">
        <f t="shared" ref="AK354" si="3443">AB354-AE354-AH354</f>
        <v>401</v>
      </c>
      <c r="AL354">
        <v>7</v>
      </c>
      <c r="AM354">
        <v>7</v>
      </c>
      <c r="AN354">
        <v>25</v>
      </c>
      <c r="AS354">
        <f t="shared" ref="AS354" si="3444">BM354-BM353</f>
        <v>16237</v>
      </c>
      <c r="AT354">
        <f t="shared" ref="AT354" si="3445">BN354-BN353</f>
        <v>557</v>
      </c>
      <c r="AU354">
        <f t="shared" ref="AU354" si="3446">AT354/AS354</f>
        <v>3.4304366570179219E-2</v>
      </c>
      <c r="AV354">
        <f t="shared" ref="AV354" si="3447">BU354-BU353</f>
        <v>263</v>
      </c>
      <c r="AW354">
        <f t="shared" ref="AW354" si="3448">BV354-BV353</f>
        <v>12</v>
      </c>
      <c r="AX354">
        <f t="shared" ref="AX354" si="3449">CK354-CK353</f>
        <v>408</v>
      </c>
      <c r="AY354">
        <f t="shared" ref="AY354" si="3450">CL354-CL353</f>
        <v>9</v>
      </c>
      <c r="AZ354">
        <f t="shared" ref="AZ354" si="3451">CC354-CC353</f>
        <v>167</v>
      </c>
      <c r="BA354">
        <f t="shared" ref="BA354" si="3452">CD354-CD353</f>
        <v>1</v>
      </c>
      <c r="BB354">
        <f t="shared" ref="BB354" si="3453">AW354/AV354</f>
        <v>4.5627376425855515E-2</v>
      </c>
      <c r="BC354">
        <f t="shared" ref="BC354" si="3454">AY354/AX354</f>
        <v>2.2058823529411766E-2</v>
      </c>
      <c r="BD354">
        <f t="shared" ref="BD354" si="3455">AZ354/AY354</f>
        <v>18.555555555555557</v>
      </c>
      <c r="BE354">
        <f t="shared" ref="BE354" si="3456">SUM(AT348:AT354)/SUM(AS348:AS354)</f>
        <v>3.8478162211224687E-2</v>
      </c>
      <c r="BF354">
        <f t="shared" ref="BF354" si="3457">SUM(AT341:AT354)/SUM(AS341:AS354)</f>
        <v>4.0686401411687632E-2</v>
      </c>
      <c r="BG354">
        <f t="shared" ref="BG354" si="3458">SUM(AW348:AW354)/SUM(AV348:AV354)</f>
        <v>3.8322487346348515E-2</v>
      </c>
      <c r="BH354">
        <f t="shared" ref="BH354" si="3459">SUM(AY348:AY354)/SUM(AX348:AX354)</f>
        <v>2.365038560411311E-2</v>
      </c>
      <c r="BI354">
        <f t="shared" ref="BI354" si="3460">SUM(BA348:BA354)/SUM(AZ348:AZ354)</f>
        <v>2.2630834512022632E-2</v>
      </c>
      <c r="BM354" s="20">
        <v>4121420</v>
      </c>
      <c r="BN354" s="20">
        <v>366052</v>
      </c>
      <c r="BO354" s="20">
        <v>1325485</v>
      </c>
      <c r="BP354" s="20">
        <v>246516</v>
      </c>
      <c r="BQ354" s="21">
        <f t="shared" si="3061"/>
        <v>1572001</v>
      </c>
      <c r="BR354" s="20">
        <v>281706</v>
      </c>
      <c r="BS354" s="20">
        <v>56965</v>
      </c>
      <c r="BT354" s="21">
        <f t="shared" si="3062"/>
        <v>338671</v>
      </c>
      <c r="BU354" s="20">
        <v>32990</v>
      </c>
      <c r="BV354" s="20">
        <v>2825</v>
      </c>
      <c r="BW354" s="20">
        <v>8755</v>
      </c>
      <c r="BX354" s="20">
        <v>2818</v>
      </c>
      <c r="BY354" s="21">
        <f t="shared" si="3063"/>
        <v>11573</v>
      </c>
      <c r="BZ354" s="20">
        <v>2087</v>
      </c>
      <c r="CA354" s="20">
        <v>611</v>
      </c>
      <c r="CB354" s="21">
        <f t="shared" si="3064"/>
        <v>2698</v>
      </c>
      <c r="CC354" s="20">
        <v>25493</v>
      </c>
      <c r="CD354" s="20">
        <v>1674</v>
      </c>
      <c r="CE354" s="20">
        <v>5014</v>
      </c>
      <c r="CF354" s="20">
        <v>1680</v>
      </c>
      <c r="CG354" s="21">
        <f t="shared" si="3065"/>
        <v>6694</v>
      </c>
      <c r="CH354" s="20">
        <v>1148</v>
      </c>
      <c r="CI354" s="20">
        <v>442</v>
      </c>
      <c r="CJ354" s="21">
        <f t="shared" si="3066"/>
        <v>1590</v>
      </c>
      <c r="CK354" s="20">
        <v>186817</v>
      </c>
      <c r="CL354" s="20">
        <v>16302</v>
      </c>
      <c r="CM354" s="20">
        <v>62110</v>
      </c>
      <c r="CN354" s="20">
        <v>4666</v>
      </c>
      <c r="CO354" s="21">
        <f t="shared" si="3067"/>
        <v>66776</v>
      </c>
      <c r="CP354" s="20">
        <v>14180</v>
      </c>
      <c r="CQ354" s="20">
        <v>765</v>
      </c>
      <c r="CR354" s="21">
        <f t="shared" si="3068"/>
        <v>14945</v>
      </c>
    </row>
    <row r="355" spans="1:96" x14ac:dyDescent="0.35">
      <c r="A355" s="14">
        <f t="shared" si="2823"/>
        <v>44261</v>
      </c>
      <c r="B355" s="9">
        <f t="shared" ref="B355" si="3461">BQ355</f>
        <v>1575066</v>
      </c>
      <c r="C355">
        <f t="shared" ref="C355" si="3462">BT355</f>
        <v>339209</v>
      </c>
      <c r="D355">
        <v>319782</v>
      </c>
      <c r="E355" s="9">
        <v>5549</v>
      </c>
      <c r="F355" s="9">
        <v>170</v>
      </c>
      <c r="H355">
        <v>38</v>
      </c>
      <c r="I355">
        <v>33</v>
      </c>
      <c r="J355">
        <v>39</v>
      </c>
      <c r="K355">
        <v>5</v>
      </c>
      <c r="L355">
        <v>7</v>
      </c>
      <c r="M355">
        <f t="shared" ref="M355" si="3463">-(J355-J354)+L355</f>
        <v>6</v>
      </c>
      <c r="N355" s="7">
        <f t="shared" ref="N355" si="3464">B355-C355</f>
        <v>1235857</v>
      </c>
      <c r="O355" s="4">
        <f t="shared" ref="O355" si="3465">C355/B355</f>
        <v>0.21536176896714168</v>
      </c>
      <c r="R355">
        <f t="shared" ref="R355" si="3466">C355-C354</f>
        <v>538</v>
      </c>
      <c r="S355">
        <f t="shared" ref="S355" si="3467">N355-N354</f>
        <v>2527</v>
      </c>
      <c r="T355" s="8">
        <f t="shared" ref="T355" si="3468">R355/V355</f>
        <v>0.17553017944535074</v>
      </c>
      <c r="U355" s="8">
        <f t="shared" ref="U355" si="3469">SUM(R349:R355)/SUM(V349:V355)</f>
        <v>0.16852765515450532</v>
      </c>
      <c r="V355">
        <f t="shared" ref="V355" si="3470">B355-B354</f>
        <v>3065</v>
      </c>
      <c r="W355">
        <f t="shared" ref="W355" si="3471">C355-D355-E355</f>
        <v>13878</v>
      </c>
      <c r="X355" s="3">
        <f t="shared" ref="X355" si="3472">F355/W355</f>
        <v>1.2249603689292406E-2</v>
      </c>
      <c r="Y355">
        <f t="shared" ref="Y355" si="3473">E355-E354</f>
        <v>13</v>
      </c>
      <c r="Z355">
        <v>2698</v>
      </c>
      <c r="AA355">
        <v>1590</v>
      </c>
      <c r="AB355">
        <v>14945</v>
      </c>
      <c r="AC355">
        <v>2522</v>
      </c>
      <c r="AD355">
        <v>1519</v>
      </c>
      <c r="AE355">
        <v>14259</v>
      </c>
      <c r="AF355">
        <v>55</v>
      </c>
      <c r="AG355">
        <v>31</v>
      </c>
      <c r="AH355">
        <v>293</v>
      </c>
      <c r="AI355">
        <f t="shared" ref="AI355" si="3474">Z355-AC355-AF355</f>
        <v>121</v>
      </c>
      <c r="AJ355">
        <f t="shared" ref="AJ355" si="3475">AA355-AD355-AG355</f>
        <v>40</v>
      </c>
      <c r="AK355">
        <f t="shared" ref="AK355" si="3476">AB355-AE355-AH355</f>
        <v>393</v>
      </c>
      <c r="AL355">
        <v>7</v>
      </c>
      <c r="AM355">
        <v>7</v>
      </c>
      <c r="AN355">
        <v>27</v>
      </c>
      <c r="AS355">
        <f t="shared" ref="AS355" si="3477">BM355-BM354</f>
        <v>15104</v>
      </c>
      <c r="AT355">
        <f t="shared" ref="AT355" si="3478">BN355-BN354</f>
        <v>578</v>
      </c>
      <c r="AU355">
        <f t="shared" ref="AU355" si="3479">AT355/AS355</f>
        <v>3.8268008474576273E-2</v>
      </c>
      <c r="AV355">
        <f t="shared" ref="AV355" si="3480">BU355-BU354</f>
        <v>167</v>
      </c>
      <c r="AW355">
        <f t="shared" ref="AW355" si="3481">BV355-BV354</f>
        <v>7</v>
      </c>
      <c r="AX355">
        <f t="shared" ref="AX355" si="3482">CK355-CK354</f>
        <v>902</v>
      </c>
      <c r="AY355">
        <f t="shared" ref="AY355" si="3483">CL355-CL354</f>
        <v>17</v>
      </c>
      <c r="AZ355">
        <f t="shared" ref="AZ355" si="3484">CC355-CC354</f>
        <v>161</v>
      </c>
      <c r="BA355">
        <f t="shared" ref="BA355" si="3485">CD355-CD354</f>
        <v>3</v>
      </c>
      <c r="BB355">
        <f t="shared" ref="BB355" si="3486">AW355/AV355</f>
        <v>4.1916167664670656E-2</v>
      </c>
      <c r="BC355">
        <f t="shared" ref="BC355" si="3487">AY355/AX355</f>
        <v>1.8847006651884702E-2</v>
      </c>
      <c r="BD355">
        <f t="shared" ref="BD355" si="3488">AZ355/AY355</f>
        <v>9.4705882352941178</v>
      </c>
      <c r="BE355">
        <f t="shared" ref="BE355" si="3489">SUM(AT349:AT355)/SUM(AS349:AS355)</f>
        <v>3.7934274305481415E-2</v>
      </c>
      <c r="BF355">
        <f t="shared" ref="BF355" si="3490">SUM(AT342:AT355)/SUM(AS342:AS355)</f>
        <v>4.0406537852524814E-2</v>
      </c>
      <c r="BG355">
        <f t="shared" ref="BG355" si="3491">SUM(AW349:AW355)/SUM(AV349:AV355)</f>
        <v>3.9586919104991396E-2</v>
      </c>
      <c r="BH355">
        <f t="shared" ref="BH355" si="3492">SUM(AY349:AY355)/SUM(AX349:AX355)</f>
        <v>2.3998136067101584E-2</v>
      </c>
      <c r="BI355">
        <f t="shared" ref="BI355" si="3493">SUM(BA349:BA355)/SUM(AZ349:AZ355)</f>
        <v>2.1828103683492497E-2</v>
      </c>
      <c r="BM355" s="20">
        <v>4136524</v>
      </c>
      <c r="BN355" s="20">
        <v>366630</v>
      </c>
      <c r="BO355" s="20">
        <v>1327323</v>
      </c>
      <c r="BP355" s="20">
        <v>247743</v>
      </c>
      <c r="BQ355" s="21">
        <f t="shared" si="3061"/>
        <v>1575066</v>
      </c>
      <c r="BR355" s="20">
        <v>282082</v>
      </c>
      <c r="BS355" s="20">
        <v>57127</v>
      </c>
      <c r="BT355" s="21">
        <f t="shared" si="3062"/>
        <v>339209</v>
      </c>
      <c r="BU355" s="20">
        <v>33157</v>
      </c>
      <c r="BV355" s="20">
        <v>2832</v>
      </c>
      <c r="BW355" s="20">
        <v>8768</v>
      </c>
      <c r="BX355" s="20">
        <v>2831</v>
      </c>
      <c r="BY355" s="21">
        <f t="shared" si="3063"/>
        <v>11599</v>
      </c>
      <c r="BZ355" s="20">
        <v>2092</v>
      </c>
      <c r="CA355" s="20">
        <v>612</v>
      </c>
      <c r="CB355" s="21">
        <f t="shared" si="3064"/>
        <v>2704</v>
      </c>
      <c r="CC355" s="20">
        <v>25654</v>
      </c>
      <c r="CD355" s="20">
        <v>1677</v>
      </c>
      <c r="CE355" s="20">
        <v>5015</v>
      </c>
      <c r="CF355" s="20">
        <v>1694</v>
      </c>
      <c r="CG355" s="21">
        <f t="shared" si="3065"/>
        <v>6709</v>
      </c>
      <c r="CH355" s="20">
        <v>1149</v>
      </c>
      <c r="CI355" s="20">
        <v>444</v>
      </c>
      <c r="CJ355" s="21">
        <f t="shared" si="3066"/>
        <v>1593</v>
      </c>
      <c r="CK355" s="20">
        <v>187719</v>
      </c>
      <c r="CL355" s="20">
        <v>16319</v>
      </c>
      <c r="CM355" s="20">
        <v>62120</v>
      </c>
      <c r="CN355" s="20">
        <v>4688</v>
      </c>
      <c r="CO355" s="21">
        <f t="shared" si="3067"/>
        <v>66808</v>
      </c>
      <c r="CP355" s="20">
        <v>14194</v>
      </c>
      <c r="CQ355" s="20">
        <v>768</v>
      </c>
      <c r="CR355" s="21">
        <f t="shared" si="3068"/>
        <v>14962</v>
      </c>
    </row>
    <row r="356" spans="1:96" x14ac:dyDescent="0.35">
      <c r="A356" s="14">
        <f t="shared" si="2823"/>
        <v>44262</v>
      </c>
      <c r="B356" s="9">
        <f t="shared" ref="B356" si="3494">BQ356</f>
        <v>1576999</v>
      </c>
      <c r="C356">
        <f t="shared" ref="C356" si="3495">BT356</f>
        <v>339546</v>
      </c>
      <c r="D356">
        <v>320055</v>
      </c>
      <c r="E356" s="9">
        <v>5552</v>
      </c>
      <c r="F356" s="9">
        <v>167</v>
      </c>
      <c r="H356">
        <v>35</v>
      </c>
      <c r="I356">
        <v>31</v>
      </c>
      <c r="J356">
        <v>34</v>
      </c>
      <c r="K356">
        <v>3</v>
      </c>
      <c r="L356">
        <v>6</v>
      </c>
      <c r="M356">
        <f t="shared" ref="M356" si="3496">-(J356-J355)+L356</f>
        <v>11</v>
      </c>
      <c r="N356" s="7">
        <f t="shared" ref="N356" si="3497">B356-C356</f>
        <v>1237453</v>
      </c>
      <c r="O356" s="4">
        <f t="shared" ref="O356" si="3498">C356/B356</f>
        <v>0.21531148719815293</v>
      </c>
      <c r="R356">
        <f t="shared" ref="R356" si="3499">C356-C355</f>
        <v>337</v>
      </c>
      <c r="S356">
        <f t="shared" ref="S356" si="3500">N356-N355</f>
        <v>1596</v>
      </c>
      <c r="T356" s="8">
        <f t="shared" ref="T356" si="3501">R356/V356</f>
        <v>0.17434040351784791</v>
      </c>
      <c r="U356" s="8">
        <f t="shared" ref="U356" si="3502">SUM(R350:R356)/SUM(V350:V356)</f>
        <v>0.16944182636925331</v>
      </c>
      <c r="V356">
        <f t="shared" ref="V356" si="3503">B356-B355</f>
        <v>1933</v>
      </c>
      <c r="W356">
        <f t="shared" ref="W356" si="3504">C356-D356-E356</f>
        <v>13939</v>
      </c>
      <c r="X356" s="3">
        <f t="shared" ref="X356" si="3505">F356/W356</f>
        <v>1.1980773369682186E-2</v>
      </c>
      <c r="Y356">
        <f t="shared" ref="Y356" si="3506">E356-E355</f>
        <v>3</v>
      </c>
      <c r="Z356">
        <v>2698</v>
      </c>
      <c r="AA356">
        <v>1590</v>
      </c>
      <c r="AB356">
        <v>14945</v>
      </c>
      <c r="AC356">
        <v>2525</v>
      </c>
      <c r="AD356">
        <v>1521</v>
      </c>
      <c r="AE356">
        <v>14274</v>
      </c>
      <c r="AF356">
        <v>55</v>
      </c>
      <c r="AG356">
        <v>31</v>
      </c>
      <c r="AH356">
        <v>293</v>
      </c>
      <c r="AI356">
        <f t="shared" ref="AI356" si="3507">Z356-AC356-AF356</f>
        <v>118</v>
      </c>
      <c r="AJ356">
        <f t="shared" ref="AJ356" si="3508">AA356-AD356-AG356</f>
        <v>38</v>
      </c>
      <c r="AK356">
        <f t="shared" ref="AK356" si="3509">AB356-AE356-AH356</f>
        <v>378</v>
      </c>
      <c r="AL356">
        <v>7</v>
      </c>
      <c r="AM356">
        <v>7</v>
      </c>
      <c r="AN356">
        <v>27</v>
      </c>
      <c r="AS356">
        <f t="shared" ref="AS356" si="3510">BM356-BM355</f>
        <v>6877</v>
      </c>
      <c r="AT356">
        <f t="shared" ref="AT356" si="3511">BN356-BN355</f>
        <v>418</v>
      </c>
      <c r="AU356">
        <f t="shared" ref="AU356" si="3512">AT356/AS356</f>
        <v>6.0782317871164754E-2</v>
      </c>
      <c r="AV356">
        <f t="shared" ref="AV356" si="3513">BU356-BU355</f>
        <v>44</v>
      </c>
      <c r="AW356">
        <f t="shared" ref="AW356" si="3514">BV356-BV355</f>
        <v>4</v>
      </c>
      <c r="AX356">
        <f t="shared" ref="AX356" si="3515">CK356-CK355</f>
        <v>281</v>
      </c>
      <c r="AY356">
        <f t="shared" ref="AY356" si="3516">CL356-CL355</f>
        <v>13</v>
      </c>
      <c r="AZ356">
        <f t="shared" ref="AZ356" si="3517">CC356-CC355</f>
        <v>19</v>
      </c>
      <c r="BA356">
        <f t="shared" ref="BA356" si="3518">CD356-CD355</f>
        <v>0</v>
      </c>
      <c r="BB356">
        <f t="shared" ref="BB356" si="3519">AW356/AV356</f>
        <v>9.0909090909090912E-2</v>
      </c>
      <c r="BC356">
        <f t="shared" ref="BC356" si="3520">AY356/AX356</f>
        <v>4.6263345195729534E-2</v>
      </c>
      <c r="BD356">
        <f t="shared" ref="BD356" si="3521">AZ356/AY356</f>
        <v>1.4615384615384615</v>
      </c>
      <c r="BE356">
        <f t="shared" ref="BE356" si="3522">SUM(AT350:AT356)/SUM(AS350:AS356)</f>
        <v>3.8132660341394328E-2</v>
      </c>
      <c r="BF356">
        <f t="shared" ref="BF356" si="3523">SUM(AT343:AT356)/SUM(AS343:AS356)</f>
        <v>4.0206207237222402E-2</v>
      </c>
      <c r="BG356">
        <f t="shared" ref="BG356" si="3524">SUM(AW350:AW356)/SUM(AV350:AV356)</f>
        <v>3.6909871244635191E-2</v>
      </c>
      <c r="BH356">
        <f t="shared" ref="BH356" si="3525">SUM(AY350:AY356)/SUM(AX350:AX356)</f>
        <v>2.5390170044258094E-2</v>
      </c>
      <c r="BI356">
        <f t="shared" ref="BI356" si="3526">SUM(BA350:BA356)/SUM(AZ350:AZ356)</f>
        <v>2.023121387283237E-2</v>
      </c>
      <c r="BM356" s="20">
        <v>4143401</v>
      </c>
      <c r="BN356" s="20">
        <v>367048</v>
      </c>
      <c r="BO356" s="20">
        <v>1329005</v>
      </c>
      <c r="BP356" s="20">
        <v>247994</v>
      </c>
      <c r="BQ356" s="21">
        <f t="shared" si="3061"/>
        <v>1576999</v>
      </c>
      <c r="BR356" s="20">
        <v>282361</v>
      </c>
      <c r="BS356" s="20">
        <v>57185</v>
      </c>
      <c r="BT356" s="21">
        <f t="shared" si="3062"/>
        <v>339546</v>
      </c>
      <c r="BU356" s="20">
        <v>33201</v>
      </c>
      <c r="BV356" s="20">
        <v>2836</v>
      </c>
      <c r="BW356" s="20">
        <v>8775</v>
      </c>
      <c r="BX356" s="20">
        <v>2832</v>
      </c>
      <c r="BY356" s="21">
        <f t="shared" si="3063"/>
        <v>11607</v>
      </c>
      <c r="BZ356" s="20">
        <v>2093</v>
      </c>
      <c r="CA356" s="20">
        <v>612</v>
      </c>
      <c r="CB356" s="21">
        <f t="shared" si="3064"/>
        <v>2705</v>
      </c>
      <c r="CC356" s="20">
        <v>25673</v>
      </c>
      <c r="CD356" s="20">
        <v>1677</v>
      </c>
      <c r="CE356" s="20">
        <v>5017</v>
      </c>
      <c r="CF356" s="20">
        <v>1693</v>
      </c>
      <c r="CG356" s="21">
        <f t="shared" si="3065"/>
        <v>6710</v>
      </c>
      <c r="CH356" s="20">
        <v>1149</v>
      </c>
      <c r="CI356" s="20">
        <v>444</v>
      </c>
      <c r="CJ356" s="21">
        <f t="shared" si="3066"/>
        <v>1593</v>
      </c>
      <c r="CK356" s="20">
        <v>188000</v>
      </c>
      <c r="CL356" s="20">
        <v>16332</v>
      </c>
      <c r="CM356" s="20">
        <v>62231</v>
      </c>
      <c r="CN356" s="20">
        <v>4699</v>
      </c>
      <c r="CO356" s="21">
        <f t="shared" si="3067"/>
        <v>66930</v>
      </c>
      <c r="CP356" s="20">
        <v>14200</v>
      </c>
      <c r="CQ356" s="20">
        <v>771</v>
      </c>
      <c r="CR356" s="21">
        <f t="shared" si="3068"/>
        <v>14971</v>
      </c>
    </row>
    <row r="357" spans="1:96" x14ac:dyDescent="0.35">
      <c r="A357" s="14">
        <f t="shared" si="2823"/>
        <v>44263</v>
      </c>
      <c r="B357" s="9">
        <f t="shared" ref="B357" si="3527">BQ357</f>
        <v>1578111</v>
      </c>
      <c r="C357">
        <f t="shared" ref="C357" si="3528">BT357</f>
        <v>339694</v>
      </c>
      <c r="D357">
        <v>320318</v>
      </c>
      <c r="E357" s="9">
        <v>5558</v>
      </c>
      <c r="F357" s="9">
        <v>168</v>
      </c>
      <c r="H357">
        <v>37</v>
      </c>
      <c r="I357">
        <v>29</v>
      </c>
      <c r="J357">
        <v>31</v>
      </c>
      <c r="K357">
        <v>3</v>
      </c>
      <c r="L357">
        <v>3</v>
      </c>
      <c r="M357">
        <f t="shared" ref="M357" si="3529">-(J357-J356)+L357</f>
        <v>6</v>
      </c>
      <c r="N357" s="7">
        <f t="shared" ref="N357" si="3530">B357-C357</f>
        <v>1238417</v>
      </c>
      <c r="O357" s="4">
        <f t="shared" ref="O357" si="3531">C357/B357</f>
        <v>0.21525355314043182</v>
      </c>
      <c r="R357">
        <f t="shared" ref="R357" si="3532">C357-C356</f>
        <v>148</v>
      </c>
      <c r="S357">
        <f t="shared" ref="S357" si="3533">N357-N356</f>
        <v>964</v>
      </c>
      <c r="T357" s="8">
        <f t="shared" ref="T357" si="3534">R357/V357</f>
        <v>0.13309352517985612</v>
      </c>
      <c r="U357" s="8">
        <f t="shared" ref="U357" si="3535">SUM(R351:R357)/SUM(V351:V357)</f>
        <v>0.168506682161534</v>
      </c>
      <c r="V357">
        <f t="shared" ref="V357" si="3536">B357-B356</f>
        <v>1112</v>
      </c>
      <c r="W357">
        <f t="shared" ref="W357" si="3537">C357-D357-E357</f>
        <v>13818</v>
      </c>
      <c r="X357" s="3">
        <f t="shared" ref="X357" si="3538">F357/W357</f>
        <v>1.2158054711246201E-2</v>
      </c>
      <c r="Y357">
        <f t="shared" ref="Y357" si="3539">E357-E356</f>
        <v>6</v>
      </c>
      <c r="Z357">
        <v>2704</v>
      </c>
      <c r="AA357">
        <v>1593</v>
      </c>
      <c r="AB357">
        <v>14963</v>
      </c>
      <c r="AC357">
        <v>2528</v>
      </c>
      <c r="AD357">
        <v>1521</v>
      </c>
      <c r="AE357">
        <v>14277</v>
      </c>
      <c r="AF357">
        <v>55</v>
      </c>
      <c r="AG357">
        <v>31</v>
      </c>
      <c r="AH357">
        <v>294</v>
      </c>
      <c r="AI357">
        <f t="shared" ref="AI357" si="3540">Z357-AC357-AF357</f>
        <v>121</v>
      </c>
      <c r="AJ357">
        <f t="shared" ref="AJ357" si="3541">AA357-AD357-AG357</f>
        <v>41</v>
      </c>
      <c r="AK357">
        <f t="shared" ref="AK357" si="3542">AB357-AE357-AH357</f>
        <v>392</v>
      </c>
      <c r="AL357">
        <v>7</v>
      </c>
      <c r="AM357">
        <v>7</v>
      </c>
      <c r="AN357">
        <v>27</v>
      </c>
      <c r="AS357">
        <f t="shared" ref="AS357" si="3543">BM357-BM356</f>
        <v>3809</v>
      </c>
      <c r="AT357">
        <f t="shared" ref="AT357" si="3544">BN357-BN356</f>
        <v>119</v>
      </c>
      <c r="AU357">
        <f t="shared" ref="AU357" si="3545">AT357/AS357</f>
        <v>3.1241795746915199E-2</v>
      </c>
      <c r="AV357">
        <f t="shared" ref="AV357" si="3546">BU357-BU356</f>
        <v>27</v>
      </c>
      <c r="AW357">
        <f t="shared" ref="AW357" si="3547">BV357-BV356</f>
        <v>-3</v>
      </c>
      <c r="AX357">
        <f t="shared" ref="AX357" si="3548">CK357-CK356</f>
        <v>230</v>
      </c>
      <c r="AY357">
        <f t="shared" ref="AY357" si="3549">CL357-CL356</f>
        <v>4</v>
      </c>
      <c r="AZ357">
        <f t="shared" ref="AZ357" si="3550">CC357-CC356</f>
        <v>17</v>
      </c>
      <c r="BA357">
        <f t="shared" ref="BA357" si="3551">CD357-CD356</f>
        <v>3</v>
      </c>
      <c r="BB357">
        <f t="shared" ref="BB357" si="3552">AW357/AV357</f>
        <v>-0.1111111111111111</v>
      </c>
      <c r="BC357">
        <f t="shared" ref="BC357" si="3553">AY357/AX357</f>
        <v>1.7391304347826087E-2</v>
      </c>
      <c r="BD357">
        <f t="shared" ref="BD357" si="3554">AZ357/AY357</f>
        <v>4.25</v>
      </c>
      <c r="BE357">
        <f t="shared" ref="BE357" si="3555">SUM(AT351:AT357)/SUM(AS351:AS357)</f>
        <v>3.7608620837993635E-2</v>
      </c>
      <c r="BF357">
        <f t="shared" ref="BF357" si="3556">SUM(AT344:AT357)/SUM(AS344:AS357)</f>
        <v>4.0030293194850158E-2</v>
      </c>
      <c r="BG357">
        <f t="shared" ref="BG357" si="3557">SUM(AW351:AW357)/SUM(AV351:AV357)</f>
        <v>3.4602076124567477E-2</v>
      </c>
      <c r="BH357">
        <f t="shared" ref="BH357" si="3558">SUM(AY351:AY357)/SUM(AX351:AX357)</f>
        <v>2.3664479850046861E-2</v>
      </c>
      <c r="BI357">
        <f t="shared" ref="BI357" si="3559">SUM(BA351:BA357)/SUM(AZ351:AZ357)</f>
        <v>2.3460410557184751E-2</v>
      </c>
      <c r="BM357" s="20">
        <v>4147210</v>
      </c>
      <c r="BN357" s="20">
        <v>367167</v>
      </c>
      <c r="BO357" s="20">
        <v>1330033</v>
      </c>
      <c r="BP357" s="20">
        <v>248078</v>
      </c>
      <c r="BQ357" s="21">
        <f t="shared" si="3061"/>
        <v>1578111</v>
      </c>
      <c r="BR357" s="20">
        <v>282487</v>
      </c>
      <c r="BS357" s="20">
        <v>57207</v>
      </c>
      <c r="BT357" s="21">
        <f t="shared" si="3062"/>
        <v>339694</v>
      </c>
      <c r="BU357" s="20">
        <v>33228</v>
      </c>
      <c r="BV357" s="20">
        <v>2833</v>
      </c>
      <c r="BW357" s="20">
        <v>8791</v>
      </c>
      <c r="BX357" s="20">
        <v>2830</v>
      </c>
      <c r="BY357" s="21">
        <f t="shared" si="3063"/>
        <v>11621</v>
      </c>
      <c r="BZ357" s="20">
        <v>2094</v>
      </c>
      <c r="CA357" s="20">
        <v>612</v>
      </c>
      <c r="CB357" s="21">
        <f t="shared" si="3064"/>
        <v>2706</v>
      </c>
      <c r="CC357" s="20">
        <v>25690</v>
      </c>
      <c r="CD357" s="20">
        <v>1680</v>
      </c>
      <c r="CE357" s="20">
        <v>5022</v>
      </c>
      <c r="CF357" s="20">
        <v>1692</v>
      </c>
      <c r="CG357" s="21">
        <f t="shared" si="3065"/>
        <v>6714</v>
      </c>
      <c r="CH357" s="20">
        <v>1149</v>
      </c>
      <c r="CI357" s="20">
        <v>444</v>
      </c>
      <c r="CJ357" s="21">
        <f t="shared" si="3066"/>
        <v>1593</v>
      </c>
      <c r="CK357" s="20">
        <v>188230</v>
      </c>
      <c r="CL357" s="20">
        <v>16336</v>
      </c>
      <c r="CM357" s="20">
        <v>62281</v>
      </c>
      <c r="CN357" s="20">
        <v>4699</v>
      </c>
      <c r="CO357" s="21">
        <f t="shared" si="3067"/>
        <v>66980</v>
      </c>
      <c r="CP357" s="20">
        <v>14203</v>
      </c>
      <c r="CQ357" s="20">
        <v>770</v>
      </c>
      <c r="CR357" s="21">
        <f t="shared" si="3068"/>
        <v>14973</v>
      </c>
    </row>
    <row r="358" spans="1:96" x14ac:dyDescent="0.35">
      <c r="A358" s="14">
        <f t="shared" si="2823"/>
        <v>44264</v>
      </c>
      <c r="B358" s="9">
        <f t="shared" ref="B358" si="3560">BQ358</f>
        <v>1580961</v>
      </c>
      <c r="C358">
        <f t="shared" ref="C358" si="3561">BT358</f>
        <v>340208</v>
      </c>
      <c r="D358">
        <v>321531</v>
      </c>
      <c r="E358" s="9">
        <v>5559</v>
      </c>
      <c r="F358" s="9">
        <v>179</v>
      </c>
      <c r="H358">
        <v>33</v>
      </c>
      <c r="I358">
        <v>28</v>
      </c>
      <c r="J358">
        <v>33</v>
      </c>
      <c r="K358">
        <v>3</v>
      </c>
      <c r="L358">
        <v>3</v>
      </c>
      <c r="M358">
        <f t="shared" ref="M358" si="3562">-(J358-J357)+L358</f>
        <v>1</v>
      </c>
      <c r="N358" s="7">
        <f t="shared" ref="N358" si="3563">B358-C358</f>
        <v>1240753</v>
      </c>
      <c r="O358" s="4">
        <f t="shared" ref="O358" si="3564">C358/B358</f>
        <v>0.21519063405106134</v>
      </c>
      <c r="R358">
        <f t="shared" ref="R358" si="3565">C358-C357</f>
        <v>514</v>
      </c>
      <c r="S358">
        <f t="shared" ref="S358" si="3566">N358-N357</f>
        <v>2336</v>
      </c>
      <c r="T358" s="8">
        <f t="shared" ref="T358" si="3567">R358/V358</f>
        <v>0.18035087719298246</v>
      </c>
      <c r="U358" s="8">
        <f t="shared" ref="U358" si="3568">SUM(R352:R358)/SUM(V352:V358)</f>
        <v>0.16972044812061565</v>
      </c>
      <c r="V358">
        <f t="shared" ref="V358" si="3569">B358-B357</f>
        <v>2850</v>
      </c>
      <c r="W358">
        <f t="shared" ref="W358" si="3570">C358-D358-E358</f>
        <v>13118</v>
      </c>
      <c r="X358" s="3">
        <f t="shared" ref="X358" si="3571">F358/W358</f>
        <v>1.3645372770239366E-2</v>
      </c>
      <c r="Y358">
        <f t="shared" ref="Y358" si="3572">E358-E357</f>
        <v>1</v>
      </c>
      <c r="Z358">
        <v>2706</v>
      </c>
      <c r="AA358">
        <v>1593</v>
      </c>
      <c r="AB358">
        <v>14972</v>
      </c>
      <c r="AC358">
        <v>2539</v>
      </c>
      <c r="AD358">
        <v>1523</v>
      </c>
      <c r="AE358">
        <v>14312</v>
      </c>
      <c r="AF358">
        <v>55</v>
      </c>
      <c r="AG358">
        <v>31</v>
      </c>
      <c r="AH358">
        <v>294</v>
      </c>
      <c r="AI358">
        <f t="shared" ref="AI358" si="3573">Z358-AC358-AF358</f>
        <v>112</v>
      </c>
      <c r="AJ358">
        <f t="shared" ref="AJ358" si="3574">AA358-AD358-AG358</f>
        <v>39</v>
      </c>
      <c r="AK358">
        <f t="shared" ref="AK358" si="3575">AB358-AE358-AH358</f>
        <v>366</v>
      </c>
      <c r="AL358">
        <v>4</v>
      </c>
      <c r="AM358">
        <v>4</v>
      </c>
      <c r="AN358">
        <v>46</v>
      </c>
      <c r="AS358">
        <f t="shared" ref="AS358" si="3576">BM358-BM357</f>
        <v>19809</v>
      </c>
      <c r="AT358">
        <f t="shared" ref="AT358" si="3577">BN358-BN357</f>
        <v>584</v>
      </c>
      <c r="AU358">
        <f t="shared" ref="AU358" si="3578">AT358/AS358</f>
        <v>2.9481548790953608E-2</v>
      </c>
      <c r="AV358">
        <f t="shared" ref="AV358" si="3579">BU358-BU357</f>
        <v>228</v>
      </c>
      <c r="AW358">
        <f t="shared" ref="AW358" si="3580">BV358-BV357</f>
        <v>7</v>
      </c>
      <c r="AX358">
        <f t="shared" ref="AX358" si="3581">CK358-CK357</f>
        <v>658</v>
      </c>
      <c r="AY358">
        <f t="shared" ref="AY358" si="3582">CL358-CL357</f>
        <v>11</v>
      </c>
      <c r="AZ358">
        <f t="shared" ref="AZ358" si="3583">CC358-CC357</f>
        <v>129</v>
      </c>
      <c r="BA358">
        <f t="shared" ref="BA358" si="3584">CD358-CD357</f>
        <v>1</v>
      </c>
      <c r="BB358">
        <f t="shared" ref="BB358" si="3585">AW358/AV358</f>
        <v>3.0701754385964911E-2</v>
      </c>
      <c r="BC358">
        <f t="shared" ref="BC358" si="3586">AY358/AX358</f>
        <v>1.6717325227963525E-2</v>
      </c>
      <c r="BD358">
        <f t="shared" ref="BD358" si="3587">AZ358/AY358</f>
        <v>11.727272727272727</v>
      </c>
      <c r="BE358">
        <f t="shared" ref="BE358" si="3588">SUM(AT352:AT358)/SUM(AS352:AS358)</f>
        <v>3.6245684431363362E-2</v>
      </c>
      <c r="BF358">
        <f t="shared" ref="BF358" si="3589">SUM(AT345:AT358)/SUM(AS345:AS358)</f>
        <v>3.9124064674794623E-2</v>
      </c>
      <c r="BG358">
        <f t="shared" ref="BG358" si="3590">SUM(AW352:AW358)/SUM(AV352:AV358)</f>
        <v>3.3187772925764192E-2</v>
      </c>
      <c r="BH358">
        <f t="shared" ref="BH358" si="3591">SUM(AY352:AY358)/SUM(AX352:AX358)</f>
        <v>2.454434993924666E-2</v>
      </c>
      <c r="BI358">
        <f t="shared" ref="BI358" si="3592">SUM(BA352:BA358)/SUM(AZ352:AZ358)</f>
        <v>1.7520215633423181E-2</v>
      </c>
      <c r="BM358" s="20">
        <v>4167019</v>
      </c>
      <c r="BN358" s="20">
        <v>367751</v>
      </c>
      <c r="BO358" s="20">
        <v>1331706</v>
      </c>
      <c r="BP358" s="20">
        <v>249255</v>
      </c>
      <c r="BQ358" s="21">
        <f t="shared" si="3061"/>
        <v>1580961</v>
      </c>
      <c r="BR358" s="20">
        <v>282872</v>
      </c>
      <c r="BS358" s="20">
        <v>57336</v>
      </c>
      <c r="BT358" s="21">
        <f t="shared" si="3062"/>
        <v>340208</v>
      </c>
      <c r="BU358" s="20">
        <v>33456</v>
      </c>
      <c r="BV358" s="20">
        <v>2840</v>
      </c>
      <c r="BW358" s="20">
        <v>8819</v>
      </c>
      <c r="BX358" s="20">
        <v>2836</v>
      </c>
      <c r="BY358" s="21">
        <f t="shared" si="3063"/>
        <v>11655</v>
      </c>
      <c r="BZ358" s="20">
        <v>2100</v>
      </c>
      <c r="CA358" s="20">
        <v>613</v>
      </c>
      <c r="CB358" s="21">
        <f t="shared" si="3064"/>
        <v>2713</v>
      </c>
      <c r="CC358" s="20">
        <v>25819</v>
      </c>
      <c r="CD358" s="20">
        <v>1681</v>
      </c>
      <c r="CE358" s="20">
        <v>5028</v>
      </c>
      <c r="CF358" s="20">
        <v>1697</v>
      </c>
      <c r="CG358" s="21">
        <f t="shared" si="3065"/>
        <v>6725</v>
      </c>
      <c r="CH358" s="20">
        <v>1149</v>
      </c>
      <c r="CI358" s="20">
        <v>444</v>
      </c>
      <c r="CJ358" s="21">
        <f t="shared" si="3066"/>
        <v>1593</v>
      </c>
      <c r="CK358" s="20">
        <v>188888</v>
      </c>
      <c r="CL358" s="20">
        <v>16347</v>
      </c>
      <c r="CM358" s="20">
        <v>62346</v>
      </c>
      <c r="CN358" s="20">
        <v>4745</v>
      </c>
      <c r="CO358" s="21">
        <f t="shared" si="3067"/>
        <v>67091</v>
      </c>
      <c r="CP358" s="20">
        <v>14212</v>
      </c>
      <c r="CQ358" s="20">
        <v>771</v>
      </c>
      <c r="CR358" s="21">
        <f t="shared" si="3068"/>
        <v>14983</v>
      </c>
    </row>
    <row r="359" spans="1:96" x14ac:dyDescent="0.35">
      <c r="A359" s="14">
        <f t="shared" si="2823"/>
        <v>44265</v>
      </c>
      <c r="B359" s="9">
        <f t="shared" ref="B359" si="3593">BQ359</f>
        <v>1585012</v>
      </c>
      <c r="C359">
        <f t="shared" ref="C359" si="3594">BT359</f>
        <v>341007</v>
      </c>
      <c r="D359">
        <v>322276</v>
      </c>
      <c r="E359" s="9">
        <v>5574</v>
      </c>
      <c r="F359" s="9">
        <v>173</v>
      </c>
      <c r="H359">
        <v>39</v>
      </c>
      <c r="I359">
        <v>33</v>
      </c>
      <c r="J359">
        <v>32</v>
      </c>
      <c r="K359">
        <v>5</v>
      </c>
      <c r="L359">
        <v>7</v>
      </c>
      <c r="M359">
        <f t="shared" ref="M359" si="3595">-(J359-J358)+L359</f>
        <v>8</v>
      </c>
      <c r="N359" s="7">
        <f t="shared" ref="N359" si="3596">B359-C359</f>
        <v>1244005</v>
      </c>
      <c r="O359" s="4">
        <f t="shared" ref="O359" si="3597">C359/B359</f>
        <v>0.21514474338364631</v>
      </c>
      <c r="R359">
        <f t="shared" ref="R359" si="3598">C359-C358</f>
        <v>799</v>
      </c>
      <c r="S359">
        <f t="shared" ref="S359" si="3599">N359-N358</f>
        <v>3252</v>
      </c>
      <c r="T359" s="8">
        <f t="shared" ref="T359" si="3600">R359/V359</f>
        <v>0.19723525055541841</v>
      </c>
      <c r="U359" s="8">
        <f t="shared" ref="U359" si="3601">SUM(R353:R359)/SUM(V353:V359)</f>
        <v>0.17415042351260332</v>
      </c>
      <c r="V359">
        <f t="shared" ref="V359" si="3602">B359-B358</f>
        <v>4051</v>
      </c>
      <c r="W359">
        <f t="shared" ref="W359" si="3603">C359-D359-E359</f>
        <v>13157</v>
      </c>
      <c r="X359" s="3">
        <f t="shared" ref="X359" si="3604">F359/W359</f>
        <v>1.3148894124800487E-2</v>
      </c>
      <c r="Y359">
        <f t="shared" ref="Y359" si="3605">E359-E358</f>
        <v>15</v>
      </c>
      <c r="Z359">
        <v>2713</v>
      </c>
      <c r="AA359">
        <v>1593</v>
      </c>
      <c r="AB359">
        <v>14983</v>
      </c>
      <c r="AC359">
        <v>2539</v>
      </c>
      <c r="AD359">
        <v>1524</v>
      </c>
      <c r="AE359">
        <v>14343</v>
      </c>
      <c r="AF359">
        <v>55</v>
      </c>
      <c r="AG359">
        <v>32</v>
      </c>
      <c r="AH359">
        <v>294</v>
      </c>
      <c r="AI359">
        <f t="shared" ref="AI359" si="3606">Z359-AC359-AF359</f>
        <v>119</v>
      </c>
      <c r="AJ359">
        <f t="shared" ref="AJ359" si="3607">AA359-AD359-AG359</f>
        <v>37</v>
      </c>
      <c r="AK359">
        <f t="shared" ref="AK359" si="3608">AB359-AE359-AH359</f>
        <v>346</v>
      </c>
      <c r="AL359">
        <v>4</v>
      </c>
      <c r="AM359">
        <v>4</v>
      </c>
      <c r="AN359">
        <v>45</v>
      </c>
      <c r="AS359">
        <f t="shared" ref="AS359" si="3609">BM359-BM358</f>
        <v>19136</v>
      </c>
      <c r="AT359">
        <f t="shared" ref="AT359" si="3610">BN359-BN358</f>
        <v>884</v>
      </c>
      <c r="AU359">
        <f t="shared" ref="AU359" si="3611">AT359/AS359</f>
        <v>4.619565217391304E-2</v>
      </c>
      <c r="AV359">
        <f t="shared" ref="AV359" si="3612">BU359-BU358</f>
        <v>202</v>
      </c>
      <c r="AW359">
        <f t="shared" ref="AW359" si="3613">BV359-BV358</f>
        <v>6</v>
      </c>
      <c r="AX359">
        <f t="shared" ref="AX359" si="3614">CK359-CK358</f>
        <v>1141</v>
      </c>
      <c r="AY359">
        <f t="shared" ref="AY359" si="3615">CL359-CL358</f>
        <v>35</v>
      </c>
      <c r="AZ359">
        <f t="shared" ref="AZ359" si="3616">CC359-CC358</f>
        <v>153</v>
      </c>
      <c r="BA359">
        <f t="shared" ref="BA359" si="3617">CD359-CD358</f>
        <v>0</v>
      </c>
      <c r="BB359">
        <f t="shared" ref="BB359" si="3618">AW359/AV359</f>
        <v>2.9702970297029702E-2</v>
      </c>
      <c r="BC359">
        <f t="shared" ref="BC359" si="3619">AY359/AX359</f>
        <v>3.0674846625766871E-2</v>
      </c>
      <c r="BD359">
        <f t="shared" ref="BD359" si="3620">AZ359/AY359</f>
        <v>4.371428571428571</v>
      </c>
      <c r="BE359">
        <f t="shared" ref="BE359" si="3621">SUM(AT353:AT359)/SUM(AS353:AS359)</f>
        <v>3.8219227038341755E-2</v>
      </c>
      <c r="BF359">
        <f t="shared" ref="BF359" si="3622">SUM(AT346:AT359)/SUM(AS346:AS359)</f>
        <v>3.9534433806882055E-2</v>
      </c>
      <c r="BG359">
        <f t="shared" ref="BG359" si="3623">SUM(AW353:AW359)/SUM(AV353:AV359)</f>
        <v>3.3187772925764192E-2</v>
      </c>
      <c r="BH359">
        <f t="shared" ref="BH359" si="3624">SUM(AY353:AY359)/SUM(AX353:AX359)</f>
        <v>2.6948775055679289E-2</v>
      </c>
      <c r="BI359">
        <f t="shared" ref="BI359" si="3625">SUM(BA353:BA359)/SUM(AZ353:AZ359)</f>
        <v>1.1508951406649617E-2</v>
      </c>
      <c r="BM359" s="20">
        <v>4186155</v>
      </c>
      <c r="BN359" s="20">
        <v>368635</v>
      </c>
      <c r="BO359" s="20">
        <v>1334117</v>
      </c>
      <c r="BP359" s="20">
        <v>250895</v>
      </c>
      <c r="BQ359" s="21">
        <f t="shared" si="3061"/>
        <v>1585012</v>
      </c>
      <c r="BR359" s="20">
        <v>283392</v>
      </c>
      <c r="BS359" s="20">
        <v>57615</v>
      </c>
      <c r="BT359" s="21">
        <f t="shared" si="3062"/>
        <v>341007</v>
      </c>
      <c r="BU359" s="20">
        <v>33658</v>
      </c>
      <c r="BV359" s="20">
        <v>2846</v>
      </c>
      <c r="BW359" s="20">
        <v>8840</v>
      </c>
      <c r="BX359" s="20">
        <v>2842</v>
      </c>
      <c r="BY359" s="21">
        <f t="shared" si="3063"/>
        <v>11682</v>
      </c>
      <c r="BZ359" s="20">
        <v>2103</v>
      </c>
      <c r="CA359" s="20">
        <v>613</v>
      </c>
      <c r="CB359" s="21">
        <f t="shared" si="3064"/>
        <v>2716</v>
      </c>
      <c r="CC359" s="20">
        <v>25972</v>
      </c>
      <c r="CD359" s="20">
        <v>1681</v>
      </c>
      <c r="CE359" s="20">
        <v>5037</v>
      </c>
      <c r="CF359" s="20">
        <v>1700</v>
      </c>
      <c r="CG359" s="21">
        <f t="shared" si="3065"/>
        <v>6737</v>
      </c>
      <c r="CH359" s="20">
        <v>1149</v>
      </c>
      <c r="CI359" s="20">
        <v>444</v>
      </c>
      <c r="CJ359" s="21">
        <f t="shared" si="3066"/>
        <v>1593</v>
      </c>
      <c r="CK359" s="20">
        <v>190029</v>
      </c>
      <c r="CL359" s="20">
        <v>16382</v>
      </c>
      <c r="CM359" s="20">
        <v>62415</v>
      </c>
      <c r="CN359" s="20">
        <v>4805</v>
      </c>
      <c r="CO359" s="21">
        <f t="shared" si="3067"/>
        <v>67220</v>
      </c>
      <c r="CP359" s="20">
        <v>14241</v>
      </c>
      <c r="CQ359" s="20">
        <v>774</v>
      </c>
      <c r="CR359" s="21">
        <f t="shared" si="3068"/>
        <v>15015</v>
      </c>
    </row>
    <row r="360" spans="1:96" x14ac:dyDescent="0.35">
      <c r="A360" s="14">
        <f t="shared" si="2823"/>
        <v>44266</v>
      </c>
      <c r="B360" s="9">
        <f t="shared" ref="B360" si="3626">BQ360</f>
        <v>1587918</v>
      </c>
      <c r="C360">
        <f t="shared" ref="C360" si="3627">BT360</f>
        <v>341422</v>
      </c>
      <c r="D360">
        <v>322996</v>
      </c>
      <c r="E360" s="9">
        <v>5601</v>
      </c>
      <c r="F360" s="9">
        <v>166</v>
      </c>
      <c r="H360">
        <v>42</v>
      </c>
      <c r="I360">
        <v>29</v>
      </c>
      <c r="J360">
        <v>28</v>
      </c>
      <c r="K360">
        <v>5</v>
      </c>
      <c r="L360">
        <v>5</v>
      </c>
      <c r="M360">
        <f t="shared" ref="M360" si="3628">-(J360-J359)+L360</f>
        <v>9</v>
      </c>
      <c r="N360" s="7">
        <f t="shared" ref="N360" si="3629">B360-C360</f>
        <v>1246496</v>
      </c>
      <c r="O360" s="4">
        <f t="shared" ref="O360" si="3630">C360/B360</f>
        <v>0.21501236209930236</v>
      </c>
      <c r="R360">
        <f t="shared" ref="R360" si="3631">C360-C359</f>
        <v>415</v>
      </c>
      <c r="S360">
        <f t="shared" ref="S360" si="3632">N360-N359</f>
        <v>2491</v>
      </c>
      <c r="T360" s="8">
        <f t="shared" ref="T360" si="3633">R360/V360</f>
        <v>0.14280798348245011</v>
      </c>
      <c r="U360" s="8">
        <f t="shared" ref="U360" si="3634">SUM(R354:R360)/SUM(V354:V360)</f>
        <v>0.17059900601621764</v>
      </c>
      <c r="V360">
        <f t="shared" ref="V360" si="3635">B360-B359</f>
        <v>2906</v>
      </c>
      <c r="W360">
        <f t="shared" ref="W360" si="3636">C360-D360-E360</f>
        <v>12825</v>
      </c>
      <c r="X360" s="3">
        <f t="shared" ref="X360" si="3637">F360/W360</f>
        <v>1.2943469785575049E-2</v>
      </c>
      <c r="Y360">
        <f t="shared" ref="Y360" si="3638">E360-E359</f>
        <v>27</v>
      </c>
      <c r="Z360">
        <v>2716</v>
      </c>
      <c r="AA360">
        <v>1593</v>
      </c>
      <c r="AB360">
        <v>15015</v>
      </c>
      <c r="AC360">
        <v>2546</v>
      </c>
      <c r="AD360">
        <v>1527</v>
      </c>
      <c r="AE360">
        <v>14364</v>
      </c>
      <c r="AF360">
        <v>56</v>
      </c>
      <c r="AG360">
        <v>32</v>
      </c>
      <c r="AH360">
        <v>295</v>
      </c>
      <c r="AI360">
        <f t="shared" ref="AI360" si="3639">Z360-AC360-AF360</f>
        <v>114</v>
      </c>
      <c r="AJ360">
        <f t="shared" ref="AJ360" si="3640">AA360-AD360-AG360</f>
        <v>34</v>
      </c>
      <c r="AK360">
        <f t="shared" ref="AK360" si="3641">AB360-AE360-AH360</f>
        <v>356</v>
      </c>
      <c r="AL360">
        <v>5</v>
      </c>
      <c r="AM360">
        <v>5</v>
      </c>
      <c r="AN360">
        <v>45</v>
      </c>
      <c r="AS360">
        <f t="shared" ref="AS360" si="3642">BM360-BM359</f>
        <v>16087</v>
      </c>
      <c r="AT360">
        <f t="shared" ref="AT360" si="3643">BN360-BN359</f>
        <v>447</v>
      </c>
      <c r="AU360">
        <f t="shared" ref="AU360" si="3644">AT360/AS360</f>
        <v>2.7786411388077331E-2</v>
      </c>
      <c r="AV360">
        <f t="shared" ref="AV360" si="3645">BU360-BU359</f>
        <v>208</v>
      </c>
      <c r="AW360">
        <f t="shared" ref="AW360" si="3646">BV360-BV359</f>
        <v>6</v>
      </c>
      <c r="AX360">
        <f t="shared" ref="AX360" si="3647">CK360-CK359</f>
        <v>738</v>
      </c>
      <c r="AY360">
        <f t="shared" ref="AY360" si="3648">CL360-CL359</f>
        <v>10</v>
      </c>
      <c r="AZ360">
        <f t="shared" ref="AZ360" si="3649">CC360-CC359</f>
        <v>99</v>
      </c>
      <c r="BA360">
        <f t="shared" ref="BA360" si="3650">CD360-CD359</f>
        <v>1</v>
      </c>
      <c r="BB360">
        <f t="shared" ref="BB360" si="3651">AW360/AV360</f>
        <v>2.8846153846153848E-2</v>
      </c>
      <c r="BC360">
        <f t="shared" ref="BC360" si="3652">AY360/AX360</f>
        <v>1.3550135501355014E-2</v>
      </c>
      <c r="BD360">
        <f t="shared" ref="BD360" si="3653">AZ360/AY360</f>
        <v>9.9</v>
      </c>
      <c r="BE360">
        <f t="shared" ref="BE360" si="3654">SUM(AT354:AT360)/SUM(AS354:AS360)</f>
        <v>3.6956902502601509E-2</v>
      </c>
      <c r="BF360">
        <f t="shared" ref="BF360" si="3655">SUM(AT347:AT360)/SUM(AS347:AS360)</f>
        <v>3.8577920229422122E-2</v>
      </c>
      <c r="BG360">
        <f t="shared" ref="BG360" si="3656">SUM(AW354:AW360)/SUM(AV354:AV360)</f>
        <v>3.4240561896400352E-2</v>
      </c>
      <c r="BH360">
        <f t="shared" ref="BH360" si="3657">SUM(AY354:AY360)/SUM(AX354:AX360)</f>
        <v>2.2716842588343278E-2</v>
      </c>
      <c r="BI360">
        <f t="shared" ref="BI360" si="3658">SUM(BA354:BA360)/SUM(AZ354:AZ360)</f>
        <v>1.2080536912751677E-2</v>
      </c>
      <c r="BM360" s="20">
        <v>4202242</v>
      </c>
      <c r="BN360" s="20">
        <v>369082</v>
      </c>
      <c r="BO360" s="20">
        <v>1336430</v>
      </c>
      <c r="BP360" s="20">
        <v>251488</v>
      </c>
      <c r="BQ360" s="21">
        <f t="shared" si="3061"/>
        <v>1587918</v>
      </c>
      <c r="BR360" s="20">
        <v>283690</v>
      </c>
      <c r="BS360" s="20">
        <v>57732</v>
      </c>
      <c r="BT360" s="21">
        <f t="shared" si="3062"/>
        <v>341422</v>
      </c>
      <c r="BU360" s="20">
        <v>33866</v>
      </c>
      <c r="BV360" s="20">
        <v>2852</v>
      </c>
      <c r="BW360" s="20">
        <v>8843</v>
      </c>
      <c r="BX360" s="20">
        <v>2863</v>
      </c>
      <c r="BY360" s="21">
        <f t="shared" si="3063"/>
        <v>11706</v>
      </c>
      <c r="BZ360" s="20">
        <v>2104</v>
      </c>
      <c r="CA360" s="20">
        <v>616</v>
      </c>
      <c r="CB360" s="21">
        <f t="shared" si="3064"/>
        <v>2720</v>
      </c>
      <c r="CC360" s="20">
        <v>26071</v>
      </c>
      <c r="CD360" s="20">
        <v>1682</v>
      </c>
      <c r="CE360" s="20">
        <v>5041</v>
      </c>
      <c r="CF360" s="20">
        <v>1710</v>
      </c>
      <c r="CG360" s="21">
        <f t="shared" si="3065"/>
        <v>6751</v>
      </c>
      <c r="CH360" s="20">
        <v>1150</v>
      </c>
      <c r="CI360" s="20">
        <v>444</v>
      </c>
      <c r="CJ360" s="21">
        <f t="shared" si="3066"/>
        <v>1594</v>
      </c>
      <c r="CK360" s="20">
        <v>190767</v>
      </c>
      <c r="CL360" s="20">
        <v>16392</v>
      </c>
      <c r="CM360" s="20">
        <v>62563</v>
      </c>
      <c r="CN360" s="20">
        <v>4784</v>
      </c>
      <c r="CO360" s="21">
        <f t="shared" si="3067"/>
        <v>67347</v>
      </c>
      <c r="CP360" s="20">
        <v>14254</v>
      </c>
      <c r="CQ360" s="20">
        <v>775</v>
      </c>
      <c r="CR360" s="21">
        <f t="shared" si="3068"/>
        <v>15029</v>
      </c>
    </row>
    <row r="361" spans="1:96" x14ac:dyDescent="0.35">
      <c r="A361" s="14">
        <f t="shared" si="2823"/>
        <v>44267</v>
      </c>
      <c r="B361" s="9">
        <f t="shared" ref="B361" si="3659">BQ361</f>
        <v>1591292</v>
      </c>
      <c r="C361">
        <f t="shared" ref="C361" si="3660">BT361</f>
        <v>341910</v>
      </c>
      <c r="D361">
        <v>323633</v>
      </c>
      <c r="E361" s="9">
        <v>5621</v>
      </c>
      <c r="F361" s="9">
        <v>168</v>
      </c>
      <c r="H361">
        <v>36</v>
      </c>
      <c r="I361">
        <v>41</v>
      </c>
      <c r="J361">
        <v>33</v>
      </c>
      <c r="K361">
        <v>5</v>
      </c>
      <c r="L361">
        <v>8</v>
      </c>
      <c r="M361">
        <f t="shared" ref="M361" si="3661">-(J361-J360)+L361</f>
        <v>3</v>
      </c>
      <c r="N361" s="7">
        <f t="shared" ref="N361" si="3662">B361-C361</f>
        <v>1249382</v>
      </c>
      <c r="O361" s="4">
        <f t="shared" ref="O361" si="3663">C361/B361</f>
        <v>0.21486314265389381</v>
      </c>
      <c r="R361">
        <f t="shared" ref="R361" si="3664">C361-C360</f>
        <v>488</v>
      </c>
      <c r="S361">
        <f t="shared" ref="S361" si="3665">N361-N360</f>
        <v>2886</v>
      </c>
      <c r="T361" s="8">
        <f t="shared" ref="T361" si="3666">R361/V361</f>
        <v>0.14463544754001187</v>
      </c>
      <c r="U361" s="8">
        <f t="shared" ref="U361" si="3667">SUM(R355:R361)/SUM(V355:V361)</f>
        <v>0.16790213052718883</v>
      </c>
      <c r="V361">
        <f t="shared" ref="V361" si="3668">B361-B360</f>
        <v>3374</v>
      </c>
      <c r="W361">
        <f t="shared" ref="W361" si="3669">C361-D361-E361</f>
        <v>12656</v>
      </c>
      <c r="X361" s="3">
        <f t="shared" ref="X361" si="3670">F361/W361</f>
        <v>1.3274336283185841E-2</v>
      </c>
      <c r="Y361">
        <f t="shared" ref="Y361" si="3671">E361-E360</f>
        <v>20</v>
      </c>
      <c r="Z361">
        <v>2720</v>
      </c>
      <c r="AA361">
        <v>1594</v>
      </c>
      <c r="AB361">
        <v>15029</v>
      </c>
      <c r="AC361">
        <v>2547</v>
      </c>
      <c r="AD361">
        <v>1527</v>
      </c>
      <c r="AE361">
        <v>14391</v>
      </c>
      <c r="AF361">
        <v>56</v>
      </c>
      <c r="AG361">
        <v>32</v>
      </c>
      <c r="AH361">
        <v>295</v>
      </c>
      <c r="AI361">
        <f t="shared" ref="AI361" si="3672">Z361-AC361-AF361</f>
        <v>117</v>
      </c>
      <c r="AJ361">
        <f t="shared" ref="AJ361" si="3673">AA361-AD361-AG361</f>
        <v>35</v>
      </c>
      <c r="AK361">
        <f t="shared" ref="AK361" si="3674">AB361-AE361-AH361</f>
        <v>343</v>
      </c>
      <c r="AL361">
        <v>5</v>
      </c>
      <c r="AM361">
        <v>5</v>
      </c>
      <c r="AN361">
        <v>41</v>
      </c>
      <c r="AS361">
        <f t="shared" ref="AS361" si="3675">BM361-BM360</f>
        <v>15933</v>
      </c>
      <c r="AT361">
        <f t="shared" ref="AT361" si="3676">BN361-BN360</f>
        <v>546</v>
      </c>
      <c r="AU361">
        <f t="shared" ref="AU361" si="3677">AT361/AS361</f>
        <v>3.4268499340990397E-2</v>
      </c>
      <c r="AV361">
        <f t="shared" ref="AV361" si="3678">BU361-BU360</f>
        <v>226</v>
      </c>
      <c r="AW361">
        <f t="shared" ref="AW361" si="3679">BV361-BV360</f>
        <v>2</v>
      </c>
      <c r="AX361">
        <f t="shared" ref="AX361" si="3680">CK361-CK360</f>
        <v>512</v>
      </c>
      <c r="AY361">
        <f t="shared" ref="AY361" si="3681">CL361-CL360</f>
        <v>18</v>
      </c>
      <c r="AZ361">
        <f t="shared" ref="AZ361" si="3682">CC361-CC360</f>
        <v>155</v>
      </c>
      <c r="BA361">
        <f t="shared" ref="BA361" si="3683">CD361-CD360</f>
        <v>2</v>
      </c>
      <c r="BB361">
        <f t="shared" ref="BB361" si="3684">AW361/AV361</f>
        <v>8.8495575221238937E-3</v>
      </c>
      <c r="BC361">
        <f t="shared" ref="BC361" si="3685">AY361/AX361</f>
        <v>3.515625E-2</v>
      </c>
      <c r="BD361">
        <f t="shared" ref="BD361" si="3686">AZ361/AY361</f>
        <v>8.6111111111111107</v>
      </c>
      <c r="BE361">
        <f t="shared" ref="BE361" si="3687">SUM(AT355:AT361)/SUM(AS355:AS361)</f>
        <v>3.6959330267169653E-2</v>
      </c>
      <c r="BF361">
        <f t="shared" ref="BF361" si="3688">SUM(AT348:AT361)/SUM(AS348:AS361)</f>
        <v>3.7701861057258021E-2</v>
      </c>
      <c r="BG361">
        <f t="shared" ref="BG361" si="3689">SUM(AW355:AW361)/SUM(AV355:AV361)</f>
        <v>2.6315789473684209E-2</v>
      </c>
      <c r="BH361">
        <f t="shared" ref="BH361" si="3690">SUM(AY355:AY361)/SUM(AX355:AX361)</f>
        <v>2.4204392649036306E-2</v>
      </c>
      <c r="BI361">
        <f t="shared" ref="BI361" si="3691">SUM(BA355:BA361)/SUM(AZ355:AZ361)</f>
        <v>1.3642564802182811E-2</v>
      </c>
      <c r="BM361" s="20">
        <v>4218175</v>
      </c>
      <c r="BN361" s="20">
        <v>369628</v>
      </c>
      <c r="BO361" s="20">
        <v>1338339</v>
      </c>
      <c r="BP361" s="20">
        <v>252953</v>
      </c>
      <c r="BQ361" s="21">
        <f t="shared" si="3061"/>
        <v>1591292</v>
      </c>
      <c r="BR361" s="20">
        <v>284006</v>
      </c>
      <c r="BS361" s="20">
        <v>57904</v>
      </c>
      <c r="BT361" s="21">
        <f t="shared" si="3062"/>
        <v>341910</v>
      </c>
      <c r="BU361" s="20">
        <v>34092</v>
      </c>
      <c r="BV361" s="20">
        <v>2854</v>
      </c>
      <c r="BW361" s="20">
        <v>8853</v>
      </c>
      <c r="BX361" s="20">
        <v>2881</v>
      </c>
      <c r="BY361" s="21">
        <f t="shared" si="3063"/>
        <v>11734</v>
      </c>
      <c r="BZ361" s="20">
        <v>2105</v>
      </c>
      <c r="CA361" s="20">
        <v>616</v>
      </c>
      <c r="CB361" s="21">
        <f t="shared" si="3064"/>
        <v>2721</v>
      </c>
      <c r="CC361" s="20">
        <v>26226</v>
      </c>
      <c r="CD361" s="20">
        <v>1684</v>
      </c>
      <c r="CE361" s="20">
        <v>5061</v>
      </c>
      <c r="CF361" s="20">
        <v>1706</v>
      </c>
      <c r="CG361" s="21">
        <f t="shared" si="3065"/>
        <v>6767</v>
      </c>
      <c r="CH361" s="20">
        <v>1150</v>
      </c>
      <c r="CI361" s="20">
        <v>446</v>
      </c>
      <c r="CJ361" s="21">
        <f t="shared" si="3066"/>
        <v>1596</v>
      </c>
      <c r="CK361" s="20">
        <v>191279</v>
      </c>
      <c r="CL361" s="20">
        <v>16410</v>
      </c>
      <c r="CM361" s="20">
        <v>62628</v>
      </c>
      <c r="CN361" s="20">
        <v>4821</v>
      </c>
      <c r="CO361" s="21">
        <f t="shared" si="3067"/>
        <v>67449</v>
      </c>
      <c r="CP361" s="20">
        <v>14265</v>
      </c>
      <c r="CQ361" s="20">
        <v>777</v>
      </c>
      <c r="CR361" s="21">
        <f t="shared" si="3068"/>
        <v>15042</v>
      </c>
    </row>
    <row r="362" spans="1:96" x14ac:dyDescent="0.35">
      <c r="A362" s="14">
        <f t="shared" si="2823"/>
        <v>44268</v>
      </c>
      <c r="B362" s="9">
        <f t="shared" ref="B362" si="3692">BQ362</f>
        <v>1594766</v>
      </c>
      <c r="C362">
        <f t="shared" ref="C362" si="3693">BT362</f>
        <v>342462</v>
      </c>
      <c r="D362">
        <v>324221</v>
      </c>
      <c r="E362" s="9">
        <v>5630</v>
      </c>
      <c r="F362" s="9">
        <v>182</v>
      </c>
      <c r="H362">
        <v>41</v>
      </c>
      <c r="I362">
        <v>40</v>
      </c>
      <c r="J362">
        <v>29</v>
      </c>
      <c r="K362">
        <v>5</v>
      </c>
      <c r="L362">
        <v>1</v>
      </c>
      <c r="M362">
        <f t="shared" ref="M362" si="3694">-(J362-J361)+L362</f>
        <v>5</v>
      </c>
      <c r="N362" s="7">
        <f t="shared" ref="N362" si="3695">B362-C362</f>
        <v>1252304</v>
      </c>
      <c r="O362" s="4">
        <f t="shared" ref="O362" si="3696">C362/B362</f>
        <v>0.21474122222319764</v>
      </c>
      <c r="R362">
        <f t="shared" ref="R362" si="3697">C362-C361</f>
        <v>552</v>
      </c>
      <c r="S362">
        <f t="shared" ref="S362" si="3698">N362-N361</f>
        <v>2922</v>
      </c>
      <c r="T362" s="8">
        <f t="shared" ref="T362" si="3699">R362/V362</f>
        <v>0.15889464594127806</v>
      </c>
      <c r="U362" s="8">
        <f t="shared" ref="U362" si="3700">SUM(R356:R362)/SUM(V356:V362)</f>
        <v>0.16512690355329948</v>
      </c>
      <c r="V362">
        <f t="shared" ref="V362" si="3701">B362-B361</f>
        <v>3474</v>
      </c>
      <c r="W362">
        <f t="shared" ref="W362" si="3702">C362-D362-E362</f>
        <v>12611</v>
      </c>
      <c r="X362" s="3">
        <f t="shared" ref="X362" si="3703">F362/W362</f>
        <v>1.4431845214495281E-2</v>
      </c>
      <c r="Y362">
        <f t="shared" ref="Y362" si="3704">E362-E361</f>
        <v>9</v>
      </c>
      <c r="Z362">
        <v>2721</v>
      </c>
      <c r="AA362">
        <v>1596</v>
      </c>
      <c r="AB362">
        <v>15043</v>
      </c>
      <c r="AC362">
        <v>2549</v>
      </c>
      <c r="AD362">
        <v>1529</v>
      </c>
      <c r="AE362">
        <v>14411</v>
      </c>
      <c r="AF362">
        <v>56</v>
      </c>
      <c r="AG362">
        <v>32</v>
      </c>
      <c r="AH362">
        <v>295</v>
      </c>
      <c r="AI362">
        <f t="shared" ref="AI362" si="3705">Z362-AC362-AF362</f>
        <v>116</v>
      </c>
      <c r="AJ362">
        <f t="shared" ref="AJ362" si="3706">AA362-AD362-AG362</f>
        <v>35</v>
      </c>
      <c r="AK362">
        <f t="shared" ref="AK362" si="3707">AB362-AE362-AH362</f>
        <v>337</v>
      </c>
      <c r="AL362">
        <v>5</v>
      </c>
      <c r="AM362">
        <v>5</v>
      </c>
      <c r="AN362">
        <v>42</v>
      </c>
      <c r="AS362">
        <f t="shared" ref="AS362" si="3708">BM362-BM361</f>
        <v>16718</v>
      </c>
      <c r="AT362">
        <f t="shared" ref="AT362" si="3709">BN362-BN361</f>
        <v>592</v>
      </c>
      <c r="AU362">
        <f t="shared" ref="AU362" si="3710">AT362/AS362</f>
        <v>3.5410934322287355E-2</v>
      </c>
      <c r="AV362">
        <f t="shared" ref="AV362" si="3711">BU362-BU361</f>
        <v>257</v>
      </c>
      <c r="AW362">
        <f t="shared" ref="AW362" si="3712">BV362-BV361</f>
        <v>6</v>
      </c>
      <c r="AX362">
        <f t="shared" ref="AX362" si="3713">CK362-CK361</f>
        <v>975</v>
      </c>
      <c r="AY362">
        <f t="shared" ref="AY362" si="3714">CL362-CL361</f>
        <v>25</v>
      </c>
      <c r="AZ362">
        <f t="shared" ref="AZ362" si="3715">CC362-CC361</f>
        <v>176</v>
      </c>
      <c r="BA362">
        <f t="shared" ref="BA362" si="3716">CD362-CD361</f>
        <v>1</v>
      </c>
      <c r="BB362">
        <f t="shared" ref="BB362" si="3717">AW362/AV362</f>
        <v>2.3346303501945526E-2</v>
      </c>
      <c r="BC362">
        <f t="shared" ref="BC362" si="3718">AY362/AX362</f>
        <v>2.564102564102564E-2</v>
      </c>
      <c r="BD362">
        <f t="shared" ref="BD362" si="3719">AZ362/AY362</f>
        <v>7.04</v>
      </c>
      <c r="BE362">
        <f t="shared" ref="BE362" si="3720">SUM(AT356:AT362)/SUM(AS356:AS362)</f>
        <v>3.6495237320700626E-2</v>
      </c>
      <c r="BF362">
        <f t="shared" ref="BF362" si="3721">SUM(AT349:AT362)/SUM(AS349:AS362)</f>
        <v>3.7197119215126723E-2</v>
      </c>
      <c r="BG362">
        <f t="shared" ref="BG362" si="3722">SUM(AW356:AW362)/SUM(AV356:AV362)</f>
        <v>2.3489932885906041E-2</v>
      </c>
      <c r="BH362">
        <f t="shared" ref="BH362" si="3723">SUM(AY356:AY362)/SUM(AX356:AX362)</f>
        <v>2.5578831312017641E-2</v>
      </c>
      <c r="BI362">
        <f t="shared" ref="BI362" si="3724">SUM(BA356:BA362)/SUM(AZ356:AZ362)</f>
        <v>1.06951871657754E-2</v>
      </c>
      <c r="BM362" s="20">
        <v>4234893</v>
      </c>
      <c r="BN362" s="20">
        <v>370220</v>
      </c>
      <c r="BO362" s="20">
        <v>1340959</v>
      </c>
      <c r="BP362" s="20">
        <v>253807</v>
      </c>
      <c r="BQ362" s="21">
        <f t="shared" si="3061"/>
        <v>1594766</v>
      </c>
      <c r="BR362" s="20">
        <v>284438</v>
      </c>
      <c r="BS362" s="20">
        <v>58024</v>
      </c>
      <c r="BT362" s="21">
        <f t="shared" si="3062"/>
        <v>342462</v>
      </c>
      <c r="BU362" s="20">
        <v>34349</v>
      </c>
      <c r="BV362" s="20">
        <v>2860</v>
      </c>
      <c r="BW362" s="20">
        <v>8874</v>
      </c>
      <c r="BX362" s="20">
        <v>2896</v>
      </c>
      <c r="BY362" s="21">
        <f t="shared" si="3063"/>
        <v>11770</v>
      </c>
      <c r="BZ362" s="20">
        <v>2110</v>
      </c>
      <c r="CA362" s="20">
        <v>619</v>
      </c>
      <c r="CB362" s="21">
        <f t="shared" si="3064"/>
        <v>2729</v>
      </c>
      <c r="CC362" s="20">
        <v>26402</v>
      </c>
      <c r="CD362" s="20">
        <v>1685</v>
      </c>
      <c r="CE362" s="20">
        <v>5068</v>
      </c>
      <c r="CF362" s="20">
        <v>1716</v>
      </c>
      <c r="CG362" s="21">
        <f t="shared" si="3065"/>
        <v>6784</v>
      </c>
      <c r="CH362" s="20">
        <v>1151</v>
      </c>
      <c r="CI362" s="20">
        <v>447</v>
      </c>
      <c r="CJ362" s="21">
        <f t="shared" si="3066"/>
        <v>1598</v>
      </c>
      <c r="CK362" s="20">
        <v>192254</v>
      </c>
      <c r="CL362" s="20">
        <v>16435</v>
      </c>
      <c r="CM362" s="20">
        <v>62780</v>
      </c>
      <c r="CN362" s="20">
        <v>4834</v>
      </c>
      <c r="CO362" s="21">
        <f t="shared" si="3067"/>
        <v>67614</v>
      </c>
      <c r="CP362" s="20">
        <v>14285</v>
      </c>
      <c r="CQ362" s="20">
        <v>779</v>
      </c>
      <c r="CR362" s="21">
        <f t="shared" si="3068"/>
        <v>15064</v>
      </c>
    </row>
    <row r="363" spans="1:96" x14ac:dyDescent="0.35">
      <c r="A363" s="14">
        <f t="shared" si="2823"/>
        <v>44269</v>
      </c>
      <c r="B363" s="9">
        <f t="shared" ref="B363" si="3725">BQ363</f>
        <v>1596312</v>
      </c>
      <c r="C363">
        <f t="shared" ref="C363" si="3726">BT363</f>
        <v>342743</v>
      </c>
      <c r="D363">
        <v>324429</v>
      </c>
      <c r="E363" s="9">
        <v>5633</v>
      </c>
      <c r="F363" s="9">
        <v>160</v>
      </c>
      <c r="H363">
        <v>40</v>
      </c>
      <c r="I363">
        <v>29</v>
      </c>
      <c r="J363">
        <v>25</v>
      </c>
      <c r="K363">
        <v>5</v>
      </c>
      <c r="L363">
        <v>4</v>
      </c>
      <c r="M363">
        <f t="shared" ref="M363" si="3727">-(J363-J362)+L363</f>
        <v>8</v>
      </c>
      <c r="N363" s="7">
        <f t="shared" ref="N363" si="3728">B363-C363</f>
        <v>1253569</v>
      </c>
      <c r="O363" s="4">
        <f t="shared" ref="O363" si="3729">C363/B363</f>
        <v>0.21470927989014679</v>
      </c>
      <c r="R363">
        <f t="shared" ref="R363" si="3730">C363-C362</f>
        <v>281</v>
      </c>
      <c r="S363">
        <f t="shared" ref="S363" si="3731">N363-N362</f>
        <v>1265</v>
      </c>
      <c r="T363" s="8">
        <f t="shared" ref="T363" si="3732">R363/V363</f>
        <v>0.18175937904269082</v>
      </c>
      <c r="U363" s="8">
        <f t="shared" ref="U363" si="3733">SUM(R357:R363)/SUM(V357:V363)</f>
        <v>0.16553616734841817</v>
      </c>
      <c r="V363">
        <f t="shared" ref="V363" si="3734">B363-B362</f>
        <v>1546</v>
      </c>
      <c r="W363">
        <f t="shared" ref="W363" si="3735">C363-D363-E363</f>
        <v>12681</v>
      </c>
      <c r="X363" s="3">
        <f t="shared" ref="X363" si="3736">F363/W363</f>
        <v>1.2617301474647111E-2</v>
      </c>
      <c r="Y363">
        <f t="shared" ref="Y363" si="3737">E363-E362</f>
        <v>3</v>
      </c>
      <c r="Z363">
        <v>2729</v>
      </c>
      <c r="AA363">
        <v>1598</v>
      </c>
      <c r="AB363">
        <v>15066</v>
      </c>
      <c r="AC363">
        <v>2551</v>
      </c>
      <c r="AD363">
        <v>1529</v>
      </c>
      <c r="AE363">
        <v>14413</v>
      </c>
      <c r="AF363">
        <v>56</v>
      </c>
      <c r="AG363">
        <v>32</v>
      </c>
      <c r="AH363">
        <v>295</v>
      </c>
      <c r="AI363">
        <f t="shared" ref="AI363" si="3738">Z363-AC363-AF363</f>
        <v>122</v>
      </c>
      <c r="AJ363">
        <f t="shared" ref="AJ363" si="3739">AA363-AD363-AG363</f>
        <v>37</v>
      </c>
      <c r="AK363">
        <f t="shared" ref="AK363" si="3740">AB363-AE363-AH363</f>
        <v>358</v>
      </c>
      <c r="AL363">
        <v>5</v>
      </c>
      <c r="AM363">
        <v>5</v>
      </c>
      <c r="AN363">
        <v>42</v>
      </c>
      <c r="AS363">
        <f t="shared" ref="AS363" si="3741">BM363-BM362</f>
        <v>5150</v>
      </c>
      <c r="AT363">
        <f t="shared" ref="AT363" si="3742">BN363-BN362</f>
        <v>309</v>
      </c>
      <c r="AU363">
        <f t="shared" ref="AU363" si="3743">AT363/AS363</f>
        <v>0.06</v>
      </c>
      <c r="AV363">
        <f t="shared" ref="AV363" si="3744">BU363-BU362</f>
        <v>27</v>
      </c>
      <c r="AW363">
        <f t="shared" ref="AW363" si="3745">BV363-BV362</f>
        <v>1</v>
      </c>
      <c r="AX363">
        <f t="shared" ref="AX363" si="3746">CK363-CK362</f>
        <v>129</v>
      </c>
      <c r="AY363">
        <f t="shared" ref="AY363" si="3747">CL363-CL362</f>
        <v>13</v>
      </c>
      <c r="AZ363">
        <f t="shared" ref="AZ363" si="3748">CC363-CC362</f>
        <v>15</v>
      </c>
      <c r="BA363">
        <f t="shared" ref="BA363" si="3749">CD363-CD362</f>
        <v>0</v>
      </c>
      <c r="BB363">
        <f t="shared" ref="BB363" si="3750">AW363/AV363</f>
        <v>3.7037037037037035E-2</v>
      </c>
      <c r="BC363">
        <f t="shared" ref="BC363" si="3751">AY363/AX363</f>
        <v>0.10077519379844961</v>
      </c>
      <c r="BD363">
        <f t="shared" ref="BD363" si="3752">AZ363/AY363</f>
        <v>1.1538461538461537</v>
      </c>
      <c r="BE363">
        <f t="shared" ref="BE363" si="3753">SUM(AT357:AT363)/SUM(AS357:AS363)</f>
        <v>3.6019536019536016E-2</v>
      </c>
      <c r="BF363">
        <f t="shared" ref="BF363" si="3754">SUM(AT350:AT363)/SUM(AS350:AS363)</f>
        <v>3.7060944314120631E-2</v>
      </c>
      <c r="BG363">
        <f t="shared" ref="BG363" si="3755">SUM(AW357:AW363)/SUM(AV357:AV363)</f>
        <v>2.1276595744680851E-2</v>
      </c>
      <c r="BH363">
        <f t="shared" ref="BH363" si="3756">SUM(AY357:AY363)/SUM(AX357:AX363)</f>
        <v>2.6465890942276978E-2</v>
      </c>
      <c r="BI363">
        <f t="shared" ref="BI363" si="3757">SUM(BA357:BA363)/SUM(AZ357:AZ363)</f>
        <v>1.0752688172043012E-2</v>
      </c>
      <c r="BM363" s="20">
        <v>4240043</v>
      </c>
      <c r="BN363" s="20">
        <v>370529</v>
      </c>
      <c r="BO363" s="20">
        <v>1342286</v>
      </c>
      <c r="BP363" s="20">
        <v>254026</v>
      </c>
      <c r="BQ363" s="21">
        <f t="shared" si="3061"/>
        <v>1596312</v>
      </c>
      <c r="BR363" s="20">
        <v>284682</v>
      </c>
      <c r="BS363" s="20">
        <v>58061</v>
      </c>
      <c r="BT363" s="21">
        <f t="shared" si="3062"/>
        <v>342743</v>
      </c>
      <c r="BU363" s="20">
        <v>34376</v>
      </c>
      <c r="BV363" s="20">
        <v>2861</v>
      </c>
      <c r="BW363" s="20">
        <v>8880</v>
      </c>
      <c r="BX363" s="20">
        <v>2894</v>
      </c>
      <c r="BY363" s="21">
        <f t="shared" si="3063"/>
        <v>11774</v>
      </c>
      <c r="BZ363" s="20">
        <v>2109</v>
      </c>
      <c r="CA363" s="20">
        <v>619</v>
      </c>
      <c r="CB363" s="21">
        <f t="shared" si="3064"/>
        <v>2728</v>
      </c>
      <c r="CC363" s="20">
        <v>26417</v>
      </c>
      <c r="CD363" s="20">
        <v>1685</v>
      </c>
      <c r="CE363" s="20">
        <v>5072</v>
      </c>
      <c r="CF363" s="20">
        <v>1717</v>
      </c>
      <c r="CG363" s="21">
        <f t="shared" si="3065"/>
        <v>6789</v>
      </c>
      <c r="CH363" s="20">
        <v>1151</v>
      </c>
      <c r="CI363" s="20">
        <v>447</v>
      </c>
      <c r="CJ363" s="21">
        <f t="shared" si="3066"/>
        <v>1598</v>
      </c>
      <c r="CK363" s="20">
        <v>192383</v>
      </c>
      <c r="CL363" s="20">
        <v>16448</v>
      </c>
      <c r="CM363" s="20">
        <v>62812</v>
      </c>
      <c r="CN363" s="20">
        <v>4838</v>
      </c>
      <c r="CO363" s="21">
        <f t="shared" si="3067"/>
        <v>67650</v>
      </c>
      <c r="CP363" s="20">
        <v>14298</v>
      </c>
      <c r="CQ363" s="20">
        <v>779</v>
      </c>
      <c r="CR363" s="21">
        <f t="shared" si="3068"/>
        <v>15077</v>
      </c>
    </row>
    <row r="364" spans="1:96" x14ac:dyDescent="0.35">
      <c r="A364" s="14">
        <f t="shared" si="2823"/>
        <v>44270</v>
      </c>
      <c r="B364" s="9">
        <f t="shared" ref="B364" si="3758">BQ364</f>
        <v>1596500</v>
      </c>
      <c r="C364">
        <f t="shared" ref="C364" si="3759">BT364</f>
        <v>342777</v>
      </c>
      <c r="D364">
        <v>324616</v>
      </c>
      <c r="E364" s="9">
        <v>5641</v>
      </c>
      <c r="F364" s="9">
        <v>161</v>
      </c>
      <c r="H364">
        <v>42</v>
      </c>
      <c r="I364">
        <v>26</v>
      </c>
      <c r="J364">
        <v>25</v>
      </c>
      <c r="K364">
        <v>5</v>
      </c>
      <c r="L364">
        <v>5</v>
      </c>
      <c r="M364">
        <f t="shared" ref="M364" si="3760">-(J364-J363)+L364</f>
        <v>5</v>
      </c>
      <c r="N364" s="7">
        <f t="shared" ref="N364" si="3761">B364-C364</f>
        <v>1253723</v>
      </c>
      <c r="O364" s="4">
        <f t="shared" ref="O364" si="3762">C364/B364</f>
        <v>0.21470529282806139</v>
      </c>
      <c r="R364">
        <f t="shared" ref="R364" si="3763">C364-C363</f>
        <v>34</v>
      </c>
      <c r="S364">
        <f t="shared" ref="S364" si="3764">N364-N363</f>
        <v>154</v>
      </c>
      <c r="T364" s="8">
        <f t="shared" ref="T364" si="3765">R364/V364</f>
        <v>0.18085106382978725</v>
      </c>
      <c r="U364" s="8">
        <f t="shared" ref="U364" si="3766">SUM(R358:R364)/SUM(V358:V364)</f>
        <v>0.16765457610528034</v>
      </c>
      <c r="V364">
        <f t="shared" ref="V364" si="3767">B364-B363</f>
        <v>188</v>
      </c>
      <c r="W364">
        <f t="shared" ref="W364" si="3768">C364-D364-E364</f>
        <v>12520</v>
      </c>
      <c r="X364" s="3">
        <f t="shared" ref="X364" si="3769">F364/W364</f>
        <v>1.2859424920127796E-2</v>
      </c>
      <c r="Y364">
        <f t="shared" ref="Y364" si="3770">E364-E363</f>
        <v>8</v>
      </c>
      <c r="Z364">
        <v>2728</v>
      </c>
      <c r="AA364">
        <v>1598</v>
      </c>
      <c r="AB364">
        <v>15078</v>
      </c>
      <c r="AC364">
        <v>2556</v>
      </c>
      <c r="AD364">
        <v>1529</v>
      </c>
      <c r="AE364">
        <v>14418</v>
      </c>
      <c r="AF364">
        <v>56</v>
      </c>
      <c r="AG364">
        <v>32</v>
      </c>
      <c r="AH364">
        <v>296</v>
      </c>
      <c r="AI364">
        <f t="shared" ref="AI364" si="3771">Z364-AC364-AF364</f>
        <v>116</v>
      </c>
      <c r="AJ364">
        <f t="shared" ref="AJ364" si="3772">AA364-AD364-AG364</f>
        <v>37</v>
      </c>
      <c r="AK364">
        <f t="shared" ref="AK364" si="3773">AB364-AE364-AH364</f>
        <v>364</v>
      </c>
      <c r="AL364">
        <v>5</v>
      </c>
      <c r="AM364">
        <v>5</v>
      </c>
      <c r="AN364">
        <v>42</v>
      </c>
      <c r="AS364">
        <f t="shared" ref="AS364" si="3774">BM364-BM363</f>
        <v>547</v>
      </c>
      <c r="AT364">
        <f t="shared" ref="AT364" si="3775">BN364-BN363</f>
        <v>47</v>
      </c>
      <c r="AU364">
        <f t="shared" ref="AU364" si="3776">AT364/AS364</f>
        <v>8.5923217550274225E-2</v>
      </c>
      <c r="AV364">
        <f t="shared" ref="AV364" si="3777">BU364-BU363</f>
        <v>24</v>
      </c>
      <c r="AW364">
        <f t="shared" ref="AW364" si="3778">BV364-BV363</f>
        <v>3</v>
      </c>
      <c r="AX364">
        <f t="shared" ref="AX364" si="3779">CK364-CK363</f>
        <v>144</v>
      </c>
      <c r="AY364">
        <f t="shared" ref="AY364" si="3780">CL364-CL363</f>
        <v>5</v>
      </c>
      <c r="AZ364">
        <f t="shared" ref="AZ364" si="3781">CC364-CC363</f>
        <v>15</v>
      </c>
      <c r="BA364">
        <f t="shared" ref="BA364" si="3782">CD364-CD363</f>
        <v>-4</v>
      </c>
      <c r="BB364">
        <f t="shared" ref="BB364" si="3783">AW364/AV364</f>
        <v>0.125</v>
      </c>
      <c r="BC364">
        <f t="shared" ref="BC364" si="3784">AY364/AX364</f>
        <v>3.4722222222222224E-2</v>
      </c>
      <c r="BD364">
        <f t="shared" ref="BD364" si="3785">AZ364/AY364</f>
        <v>3</v>
      </c>
      <c r="BE364">
        <f t="shared" ref="BE364" si="3786">SUM(AT358:AT364)/SUM(AS358:AS364)</f>
        <v>3.6506746626686654E-2</v>
      </c>
      <c r="BF364">
        <f t="shared" ref="BF364" si="3787">SUM(AT351:AT364)/SUM(AS351:AS364)</f>
        <v>3.7056513060462322E-2</v>
      </c>
      <c r="BG364">
        <f t="shared" ref="BG364" si="3788">SUM(AW358:AW364)/SUM(AV358:AV364)</f>
        <v>2.6450511945392493E-2</v>
      </c>
      <c r="BH364">
        <f t="shared" ref="BH364" si="3789">SUM(AY358:AY364)/SUM(AX358:AX364)</f>
        <v>2.7228298813125437E-2</v>
      </c>
      <c r="BI364">
        <f t="shared" ref="BI364" si="3790">SUM(BA358:BA364)/SUM(AZ358:AZ364)</f>
        <v>1.3477088948787063E-3</v>
      </c>
      <c r="BM364" s="20">
        <v>4240590</v>
      </c>
      <c r="BN364" s="20">
        <v>370576</v>
      </c>
      <c r="BO364" s="20">
        <v>1342462</v>
      </c>
      <c r="BP364" s="20">
        <v>254038</v>
      </c>
      <c r="BQ364" s="21">
        <f t="shared" si="3061"/>
        <v>1596500</v>
      </c>
      <c r="BR364" s="20">
        <v>284709</v>
      </c>
      <c r="BS364" s="20">
        <v>58068</v>
      </c>
      <c r="BT364" s="21">
        <f t="shared" si="3062"/>
        <v>342777</v>
      </c>
      <c r="BU364" s="20">
        <v>34400</v>
      </c>
      <c r="BV364" s="20">
        <v>2864</v>
      </c>
      <c r="BW364" s="20">
        <v>8887</v>
      </c>
      <c r="BX364" s="20">
        <v>2894</v>
      </c>
      <c r="BY364" s="21">
        <f t="shared" si="3063"/>
        <v>11781</v>
      </c>
      <c r="BZ364" s="20">
        <v>2111</v>
      </c>
      <c r="CA364" s="20">
        <v>619</v>
      </c>
      <c r="CB364" s="21">
        <f t="shared" si="3064"/>
        <v>2730</v>
      </c>
      <c r="CC364" s="20">
        <v>26432</v>
      </c>
      <c r="CD364" s="20">
        <v>1681</v>
      </c>
      <c r="CE364" s="20">
        <v>5074</v>
      </c>
      <c r="CF364" s="20">
        <v>1718</v>
      </c>
      <c r="CG364" s="21">
        <f t="shared" si="3065"/>
        <v>6792</v>
      </c>
      <c r="CH364" s="20">
        <v>1151</v>
      </c>
      <c r="CI364" s="20">
        <v>447</v>
      </c>
      <c r="CJ364" s="21">
        <f t="shared" si="3066"/>
        <v>1598</v>
      </c>
      <c r="CK364" s="20">
        <v>192527</v>
      </c>
      <c r="CL364" s="20">
        <v>16453</v>
      </c>
      <c r="CM364" s="20">
        <v>62832</v>
      </c>
      <c r="CN364" s="20">
        <v>4847</v>
      </c>
      <c r="CO364" s="21">
        <f t="shared" si="3067"/>
        <v>67679</v>
      </c>
      <c r="CP364" s="20">
        <v>14301</v>
      </c>
      <c r="CQ364" s="20">
        <v>780</v>
      </c>
      <c r="CR364" s="21">
        <f t="shared" si="3068"/>
        <v>15081</v>
      </c>
    </row>
    <row r="365" spans="1:96" x14ac:dyDescent="0.35">
      <c r="A365" s="14">
        <f t="shared" si="2823"/>
        <v>44271</v>
      </c>
      <c r="B365" s="9">
        <f t="shared" ref="B365" si="3791">BQ365</f>
        <v>1600033</v>
      </c>
      <c r="C365">
        <f t="shared" ref="C365" si="3792">BT365</f>
        <v>343347</v>
      </c>
      <c r="D365">
        <v>325369</v>
      </c>
      <c r="E365" s="9">
        <v>5642</v>
      </c>
      <c r="F365" s="9">
        <v>162</v>
      </c>
      <c r="H365">
        <v>40</v>
      </c>
      <c r="I365">
        <v>33</v>
      </c>
      <c r="J365">
        <v>24</v>
      </c>
      <c r="K365">
        <v>4</v>
      </c>
      <c r="L365">
        <v>5</v>
      </c>
      <c r="M365">
        <f t="shared" ref="M365" si="3793">-(J365-J364)+L365</f>
        <v>6</v>
      </c>
      <c r="N365" s="7">
        <f t="shared" ref="N365" si="3794">B365-C365</f>
        <v>1256686</v>
      </c>
      <c r="O365" s="4">
        <f t="shared" ref="O365" si="3795">C365/B365</f>
        <v>0.2145874491338616</v>
      </c>
      <c r="R365">
        <f t="shared" ref="R365" si="3796">C365-C364</f>
        <v>570</v>
      </c>
      <c r="S365">
        <f t="shared" ref="S365" si="3797">N365-N364</f>
        <v>2963</v>
      </c>
      <c r="T365" s="8">
        <f t="shared" ref="T365" si="3798">R365/V365</f>
        <v>0.1613359750919898</v>
      </c>
      <c r="U365" s="8">
        <f t="shared" ref="U365" si="3799">SUM(R359:R365)/SUM(V359:V365)</f>
        <v>0.1645868288590604</v>
      </c>
      <c r="V365">
        <f t="shared" ref="V365" si="3800">B365-B364</f>
        <v>3533</v>
      </c>
      <c r="W365">
        <f t="shared" ref="W365" si="3801">C365-D365-E365</f>
        <v>12336</v>
      </c>
      <c r="X365" s="3">
        <f t="shared" ref="X365" si="3802">F365/W365</f>
        <v>1.3132295719844358E-2</v>
      </c>
      <c r="Y365">
        <f t="shared" ref="Y365" si="3803">E365-E364</f>
        <v>1</v>
      </c>
      <c r="Z365">
        <v>2729</v>
      </c>
      <c r="AA365">
        <v>1598</v>
      </c>
      <c r="AB365">
        <v>15083</v>
      </c>
      <c r="AC365">
        <v>2563</v>
      </c>
      <c r="AD365">
        <v>1532</v>
      </c>
      <c r="AE365">
        <v>14434</v>
      </c>
      <c r="AF365">
        <v>56</v>
      </c>
      <c r="AG365">
        <v>32</v>
      </c>
      <c r="AH365">
        <v>296</v>
      </c>
      <c r="AI365">
        <f t="shared" ref="AI365" si="3804">Z365-AC365-AF365</f>
        <v>110</v>
      </c>
      <c r="AJ365">
        <f t="shared" ref="AJ365" si="3805">AA365-AD365-AG365</f>
        <v>34</v>
      </c>
      <c r="AK365">
        <f t="shared" ref="AK365" si="3806">AB365-AE365-AH365</f>
        <v>353</v>
      </c>
      <c r="AL365">
        <v>4</v>
      </c>
      <c r="AM365">
        <v>4</v>
      </c>
      <c r="AN365">
        <v>36</v>
      </c>
      <c r="AS365">
        <f t="shared" ref="AS365" si="3807">BM365-BM364</f>
        <v>18632</v>
      </c>
      <c r="AT365">
        <f t="shared" ref="AT365" si="3808">BN365-BN364</f>
        <v>606</v>
      </c>
      <c r="AU365">
        <f t="shared" ref="AU365" si="3809">AT365/AS365</f>
        <v>3.2524688707599829E-2</v>
      </c>
      <c r="AV365">
        <f t="shared" ref="AV365" si="3810">BU365-BU364</f>
        <v>92</v>
      </c>
      <c r="AW365">
        <f t="shared" ref="AW365" si="3811">BV365-BV364</f>
        <v>4</v>
      </c>
      <c r="AX365">
        <f t="shared" ref="AX365" si="3812">CK365-CK364</f>
        <v>502</v>
      </c>
      <c r="AY365">
        <f t="shared" ref="AY365" si="3813">CL365-CL364</f>
        <v>4</v>
      </c>
      <c r="AZ365">
        <f t="shared" ref="AZ365" si="3814">CC365-CC364</f>
        <v>75</v>
      </c>
      <c r="BA365">
        <f t="shared" ref="BA365" si="3815">CD365-CD364</f>
        <v>2</v>
      </c>
      <c r="BB365">
        <f t="shared" ref="BB365" si="3816">AW365/AV365</f>
        <v>4.3478260869565216E-2</v>
      </c>
      <c r="BC365">
        <f t="shared" ref="BC365" si="3817">AY365/AX365</f>
        <v>7.9681274900398405E-3</v>
      </c>
      <c r="BD365">
        <f t="shared" ref="BD365" si="3818">AZ365/AY365</f>
        <v>18.75</v>
      </c>
      <c r="BE365">
        <f t="shared" ref="BE365" si="3819">SUM(AT359:AT365)/SUM(AS359:AS365)</f>
        <v>3.7211370562779955E-2</v>
      </c>
      <c r="BF365">
        <f t="shared" ref="BF365" si="3820">SUM(AT352:AT365)/SUM(AS352:AS365)</f>
        <v>3.6713341806989715E-2</v>
      </c>
      <c r="BG365">
        <f t="shared" ref="BG365" si="3821">SUM(AW359:AW365)/SUM(AV359:AV365)</f>
        <v>2.7027027027027029E-2</v>
      </c>
      <c r="BH365">
        <f t="shared" ref="BH365" si="3822">SUM(AY359:AY365)/SUM(AX359:AX365)</f>
        <v>2.6563631972953392E-2</v>
      </c>
      <c r="BI365">
        <f t="shared" ref="BI365" si="3823">SUM(BA359:BA365)/SUM(AZ359:AZ365)</f>
        <v>2.9069767441860465E-3</v>
      </c>
      <c r="BM365" s="20">
        <v>4259222</v>
      </c>
      <c r="BN365" s="20">
        <v>371182</v>
      </c>
      <c r="BO365" s="20">
        <v>1344762</v>
      </c>
      <c r="BP365" s="20">
        <v>255271</v>
      </c>
      <c r="BQ365" s="21">
        <f t="shared" si="3061"/>
        <v>1600033</v>
      </c>
      <c r="BR365" s="20">
        <v>285102</v>
      </c>
      <c r="BS365" s="20">
        <v>58245</v>
      </c>
      <c r="BT365" s="21">
        <f t="shared" si="3062"/>
        <v>343347</v>
      </c>
      <c r="BU365" s="20">
        <v>34492</v>
      </c>
      <c r="BV365" s="20">
        <v>2868</v>
      </c>
      <c r="BW365" s="20">
        <v>8894</v>
      </c>
      <c r="BX365" s="20">
        <v>2940</v>
      </c>
      <c r="BY365" s="21">
        <f t="shared" si="3063"/>
        <v>11834</v>
      </c>
      <c r="BZ365" s="20">
        <v>2112</v>
      </c>
      <c r="CA365" s="20">
        <v>622</v>
      </c>
      <c r="CB365" s="21">
        <f t="shared" si="3064"/>
        <v>2734</v>
      </c>
      <c r="CC365" s="20">
        <v>26507</v>
      </c>
      <c r="CD365" s="20">
        <v>1683</v>
      </c>
      <c r="CE365" s="20">
        <v>5077</v>
      </c>
      <c r="CF365" s="20">
        <v>1727</v>
      </c>
      <c r="CG365" s="21">
        <f t="shared" si="3065"/>
        <v>6804</v>
      </c>
      <c r="CH365" s="20">
        <v>1151</v>
      </c>
      <c r="CI365" s="20">
        <v>447</v>
      </c>
      <c r="CJ365" s="21">
        <f t="shared" si="3066"/>
        <v>1598</v>
      </c>
      <c r="CK365" s="20">
        <v>193029</v>
      </c>
      <c r="CL365" s="20">
        <v>16457</v>
      </c>
      <c r="CM365" s="20">
        <v>62912</v>
      </c>
      <c r="CN365" s="20">
        <v>4863</v>
      </c>
      <c r="CO365" s="21">
        <f t="shared" si="3067"/>
        <v>67775</v>
      </c>
      <c r="CP365" s="20">
        <v>14308</v>
      </c>
      <c r="CQ365" s="20">
        <v>780</v>
      </c>
      <c r="CR365" s="21">
        <f t="shared" si="3068"/>
        <v>15088</v>
      </c>
    </row>
    <row r="366" spans="1:96" x14ac:dyDescent="0.35">
      <c r="A366" s="14">
        <f t="shared" si="2823"/>
        <v>44272</v>
      </c>
      <c r="B366" s="9">
        <f t="shared" ref="B366" si="3824">BQ366</f>
        <v>1602903</v>
      </c>
      <c r="C366">
        <f t="shared" ref="C366" si="3825">BT366</f>
        <v>343909</v>
      </c>
      <c r="D366">
        <v>325936</v>
      </c>
      <c r="E366" s="9">
        <v>5657</v>
      </c>
      <c r="F366" s="9">
        <v>161</v>
      </c>
      <c r="H366">
        <v>41</v>
      </c>
      <c r="I366">
        <v>37</v>
      </c>
      <c r="J366">
        <v>23</v>
      </c>
      <c r="K366">
        <v>3</v>
      </c>
      <c r="L366">
        <v>5</v>
      </c>
      <c r="M366">
        <f t="shared" ref="M366" si="3826">-(J366-J365)+L366</f>
        <v>6</v>
      </c>
      <c r="N366" s="7">
        <f t="shared" ref="N366" si="3827">B366-C366</f>
        <v>1258994</v>
      </c>
      <c r="O366" s="4">
        <f t="shared" ref="O366" si="3828">C366/B366</f>
        <v>0.21455384386952922</v>
      </c>
      <c r="R366">
        <f t="shared" ref="R366" si="3829">C366-C365</f>
        <v>562</v>
      </c>
      <c r="S366">
        <f t="shared" ref="S366" si="3830">N366-N365</f>
        <v>2308</v>
      </c>
      <c r="T366" s="8">
        <f t="shared" ref="T366" si="3831">R366/V366</f>
        <v>0.19581881533101045</v>
      </c>
      <c r="U366" s="8">
        <f t="shared" ref="U366" si="3832">SUM(R360:R366)/SUM(V360:V366)</f>
        <v>0.16220446034318931</v>
      </c>
      <c r="V366">
        <f t="shared" ref="V366" si="3833">B366-B365</f>
        <v>2870</v>
      </c>
      <c r="W366">
        <f t="shared" ref="W366" si="3834">C366-D366-E366</f>
        <v>12316</v>
      </c>
      <c r="X366" s="3">
        <f t="shared" ref="X366" si="3835">F366/W366</f>
        <v>1.3072426112374148E-2</v>
      </c>
      <c r="Y366">
        <f t="shared" ref="Y366" si="3836">E366-E365</f>
        <v>15</v>
      </c>
      <c r="Z366">
        <v>2734</v>
      </c>
      <c r="AA366">
        <v>1598</v>
      </c>
      <c r="AB366">
        <v>15089</v>
      </c>
      <c r="AC366">
        <v>2567</v>
      </c>
      <c r="AD366">
        <v>1536</v>
      </c>
      <c r="AE366">
        <v>14445</v>
      </c>
      <c r="AF366">
        <v>57</v>
      </c>
      <c r="AG366">
        <v>32</v>
      </c>
      <c r="AH366">
        <v>297</v>
      </c>
      <c r="AI366">
        <f t="shared" ref="AI366" si="3837">Z366-AC366-AF366</f>
        <v>110</v>
      </c>
      <c r="AJ366">
        <f t="shared" ref="AJ366" si="3838">AA366-AD366-AG366</f>
        <v>30</v>
      </c>
      <c r="AK366">
        <f t="shared" ref="AK366" si="3839">AB366-AE366-AH366</f>
        <v>347</v>
      </c>
      <c r="AL366">
        <v>7</v>
      </c>
      <c r="AM366">
        <v>7</v>
      </c>
      <c r="AN366">
        <v>40</v>
      </c>
      <c r="AS366">
        <f t="shared" ref="AS366" si="3840">BM366-BM365</f>
        <v>15622</v>
      </c>
      <c r="AT366">
        <f t="shared" ref="AT366" si="3841">BN366-BN365</f>
        <v>588</v>
      </c>
      <c r="AU366">
        <f t="shared" ref="AU366" si="3842">AT366/AS366</f>
        <v>3.7639226731532457E-2</v>
      </c>
      <c r="AV366">
        <f t="shared" ref="AV366" si="3843">BU366-BU365</f>
        <v>95</v>
      </c>
      <c r="AW366">
        <f t="shared" ref="AW366" si="3844">BV366-BV365</f>
        <v>-2</v>
      </c>
      <c r="AX366">
        <f t="shared" ref="AX366" si="3845">CK366-CK365</f>
        <v>438</v>
      </c>
      <c r="AY366">
        <f t="shared" ref="AY366" si="3846">CL366-CL365</f>
        <v>11</v>
      </c>
      <c r="AZ366">
        <f t="shared" ref="AZ366" si="3847">CC366-CC365</f>
        <v>40</v>
      </c>
      <c r="BA366">
        <f t="shared" ref="BA366" si="3848">CD366-CD365</f>
        <v>2</v>
      </c>
      <c r="BB366">
        <f t="shared" ref="BB366" si="3849">AW366/AV366</f>
        <v>-2.1052631578947368E-2</v>
      </c>
      <c r="BC366">
        <f t="shared" ref="BC366" si="3850">AY366/AX366</f>
        <v>2.5114155251141551E-2</v>
      </c>
      <c r="BD366">
        <f t="shared" ref="BD366" si="3851">AZ366/AY366</f>
        <v>3.6363636363636362</v>
      </c>
      <c r="BE366">
        <f t="shared" ref="BE366" si="3852">SUM(AT360:AT366)/SUM(AS360:AS366)</f>
        <v>3.534823935324561E-2</v>
      </c>
      <c r="BF366">
        <f t="shared" ref="BF366" si="3853">SUM(AT353:AT366)/SUM(AS353:AS366)</f>
        <v>3.6854852537722908E-2</v>
      </c>
      <c r="BG366">
        <f t="shared" ref="BG366" si="3854">SUM(AW360:AW366)/SUM(AV360:AV366)</f>
        <v>2.1528525296017224E-2</v>
      </c>
      <c r="BH366">
        <f t="shared" ref="BH366" si="3855">SUM(AY360:AY366)/SUM(AX360:AX366)</f>
        <v>2.501454333915067E-2</v>
      </c>
      <c r="BI366">
        <f t="shared" ref="BI366" si="3856">SUM(BA360:BA366)/SUM(AZ360:AZ366)</f>
        <v>6.956521739130435E-3</v>
      </c>
      <c r="BM366" s="20">
        <v>4274844</v>
      </c>
      <c r="BN366" s="20">
        <v>371770</v>
      </c>
      <c r="BO366" s="20">
        <v>1346395</v>
      </c>
      <c r="BP366" s="20">
        <v>256508</v>
      </c>
      <c r="BQ366" s="21">
        <f t="shared" si="3061"/>
        <v>1602903</v>
      </c>
      <c r="BR366" s="20">
        <v>285482</v>
      </c>
      <c r="BS366" s="20">
        <v>58427</v>
      </c>
      <c r="BT366" s="21">
        <f t="shared" si="3062"/>
        <v>343909</v>
      </c>
      <c r="BU366" s="20">
        <v>34587</v>
      </c>
      <c r="BV366" s="20">
        <v>2866</v>
      </c>
      <c r="BW366" s="20">
        <v>8896</v>
      </c>
      <c r="BX366" s="20">
        <v>2914</v>
      </c>
      <c r="BY366" s="21">
        <f t="shared" si="3063"/>
        <v>11810</v>
      </c>
      <c r="BZ366" s="20">
        <v>2113</v>
      </c>
      <c r="CA366" s="20">
        <v>623</v>
      </c>
      <c r="CB366" s="21">
        <f t="shared" si="3064"/>
        <v>2736</v>
      </c>
      <c r="CC366" s="20">
        <v>26547</v>
      </c>
      <c r="CD366" s="20">
        <v>1685</v>
      </c>
      <c r="CE366" s="20">
        <v>5074</v>
      </c>
      <c r="CF366" s="20">
        <v>1736</v>
      </c>
      <c r="CG366" s="21">
        <f t="shared" si="3065"/>
        <v>6810</v>
      </c>
      <c r="CH366" s="20">
        <v>1151</v>
      </c>
      <c r="CI366" s="20">
        <v>447</v>
      </c>
      <c r="CJ366" s="21">
        <f t="shared" si="3066"/>
        <v>1598</v>
      </c>
      <c r="CK366" s="20">
        <v>193467</v>
      </c>
      <c r="CL366" s="20">
        <v>16468</v>
      </c>
      <c r="CM366" s="20">
        <v>62986</v>
      </c>
      <c r="CN366" s="20">
        <v>4871</v>
      </c>
      <c r="CO366" s="21">
        <f t="shared" si="3067"/>
        <v>67857</v>
      </c>
      <c r="CP366" s="20">
        <v>14311</v>
      </c>
      <c r="CQ366" s="20">
        <v>783</v>
      </c>
      <c r="CR366" s="21">
        <f t="shared" si="3068"/>
        <v>15094</v>
      </c>
    </row>
    <row r="367" spans="1:96" x14ac:dyDescent="0.35">
      <c r="A367" s="14">
        <f t="shared" si="2823"/>
        <v>44273</v>
      </c>
      <c r="B367" s="9">
        <f t="shared" ref="B367" si="3857">BQ367</f>
        <v>1603434</v>
      </c>
      <c r="C367">
        <f t="shared" ref="C367" si="3858">BT367</f>
        <v>344004</v>
      </c>
      <c r="D367">
        <v>326520</v>
      </c>
      <c r="E367" s="9">
        <v>5666</v>
      </c>
      <c r="F367" s="9">
        <v>171</v>
      </c>
      <c r="H367">
        <v>41</v>
      </c>
      <c r="I367">
        <v>27</v>
      </c>
      <c r="J367">
        <v>25</v>
      </c>
      <c r="K367">
        <v>3</v>
      </c>
      <c r="L367">
        <v>4</v>
      </c>
      <c r="M367">
        <f t="shared" ref="M367" si="3859">-(J367-J366)+L367</f>
        <v>2</v>
      </c>
      <c r="N367" s="7">
        <f t="shared" ref="N367" si="3860">B367-C367</f>
        <v>1259430</v>
      </c>
      <c r="O367" s="4">
        <f t="shared" ref="O367" si="3861">C367/B367</f>
        <v>0.21454203914847758</v>
      </c>
      <c r="R367">
        <f t="shared" ref="R367" si="3862">C367-C366</f>
        <v>95</v>
      </c>
      <c r="S367">
        <f t="shared" ref="S367" si="3863">N367-N366</f>
        <v>436</v>
      </c>
      <c r="T367" s="8">
        <f t="shared" ref="T367" si="3864">R367/V367</f>
        <v>0.17890772128060264</v>
      </c>
      <c r="U367" s="8">
        <f t="shared" ref="U367" si="3865">SUM(R361:R367)/SUM(V361:V367)</f>
        <v>0.16640886826501675</v>
      </c>
      <c r="V367">
        <f t="shared" ref="V367" si="3866">B367-B366</f>
        <v>531</v>
      </c>
      <c r="W367">
        <f t="shared" ref="W367" si="3867">C367-D367-E367</f>
        <v>11818</v>
      </c>
      <c r="X367" s="3">
        <f t="shared" ref="X367" si="3868">F367/W367</f>
        <v>1.4469453376205787E-2</v>
      </c>
      <c r="Y367">
        <f t="shared" ref="Y367" si="3869">E367-E366</f>
        <v>9</v>
      </c>
      <c r="Z367">
        <v>2734</v>
      </c>
      <c r="AA367">
        <v>1598</v>
      </c>
      <c r="AB367">
        <v>15089</v>
      </c>
      <c r="AC367">
        <v>2569</v>
      </c>
      <c r="AD367">
        <v>1536</v>
      </c>
      <c r="AE367">
        <v>14466</v>
      </c>
      <c r="AF367">
        <v>57</v>
      </c>
      <c r="AG367">
        <v>32</v>
      </c>
      <c r="AH367">
        <v>298</v>
      </c>
      <c r="AI367">
        <f t="shared" ref="AI367" si="3870">Z367-AC367-AF367</f>
        <v>108</v>
      </c>
      <c r="AJ367">
        <f t="shared" ref="AJ367" si="3871">AA367-AD367-AG367</f>
        <v>30</v>
      </c>
      <c r="AK367">
        <f t="shared" ref="AK367" si="3872">AB367-AE367-AH367</f>
        <v>325</v>
      </c>
      <c r="AL367">
        <v>5</v>
      </c>
      <c r="AM367">
        <v>5</v>
      </c>
      <c r="AN367">
        <v>42</v>
      </c>
      <c r="AS367">
        <f t="shared" ref="AS367" si="3873">BM367-BM366</f>
        <v>2406</v>
      </c>
      <c r="AT367">
        <f t="shared" ref="AT367" si="3874">BN367-BN366</f>
        <v>106</v>
      </c>
      <c r="AU367">
        <f t="shared" ref="AU367" si="3875">AT367/AS367</f>
        <v>4.4056525353283457E-2</v>
      </c>
      <c r="AV367">
        <f t="shared" ref="AV367" si="3876">BU367-BU366</f>
        <v>38</v>
      </c>
      <c r="AW367">
        <f t="shared" ref="AW367" si="3877">BV367-BV366</f>
        <v>4</v>
      </c>
      <c r="AX367">
        <f t="shared" ref="AX367" si="3878">CK367-CK366</f>
        <v>422</v>
      </c>
      <c r="AY367">
        <f t="shared" ref="AY367" si="3879">CL367-CL366</f>
        <v>9</v>
      </c>
      <c r="AZ367">
        <f t="shared" ref="AZ367" si="3880">CC367-CC366</f>
        <v>59</v>
      </c>
      <c r="BA367">
        <f t="shared" ref="BA367" si="3881">CD367-CD366</f>
        <v>2</v>
      </c>
      <c r="BB367">
        <f t="shared" ref="BB367" si="3882">AW367/AV367</f>
        <v>0.10526315789473684</v>
      </c>
      <c r="BC367">
        <f t="shared" ref="BC367" si="3883">AY367/AX367</f>
        <v>2.132701421800948E-2</v>
      </c>
      <c r="BD367">
        <f t="shared" ref="BD367" si="3884">AZ367/AY367</f>
        <v>6.5555555555555554</v>
      </c>
      <c r="BE367">
        <f t="shared" ref="BE367" si="3885">SUM(AT361:AT367)/SUM(AS361:AS367)</f>
        <v>3.7249360068259386E-2</v>
      </c>
      <c r="BF367">
        <f t="shared" ref="BF367" si="3886">SUM(AT354:AT367)/SUM(AS354:AS367)</f>
        <v>3.7084391545153923E-2</v>
      </c>
      <c r="BG367">
        <f t="shared" ref="BG367" si="3887">SUM(AW361:AW367)/SUM(AV361:AV367)</f>
        <v>2.3715415019762844E-2</v>
      </c>
      <c r="BH367">
        <f t="shared" ref="BH367" si="3888">SUM(AY361:AY367)/SUM(AX361:AX367)</f>
        <v>2.7226137091607944E-2</v>
      </c>
      <c r="BI367">
        <f t="shared" ref="BI367" si="3889">SUM(BA361:BA367)/SUM(AZ361:AZ367)</f>
        <v>9.3457943925233638E-3</v>
      </c>
      <c r="BM367" s="20">
        <v>4277250</v>
      </c>
      <c r="BN367" s="20">
        <v>371876</v>
      </c>
      <c r="BO367" s="20">
        <v>1346773</v>
      </c>
      <c r="BP367" s="20">
        <v>256661</v>
      </c>
      <c r="BQ367" s="21">
        <f t="shared" si="3061"/>
        <v>1603434</v>
      </c>
      <c r="BR367" s="20">
        <v>285546</v>
      </c>
      <c r="BS367" s="20">
        <v>58458</v>
      </c>
      <c r="BT367" s="21">
        <f t="shared" si="3062"/>
        <v>344004</v>
      </c>
      <c r="BU367" s="20">
        <v>34625</v>
      </c>
      <c r="BV367" s="20">
        <v>2870</v>
      </c>
      <c r="BW367" s="20">
        <v>8905</v>
      </c>
      <c r="BX367" s="20">
        <v>2915</v>
      </c>
      <c r="BY367" s="21">
        <f t="shared" si="3063"/>
        <v>11820</v>
      </c>
      <c r="BZ367" s="20">
        <v>2113</v>
      </c>
      <c r="CA367" s="20">
        <v>624</v>
      </c>
      <c r="CB367" s="21">
        <f t="shared" si="3064"/>
        <v>2737</v>
      </c>
      <c r="CC367" s="20">
        <v>26606</v>
      </c>
      <c r="CD367" s="20">
        <v>1687</v>
      </c>
      <c r="CE367" s="20">
        <v>5078</v>
      </c>
      <c r="CF367" s="20">
        <v>1736</v>
      </c>
      <c r="CG367" s="21">
        <f t="shared" si="3065"/>
        <v>6814</v>
      </c>
      <c r="CH367" s="20">
        <v>1153</v>
      </c>
      <c r="CI367" s="20">
        <v>447</v>
      </c>
      <c r="CJ367" s="21">
        <f t="shared" si="3066"/>
        <v>1600</v>
      </c>
      <c r="CK367" s="20">
        <v>193889</v>
      </c>
      <c r="CL367" s="20">
        <v>16477</v>
      </c>
      <c r="CM367" s="20">
        <v>62068</v>
      </c>
      <c r="CN367" s="20">
        <v>4845</v>
      </c>
      <c r="CO367" s="21">
        <f t="shared" si="3067"/>
        <v>66913</v>
      </c>
      <c r="CP367" s="20">
        <v>14322</v>
      </c>
      <c r="CQ367" s="20">
        <v>784</v>
      </c>
      <c r="CR367" s="21">
        <f t="shared" si="3068"/>
        <v>15106</v>
      </c>
    </row>
    <row r="368" spans="1:96" x14ac:dyDescent="0.35">
      <c r="A368" s="14">
        <f t="shared" si="2823"/>
        <v>44274</v>
      </c>
      <c r="B368" s="9">
        <f t="shared" ref="B368" si="3890">BQ368</f>
        <v>1608290</v>
      </c>
      <c r="C368">
        <f t="shared" ref="C368" si="3891">BT368</f>
        <v>344910</v>
      </c>
      <c r="D368">
        <v>327130</v>
      </c>
      <c r="E368" s="9">
        <v>5672</v>
      </c>
      <c r="F368" s="9">
        <v>189</v>
      </c>
      <c r="H368">
        <v>44</v>
      </c>
      <c r="I368">
        <v>45</v>
      </c>
      <c r="J368">
        <v>32</v>
      </c>
      <c r="K368">
        <v>3</v>
      </c>
      <c r="L368">
        <v>10</v>
      </c>
      <c r="M368">
        <f t="shared" ref="M368" si="3892">-(J368-J367)+L368</f>
        <v>3</v>
      </c>
      <c r="N368" s="7">
        <f t="shared" ref="N368" si="3893">B368-C368</f>
        <v>1263380</v>
      </c>
      <c r="O368" s="4">
        <f t="shared" ref="O368" si="3894">C368/B368</f>
        <v>0.21445759160350433</v>
      </c>
      <c r="R368">
        <f t="shared" ref="R368" si="3895">C368-C367</f>
        <v>906</v>
      </c>
      <c r="S368">
        <f t="shared" ref="S368" si="3896">N368-N367</f>
        <v>3950</v>
      </c>
      <c r="T368" s="8">
        <f t="shared" ref="T368" si="3897">R368/V368</f>
        <v>0.18657331136738056</v>
      </c>
      <c r="U368" s="8">
        <f t="shared" ref="U368" si="3898">SUM(R362:R368)/SUM(V362:V368)</f>
        <v>0.17649135192375573</v>
      </c>
      <c r="V368">
        <f t="shared" ref="V368" si="3899">B368-B367</f>
        <v>4856</v>
      </c>
      <c r="W368">
        <f t="shared" ref="W368" si="3900">C368-D368-E368</f>
        <v>12108</v>
      </c>
      <c r="X368" s="3">
        <f t="shared" ref="X368" si="3901">F368/W368</f>
        <v>1.5609514370664023E-2</v>
      </c>
      <c r="Y368">
        <f t="shared" ref="Y368" si="3902">E368-E367</f>
        <v>6</v>
      </c>
      <c r="Z368">
        <v>2738</v>
      </c>
      <c r="AA368">
        <v>1600</v>
      </c>
      <c r="AB368">
        <v>15109</v>
      </c>
      <c r="AC368">
        <v>2571</v>
      </c>
      <c r="AD368">
        <v>1536</v>
      </c>
      <c r="AE368">
        <v>14486</v>
      </c>
      <c r="AF368">
        <v>57</v>
      </c>
      <c r="AG368">
        <v>32</v>
      </c>
      <c r="AH368">
        <v>298</v>
      </c>
      <c r="AI368">
        <f t="shared" ref="AI368" si="3903">Z368-AC368-AF368</f>
        <v>110</v>
      </c>
      <c r="AJ368">
        <f t="shared" ref="AJ368" si="3904">AA368-AD368-AG368</f>
        <v>32</v>
      </c>
      <c r="AK368">
        <f t="shared" ref="AK368" si="3905">AB368-AE368-AH368</f>
        <v>325</v>
      </c>
      <c r="AL368">
        <v>5</v>
      </c>
      <c r="AM368">
        <v>5</v>
      </c>
      <c r="AN368">
        <v>42</v>
      </c>
      <c r="AS368">
        <f t="shared" ref="AS368" si="3906">BM368-BM367</f>
        <v>26715</v>
      </c>
      <c r="AT368">
        <f t="shared" ref="AT368" si="3907">BN368-BN367</f>
        <v>992</v>
      </c>
      <c r="AU368">
        <f t="shared" ref="AU368" si="3908">AT368/AS368</f>
        <v>3.7132696986711587E-2</v>
      </c>
      <c r="AV368">
        <f t="shared" ref="AV368" si="3909">BU368-BU367</f>
        <v>317</v>
      </c>
      <c r="AW368">
        <f t="shared" ref="AW368" si="3910">BV368-BV367</f>
        <v>3</v>
      </c>
      <c r="AX368">
        <f t="shared" ref="AX368" si="3911">CK368-CK367</f>
        <v>699</v>
      </c>
      <c r="AY368">
        <f t="shared" ref="AY368" si="3912">CL368-CL367</f>
        <v>22</v>
      </c>
      <c r="AZ368">
        <f t="shared" ref="AZ368" si="3913">CC368-CC367</f>
        <v>272</v>
      </c>
      <c r="BA368">
        <f t="shared" ref="BA368" si="3914">CD368-CD367</f>
        <v>1</v>
      </c>
      <c r="BB368">
        <f t="shared" ref="BB368" si="3915">AW368/AV368</f>
        <v>9.4637223974763408E-3</v>
      </c>
      <c r="BC368">
        <f t="shared" ref="BC368" si="3916">AY368/AX368</f>
        <v>3.1473533619456366E-2</v>
      </c>
      <c r="BD368">
        <f t="shared" ref="BD368" si="3917">AZ368/AY368</f>
        <v>12.363636363636363</v>
      </c>
      <c r="BE368">
        <f t="shared" ref="BE368" si="3918">SUM(AT362:AT368)/SUM(AS362:AS368)</f>
        <v>3.7766639468469518E-2</v>
      </c>
      <c r="BF368">
        <f t="shared" ref="BF368" si="3919">SUM(AT355:AT368)/SUM(AS355:AS368)</f>
        <v>3.733873839327289E-2</v>
      </c>
      <c r="BG368">
        <f t="shared" ref="BG368" si="3920">SUM(AW362:AW368)/SUM(AV362:AV368)</f>
        <v>2.2352941176470589E-2</v>
      </c>
      <c r="BH368">
        <f t="shared" ref="BH368" si="3921">SUM(AY362:AY368)/SUM(AX362:AX368)</f>
        <v>2.6896343306134784E-2</v>
      </c>
      <c r="BI368">
        <f t="shared" ref="BI368" si="3922">SUM(BA362:BA368)/SUM(AZ362:AZ368)</f>
        <v>6.1349693251533744E-3</v>
      </c>
      <c r="BM368" s="20">
        <v>4303965</v>
      </c>
      <c r="BN368" s="20">
        <v>372868</v>
      </c>
      <c r="BO368" s="20">
        <v>1350247</v>
      </c>
      <c r="BP368" s="20">
        <v>258043</v>
      </c>
      <c r="BQ368" s="21">
        <f t="shared" si="3061"/>
        <v>1608290</v>
      </c>
      <c r="BR368" s="20">
        <v>286263</v>
      </c>
      <c r="BS368" s="20">
        <v>58647</v>
      </c>
      <c r="BT368" s="21">
        <f t="shared" si="3062"/>
        <v>344910</v>
      </c>
      <c r="BU368" s="20">
        <v>34942</v>
      </c>
      <c r="BV368" s="20">
        <v>2873</v>
      </c>
      <c r="BW368" s="20">
        <v>8925</v>
      </c>
      <c r="BX368" s="20">
        <v>2931</v>
      </c>
      <c r="BY368" s="21">
        <f t="shared" si="3063"/>
        <v>11856</v>
      </c>
      <c r="BZ368" s="20">
        <v>2115</v>
      </c>
      <c r="CA368" s="20">
        <v>625</v>
      </c>
      <c r="CB368" s="21">
        <f t="shared" si="3064"/>
        <v>2740</v>
      </c>
      <c r="CC368" s="20">
        <v>26878</v>
      </c>
      <c r="CD368" s="20">
        <v>1688</v>
      </c>
      <c r="CE368" s="20">
        <v>5091</v>
      </c>
      <c r="CF368" s="20">
        <v>1745</v>
      </c>
      <c r="CG368" s="21">
        <f t="shared" si="3065"/>
        <v>6836</v>
      </c>
      <c r="CH368" s="20">
        <v>1154</v>
      </c>
      <c r="CI368" s="20">
        <v>450</v>
      </c>
      <c r="CJ368" s="21">
        <f t="shared" si="3066"/>
        <v>1604</v>
      </c>
      <c r="CK368" s="20">
        <v>194588</v>
      </c>
      <c r="CL368" s="20">
        <v>16499</v>
      </c>
      <c r="CM368" s="20">
        <v>63198</v>
      </c>
      <c r="CN368" s="20">
        <v>4869</v>
      </c>
      <c r="CO368" s="21">
        <f t="shared" si="3067"/>
        <v>68067</v>
      </c>
      <c r="CP368" s="20">
        <v>14340</v>
      </c>
      <c r="CQ368" s="20">
        <v>787</v>
      </c>
      <c r="CR368" s="21">
        <f t="shared" si="3068"/>
        <v>15127</v>
      </c>
    </row>
    <row r="369" spans="1:96" x14ac:dyDescent="0.35">
      <c r="A369" s="14">
        <f t="shared" si="2823"/>
        <v>44275</v>
      </c>
      <c r="B369" s="9">
        <f t="shared" ref="B369" si="3923">BQ369</f>
        <v>1610928</v>
      </c>
      <c r="C369">
        <f t="shared" ref="C369" si="3924">BT369</f>
        <v>345357</v>
      </c>
      <c r="D369">
        <v>327643</v>
      </c>
      <c r="E369" s="9">
        <v>5672</v>
      </c>
      <c r="F369" s="9">
        <v>172</v>
      </c>
      <c r="H369">
        <v>38</v>
      </c>
      <c r="I369">
        <v>27</v>
      </c>
      <c r="J369">
        <v>25</v>
      </c>
      <c r="K369">
        <v>4</v>
      </c>
      <c r="L369">
        <v>3</v>
      </c>
      <c r="M369">
        <f t="shared" ref="M369" si="3925">-(J369-J368)+L369</f>
        <v>10</v>
      </c>
      <c r="N369" s="7">
        <f t="shared" ref="N369" si="3926">B369-C369</f>
        <v>1265571</v>
      </c>
      <c r="O369" s="4">
        <f t="shared" ref="O369" si="3927">C369/B369</f>
        <v>0.21438388307857334</v>
      </c>
      <c r="R369">
        <f t="shared" ref="R369" si="3928">C369-C368</f>
        <v>447</v>
      </c>
      <c r="S369">
        <f t="shared" ref="S369" si="3929">N369-N368</f>
        <v>2191</v>
      </c>
      <c r="T369" s="8">
        <f t="shared" ref="T369" si="3930">R369/V369</f>
        <v>0.16944655041698256</v>
      </c>
      <c r="U369" s="8">
        <f t="shared" ref="U369" si="3931">SUM(R363:R369)/SUM(V363:V369)</f>
        <v>0.1791238708080683</v>
      </c>
      <c r="V369">
        <f t="shared" ref="V369" si="3932">B369-B368</f>
        <v>2638</v>
      </c>
      <c r="W369">
        <f t="shared" ref="W369" si="3933">C369-D369-E369</f>
        <v>12042</v>
      </c>
      <c r="X369" s="3">
        <f t="shared" ref="X369" si="3934">F369/W369</f>
        <v>1.4283341637601728E-2</v>
      </c>
      <c r="Y369">
        <f t="shared" ref="Y369" si="3935">E369-E368</f>
        <v>0</v>
      </c>
      <c r="Z369">
        <v>2739</v>
      </c>
      <c r="AA369">
        <v>1604</v>
      </c>
      <c r="AB369">
        <v>15128</v>
      </c>
      <c r="AC369">
        <v>2573</v>
      </c>
      <c r="AD369">
        <v>1536</v>
      </c>
      <c r="AE369">
        <v>14504</v>
      </c>
      <c r="AF369">
        <v>57</v>
      </c>
      <c r="AG369">
        <v>32</v>
      </c>
      <c r="AH369">
        <v>298</v>
      </c>
      <c r="AI369">
        <f t="shared" ref="AI369" si="3936">Z369-AC369-AF369</f>
        <v>109</v>
      </c>
      <c r="AJ369">
        <f t="shared" ref="AJ369" si="3937">AA369-AD369-AG369</f>
        <v>36</v>
      </c>
      <c r="AK369">
        <f t="shared" ref="AK369" si="3938">AB369-AE369-AH369</f>
        <v>326</v>
      </c>
      <c r="AL369">
        <v>6</v>
      </c>
      <c r="AM369">
        <v>6</v>
      </c>
      <c r="AN369">
        <v>44</v>
      </c>
      <c r="AS369">
        <f t="shared" ref="AS369" si="3939">BM369-BM368</f>
        <v>12165</v>
      </c>
      <c r="AT369">
        <f t="shared" ref="AT369" si="3940">BN369-BN368</f>
        <v>491</v>
      </c>
      <c r="AU369">
        <f t="shared" ref="AU369" si="3941">AT369/AS369</f>
        <v>4.0361693382655162E-2</v>
      </c>
      <c r="AV369">
        <f t="shared" ref="AV369" si="3942">BU369-BU368</f>
        <v>176</v>
      </c>
      <c r="AW369">
        <f t="shared" ref="AW369" si="3943">BV369-BV368</f>
        <v>-2</v>
      </c>
      <c r="AX369">
        <f t="shared" ref="AX369" si="3944">CK369-CK368</f>
        <v>493</v>
      </c>
      <c r="AY369">
        <f t="shared" ref="AY369" si="3945">CL369-CL368</f>
        <v>13</v>
      </c>
      <c r="AZ369">
        <f t="shared" ref="AZ369" si="3946">CC369-CC368</f>
        <v>56</v>
      </c>
      <c r="BA369">
        <f t="shared" ref="BA369" si="3947">CD369-CD368</f>
        <v>4</v>
      </c>
      <c r="BB369">
        <f t="shared" ref="BB369" si="3948">AW369/AV369</f>
        <v>-1.1363636363636364E-2</v>
      </c>
      <c r="BC369">
        <f t="shared" ref="BC369" si="3949">AY369/AX369</f>
        <v>2.6369168356997971E-2</v>
      </c>
      <c r="BD369">
        <f t="shared" ref="BD369" si="3950">AZ369/AY369</f>
        <v>4.3076923076923075</v>
      </c>
      <c r="BE369">
        <f t="shared" ref="BE369" si="3951">SUM(AT363:AT369)/SUM(AS363:AS369)</f>
        <v>3.8640028558415501E-2</v>
      </c>
      <c r="BF369">
        <f t="shared" ref="BF369" si="3952">SUM(AT356:AT369)/SUM(AS356:AS369)</f>
        <v>3.7465340801532243E-2</v>
      </c>
      <c r="BG369">
        <f t="shared" ref="BG369" si="3953">SUM(AW363:AW369)/SUM(AV363:AV369)</f>
        <v>1.4304291287386216E-2</v>
      </c>
      <c r="BH369">
        <f t="shared" ref="BH369" si="3954">SUM(AY363:AY369)/SUM(AX363:AX369)</f>
        <v>2.7237354085603113E-2</v>
      </c>
      <c r="BI369">
        <f t="shared" ref="BI369" si="3955">SUM(BA363:BA369)/SUM(AZ363:AZ369)</f>
        <v>1.3157894736842105E-2</v>
      </c>
      <c r="BM369" s="20">
        <v>4316130</v>
      </c>
      <c r="BN369" s="20">
        <v>373359</v>
      </c>
      <c r="BO369" s="20">
        <v>1351972</v>
      </c>
      <c r="BP369" s="20">
        <v>258956</v>
      </c>
      <c r="BQ369" s="21">
        <f t="shared" si="3061"/>
        <v>1610928</v>
      </c>
      <c r="BR369" s="20">
        <v>286567</v>
      </c>
      <c r="BS369" s="20">
        <v>58790</v>
      </c>
      <c r="BT369" s="21">
        <f t="shared" si="3062"/>
        <v>345357</v>
      </c>
      <c r="BU369" s="20">
        <v>35118</v>
      </c>
      <c r="BV369" s="20">
        <v>2871</v>
      </c>
      <c r="BW369" s="20">
        <v>8924</v>
      </c>
      <c r="BX369" s="20">
        <v>2974</v>
      </c>
      <c r="BY369" s="21">
        <f t="shared" si="3063"/>
        <v>11898</v>
      </c>
      <c r="BZ369" s="20">
        <v>2115</v>
      </c>
      <c r="CA369" s="20">
        <v>625</v>
      </c>
      <c r="CB369" s="21">
        <f t="shared" si="3064"/>
        <v>2740</v>
      </c>
      <c r="CC369" s="20">
        <v>26934</v>
      </c>
      <c r="CD369" s="20">
        <v>1692</v>
      </c>
      <c r="CE369" s="20">
        <v>5095</v>
      </c>
      <c r="CF369" s="20">
        <v>1749</v>
      </c>
      <c r="CG369" s="21">
        <f t="shared" si="3065"/>
        <v>6844</v>
      </c>
      <c r="CH369" s="20">
        <v>1155</v>
      </c>
      <c r="CI369" s="20">
        <v>450</v>
      </c>
      <c r="CJ369" s="21">
        <f t="shared" si="3066"/>
        <v>1605</v>
      </c>
      <c r="CK369" s="20">
        <v>195081</v>
      </c>
      <c r="CL369" s="20">
        <v>16512</v>
      </c>
      <c r="CM369" s="20">
        <v>63260</v>
      </c>
      <c r="CN369" s="20">
        <v>4886</v>
      </c>
      <c r="CO369" s="21">
        <f t="shared" si="3067"/>
        <v>68146</v>
      </c>
      <c r="CP369" s="20">
        <v>14350</v>
      </c>
      <c r="CQ369" s="20">
        <v>787</v>
      </c>
      <c r="CR369" s="21">
        <f t="shared" si="3068"/>
        <v>15137</v>
      </c>
    </row>
    <row r="370" spans="1:96" x14ac:dyDescent="0.35">
      <c r="A370" s="14">
        <f t="shared" si="2823"/>
        <v>44276</v>
      </c>
      <c r="B370" s="9">
        <f t="shared" ref="B370" si="3956">BQ370</f>
        <v>1612715</v>
      </c>
      <c r="C370">
        <f t="shared" ref="C370" si="3957">BT370</f>
        <v>345674</v>
      </c>
      <c r="D370">
        <v>327858</v>
      </c>
      <c r="E370" s="9">
        <v>5674</v>
      </c>
      <c r="F370" s="9">
        <v>174</v>
      </c>
      <c r="H370">
        <v>41</v>
      </c>
      <c r="I370">
        <v>40</v>
      </c>
      <c r="J370">
        <v>27</v>
      </c>
      <c r="K370">
        <v>3</v>
      </c>
      <c r="L370">
        <v>9</v>
      </c>
      <c r="M370">
        <f t="shared" ref="M370" si="3958">-(J370-J369)+L370</f>
        <v>7</v>
      </c>
      <c r="N370" s="7">
        <f t="shared" ref="N370" si="3959">B370-C370</f>
        <v>1267041</v>
      </c>
      <c r="O370" s="4">
        <f t="shared" ref="O370" si="3960">C370/B370</f>
        <v>0.21434289381570829</v>
      </c>
      <c r="R370">
        <f t="shared" ref="R370" si="3961">C370-C369</f>
        <v>317</v>
      </c>
      <c r="S370">
        <f t="shared" ref="S370" si="3962">N370-N369</f>
        <v>1470</v>
      </c>
      <c r="T370" s="8">
        <f t="shared" ref="T370" si="3963">R370/V370</f>
        <v>0.17739227756015669</v>
      </c>
      <c r="U370" s="8">
        <f t="shared" ref="U370" si="3964">SUM(R364:R370)/SUM(V364:V370)</f>
        <v>0.17868682558068646</v>
      </c>
      <c r="V370">
        <f t="shared" ref="V370" si="3965">B370-B369</f>
        <v>1787</v>
      </c>
      <c r="W370">
        <f t="shared" ref="W370" si="3966">C370-D370-E370</f>
        <v>12142</v>
      </c>
      <c r="X370" s="3">
        <f t="shared" ref="X370" si="3967">F370/W370</f>
        <v>1.4330423323999341E-2</v>
      </c>
      <c r="Y370">
        <f t="shared" ref="Y370" si="3968">E370-E369</f>
        <v>2</v>
      </c>
      <c r="Z370">
        <v>2740</v>
      </c>
      <c r="AA370">
        <v>1605</v>
      </c>
      <c r="AB370">
        <v>15137</v>
      </c>
      <c r="AC370">
        <v>2575</v>
      </c>
      <c r="AD370">
        <v>1536</v>
      </c>
      <c r="AE370">
        <v>14508</v>
      </c>
      <c r="AF370">
        <v>57</v>
      </c>
      <c r="AG370">
        <v>32</v>
      </c>
      <c r="AH370">
        <v>298</v>
      </c>
      <c r="AI370">
        <f t="shared" ref="AI370" si="3969">Z370-AC370-AF370</f>
        <v>108</v>
      </c>
      <c r="AJ370">
        <f t="shared" ref="AJ370" si="3970">AA370-AD370-AG370</f>
        <v>37</v>
      </c>
      <c r="AK370">
        <f t="shared" ref="AK370" si="3971">AB370-AE370-AH370</f>
        <v>331</v>
      </c>
      <c r="AL370">
        <v>6</v>
      </c>
      <c r="AM370">
        <v>6</v>
      </c>
      <c r="AN370">
        <v>44</v>
      </c>
      <c r="AS370">
        <f t="shared" ref="AS370" si="3972">BM370-BM369</f>
        <v>5818</v>
      </c>
      <c r="AT370">
        <f t="shared" ref="AT370" si="3973">BN370-BN369</f>
        <v>371</v>
      </c>
      <c r="AU370">
        <f t="shared" ref="AU370" si="3974">AT370/AS370</f>
        <v>6.3767617738054311E-2</v>
      </c>
      <c r="AV370">
        <f t="shared" ref="AV370" si="3975">BU370-BU369</f>
        <v>28</v>
      </c>
      <c r="AW370">
        <f t="shared" ref="AW370" si="3976">BV370-BV369</f>
        <v>3</v>
      </c>
      <c r="AX370">
        <f t="shared" ref="AX370" si="3977">CK370-CK369</f>
        <v>322</v>
      </c>
      <c r="AY370">
        <f t="shared" ref="AY370" si="3978">CL370-CL369</f>
        <v>9</v>
      </c>
      <c r="AZ370">
        <f t="shared" ref="AZ370" si="3979">CC370-CC369</f>
        <v>24</v>
      </c>
      <c r="BA370">
        <f t="shared" ref="BA370" si="3980">CD370-CD369</f>
        <v>-1</v>
      </c>
      <c r="BB370">
        <f t="shared" ref="BB370" si="3981">AW370/AV370</f>
        <v>0.10714285714285714</v>
      </c>
      <c r="BC370">
        <f t="shared" ref="BC370" si="3982">AY370/AX370</f>
        <v>2.7950310559006212E-2</v>
      </c>
      <c r="BD370">
        <f t="shared" ref="BD370" si="3983">AZ370/AY370</f>
        <v>2.6666666666666665</v>
      </c>
      <c r="BE370">
        <f t="shared" ref="BE370" si="3984">SUM(AT364:AT370)/SUM(AS364:AS370)</f>
        <v>3.9081863134118794E-2</v>
      </c>
      <c r="BF370">
        <f t="shared" ref="BF370" si="3985">SUM(AT357:AT370)/SUM(AS357:AS370)</f>
        <v>3.7424319646927696E-2</v>
      </c>
      <c r="BG370">
        <f t="shared" ref="BG370" si="3986">SUM(AW364:AW370)/SUM(AV364:AV370)</f>
        <v>1.6883116883116882E-2</v>
      </c>
      <c r="BH370">
        <f t="shared" ref="BH370" si="3987">SUM(AY364:AY370)/SUM(AX364:AX370)</f>
        <v>2.4172185430463577E-2</v>
      </c>
      <c r="BI370">
        <f t="shared" ref="BI370" si="3988">SUM(BA364:BA370)/SUM(AZ364:AZ370)</f>
        <v>1.1090573012939002E-2</v>
      </c>
      <c r="BM370" s="20">
        <v>4321948</v>
      </c>
      <c r="BN370" s="20">
        <v>373730</v>
      </c>
      <c r="BO370" s="20">
        <v>1353469</v>
      </c>
      <c r="BP370" s="20">
        <v>259246</v>
      </c>
      <c r="BQ370" s="21">
        <f t="shared" si="3061"/>
        <v>1612715</v>
      </c>
      <c r="BR370" s="20">
        <v>286838</v>
      </c>
      <c r="BS370" s="20">
        <v>58836</v>
      </c>
      <c r="BT370" s="21">
        <f t="shared" si="3062"/>
        <v>345674</v>
      </c>
      <c r="BU370" s="20">
        <v>35146</v>
      </c>
      <c r="BV370" s="20">
        <v>2874</v>
      </c>
      <c r="BW370" s="20">
        <v>8940</v>
      </c>
      <c r="BX370" s="20">
        <v>2969</v>
      </c>
      <c r="BY370" s="21">
        <f t="shared" si="3063"/>
        <v>11909</v>
      </c>
      <c r="BZ370" s="20">
        <v>2115</v>
      </c>
      <c r="CA370" s="20">
        <v>625</v>
      </c>
      <c r="CB370" s="21">
        <f t="shared" si="3064"/>
        <v>2740</v>
      </c>
      <c r="CC370" s="20">
        <v>26958</v>
      </c>
      <c r="CD370" s="20">
        <v>1691</v>
      </c>
      <c r="CE370" s="20">
        <v>5100</v>
      </c>
      <c r="CF370" s="20">
        <v>1749</v>
      </c>
      <c r="CG370" s="21">
        <f t="shared" si="3065"/>
        <v>6849</v>
      </c>
      <c r="CH370" s="20">
        <v>1155</v>
      </c>
      <c r="CI370" s="20">
        <v>450</v>
      </c>
      <c r="CJ370" s="21">
        <f t="shared" si="3066"/>
        <v>1605</v>
      </c>
      <c r="CK370" s="20">
        <v>195403</v>
      </c>
      <c r="CL370" s="20">
        <v>16521</v>
      </c>
      <c r="CM370" s="20">
        <v>63311</v>
      </c>
      <c r="CN370" s="20">
        <v>4898</v>
      </c>
      <c r="CO370" s="21">
        <f t="shared" si="3067"/>
        <v>68209</v>
      </c>
      <c r="CP370" s="20">
        <v>14357</v>
      </c>
      <c r="CQ370" s="20">
        <v>788</v>
      </c>
      <c r="CR370" s="21">
        <f t="shared" si="3068"/>
        <v>15145</v>
      </c>
    </row>
    <row r="371" spans="1:96" x14ac:dyDescent="0.35">
      <c r="A371" s="14">
        <f t="shared" si="2823"/>
        <v>44277</v>
      </c>
      <c r="B371" s="9">
        <f t="shared" ref="B371" si="3989">BQ371</f>
        <v>1613884</v>
      </c>
      <c r="C371">
        <f t="shared" ref="C371" si="3990">BT371</f>
        <v>345814</v>
      </c>
      <c r="D371">
        <v>328057</v>
      </c>
      <c r="E371" s="9">
        <v>5675</v>
      </c>
      <c r="F371" s="9">
        <v>171</v>
      </c>
      <c r="H371">
        <v>37</v>
      </c>
      <c r="I371">
        <v>23</v>
      </c>
      <c r="J371">
        <v>28</v>
      </c>
      <c r="K371">
        <v>3</v>
      </c>
      <c r="L371">
        <v>4</v>
      </c>
      <c r="M371">
        <f t="shared" ref="M371" si="3991">-(J371-J370)+L371</f>
        <v>3</v>
      </c>
      <c r="N371" s="7">
        <f t="shared" ref="N371" si="3992">B371-C371</f>
        <v>1268070</v>
      </c>
      <c r="O371" s="4">
        <f t="shared" ref="O371" si="3993">C371/B371</f>
        <v>0.21427438403255747</v>
      </c>
      <c r="R371">
        <f t="shared" ref="R371" si="3994">C371-C370</f>
        <v>140</v>
      </c>
      <c r="S371">
        <f t="shared" ref="S371" si="3995">N371-N370</f>
        <v>1029</v>
      </c>
      <c r="T371" s="8">
        <f t="shared" ref="T371" si="3996">R371/V371</f>
        <v>0.11976047904191617</v>
      </c>
      <c r="U371" s="8">
        <f t="shared" ref="U371" si="3997">SUM(R365:R371)/SUM(V365:V371)</f>
        <v>0.17470087436723425</v>
      </c>
      <c r="V371">
        <f t="shared" ref="V371" si="3998">B371-B370</f>
        <v>1169</v>
      </c>
      <c r="W371">
        <f t="shared" ref="W371" si="3999">C371-D371-E371</f>
        <v>12082</v>
      </c>
      <c r="X371" s="3">
        <f t="shared" ref="X371" si="4000">F371/W371</f>
        <v>1.4153285879821221E-2</v>
      </c>
      <c r="Y371">
        <f t="shared" ref="Y371" si="4001">E371-E370</f>
        <v>1</v>
      </c>
      <c r="Z371">
        <v>2740</v>
      </c>
      <c r="AA371">
        <v>1605</v>
      </c>
      <c r="AB371">
        <v>15147</v>
      </c>
      <c r="AC371">
        <v>2575</v>
      </c>
      <c r="AD371">
        <v>1537</v>
      </c>
      <c r="AE371">
        <v>14509</v>
      </c>
      <c r="AF371">
        <v>57</v>
      </c>
      <c r="AG371">
        <v>32</v>
      </c>
      <c r="AH371">
        <v>299</v>
      </c>
      <c r="AI371">
        <f t="shared" ref="AI371" si="4002">Z371-AC371-AF371</f>
        <v>108</v>
      </c>
      <c r="AJ371">
        <f t="shared" ref="AJ371" si="4003">AA371-AD371-AG371</f>
        <v>36</v>
      </c>
      <c r="AK371">
        <f t="shared" ref="AK371" si="4004">AB371-AE371-AH371</f>
        <v>339</v>
      </c>
      <c r="AL371">
        <v>6</v>
      </c>
      <c r="AM371">
        <v>6</v>
      </c>
      <c r="AN371">
        <v>44</v>
      </c>
      <c r="AS371">
        <f t="shared" ref="AS371" si="4005">BM371-BM370</f>
        <v>4004</v>
      </c>
      <c r="AT371">
        <f t="shared" ref="AT371" si="4006">BN371-BN370</f>
        <v>140</v>
      </c>
      <c r="AU371">
        <f t="shared" ref="AU371" si="4007">AT371/AS371</f>
        <v>3.4965034965034968E-2</v>
      </c>
      <c r="AV371">
        <f t="shared" ref="AV371" si="4008">BU371-BU370</f>
        <v>31</v>
      </c>
      <c r="AW371">
        <f t="shared" ref="AW371" si="4009">BV371-BV370</f>
        <v>1</v>
      </c>
      <c r="AX371">
        <f t="shared" ref="AX371" si="4010">CK371-CK370</f>
        <v>224</v>
      </c>
      <c r="AY371">
        <f t="shared" ref="AY371" si="4011">CL371-CL370</f>
        <v>4</v>
      </c>
      <c r="AZ371">
        <f t="shared" ref="AZ371" si="4012">CC371-CC370</f>
        <v>16</v>
      </c>
      <c r="BA371">
        <f t="shared" ref="BA371" si="4013">CD371-CD370</f>
        <v>0</v>
      </c>
      <c r="BB371">
        <f t="shared" ref="BB371" si="4014">AW371/AV371</f>
        <v>3.2258064516129031E-2</v>
      </c>
      <c r="BC371">
        <f t="shared" ref="BC371" si="4015">AY371/AX371</f>
        <v>1.7857142857142856E-2</v>
      </c>
      <c r="BD371">
        <f t="shared" ref="BD371" si="4016">AZ371/AY371</f>
        <v>4</v>
      </c>
      <c r="BE371">
        <f t="shared" ref="BE371" si="4017">SUM(AT365:AT371)/SUM(AS365:AS371)</f>
        <v>3.8588599142475574E-2</v>
      </c>
      <c r="BF371">
        <f t="shared" ref="BF371" si="4018">SUM(AT358:AT371)/SUM(AS358:AS371)</f>
        <v>3.7500979064797303E-2</v>
      </c>
      <c r="BG371">
        <f t="shared" ref="BG371" si="4019">SUM(AW365:AW371)/SUM(AV365:AV371)</f>
        <v>1.4157014157014158E-2</v>
      </c>
      <c r="BH371">
        <f t="shared" ref="BH371" si="4020">SUM(AY365:AY371)/SUM(AX365:AX371)</f>
        <v>2.3225806451612905E-2</v>
      </c>
      <c r="BI371">
        <f t="shared" ref="BI371" si="4021">SUM(BA365:BA371)/SUM(AZ365:AZ371)</f>
        <v>1.8450184501845018E-2</v>
      </c>
      <c r="BM371" s="20">
        <v>4325952</v>
      </c>
      <c r="BN371" s="20">
        <v>373870</v>
      </c>
      <c r="BO371" s="20">
        <v>1354573</v>
      </c>
      <c r="BP371" s="20">
        <v>259311</v>
      </c>
      <c r="BQ371" s="21">
        <f t="shared" si="3061"/>
        <v>1613884</v>
      </c>
      <c r="BR371" s="20">
        <v>286966</v>
      </c>
      <c r="BS371" s="20">
        <v>58848</v>
      </c>
      <c r="BT371" s="21">
        <f t="shared" si="3062"/>
        <v>345814</v>
      </c>
      <c r="BU371" s="20">
        <v>35177</v>
      </c>
      <c r="BV371" s="20">
        <v>2875</v>
      </c>
      <c r="BW371" s="20">
        <v>8953</v>
      </c>
      <c r="BX371" s="20">
        <v>2966</v>
      </c>
      <c r="BY371" s="21">
        <f t="shared" si="3063"/>
        <v>11919</v>
      </c>
      <c r="BZ371" s="20">
        <v>2116</v>
      </c>
      <c r="CA371" s="20">
        <v>625</v>
      </c>
      <c r="CB371" s="21">
        <f t="shared" si="3064"/>
        <v>2741</v>
      </c>
      <c r="CC371" s="20">
        <v>26974</v>
      </c>
      <c r="CD371" s="20">
        <v>1691</v>
      </c>
      <c r="CE371" s="20">
        <v>5103</v>
      </c>
      <c r="CF371" s="20">
        <v>1749</v>
      </c>
      <c r="CG371" s="21">
        <f t="shared" si="3065"/>
        <v>6852</v>
      </c>
      <c r="CH371" s="20">
        <v>1156</v>
      </c>
      <c r="CI371" s="20">
        <v>450</v>
      </c>
      <c r="CJ371" s="21">
        <f t="shared" si="3066"/>
        <v>1606</v>
      </c>
      <c r="CK371" s="20">
        <v>195627</v>
      </c>
      <c r="CL371" s="20">
        <v>16525</v>
      </c>
      <c r="CM371" s="20">
        <v>63369</v>
      </c>
      <c r="CN371" s="20">
        <v>4897</v>
      </c>
      <c r="CO371" s="21">
        <f t="shared" si="3067"/>
        <v>68266</v>
      </c>
      <c r="CP371" s="20">
        <v>14360</v>
      </c>
      <c r="CQ371" s="20">
        <v>788</v>
      </c>
      <c r="CR371" s="21">
        <f t="shared" si="3068"/>
        <v>15148</v>
      </c>
    </row>
    <row r="372" spans="1:96" x14ac:dyDescent="0.35">
      <c r="A372" s="14">
        <f t="shared" si="2823"/>
        <v>44278</v>
      </c>
      <c r="B372" s="9">
        <f t="shared" ref="B372" si="4022">BQ372</f>
        <v>1616588</v>
      </c>
      <c r="C372">
        <f t="shared" ref="C372" si="4023">BT372</f>
        <v>346303</v>
      </c>
      <c r="D372">
        <v>328870</v>
      </c>
      <c r="E372" s="9">
        <v>5675</v>
      </c>
      <c r="F372" s="9">
        <v>185</v>
      </c>
      <c r="H372">
        <v>37</v>
      </c>
      <c r="I372">
        <v>28</v>
      </c>
      <c r="J372">
        <v>36</v>
      </c>
      <c r="K372">
        <v>3</v>
      </c>
      <c r="L372">
        <v>11</v>
      </c>
      <c r="M372">
        <f t="shared" ref="M372" si="4024">-(J372-J371)+L372</f>
        <v>3</v>
      </c>
      <c r="N372" s="7">
        <f t="shared" ref="N372" si="4025">B372-C372</f>
        <v>1270285</v>
      </c>
      <c r="O372" s="4">
        <f t="shared" ref="O372" si="4026">C372/B372</f>
        <v>0.21421846506345463</v>
      </c>
      <c r="R372">
        <f t="shared" ref="R372" si="4027">C372-C371</f>
        <v>489</v>
      </c>
      <c r="S372">
        <f t="shared" ref="S372" si="4028">N372-N371</f>
        <v>2215</v>
      </c>
      <c r="T372" s="8">
        <f t="shared" ref="T372" si="4029">R372/V372</f>
        <v>0.18084319526627218</v>
      </c>
      <c r="U372" s="8">
        <f t="shared" ref="U372" si="4030">SUM(R366:R372)/SUM(V366:V372)</f>
        <v>0.17855632739353669</v>
      </c>
      <c r="V372">
        <f t="shared" ref="V372" si="4031">B372-B371</f>
        <v>2704</v>
      </c>
      <c r="W372">
        <f t="shared" ref="W372" si="4032">C372-D372-E372</f>
        <v>11758</v>
      </c>
      <c r="X372" s="3">
        <f t="shared" ref="X372" si="4033">F372/W372</f>
        <v>1.5733968361966322E-2</v>
      </c>
      <c r="Y372">
        <f t="shared" ref="Y372" si="4034">E372-E371</f>
        <v>0</v>
      </c>
      <c r="Z372">
        <v>2741</v>
      </c>
      <c r="AA372">
        <v>1606</v>
      </c>
      <c r="AB372">
        <v>15151</v>
      </c>
      <c r="AC372">
        <v>2576</v>
      </c>
      <c r="AD372">
        <v>1537</v>
      </c>
      <c r="AE372">
        <v>14527</v>
      </c>
      <c r="AF372">
        <v>57</v>
      </c>
      <c r="AG372">
        <v>32</v>
      </c>
      <c r="AH372">
        <v>299</v>
      </c>
      <c r="AI372">
        <f t="shared" ref="AI372" si="4035">Z372-AC372-AF372</f>
        <v>108</v>
      </c>
      <c r="AJ372">
        <f t="shared" ref="AJ372" si="4036">AA372-AD372-AG372</f>
        <v>37</v>
      </c>
      <c r="AK372">
        <f t="shared" ref="AK372" si="4037">AB372-AE372-AH372</f>
        <v>325</v>
      </c>
      <c r="AL372">
        <v>7</v>
      </c>
      <c r="AM372">
        <v>7</v>
      </c>
      <c r="AN372">
        <v>20</v>
      </c>
      <c r="AS372">
        <f t="shared" ref="AS372" si="4038">BM372-BM371</f>
        <v>16034</v>
      </c>
      <c r="AT372">
        <f t="shared" ref="AT372" si="4039">BN372-BN371</f>
        <v>530</v>
      </c>
      <c r="AU372">
        <f t="shared" ref="AU372" si="4040">AT372/AS372</f>
        <v>3.3054758637894477E-2</v>
      </c>
      <c r="AV372">
        <f t="shared" ref="AV372" si="4041">BU372-BU371</f>
        <v>99</v>
      </c>
      <c r="AW372">
        <f t="shared" ref="AW372" si="4042">BV372-BV371</f>
        <v>3</v>
      </c>
      <c r="AX372">
        <f t="shared" ref="AX372" si="4043">CK372-CK371</f>
        <v>631</v>
      </c>
      <c r="AY372">
        <f t="shared" ref="AY372" si="4044">CL372-CL371</f>
        <v>13</v>
      </c>
      <c r="AZ372">
        <f t="shared" ref="AZ372" si="4045">CC372-CC371</f>
        <v>277</v>
      </c>
      <c r="BA372">
        <f t="shared" ref="BA372" si="4046">CD372-CD371</f>
        <v>2</v>
      </c>
      <c r="BB372">
        <f t="shared" ref="BB372" si="4047">AW372/AV372</f>
        <v>3.0303030303030304E-2</v>
      </c>
      <c r="BC372">
        <f t="shared" ref="BC372" si="4048">AY372/AX372</f>
        <v>2.0602218700475437E-2</v>
      </c>
      <c r="BD372">
        <f t="shared" ref="BD372" si="4049">AZ372/AY372</f>
        <v>21.307692307692307</v>
      </c>
      <c r="BE372">
        <f t="shared" ref="BE372" si="4050">SUM(AT366:AT372)/SUM(AS366:AS372)</f>
        <v>3.8881639360108258E-2</v>
      </c>
      <c r="BF372">
        <f t="shared" ref="BF372" si="4051">SUM(AT359:AT372)/SUM(AS359:AS372)</f>
        <v>3.8001451702321012E-2</v>
      </c>
      <c r="BG372">
        <f t="shared" ref="BG372" si="4052">SUM(AW366:AW372)/SUM(AV366:AV372)</f>
        <v>1.2755102040816327E-2</v>
      </c>
      <c r="BH372">
        <f t="shared" ref="BH372" si="4053">SUM(AY366:AY372)/SUM(AX366:AX372)</f>
        <v>2.5085165685970887E-2</v>
      </c>
      <c r="BI372">
        <f t="shared" ref="BI372" si="4054">SUM(BA366:BA372)/SUM(AZ366:AZ372)</f>
        <v>1.3440860215053764E-2</v>
      </c>
      <c r="BM372" s="20">
        <v>4341986</v>
      </c>
      <c r="BN372" s="20">
        <v>374400</v>
      </c>
      <c r="BO372" s="20">
        <v>1356103</v>
      </c>
      <c r="BP372" s="20">
        <v>260485</v>
      </c>
      <c r="BQ372" s="21">
        <f t="shared" si="3061"/>
        <v>1616588</v>
      </c>
      <c r="BR372" s="20">
        <v>287272</v>
      </c>
      <c r="BS372" s="20">
        <v>59031</v>
      </c>
      <c r="BT372" s="21">
        <f t="shared" si="3062"/>
        <v>346303</v>
      </c>
      <c r="BU372" s="20">
        <v>35276</v>
      </c>
      <c r="BV372" s="20">
        <v>2878</v>
      </c>
      <c r="BW372" s="20">
        <v>8958</v>
      </c>
      <c r="BX372" s="20">
        <v>2980</v>
      </c>
      <c r="BY372" s="21">
        <f t="shared" si="3063"/>
        <v>11938</v>
      </c>
      <c r="BZ372" s="20">
        <v>2116</v>
      </c>
      <c r="CA372" s="20">
        <v>626</v>
      </c>
      <c r="CB372" s="21">
        <f t="shared" si="3064"/>
        <v>2742</v>
      </c>
      <c r="CC372" s="20">
        <v>27251</v>
      </c>
      <c r="CD372" s="20">
        <v>1693</v>
      </c>
      <c r="CE372" s="20">
        <v>5102</v>
      </c>
      <c r="CF372" s="20">
        <v>1767</v>
      </c>
      <c r="CG372" s="21">
        <f t="shared" si="3065"/>
        <v>6869</v>
      </c>
      <c r="CH372" s="20">
        <v>1157</v>
      </c>
      <c r="CI372" s="20">
        <v>450</v>
      </c>
      <c r="CJ372" s="21">
        <f t="shared" si="3066"/>
        <v>1607</v>
      </c>
      <c r="CK372" s="20">
        <v>196258</v>
      </c>
      <c r="CL372" s="20">
        <v>16538</v>
      </c>
      <c r="CM372" s="20">
        <v>63472</v>
      </c>
      <c r="CN372" s="20">
        <v>4906</v>
      </c>
      <c r="CO372" s="21">
        <f t="shared" si="3067"/>
        <v>68378</v>
      </c>
      <c r="CP372" s="20">
        <v>14372</v>
      </c>
      <c r="CQ372" s="20">
        <v>788</v>
      </c>
      <c r="CR372" s="21">
        <f t="shared" si="3068"/>
        <v>15160</v>
      </c>
    </row>
    <row r="373" spans="1:96" x14ac:dyDescent="0.35">
      <c r="A373" s="14">
        <f t="shared" si="2823"/>
        <v>44279</v>
      </c>
      <c r="B373" s="9">
        <f t="shared" ref="B373" si="4055">BQ373</f>
        <v>1620048</v>
      </c>
      <c r="C373">
        <f t="shared" ref="C373" si="4056">BT373</f>
        <v>347061</v>
      </c>
      <c r="D373">
        <v>329462</v>
      </c>
      <c r="E373" s="9">
        <v>5683</v>
      </c>
      <c r="F373" s="9">
        <v>190</v>
      </c>
      <c r="H373">
        <v>40</v>
      </c>
      <c r="I373">
        <v>36</v>
      </c>
      <c r="J373">
        <v>37</v>
      </c>
      <c r="K373">
        <v>3</v>
      </c>
      <c r="L373">
        <v>13</v>
      </c>
      <c r="M373">
        <f t="shared" ref="M373" si="4057">-(J373-J372)+L373</f>
        <v>12</v>
      </c>
      <c r="N373" s="7">
        <f t="shared" ref="N373" si="4058">B373-C373</f>
        <v>1272987</v>
      </c>
      <c r="O373" s="4">
        <f t="shared" ref="O373" si="4059">C373/B373</f>
        <v>0.21422883766406922</v>
      </c>
      <c r="R373">
        <f t="shared" ref="R373" si="4060">C373-C372</f>
        <v>758</v>
      </c>
      <c r="S373">
        <f t="shared" ref="S373" si="4061">N373-N372</f>
        <v>2702</v>
      </c>
      <c r="T373" s="8">
        <f t="shared" ref="T373" si="4062">R373/V373</f>
        <v>0.21907514450867052</v>
      </c>
      <c r="U373" s="8">
        <f t="shared" ref="U373" si="4063">SUM(R367:R373)/SUM(V367:V373)</f>
        <v>0.18384368620589092</v>
      </c>
      <c r="V373">
        <f t="shared" ref="V373" si="4064">B373-B372</f>
        <v>3460</v>
      </c>
      <c r="W373">
        <f t="shared" ref="W373" si="4065">C373-D373-E373</f>
        <v>11916</v>
      </c>
      <c r="X373" s="3">
        <f t="shared" ref="X373" si="4066">F373/W373</f>
        <v>1.5944947969117152E-2</v>
      </c>
      <c r="Y373">
        <f t="shared" ref="Y373" si="4067">E373-E372</f>
        <v>8</v>
      </c>
      <c r="Z373">
        <v>2743</v>
      </c>
      <c r="AA373">
        <v>1607</v>
      </c>
      <c r="AB373">
        <v>15162</v>
      </c>
      <c r="AC373">
        <v>2582</v>
      </c>
      <c r="AD373">
        <v>1539</v>
      </c>
      <c r="AE373">
        <v>14546</v>
      </c>
      <c r="AF373">
        <v>57</v>
      </c>
      <c r="AG373">
        <v>32</v>
      </c>
      <c r="AH373">
        <v>300</v>
      </c>
      <c r="AI373">
        <f t="shared" ref="AI373" si="4068">Z373-AC373-AF373</f>
        <v>104</v>
      </c>
      <c r="AJ373">
        <f t="shared" ref="AJ373" si="4069">AA373-AD373-AG373</f>
        <v>36</v>
      </c>
      <c r="AK373">
        <f t="shared" ref="AK373" si="4070">AB373-AE373-AH373</f>
        <v>316</v>
      </c>
      <c r="AL373">
        <v>8</v>
      </c>
      <c r="AM373">
        <v>8</v>
      </c>
      <c r="AN373">
        <v>31</v>
      </c>
      <c r="AS373">
        <f t="shared" ref="AS373" si="4071">BM373-BM372</f>
        <v>18081</v>
      </c>
      <c r="AT373">
        <f t="shared" ref="AT373" si="4072">BN373-BN372</f>
        <v>789</v>
      </c>
      <c r="AU373">
        <f t="shared" ref="AU373" si="4073">AT373/AS373</f>
        <v>4.3636966981914715E-2</v>
      </c>
      <c r="AV373">
        <f t="shared" ref="AV373" si="4074">BU373-BU372</f>
        <v>156</v>
      </c>
      <c r="AW373">
        <f t="shared" ref="AW373" si="4075">BV373-BV372</f>
        <v>-2</v>
      </c>
      <c r="AX373">
        <f t="shared" ref="AX373" si="4076">CK373-CK372</f>
        <v>950</v>
      </c>
      <c r="AY373">
        <f t="shared" ref="AY373" si="4077">CL373-CL372</f>
        <v>31</v>
      </c>
      <c r="AZ373">
        <f t="shared" ref="AZ373" si="4078">CC373-CC372</f>
        <v>59</v>
      </c>
      <c r="BA373">
        <f t="shared" ref="BA373" si="4079">CD373-CD372</f>
        <v>2</v>
      </c>
      <c r="BB373">
        <f t="shared" ref="BB373" si="4080">AW373/AV373</f>
        <v>-1.282051282051282E-2</v>
      </c>
      <c r="BC373">
        <f t="shared" ref="BC373" si="4081">AY373/AX373</f>
        <v>3.2631578947368421E-2</v>
      </c>
      <c r="BD373">
        <f t="shared" ref="BD373" si="4082">AZ373/AY373</f>
        <v>1.903225806451613</v>
      </c>
      <c r="BE373">
        <f t="shared" ref="BE373" si="4083">SUM(AT367:AT373)/SUM(AS367:AS373)</f>
        <v>4.0118277929666872E-2</v>
      </c>
      <c r="BF373">
        <f t="shared" ref="BF373" si="4084">SUM(AT360:AT373)/SUM(AS360:AS373)</f>
        <v>3.7685726114356687E-2</v>
      </c>
      <c r="BG373">
        <f t="shared" ref="BG373" si="4085">SUM(AW367:AW373)/SUM(AV367:AV373)</f>
        <v>1.1834319526627219E-2</v>
      </c>
      <c r="BH373">
        <f t="shared" ref="BH373" si="4086">SUM(AY367:AY373)/SUM(AX367:AX373)</f>
        <v>2.6998128842555466E-2</v>
      </c>
      <c r="BI373">
        <f t="shared" ref="BI373" si="4087">SUM(BA367:BA373)/SUM(AZ367:AZ373)</f>
        <v>1.310615989515072E-2</v>
      </c>
      <c r="BM373" s="20">
        <v>4360067</v>
      </c>
      <c r="BN373" s="20">
        <v>375189</v>
      </c>
      <c r="BO373" s="20">
        <v>1358609</v>
      </c>
      <c r="BP373" s="20">
        <v>261439</v>
      </c>
      <c r="BQ373" s="21">
        <f t="shared" si="3061"/>
        <v>1620048</v>
      </c>
      <c r="BR373" s="20">
        <v>287850</v>
      </c>
      <c r="BS373" s="20">
        <v>59211</v>
      </c>
      <c r="BT373" s="21">
        <f t="shared" si="3062"/>
        <v>347061</v>
      </c>
      <c r="BU373" s="20">
        <v>35432</v>
      </c>
      <c r="BV373" s="20">
        <v>2876</v>
      </c>
      <c r="BW373" s="20">
        <v>8976</v>
      </c>
      <c r="BX373" s="20">
        <v>2991</v>
      </c>
      <c r="BY373" s="21">
        <f t="shared" si="3063"/>
        <v>11967</v>
      </c>
      <c r="BZ373" s="20">
        <v>2121</v>
      </c>
      <c r="CA373" s="20">
        <v>626</v>
      </c>
      <c r="CB373" s="21">
        <f t="shared" si="3064"/>
        <v>2747</v>
      </c>
      <c r="CC373" s="20">
        <v>27310</v>
      </c>
      <c r="CD373" s="20">
        <v>1695</v>
      </c>
      <c r="CE373" s="20">
        <v>5106</v>
      </c>
      <c r="CF373" s="20">
        <v>1770</v>
      </c>
      <c r="CG373" s="21">
        <f t="shared" si="3065"/>
        <v>6876</v>
      </c>
      <c r="CH373" s="20">
        <v>1157</v>
      </c>
      <c r="CI373" s="20">
        <v>450</v>
      </c>
      <c r="CJ373" s="21">
        <f t="shared" si="3066"/>
        <v>1607</v>
      </c>
      <c r="CK373" s="20">
        <v>197208</v>
      </c>
      <c r="CL373" s="20">
        <v>16569</v>
      </c>
      <c r="CM373" s="20">
        <v>63599</v>
      </c>
      <c r="CN373" s="20">
        <v>4926</v>
      </c>
      <c r="CO373" s="21">
        <f t="shared" si="3067"/>
        <v>68525</v>
      </c>
      <c r="CP373" s="20">
        <v>14394</v>
      </c>
      <c r="CQ373" s="20">
        <v>789</v>
      </c>
      <c r="CR373" s="21">
        <f t="shared" si="3068"/>
        <v>15183</v>
      </c>
    </row>
    <row r="374" spans="1:96" x14ac:dyDescent="0.35">
      <c r="A374" s="14">
        <f t="shared" si="2823"/>
        <v>44280</v>
      </c>
      <c r="B374" s="9">
        <f t="shared" ref="B374" si="4088">BQ374</f>
        <v>1620656</v>
      </c>
      <c r="C374">
        <f t="shared" ref="C374" si="4089">BT374</f>
        <v>347203</v>
      </c>
      <c r="D374">
        <v>330008</v>
      </c>
      <c r="E374" s="9">
        <v>5689</v>
      </c>
      <c r="F374" s="9">
        <v>207</v>
      </c>
      <c r="H374">
        <v>46</v>
      </c>
      <c r="I374">
        <v>46</v>
      </c>
      <c r="J374">
        <v>38</v>
      </c>
      <c r="K374">
        <v>7</v>
      </c>
      <c r="L374">
        <v>8</v>
      </c>
      <c r="M374">
        <f t="shared" ref="M374" si="4090">-(J374-J373)+L374</f>
        <v>7</v>
      </c>
      <c r="N374" s="7">
        <f t="shared" ref="N374" si="4091">B374-C374</f>
        <v>1273453</v>
      </c>
      <c r="O374" s="4">
        <f t="shared" ref="O374" si="4092">C374/B374</f>
        <v>0.21423608711534095</v>
      </c>
      <c r="R374">
        <f t="shared" ref="R374" si="4093">C374-C373</f>
        <v>142</v>
      </c>
      <c r="S374">
        <f t="shared" ref="S374" si="4094">N374-N373</f>
        <v>466</v>
      </c>
      <c r="T374" s="8">
        <f t="shared" ref="T374" si="4095">R374/V374</f>
        <v>0.23355263157894737</v>
      </c>
      <c r="U374" s="8">
        <f t="shared" ref="U374" si="4096">SUM(R368:R374)/SUM(V368:V374)</f>
        <v>0.18575078388108235</v>
      </c>
      <c r="V374">
        <f t="shared" ref="V374" si="4097">B374-B373</f>
        <v>608</v>
      </c>
      <c r="W374">
        <f t="shared" ref="W374" si="4098">C374-D374-E374</f>
        <v>11506</v>
      </c>
      <c r="X374" s="3">
        <f t="shared" ref="X374" si="4099">F374/W374</f>
        <v>1.7990613592908048E-2</v>
      </c>
      <c r="Y374">
        <f t="shared" ref="Y374" si="4100">E374-E373</f>
        <v>6</v>
      </c>
      <c r="Z374">
        <v>2747</v>
      </c>
      <c r="AA374">
        <v>1607</v>
      </c>
      <c r="AB374">
        <v>15184</v>
      </c>
      <c r="AC374">
        <v>2591</v>
      </c>
      <c r="AD374">
        <v>1541</v>
      </c>
      <c r="AE374">
        <v>14563</v>
      </c>
      <c r="AF374">
        <v>57</v>
      </c>
      <c r="AG374">
        <v>32</v>
      </c>
      <c r="AH374">
        <v>300</v>
      </c>
      <c r="AI374">
        <f t="shared" ref="AI374" si="4101">Z374-AC374-AF374</f>
        <v>99</v>
      </c>
      <c r="AJ374">
        <f t="shared" ref="AJ374" si="4102">AA374-AD374-AG374</f>
        <v>34</v>
      </c>
      <c r="AK374">
        <f t="shared" ref="AK374" si="4103">AB374-AE374-AH374</f>
        <v>321</v>
      </c>
      <c r="AL374">
        <v>9</v>
      </c>
      <c r="AM374">
        <v>9</v>
      </c>
      <c r="AN374">
        <v>29</v>
      </c>
      <c r="AS374">
        <f t="shared" ref="AS374" si="4104">BM374-BM373</f>
        <v>2136</v>
      </c>
      <c r="AT374">
        <f t="shared" ref="AT374" si="4105">BN374-BN373</f>
        <v>177</v>
      </c>
      <c r="AU374">
        <f t="shared" ref="AU374" si="4106">AT374/AS374</f>
        <v>8.2865168539325837E-2</v>
      </c>
      <c r="AV374">
        <f t="shared" ref="AV374" si="4107">BU374-BU373</f>
        <v>190</v>
      </c>
      <c r="AW374">
        <f t="shared" ref="AW374" si="4108">BV374-BV373</f>
        <v>4</v>
      </c>
      <c r="AX374">
        <f t="shared" ref="AX374" si="4109">CK374-CK373</f>
        <v>628</v>
      </c>
      <c r="AY374">
        <f t="shared" ref="AY374" si="4110">CL374-CL373</f>
        <v>6</v>
      </c>
      <c r="AZ374">
        <f t="shared" ref="AZ374" si="4111">CC374-CC373</f>
        <v>94</v>
      </c>
      <c r="BA374">
        <f t="shared" ref="BA374" si="4112">CD374-CD373</f>
        <v>0</v>
      </c>
      <c r="BB374">
        <f t="shared" ref="BB374" si="4113">AW374/AV374</f>
        <v>2.1052631578947368E-2</v>
      </c>
      <c r="BC374">
        <f t="shared" ref="BC374" si="4114">AY374/AX374</f>
        <v>9.5541401273885346E-3</v>
      </c>
      <c r="BD374">
        <f t="shared" ref="BD374" si="4115">AZ374/AY374</f>
        <v>15.666666666666666</v>
      </c>
      <c r="BE374">
        <f t="shared" ref="BE374" si="4116">SUM(AT368:AT374)/SUM(AS368:AS374)</f>
        <v>4.1081539204030466E-2</v>
      </c>
      <c r="BF374">
        <f t="shared" ref="BF374" si="4117">SUM(AT361:AT374)/SUM(AS361:AS374)</f>
        <v>3.9284575615306232E-2</v>
      </c>
      <c r="BG374">
        <f t="shared" ref="BG374" si="4118">SUM(AW368:AW374)/SUM(AV368:AV374)</f>
        <v>1.0030090270812437E-2</v>
      </c>
      <c r="BH374">
        <f t="shared" ref="BH374" si="4119">SUM(AY368:AY374)/SUM(AX368:AX374)</f>
        <v>2.4828984038510259E-2</v>
      </c>
      <c r="BI374">
        <f t="shared" ref="BI374" si="4120">SUM(BA368:BA374)/SUM(AZ368:AZ374)</f>
        <v>1.0025062656641603E-2</v>
      </c>
      <c r="BM374" s="20">
        <v>4362203</v>
      </c>
      <c r="BN374" s="20">
        <v>375366</v>
      </c>
      <c r="BO374" s="20">
        <v>1358946</v>
      </c>
      <c r="BP374" s="20">
        <v>261710</v>
      </c>
      <c r="BQ374" s="21">
        <f t="shared" si="3061"/>
        <v>1620656</v>
      </c>
      <c r="BR374" s="20">
        <v>287932</v>
      </c>
      <c r="BS374" s="20">
        <v>59271</v>
      </c>
      <c r="BT374" s="21">
        <f t="shared" si="3062"/>
        <v>347203</v>
      </c>
      <c r="BU374" s="20">
        <v>35622</v>
      </c>
      <c r="BV374" s="20">
        <v>2880</v>
      </c>
      <c r="BW374" s="20">
        <v>8976</v>
      </c>
      <c r="BX374" s="20">
        <v>3014</v>
      </c>
      <c r="BY374" s="21">
        <f t="shared" si="3063"/>
        <v>11990</v>
      </c>
      <c r="BZ374" s="20">
        <v>2120</v>
      </c>
      <c r="CA374" s="20">
        <v>627</v>
      </c>
      <c r="CB374" s="21">
        <f t="shared" si="3064"/>
        <v>2747</v>
      </c>
      <c r="CC374" s="20">
        <v>27404</v>
      </c>
      <c r="CD374" s="20">
        <v>1695</v>
      </c>
      <c r="CE374" s="20">
        <v>5107</v>
      </c>
      <c r="CF374" s="20">
        <v>1776</v>
      </c>
      <c r="CG374" s="21">
        <f t="shared" si="3065"/>
        <v>6883</v>
      </c>
      <c r="CH374" s="20">
        <v>1158</v>
      </c>
      <c r="CI374" s="20">
        <v>450</v>
      </c>
      <c r="CJ374" s="21">
        <f t="shared" si="3066"/>
        <v>1608</v>
      </c>
      <c r="CK374" s="20">
        <v>197836</v>
      </c>
      <c r="CL374" s="20">
        <v>16575</v>
      </c>
      <c r="CM374" s="20">
        <v>63716</v>
      </c>
      <c r="CN374" s="20">
        <v>4925</v>
      </c>
      <c r="CO374" s="21">
        <f t="shared" si="3067"/>
        <v>68641</v>
      </c>
      <c r="CP374" s="20">
        <v>14403</v>
      </c>
      <c r="CQ374" s="20">
        <v>792</v>
      </c>
      <c r="CR374" s="21">
        <f t="shared" si="3068"/>
        <v>15195</v>
      </c>
    </row>
    <row r="375" spans="1:96" x14ac:dyDescent="0.35">
      <c r="A375" s="14">
        <f t="shared" si="2823"/>
        <v>44281</v>
      </c>
      <c r="B375" s="9">
        <f t="shared" ref="B375" si="4121">BQ375</f>
        <v>1626136</v>
      </c>
      <c r="C375">
        <f t="shared" ref="C375" si="4122">BT375</f>
        <v>348611</v>
      </c>
      <c r="D375">
        <v>330816</v>
      </c>
      <c r="E375" s="9">
        <v>5708</v>
      </c>
      <c r="F375" s="9">
        <v>207</v>
      </c>
      <c r="H375">
        <v>46</v>
      </c>
      <c r="I375">
        <v>38</v>
      </c>
      <c r="J375">
        <v>36</v>
      </c>
      <c r="K375">
        <v>7</v>
      </c>
      <c r="L375">
        <v>9</v>
      </c>
      <c r="M375">
        <f t="shared" ref="M375" si="4123">-(J375-J374)+L375</f>
        <v>11</v>
      </c>
      <c r="N375" s="7">
        <f t="shared" ref="N375" si="4124">B375-C375</f>
        <v>1277525</v>
      </c>
      <c r="O375" s="4">
        <f t="shared" ref="O375" si="4125">C375/B375</f>
        <v>0.21437997805841577</v>
      </c>
      <c r="R375">
        <f t="shared" ref="R375" si="4126">C375-C374</f>
        <v>1408</v>
      </c>
      <c r="S375">
        <f t="shared" ref="S375" si="4127">N375-N374</f>
        <v>4072</v>
      </c>
      <c r="T375" s="8">
        <f t="shared" ref="T375" si="4128">R375/V375</f>
        <v>0.25693430656934307</v>
      </c>
      <c r="U375" s="8">
        <f t="shared" ref="U375" si="4129">SUM(R369:R375)/SUM(V369:V375)</f>
        <v>0.20738540849490081</v>
      </c>
      <c r="V375">
        <f t="shared" ref="V375" si="4130">B375-B374</f>
        <v>5480</v>
      </c>
      <c r="W375">
        <f t="shared" ref="W375" si="4131">C375-D375-E375</f>
        <v>12087</v>
      </c>
      <c r="X375" s="3">
        <f t="shared" ref="X375" si="4132">F375/W375</f>
        <v>1.7125837676842889E-2</v>
      </c>
      <c r="Y375">
        <f t="shared" ref="Y375" si="4133">E375-E374</f>
        <v>19</v>
      </c>
      <c r="Z375">
        <v>2747</v>
      </c>
      <c r="AA375">
        <v>1608</v>
      </c>
      <c r="AB375">
        <v>15194</v>
      </c>
      <c r="AC375">
        <v>2602</v>
      </c>
      <c r="AD375">
        <v>1540</v>
      </c>
      <c r="AE375">
        <v>14575</v>
      </c>
      <c r="AF375">
        <v>57</v>
      </c>
      <c r="AG375">
        <v>32</v>
      </c>
      <c r="AH375">
        <v>300</v>
      </c>
      <c r="AI375">
        <f t="shared" ref="AI375" si="4134">Z375-AC375-AF375</f>
        <v>88</v>
      </c>
      <c r="AJ375">
        <f t="shared" ref="AJ375" si="4135">AA375-AD375-AG375</f>
        <v>36</v>
      </c>
      <c r="AK375">
        <f t="shared" ref="AK375" si="4136">AB375-AE375-AH375</f>
        <v>319</v>
      </c>
      <c r="AL375">
        <v>7</v>
      </c>
      <c r="AM375">
        <v>7</v>
      </c>
      <c r="AN375">
        <v>30</v>
      </c>
      <c r="AS375">
        <f t="shared" ref="AS375" si="4137">BM375-BM374</f>
        <v>27353</v>
      </c>
      <c r="AT375">
        <f t="shared" ref="AT375" si="4138">BN375-BN374</f>
        <v>1464</v>
      </c>
      <c r="AU375">
        <f t="shared" ref="AU375" si="4139">AT375/AS375</f>
        <v>5.3522465543084853E-2</v>
      </c>
      <c r="AV375">
        <f t="shared" ref="AV375" si="4140">BU375-BU374</f>
        <v>116</v>
      </c>
      <c r="AW375">
        <f t="shared" ref="AW375" si="4141">BV375-BV374</f>
        <v>3</v>
      </c>
      <c r="AX375">
        <f t="shared" ref="AX375" si="4142">CK375-CK374</f>
        <v>437</v>
      </c>
      <c r="AY375">
        <f t="shared" ref="AY375" si="4143">CL375-CL374</f>
        <v>17</v>
      </c>
      <c r="AZ375">
        <f t="shared" ref="AZ375" si="4144">CC375-CC374</f>
        <v>106</v>
      </c>
      <c r="BA375">
        <f t="shared" ref="BA375" si="4145">CD375-CD374</f>
        <v>3</v>
      </c>
      <c r="BB375">
        <f t="shared" ref="BB375" si="4146">AW375/AV375</f>
        <v>2.5862068965517241E-2</v>
      </c>
      <c r="BC375">
        <f t="shared" ref="BC375" si="4147">AY375/AX375</f>
        <v>3.8901601830663615E-2</v>
      </c>
      <c r="BD375">
        <f t="shared" ref="BD375" si="4148">AZ375/AY375</f>
        <v>6.2352941176470589</v>
      </c>
      <c r="BE375">
        <f t="shared" ref="BE375" si="4149">SUM(AT369:AT375)/SUM(AS369:AS375)</f>
        <v>4.6289913659146406E-2</v>
      </c>
      <c r="BF375">
        <f t="shared" ref="BF375" si="4150">SUM(AT362:AT375)/SUM(AS362:AS375)</f>
        <v>4.202332814022558E-2</v>
      </c>
      <c r="BG375">
        <f t="shared" ref="BG375" si="4151">SUM(AW369:AW375)/SUM(AV369:AV375)</f>
        <v>1.2562814070351759E-2</v>
      </c>
      <c r="BH375">
        <f t="shared" ref="BH375" si="4152">SUM(AY369:AY375)/SUM(AX369:AX375)</f>
        <v>2.5237449118046134E-2</v>
      </c>
      <c r="BI375">
        <f t="shared" ref="BI375" si="4153">SUM(BA369:BA375)/SUM(AZ369:AZ375)</f>
        <v>1.5822784810126583E-2</v>
      </c>
      <c r="BM375" s="20">
        <v>4389556</v>
      </c>
      <c r="BN375" s="20">
        <v>376830</v>
      </c>
      <c r="BO375" s="20">
        <v>1362878</v>
      </c>
      <c r="BP375" s="20">
        <v>263258</v>
      </c>
      <c r="BQ375" s="21">
        <f t="shared" si="3061"/>
        <v>1626136</v>
      </c>
      <c r="BR375" s="20">
        <v>288896</v>
      </c>
      <c r="BS375" s="20">
        <v>59715</v>
      </c>
      <c r="BT375" s="21">
        <f t="shared" si="3062"/>
        <v>348611</v>
      </c>
      <c r="BU375" s="20">
        <v>35738</v>
      </c>
      <c r="BV375" s="20">
        <v>2883</v>
      </c>
      <c r="BW375" s="20">
        <v>8987</v>
      </c>
      <c r="BX375" s="20">
        <v>3029</v>
      </c>
      <c r="BY375" s="21">
        <f t="shared" si="3063"/>
        <v>12016</v>
      </c>
      <c r="BZ375" s="20">
        <v>2122</v>
      </c>
      <c r="CA375" s="20">
        <v>629</v>
      </c>
      <c r="CB375" s="21">
        <f t="shared" si="3064"/>
        <v>2751</v>
      </c>
      <c r="CC375" s="20">
        <v>27510</v>
      </c>
      <c r="CD375" s="20">
        <v>1698</v>
      </c>
      <c r="CE375" s="20">
        <v>5139</v>
      </c>
      <c r="CF375" s="20">
        <v>1758</v>
      </c>
      <c r="CG375" s="21">
        <f t="shared" si="3065"/>
        <v>6897</v>
      </c>
      <c r="CH375" s="20">
        <v>1160</v>
      </c>
      <c r="CI375" s="20">
        <v>449</v>
      </c>
      <c r="CJ375" s="21">
        <f t="shared" si="3066"/>
        <v>1609</v>
      </c>
      <c r="CK375" s="20">
        <v>198273</v>
      </c>
      <c r="CL375" s="20">
        <v>16592</v>
      </c>
      <c r="CM375" s="20">
        <v>63784</v>
      </c>
      <c r="CN375" s="20">
        <v>4947</v>
      </c>
      <c r="CO375" s="21">
        <f t="shared" si="3067"/>
        <v>68731</v>
      </c>
      <c r="CP375" s="20">
        <v>14417</v>
      </c>
      <c r="CQ375" s="20">
        <v>794</v>
      </c>
      <c r="CR375" s="21">
        <f t="shared" si="3068"/>
        <v>15211</v>
      </c>
    </row>
    <row r="376" spans="1:96" x14ac:dyDescent="0.35">
      <c r="A376" s="14">
        <f t="shared" si="2823"/>
        <v>44282</v>
      </c>
      <c r="B376" s="9">
        <f t="shared" ref="B376" si="4154">BQ376</f>
        <v>1628838</v>
      </c>
      <c r="C376">
        <f t="shared" ref="C376" si="4155">BT376</f>
        <v>349141</v>
      </c>
      <c r="D376">
        <v>331268</v>
      </c>
      <c r="E376" s="9">
        <v>5716</v>
      </c>
      <c r="F376" s="9">
        <v>201</v>
      </c>
      <c r="H376">
        <v>43</v>
      </c>
      <c r="I376">
        <v>33</v>
      </c>
      <c r="J376">
        <v>36</v>
      </c>
      <c r="K376">
        <v>7</v>
      </c>
      <c r="L376">
        <v>9</v>
      </c>
      <c r="M376">
        <f t="shared" ref="M376" si="4156">-(J376-J375)+L376</f>
        <v>9</v>
      </c>
      <c r="N376" s="7">
        <f t="shared" ref="N376" si="4157">B376-C376</f>
        <v>1279697</v>
      </c>
      <c r="O376" s="4">
        <f t="shared" ref="O376" si="4158">C376/B376</f>
        <v>0.21434973889361619</v>
      </c>
      <c r="R376">
        <f t="shared" ref="R376" si="4159">C376-C375</f>
        <v>530</v>
      </c>
      <c r="S376">
        <f t="shared" ref="S376" si="4160">N376-N375</f>
        <v>2172</v>
      </c>
      <c r="T376" s="8">
        <f t="shared" ref="T376" si="4161">R376/V376</f>
        <v>0.19615099925980756</v>
      </c>
      <c r="U376" s="8">
        <f t="shared" ref="U376" si="4162">SUM(R370:R376)/SUM(V370:V376)</f>
        <v>0.21127861529871581</v>
      </c>
      <c r="V376">
        <f t="shared" ref="V376" si="4163">B376-B375</f>
        <v>2702</v>
      </c>
      <c r="W376">
        <f t="shared" ref="W376" si="4164">C376-D376-E376</f>
        <v>12157</v>
      </c>
      <c r="X376" s="3">
        <f t="shared" ref="X376" si="4165">F376/W376</f>
        <v>1.6533684297112775E-2</v>
      </c>
      <c r="Y376">
        <f t="shared" ref="Y376" si="4166">E376-E375</f>
        <v>8</v>
      </c>
      <c r="Z376">
        <v>2751</v>
      </c>
      <c r="AA376">
        <v>1609</v>
      </c>
      <c r="AB376">
        <v>15211</v>
      </c>
      <c r="AC376">
        <v>2608</v>
      </c>
      <c r="AD376">
        <v>1543</v>
      </c>
      <c r="AE376">
        <v>14586</v>
      </c>
      <c r="AF376">
        <v>57</v>
      </c>
      <c r="AG376">
        <v>32</v>
      </c>
      <c r="AH376">
        <v>300</v>
      </c>
      <c r="AI376">
        <f t="shared" ref="AI376" si="4167">Z376-AC376-AF376</f>
        <v>86</v>
      </c>
      <c r="AJ376">
        <f t="shared" ref="AJ376" si="4168">AA376-AD376-AG376</f>
        <v>34</v>
      </c>
      <c r="AK376">
        <f t="shared" ref="AK376" si="4169">AB376-AE376-AH376</f>
        <v>325</v>
      </c>
      <c r="AL376">
        <v>7</v>
      </c>
      <c r="AM376">
        <v>7</v>
      </c>
      <c r="AN376">
        <v>32</v>
      </c>
      <c r="AS376">
        <f t="shared" ref="AS376" si="4170">BM376-BM375</f>
        <v>13617</v>
      </c>
      <c r="AT376">
        <f t="shared" ref="AT376" si="4171">BN376-BN375</f>
        <v>587</v>
      </c>
      <c r="AU376">
        <f t="shared" ref="AU376" si="4172">AT376/AS376</f>
        <v>4.3107879856062278E-2</v>
      </c>
      <c r="AV376">
        <f t="shared" ref="AV376" si="4173">BU376-BU375</f>
        <v>263</v>
      </c>
      <c r="AW376">
        <f t="shared" ref="AW376" si="4174">BV376-BV375</f>
        <v>5</v>
      </c>
      <c r="AX376">
        <f t="shared" ref="AX376" si="4175">CK376-CK375</f>
        <v>549</v>
      </c>
      <c r="AY376">
        <f t="shared" ref="AY376" si="4176">CL376-CL375</f>
        <v>17</v>
      </c>
      <c r="AZ376">
        <f t="shared" ref="AZ376" si="4177">CC376-CC375</f>
        <v>119</v>
      </c>
      <c r="BA376">
        <f t="shared" ref="BA376" si="4178">CD376-CD375</f>
        <v>-1</v>
      </c>
      <c r="BB376">
        <f t="shared" ref="BB376" si="4179">AW376/AV376</f>
        <v>1.9011406844106463E-2</v>
      </c>
      <c r="BC376">
        <f t="shared" ref="BC376" si="4180">AY376/AX376</f>
        <v>3.0965391621129327E-2</v>
      </c>
      <c r="BD376">
        <f t="shared" ref="BD376" si="4181">AZ376/AY376</f>
        <v>7</v>
      </c>
      <c r="BE376">
        <f t="shared" ref="BE376" si="4182">SUM(AT370:AT376)/SUM(AS370:AS376)</f>
        <v>4.6620635777719056E-2</v>
      </c>
      <c r="BF376">
        <f t="shared" ref="BF376" si="4183">SUM(AT363:AT376)/SUM(AS363:AS376)</f>
        <v>4.2768005704777755E-2</v>
      </c>
      <c r="BG376">
        <f t="shared" ref="BG376" si="4184">SUM(AW370:AW376)/SUM(AV370:AV376)</f>
        <v>1.9252548131370329E-2</v>
      </c>
      <c r="BH376">
        <f t="shared" ref="BH376" si="4185">SUM(AY370:AY376)/SUM(AX370:AX376)</f>
        <v>2.5928896017107725E-2</v>
      </c>
      <c r="BI376">
        <f t="shared" ref="BI376" si="4186">SUM(BA370:BA376)/SUM(AZ370:AZ376)</f>
        <v>7.1942446043165471E-3</v>
      </c>
      <c r="BM376" s="20">
        <v>4403173</v>
      </c>
      <c r="BN376" s="20">
        <v>377417</v>
      </c>
      <c r="BO376" s="20">
        <v>1364734</v>
      </c>
      <c r="BP376" s="20">
        <v>264104</v>
      </c>
      <c r="BQ376" s="21">
        <f t="shared" si="3061"/>
        <v>1628838</v>
      </c>
      <c r="BR376" s="20">
        <v>289302</v>
      </c>
      <c r="BS376" s="20">
        <v>59839</v>
      </c>
      <c r="BT376" s="21">
        <f t="shared" si="3062"/>
        <v>349141</v>
      </c>
      <c r="BU376" s="20">
        <v>36001</v>
      </c>
      <c r="BV376" s="20">
        <v>2888</v>
      </c>
      <c r="BW376" s="20">
        <v>8994</v>
      </c>
      <c r="BX376" s="20">
        <v>3044</v>
      </c>
      <c r="BY376" s="21">
        <f t="shared" si="3063"/>
        <v>12038</v>
      </c>
      <c r="BZ376" s="20">
        <v>2123</v>
      </c>
      <c r="CA376" s="20">
        <v>630</v>
      </c>
      <c r="CB376" s="21">
        <f t="shared" si="3064"/>
        <v>2753</v>
      </c>
      <c r="CC376" s="20">
        <v>27629</v>
      </c>
      <c r="CD376" s="20">
        <v>1697</v>
      </c>
      <c r="CE376" s="20">
        <v>5142</v>
      </c>
      <c r="CF376" s="20">
        <v>1763</v>
      </c>
      <c r="CG376" s="21">
        <f t="shared" si="3065"/>
        <v>6905</v>
      </c>
      <c r="CH376" s="20">
        <v>1160</v>
      </c>
      <c r="CI376" s="20">
        <v>449</v>
      </c>
      <c r="CJ376" s="21">
        <f t="shared" si="3066"/>
        <v>1609</v>
      </c>
      <c r="CK376" s="20">
        <v>198822</v>
      </c>
      <c r="CL376" s="20">
        <v>16609</v>
      </c>
      <c r="CM376" s="20">
        <v>63879</v>
      </c>
      <c r="CN376" s="20">
        <v>4959</v>
      </c>
      <c r="CO376" s="21">
        <f t="shared" si="3067"/>
        <v>68838</v>
      </c>
      <c r="CP376" s="20">
        <v>14432</v>
      </c>
      <c r="CQ376" s="20">
        <v>794</v>
      </c>
      <c r="CR376" s="21">
        <f t="shared" si="3068"/>
        <v>15226</v>
      </c>
    </row>
    <row r="377" spans="1:96" x14ac:dyDescent="0.35">
      <c r="A377" s="14">
        <f t="shared" si="2823"/>
        <v>44283</v>
      </c>
      <c r="B377" s="9">
        <f t="shared" ref="B377" si="4187">BQ377</f>
        <v>1630912</v>
      </c>
      <c r="C377">
        <f t="shared" ref="C377" si="4188">BT377</f>
        <v>349598</v>
      </c>
      <c r="D377">
        <v>331453</v>
      </c>
      <c r="E377" s="9">
        <v>5718</v>
      </c>
      <c r="F377" s="9">
        <v>192</v>
      </c>
      <c r="H377">
        <v>42</v>
      </c>
      <c r="I377">
        <v>35</v>
      </c>
      <c r="J377">
        <v>24</v>
      </c>
      <c r="K377">
        <v>3</v>
      </c>
      <c r="L377">
        <v>3</v>
      </c>
      <c r="M377">
        <f t="shared" ref="M377" si="4189">-(J377-J376)+L377</f>
        <v>15</v>
      </c>
      <c r="N377" s="7">
        <f t="shared" ref="N377" si="4190">B377-C377</f>
        <v>1281314</v>
      </c>
      <c r="O377" s="4">
        <f t="shared" ref="O377" si="4191">C377/B377</f>
        <v>0.2143573656947769</v>
      </c>
      <c r="R377">
        <f t="shared" ref="R377" si="4192">C377-C376</f>
        <v>457</v>
      </c>
      <c r="S377">
        <f t="shared" ref="S377" si="4193">N377-N376</f>
        <v>1617</v>
      </c>
      <c r="T377" s="8">
        <f t="shared" ref="T377" si="4194">R377/V377</f>
        <v>0.22034715525554485</v>
      </c>
      <c r="U377" s="8">
        <f t="shared" ref="U377" si="4195">SUM(R371:R377)/SUM(V371:V377)</f>
        <v>0.21563994064955763</v>
      </c>
      <c r="V377">
        <f t="shared" ref="V377" si="4196">B377-B376</f>
        <v>2074</v>
      </c>
      <c r="W377">
        <f t="shared" ref="W377" si="4197">C377-D377-E377</f>
        <v>12427</v>
      </c>
      <c r="X377" s="3">
        <f t="shared" ref="X377" si="4198">F377/W377</f>
        <v>1.5450229339341755E-2</v>
      </c>
      <c r="Y377">
        <f t="shared" ref="Y377" si="4199">E377-E376</f>
        <v>2</v>
      </c>
      <c r="Z377">
        <v>2753</v>
      </c>
      <c r="AA377">
        <v>1609</v>
      </c>
      <c r="AB377">
        <v>15224</v>
      </c>
      <c r="AC377">
        <v>2611</v>
      </c>
      <c r="AD377">
        <v>1543</v>
      </c>
      <c r="AE377">
        <v>14590</v>
      </c>
      <c r="AF377">
        <v>57</v>
      </c>
      <c r="AG377">
        <v>33</v>
      </c>
      <c r="AH377">
        <v>300</v>
      </c>
      <c r="AI377">
        <f t="shared" ref="AI377" si="4200">Z377-AC377-AF377</f>
        <v>85</v>
      </c>
      <c r="AJ377">
        <f t="shared" ref="AJ377" si="4201">AA377-AD377-AG377</f>
        <v>33</v>
      </c>
      <c r="AK377">
        <f t="shared" ref="AK377" si="4202">AB377-AE377-AH377</f>
        <v>334</v>
      </c>
      <c r="AL377">
        <v>7</v>
      </c>
      <c r="AM377">
        <v>7</v>
      </c>
      <c r="AN377">
        <v>32</v>
      </c>
      <c r="AS377">
        <f t="shared" ref="AS377" si="4203">BM377-BM376</f>
        <v>6989</v>
      </c>
      <c r="AT377">
        <f t="shared" ref="AT377" si="4204">BN377-BN376</f>
        <v>479</v>
      </c>
      <c r="AU377">
        <f t="shared" ref="AU377" si="4205">AT377/AS377</f>
        <v>6.8536271283445416E-2</v>
      </c>
      <c r="AV377">
        <f t="shared" ref="AV377" si="4206">BU377-BU376</f>
        <v>15</v>
      </c>
      <c r="AW377">
        <f t="shared" ref="AW377" si="4207">BV377-BV376</f>
        <v>3</v>
      </c>
      <c r="AX377">
        <f t="shared" ref="AX377" si="4208">CK377-CK376</f>
        <v>215</v>
      </c>
      <c r="AY377">
        <f t="shared" ref="AY377" si="4209">CL377-CL376</f>
        <v>17</v>
      </c>
      <c r="AZ377">
        <f t="shared" ref="AZ377" si="4210">CC377-CC376</f>
        <v>14</v>
      </c>
      <c r="BA377">
        <f t="shared" ref="BA377" si="4211">CD377-CD376</f>
        <v>-1</v>
      </c>
      <c r="BB377">
        <f t="shared" ref="BB377" si="4212">AW377/AV377</f>
        <v>0.2</v>
      </c>
      <c r="BC377">
        <f t="shared" ref="BC377" si="4213">AY377/AX377</f>
        <v>7.9069767441860464E-2</v>
      </c>
      <c r="BD377">
        <f t="shared" ref="BD377" si="4214">AZ377/AY377</f>
        <v>0.82352941176470584</v>
      </c>
      <c r="BE377">
        <f t="shared" ref="BE377" si="4215">SUM(AT371:AT377)/SUM(AS371:AS377)</f>
        <v>4.7226063890085476E-2</v>
      </c>
      <c r="BF377">
        <f t="shared" ref="BF377" si="4216">SUM(AT364:AT377)/SUM(AS364:AS377)</f>
        <v>4.3304980631205213E-2</v>
      </c>
      <c r="BG377">
        <f t="shared" ref="BG377" si="4217">SUM(AW371:AW377)/SUM(AV371:AV377)</f>
        <v>1.9540229885057471E-2</v>
      </c>
      <c r="BH377">
        <f t="shared" ref="BH377" si="4218">SUM(AY371:AY377)/SUM(AX371:AX377)</f>
        <v>2.8893780957622454E-2</v>
      </c>
      <c r="BI377">
        <f t="shared" ref="BI377" si="4219">SUM(BA371:BA377)/SUM(AZ371:AZ377)</f>
        <v>7.2992700729927005E-3</v>
      </c>
      <c r="BM377" s="20">
        <v>4410162</v>
      </c>
      <c r="BN377" s="20">
        <v>377896</v>
      </c>
      <c r="BO377" s="20">
        <v>1367442</v>
      </c>
      <c r="BP377" s="20">
        <v>263470</v>
      </c>
      <c r="BQ377" s="21">
        <f t="shared" si="3061"/>
        <v>1630912</v>
      </c>
      <c r="BR377" s="20">
        <v>289689</v>
      </c>
      <c r="BS377" s="20">
        <v>59909</v>
      </c>
      <c r="BT377" s="21">
        <f t="shared" si="3062"/>
        <v>349598</v>
      </c>
      <c r="BU377" s="20">
        <v>36016</v>
      </c>
      <c r="BV377" s="20">
        <v>2891</v>
      </c>
      <c r="BW377" s="20">
        <v>9002</v>
      </c>
      <c r="BX377" s="20">
        <v>3041</v>
      </c>
      <c r="BY377" s="21">
        <f t="shared" si="3063"/>
        <v>12043</v>
      </c>
      <c r="BZ377" s="20">
        <v>2125</v>
      </c>
      <c r="CA377" s="20">
        <v>630</v>
      </c>
      <c r="CB377" s="21">
        <f t="shared" si="3064"/>
        <v>2755</v>
      </c>
      <c r="CC377" s="20">
        <v>27643</v>
      </c>
      <c r="CD377" s="20">
        <v>1696</v>
      </c>
      <c r="CE377" s="20">
        <v>5143</v>
      </c>
      <c r="CF377" s="20">
        <v>1763</v>
      </c>
      <c r="CG377" s="21">
        <f t="shared" si="3065"/>
        <v>6906</v>
      </c>
      <c r="CH377" s="20">
        <v>1160</v>
      </c>
      <c r="CI377" s="20">
        <v>449</v>
      </c>
      <c r="CJ377" s="21">
        <f t="shared" si="3066"/>
        <v>1609</v>
      </c>
      <c r="CK377" s="20">
        <v>199037</v>
      </c>
      <c r="CL377" s="20">
        <v>16626</v>
      </c>
      <c r="CM377" s="20">
        <v>63930</v>
      </c>
      <c r="CN377" s="20">
        <v>4967</v>
      </c>
      <c r="CO377" s="21">
        <f t="shared" si="3067"/>
        <v>68897</v>
      </c>
      <c r="CP377" s="20">
        <v>14445</v>
      </c>
      <c r="CQ377" s="20">
        <v>796</v>
      </c>
      <c r="CR377" s="21">
        <f t="shared" si="3068"/>
        <v>15241</v>
      </c>
    </row>
    <row r="378" spans="1:96" x14ac:dyDescent="0.35">
      <c r="A378" s="14">
        <f t="shared" si="2823"/>
        <v>44284</v>
      </c>
      <c r="B378" s="9">
        <f t="shared" ref="B378" si="4220">BQ378</f>
        <v>1631951</v>
      </c>
      <c r="C378">
        <f t="shared" ref="C378" si="4221">BT378</f>
        <v>349736</v>
      </c>
      <c r="D378">
        <v>331671</v>
      </c>
      <c r="E378" s="9">
        <v>5725</v>
      </c>
      <c r="F378" s="9">
        <v>196</v>
      </c>
      <c r="H378">
        <v>44</v>
      </c>
      <c r="I378">
        <v>38</v>
      </c>
      <c r="J378">
        <v>23</v>
      </c>
      <c r="K378">
        <v>3</v>
      </c>
      <c r="L378">
        <v>4</v>
      </c>
      <c r="M378">
        <f t="shared" ref="M378" si="4222">-(J378-J377)+L378</f>
        <v>5</v>
      </c>
      <c r="N378" s="7">
        <f t="shared" ref="N378" si="4223">B378-C378</f>
        <v>1282215</v>
      </c>
      <c r="O378" s="4">
        <f t="shared" ref="O378" si="4224">C378/B378</f>
        <v>0.21430545402404852</v>
      </c>
      <c r="R378">
        <f t="shared" ref="R378" si="4225">C378-C377</f>
        <v>138</v>
      </c>
      <c r="S378">
        <f t="shared" ref="S378" si="4226">N378-N377</f>
        <v>901</v>
      </c>
      <c r="T378" s="8">
        <f t="shared" ref="T378" si="4227">R378/V378</f>
        <v>0.13282001924927817</v>
      </c>
      <c r="U378" s="8">
        <f t="shared" ref="U378" si="4228">SUM(R372:R378)/SUM(V372:V378)</f>
        <v>0.21708086566668511</v>
      </c>
      <c r="V378">
        <f t="shared" ref="V378" si="4229">B378-B377</f>
        <v>1039</v>
      </c>
      <c r="W378">
        <f t="shared" ref="W378" si="4230">C378-D378-E378</f>
        <v>12340</v>
      </c>
      <c r="X378" s="3">
        <f t="shared" ref="X378" si="4231">F378/W378</f>
        <v>1.5883306320907616E-2</v>
      </c>
      <c r="Y378">
        <f t="shared" ref="Y378" si="4232">E378-E377</f>
        <v>7</v>
      </c>
      <c r="Z378">
        <v>2755</v>
      </c>
      <c r="AA378">
        <v>1609</v>
      </c>
      <c r="AB378">
        <v>15241</v>
      </c>
      <c r="AC378">
        <v>2613</v>
      </c>
      <c r="AD378">
        <v>1545</v>
      </c>
      <c r="AE378">
        <v>14602</v>
      </c>
      <c r="AF378">
        <v>57</v>
      </c>
      <c r="AG378">
        <v>33</v>
      </c>
      <c r="AH378">
        <v>300</v>
      </c>
      <c r="AI378">
        <f t="shared" ref="AI378" si="4233">Z378-AC378-AF378</f>
        <v>85</v>
      </c>
      <c r="AJ378">
        <f t="shared" ref="AJ378" si="4234">AA378-AD378-AG378</f>
        <v>31</v>
      </c>
      <c r="AK378">
        <f t="shared" ref="AK378" si="4235">AB378-AE378-AH378</f>
        <v>339</v>
      </c>
      <c r="AL378">
        <v>8</v>
      </c>
      <c r="AM378">
        <v>8</v>
      </c>
      <c r="AN378">
        <v>36</v>
      </c>
      <c r="AS378">
        <f t="shared" ref="AS378" si="4236">BM378-BM377</f>
        <v>3717</v>
      </c>
      <c r="AT378">
        <f t="shared" ref="AT378" si="4237">BN378-BN377</f>
        <v>157</v>
      </c>
      <c r="AU378">
        <f t="shared" ref="AU378" si="4238">AT378/AS378</f>
        <v>4.2238364272262574E-2</v>
      </c>
      <c r="AV378">
        <f t="shared" ref="AV378" si="4239">BU378-BU377</f>
        <v>15</v>
      </c>
      <c r="AW378">
        <f t="shared" ref="AW378" si="4240">BV378-BV377</f>
        <v>-3</v>
      </c>
      <c r="AX378">
        <f t="shared" ref="AX378" si="4241">CK378-CK377</f>
        <v>140</v>
      </c>
      <c r="AY378">
        <f t="shared" ref="AY378" si="4242">CL378-CL377</f>
        <v>12</v>
      </c>
      <c r="AZ378">
        <f t="shared" ref="AZ378" si="4243">CC378-CC377</f>
        <v>17</v>
      </c>
      <c r="BA378">
        <f t="shared" ref="BA378" si="4244">CD378-CD377</f>
        <v>0</v>
      </c>
      <c r="BB378">
        <f t="shared" ref="BB378" si="4245">AW378/AV378</f>
        <v>-0.2</v>
      </c>
      <c r="BC378">
        <f t="shared" ref="BC378" si="4246">AY378/AX378</f>
        <v>8.5714285714285715E-2</v>
      </c>
      <c r="BD378">
        <f t="shared" ref="BD378" si="4247">AZ378/AY378</f>
        <v>1.4166666666666667</v>
      </c>
      <c r="BE378">
        <f t="shared" ref="BE378" si="4248">SUM(AT372:AT378)/SUM(AS372:AS378)</f>
        <v>4.7573555335676185E-2</v>
      </c>
      <c r="BF378">
        <f t="shared" ref="BF378" si="4249">SUM(AT365:AT378)/SUM(AS365:AS378)</f>
        <v>4.3147574283422488E-2</v>
      </c>
      <c r="BG378">
        <f t="shared" ref="BG378" si="4250">SUM(AW372:AW378)/SUM(AV372:AV378)</f>
        <v>1.5222482435597189E-2</v>
      </c>
      <c r="BH378">
        <f t="shared" ref="BH378" si="4251">SUM(AY372:AY378)/SUM(AX372:AX378)</f>
        <v>3.1830985915492958E-2</v>
      </c>
      <c r="BI378">
        <f t="shared" ref="BI378" si="4252">SUM(BA372:BA378)/SUM(AZ372:AZ378)</f>
        <v>7.2886297376093291E-3</v>
      </c>
      <c r="BM378" s="20">
        <v>4413879</v>
      </c>
      <c r="BN378" s="20">
        <v>378053</v>
      </c>
      <c r="BO378" s="20">
        <v>1368367</v>
      </c>
      <c r="BP378" s="20">
        <v>263584</v>
      </c>
      <c r="BQ378" s="21">
        <f t="shared" si="3061"/>
        <v>1631951</v>
      </c>
      <c r="BR378" s="20">
        <v>289808</v>
      </c>
      <c r="BS378" s="20">
        <v>59928</v>
      </c>
      <c r="BT378" s="21">
        <f t="shared" si="3062"/>
        <v>349736</v>
      </c>
      <c r="BU378" s="20">
        <v>36031</v>
      </c>
      <c r="BV378" s="20">
        <v>2888</v>
      </c>
      <c r="BW378" s="20">
        <v>9009</v>
      </c>
      <c r="BX378" s="20">
        <v>3042</v>
      </c>
      <c r="BY378" s="21">
        <f t="shared" si="3063"/>
        <v>12051</v>
      </c>
      <c r="BZ378" s="20">
        <v>2125</v>
      </c>
      <c r="CA378" s="20">
        <v>630</v>
      </c>
      <c r="CB378" s="21">
        <f t="shared" si="3064"/>
        <v>2755</v>
      </c>
      <c r="CC378" s="20">
        <v>27660</v>
      </c>
      <c r="CD378" s="20">
        <v>1696</v>
      </c>
      <c r="CE378" s="20">
        <v>5146</v>
      </c>
      <c r="CF378" s="20">
        <v>1765</v>
      </c>
      <c r="CG378" s="21">
        <f t="shared" si="3065"/>
        <v>6911</v>
      </c>
      <c r="CH378" s="20">
        <v>1160</v>
      </c>
      <c r="CI378" s="20">
        <v>449</v>
      </c>
      <c r="CJ378" s="21">
        <f t="shared" si="3066"/>
        <v>1609</v>
      </c>
      <c r="CK378" s="20">
        <v>199177</v>
      </c>
      <c r="CL378" s="20">
        <v>16638</v>
      </c>
      <c r="CM378" s="20">
        <v>63949</v>
      </c>
      <c r="CN378" s="20">
        <v>4969</v>
      </c>
      <c r="CO378" s="21">
        <f t="shared" si="3067"/>
        <v>68918</v>
      </c>
      <c r="CP378" s="20">
        <v>14454</v>
      </c>
      <c r="CQ378" s="20">
        <v>797</v>
      </c>
      <c r="CR378" s="21">
        <f t="shared" si="3068"/>
        <v>15251</v>
      </c>
    </row>
    <row r="379" spans="1:96" x14ac:dyDescent="0.35">
      <c r="A379" s="14">
        <f t="shared" si="2823"/>
        <v>44285</v>
      </c>
      <c r="B379" s="9">
        <f t="shared" ref="B379" si="4253">BQ379</f>
        <v>1634662</v>
      </c>
      <c r="C379">
        <f t="shared" ref="C379" si="4254">BT379</f>
        <v>350322</v>
      </c>
      <c r="D379">
        <v>332440</v>
      </c>
      <c r="E379" s="9">
        <v>5729</v>
      </c>
      <c r="F379" s="9">
        <v>186</v>
      </c>
      <c r="H379">
        <v>45</v>
      </c>
      <c r="I379">
        <v>29</v>
      </c>
      <c r="J379">
        <v>16</v>
      </c>
      <c r="K379">
        <v>2</v>
      </c>
      <c r="L379">
        <v>2</v>
      </c>
      <c r="M379">
        <f t="shared" ref="M379" si="4255">-(J379-J378)+L379</f>
        <v>9</v>
      </c>
      <c r="N379" s="7">
        <f t="shared" ref="N379" si="4256">B379-C379</f>
        <v>1284340</v>
      </c>
      <c r="O379" s="4">
        <f t="shared" ref="O379" si="4257">C379/B379</f>
        <v>0.21430852371927653</v>
      </c>
      <c r="R379">
        <f t="shared" ref="R379" si="4258">C379-C378</f>
        <v>586</v>
      </c>
      <c r="S379">
        <f t="shared" ref="S379" si="4259">N379-N378</f>
        <v>2125</v>
      </c>
      <c r="T379" s="8">
        <f t="shared" ref="T379" si="4260">R379/V379</f>
        <v>0.21615639985245297</v>
      </c>
      <c r="U379" s="8">
        <f t="shared" ref="U379" si="4261">SUM(R373:R379)/SUM(V373:V379)</f>
        <v>0.22236361624432888</v>
      </c>
      <c r="V379">
        <f t="shared" ref="V379" si="4262">B379-B378</f>
        <v>2711</v>
      </c>
      <c r="W379">
        <f t="shared" ref="W379" si="4263">C379-D379-E379</f>
        <v>12153</v>
      </c>
      <c r="X379" s="3">
        <f t="shared" ref="X379" si="4264">F379/W379</f>
        <v>1.5304862996790916E-2</v>
      </c>
      <c r="Y379">
        <f t="shared" ref="Y379:Y382" si="4265">E379-E378</f>
        <v>4</v>
      </c>
      <c r="Z379">
        <v>2755</v>
      </c>
      <c r="AA379">
        <v>1609</v>
      </c>
      <c r="AB379">
        <v>15251</v>
      </c>
      <c r="AC379">
        <v>2623</v>
      </c>
      <c r="AD379">
        <v>1549</v>
      </c>
      <c r="AE379">
        <v>14621</v>
      </c>
      <c r="AF379">
        <v>57</v>
      </c>
      <c r="AG379">
        <v>33</v>
      </c>
      <c r="AH379">
        <v>300</v>
      </c>
      <c r="AI379">
        <f t="shared" ref="AI379" si="4266">Z379-AC379-AF379</f>
        <v>75</v>
      </c>
      <c r="AJ379">
        <f t="shared" ref="AJ379" si="4267">AA379-AD379-AG379</f>
        <v>27</v>
      </c>
      <c r="AK379">
        <f t="shared" ref="AK379" si="4268">AB379-AE379-AH379</f>
        <v>330</v>
      </c>
      <c r="AL379">
        <v>6</v>
      </c>
      <c r="AM379">
        <v>6</v>
      </c>
      <c r="AN379">
        <v>27</v>
      </c>
      <c r="AS379">
        <f t="shared" ref="AS379" si="4269">BM379-BM378</f>
        <v>14455</v>
      </c>
      <c r="AT379">
        <f t="shared" ref="AT379" si="4270">BN379-BN378</f>
        <v>588</v>
      </c>
      <c r="AU379">
        <f t="shared" ref="AU379" si="4271">AT379/AS379</f>
        <v>4.0677966101694912E-2</v>
      </c>
      <c r="AV379">
        <f t="shared" ref="AV379" si="4272">BU379-BU378</f>
        <v>148</v>
      </c>
      <c r="AW379">
        <f t="shared" ref="AW379" si="4273">BV379-BV378</f>
        <v>5</v>
      </c>
      <c r="AX379">
        <f t="shared" ref="AX379" si="4274">CK379-CK378</f>
        <v>582</v>
      </c>
      <c r="AY379">
        <f t="shared" ref="AY379" si="4275">CL379-CL378</f>
        <v>9</v>
      </c>
      <c r="AZ379">
        <f t="shared" ref="AZ379" si="4276">CC379-CC378</f>
        <v>62</v>
      </c>
      <c r="BA379">
        <f t="shared" ref="BA379" si="4277">CD379-CD378</f>
        <v>1</v>
      </c>
      <c r="BB379">
        <f t="shared" ref="BB379" si="4278">AW379/AV379</f>
        <v>3.3783783783783786E-2</v>
      </c>
      <c r="BC379">
        <f t="shared" ref="BC379" si="4279">AY379/AX379</f>
        <v>1.5463917525773196E-2</v>
      </c>
      <c r="BD379">
        <f t="shared" ref="BD379" si="4280">AZ379/AY379</f>
        <v>6.8888888888888893</v>
      </c>
      <c r="BE379">
        <f t="shared" ref="BE379" si="4281">SUM(AT373:AT379)/SUM(AS373:AS379)</f>
        <v>4.9115208227173759E-2</v>
      </c>
      <c r="BF379">
        <f t="shared" ref="BF379" si="4282">SUM(AT366:AT379)/SUM(AS366:AS379)</f>
        <v>4.4106864090070488E-2</v>
      </c>
      <c r="BG379">
        <f t="shared" ref="BG379" si="4283">SUM(AW373:AW379)/SUM(AV373:AV379)</f>
        <v>1.6611295681063124E-2</v>
      </c>
      <c r="BH379">
        <f t="shared" ref="BH379" si="4284">SUM(AY373:AY379)/SUM(AX373:AX379)</f>
        <v>3.1133961725221364E-2</v>
      </c>
      <c r="BI379">
        <f t="shared" ref="BI379" si="4285">SUM(BA373:BA379)/SUM(AZ373:AZ379)</f>
        <v>8.4925690021231421E-3</v>
      </c>
      <c r="BM379" s="20">
        <v>4428334</v>
      </c>
      <c r="BN379" s="20">
        <v>378641</v>
      </c>
      <c r="BO379" s="20">
        <v>1370196</v>
      </c>
      <c r="BP379" s="20">
        <v>264466</v>
      </c>
      <c r="BQ379" s="21">
        <f t="shared" si="3061"/>
        <v>1634662</v>
      </c>
      <c r="BR379" s="20">
        <v>290185</v>
      </c>
      <c r="BS379" s="20">
        <v>60137</v>
      </c>
      <c r="BT379" s="21">
        <f t="shared" si="3062"/>
        <v>350322</v>
      </c>
      <c r="BU379" s="20">
        <v>36179</v>
      </c>
      <c r="BV379" s="20">
        <v>2893</v>
      </c>
      <c r="BW379" s="20">
        <v>9023</v>
      </c>
      <c r="BX379" s="20">
        <v>3063</v>
      </c>
      <c r="BY379" s="21">
        <f t="shared" si="3063"/>
        <v>12086</v>
      </c>
      <c r="BZ379" s="20">
        <v>2127</v>
      </c>
      <c r="CA379" s="20">
        <v>631</v>
      </c>
      <c r="CB379" s="21">
        <f t="shared" si="3064"/>
        <v>2758</v>
      </c>
      <c r="CC379" s="20">
        <v>27722</v>
      </c>
      <c r="CD379" s="20">
        <v>1697</v>
      </c>
      <c r="CE379" s="20">
        <v>5152</v>
      </c>
      <c r="CF379" s="20">
        <v>1770</v>
      </c>
      <c r="CG379" s="21">
        <f t="shared" si="3065"/>
        <v>6922</v>
      </c>
      <c r="CH379" s="20">
        <v>1161</v>
      </c>
      <c r="CI379" s="20">
        <v>449</v>
      </c>
      <c r="CJ379" s="21">
        <f t="shared" si="3066"/>
        <v>1610</v>
      </c>
      <c r="CK379" s="20">
        <v>199759</v>
      </c>
      <c r="CL379" s="20">
        <v>16647</v>
      </c>
      <c r="CM379" s="20">
        <v>64044</v>
      </c>
      <c r="CN379" s="20">
        <v>4985</v>
      </c>
      <c r="CO379" s="21">
        <f t="shared" si="3067"/>
        <v>69029</v>
      </c>
      <c r="CP379" s="20">
        <v>14462</v>
      </c>
      <c r="CQ379" s="20">
        <v>798</v>
      </c>
      <c r="CR379" s="21">
        <f t="shared" si="3068"/>
        <v>15260</v>
      </c>
    </row>
    <row r="380" spans="1:96" x14ac:dyDescent="0.35">
      <c r="A380" s="14">
        <f t="shared" si="2823"/>
        <v>44286</v>
      </c>
      <c r="B380" s="9">
        <f t="shared" ref="B380" si="4286">BQ380</f>
        <v>1637371</v>
      </c>
      <c r="C380">
        <f t="shared" ref="C380" si="4287">BT380</f>
        <v>350843</v>
      </c>
      <c r="D380">
        <v>332975</v>
      </c>
      <c r="E380" s="9">
        <v>5729</v>
      </c>
      <c r="F380" s="9">
        <v>191</v>
      </c>
      <c r="H380">
        <v>38</v>
      </c>
      <c r="I380">
        <v>39</v>
      </c>
      <c r="J380">
        <v>22</v>
      </c>
      <c r="K380">
        <v>4</v>
      </c>
      <c r="L380">
        <v>7</v>
      </c>
      <c r="M380">
        <f t="shared" ref="M380" si="4288">-(J380-J379)+L380</f>
        <v>1</v>
      </c>
      <c r="N380" s="7">
        <f t="shared" ref="N380" si="4289">B380-C380</f>
        <v>1286528</v>
      </c>
      <c r="O380" s="4">
        <f t="shared" ref="O380" si="4290">C380/B380</f>
        <v>0.21427214724091243</v>
      </c>
      <c r="R380">
        <f t="shared" ref="R380" si="4291">C380-C379</f>
        <v>521</v>
      </c>
      <c r="S380">
        <f t="shared" ref="S380" si="4292">N380-N379</f>
        <v>2188</v>
      </c>
      <c r="T380" s="8">
        <f t="shared" ref="T380" si="4293">R380/V380</f>
        <v>0.19232188999630861</v>
      </c>
      <c r="U380" s="8">
        <f t="shared" ref="U380" si="4294">SUM(R374:R380)/SUM(V374:V380)</f>
        <v>0.21832246146741327</v>
      </c>
      <c r="V380">
        <f t="shared" ref="V380" si="4295">B380-B379</f>
        <v>2709</v>
      </c>
      <c r="W380">
        <f t="shared" ref="W380" si="4296">C380-D380-E380</f>
        <v>12139</v>
      </c>
      <c r="X380" s="3">
        <f t="shared" ref="X380" si="4297">F380/W380</f>
        <v>1.5734409753686465E-2</v>
      </c>
      <c r="Y380">
        <f t="shared" si="4265"/>
        <v>0</v>
      </c>
      <c r="Z380">
        <v>2755</v>
      </c>
      <c r="AA380">
        <v>1609</v>
      </c>
      <c r="AB380">
        <v>15251</v>
      </c>
      <c r="AC380">
        <v>2631</v>
      </c>
      <c r="AD380">
        <v>1551</v>
      </c>
      <c r="AE380">
        <v>14635</v>
      </c>
      <c r="AF380">
        <v>57</v>
      </c>
      <c r="AG380">
        <v>33</v>
      </c>
      <c r="AH380">
        <v>300</v>
      </c>
      <c r="AI380">
        <f t="shared" ref="AI380" si="4298">Z380-AC380-AF380</f>
        <v>67</v>
      </c>
      <c r="AJ380">
        <f t="shared" ref="AJ380" si="4299">AA380-AD380-AG380</f>
        <v>25</v>
      </c>
      <c r="AK380">
        <f t="shared" ref="AK380" si="4300">AB380-AE380-AH380</f>
        <v>316</v>
      </c>
      <c r="AL380">
        <v>7</v>
      </c>
      <c r="AM380">
        <v>7</v>
      </c>
      <c r="AN380">
        <v>28</v>
      </c>
      <c r="AS380">
        <f t="shared" ref="AS380" si="4301">BM380-BM379</f>
        <v>16233</v>
      </c>
      <c r="AT380">
        <f t="shared" ref="AT380" si="4302">BN380-BN379</f>
        <v>592</v>
      </c>
      <c r="AU380">
        <f t="shared" ref="AU380" si="4303">AT380/AS380</f>
        <v>3.6468921333086921E-2</v>
      </c>
      <c r="AV380">
        <f t="shared" ref="AV380" si="4304">BU380-BU379</f>
        <v>205</v>
      </c>
      <c r="AW380">
        <f t="shared" ref="AW380" si="4305">BV380-BV379</f>
        <v>2</v>
      </c>
      <c r="AX380">
        <f t="shared" ref="AX380" si="4306">CK380-CK379</f>
        <v>591</v>
      </c>
      <c r="AY380">
        <f t="shared" ref="AY380" si="4307">CL380-CL379</f>
        <v>23</v>
      </c>
      <c r="AZ380">
        <f t="shared" ref="AZ380" si="4308">CC380-CC379</f>
        <v>48</v>
      </c>
      <c r="BA380">
        <f t="shared" ref="BA380" si="4309">CD380-CD379</f>
        <v>0</v>
      </c>
      <c r="BB380">
        <f t="shared" ref="BB380" si="4310">AW380/AV380</f>
        <v>9.7560975609756097E-3</v>
      </c>
      <c r="BC380">
        <f t="shared" ref="BC380" si="4311">AY380/AX380</f>
        <v>3.8917089678510999E-2</v>
      </c>
      <c r="BD380">
        <f t="shared" ref="BD380" si="4312">AZ380/AY380</f>
        <v>2.0869565217391304</v>
      </c>
      <c r="BE380">
        <f t="shared" ref="BE380" si="4313">SUM(AT374:AT380)/SUM(AS374:AS380)</f>
        <v>4.7857988165680473E-2</v>
      </c>
      <c r="BF380">
        <f t="shared" ref="BF380" si="4314">SUM(AT367:AT380)/SUM(AS367:AS380)</f>
        <v>4.3971647920435064E-2</v>
      </c>
      <c r="BG380">
        <f t="shared" ref="BG380" si="4315">SUM(AW374:AW380)/SUM(AV374:AV380)</f>
        <v>1.9957983193277309E-2</v>
      </c>
      <c r="BH380">
        <f t="shared" ref="BH380" si="4316">SUM(AY374:AY380)/SUM(AX374:AX380)</f>
        <v>3.2145130490133671E-2</v>
      </c>
      <c r="BI380">
        <f t="shared" ref="BI380" si="4317">SUM(BA374:BA380)/SUM(AZ374:AZ380)</f>
        <v>4.3478260869565218E-3</v>
      </c>
      <c r="BM380" s="20">
        <v>4444567</v>
      </c>
      <c r="BN380" s="20">
        <v>379233</v>
      </c>
      <c r="BO380" s="20">
        <v>1372046</v>
      </c>
      <c r="BP380" s="20">
        <v>265325</v>
      </c>
      <c r="BQ380" s="21">
        <f t="shared" si="3061"/>
        <v>1637371</v>
      </c>
      <c r="BR380" s="20">
        <v>290547</v>
      </c>
      <c r="BS380" s="20">
        <v>60296</v>
      </c>
      <c r="BT380" s="21">
        <f t="shared" si="3062"/>
        <v>350843</v>
      </c>
      <c r="BU380" s="20">
        <v>36384</v>
      </c>
      <c r="BV380" s="20">
        <v>2895</v>
      </c>
      <c r="BW380" s="20">
        <v>9034</v>
      </c>
      <c r="BX380" s="20">
        <v>3071</v>
      </c>
      <c r="BY380" s="21">
        <f t="shared" si="3063"/>
        <v>12105</v>
      </c>
      <c r="BZ380" s="20">
        <v>2129</v>
      </c>
      <c r="CA380" s="20">
        <v>631</v>
      </c>
      <c r="CB380" s="21">
        <f t="shared" si="3064"/>
        <v>2760</v>
      </c>
      <c r="CC380" s="20">
        <v>27770</v>
      </c>
      <c r="CD380" s="20">
        <v>1697</v>
      </c>
      <c r="CE380" s="20">
        <v>5159</v>
      </c>
      <c r="CF380" s="20">
        <v>1773</v>
      </c>
      <c r="CG380" s="21">
        <f t="shared" si="3065"/>
        <v>6932</v>
      </c>
      <c r="CH380" s="20">
        <v>1161</v>
      </c>
      <c r="CI380" s="20">
        <v>449</v>
      </c>
      <c r="CJ380" s="21">
        <f t="shared" si="3066"/>
        <v>1610</v>
      </c>
      <c r="CK380" s="20">
        <v>200350</v>
      </c>
      <c r="CL380" s="20">
        <v>16670</v>
      </c>
      <c r="CM380" s="20">
        <v>64109</v>
      </c>
      <c r="CN380" s="20">
        <v>5014</v>
      </c>
      <c r="CO380" s="21">
        <f t="shared" si="3067"/>
        <v>69123</v>
      </c>
      <c r="CP380" s="20">
        <v>14476</v>
      </c>
      <c r="CQ380" s="20">
        <v>802</v>
      </c>
      <c r="CR380" s="21">
        <f t="shared" si="3068"/>
        <v>15278</v>
      </c>
    </row>
    <row r="381" spans="1:96" x14ac:dyDescent="0.35">
      <c r="A381" s="14">
        <f t="shared" si="2823"/>
        <v>44287</v>
      </c>
      <c r="B381" s="9">
        <f t="shared" ref="B381" si="4318">BQ381</f>
        <v>1641020</v>
      </c>
      <c r="C381">
        <f t="shared" ref="C381" si="4319">BT381</f>
        <v>351650</v>
      </c>
      <c r="D381">
        <v>333518</v>
      </c>
      <c r="E381" s="9">
        <v>5743</v>
      </c>
      <c r="F381" s="9">
        <v>191</v>
      </c>
      <c r="H381">
        <v>38</v>
      </c>
      <c r="I381">
        <v>39</v>
      </c>
      <c r="J381">
        <v>22</v>
      </c>
      <c r="K381">
        <v>4</v>
      </c>
      <c r="L381">
        <v>7</v>
      </c>
      <c r="M381">
        <f t="shared" ref="M381" si="4320">-(J381-J380)+L381</f>
        <v>7</v>
      </c>
      <c r="N381" s="7">
        <f t="shared" ref="N381" si="4321">B381-C381</f>
        <v>1289370</v>
      </c>
      <c r="O381" s="4">
        <f t="shared" ref="O381" si="4322">C381/B381</f>
        <v>0.21428745536312782</v>
      </c>
      <c r="R381">
        <f t="shared" ref="R381" si="4323">C381-C380</f>
        <v>807</v>
      </c>
      <c r="S381">
        <f t="shared" ref="S381" si="4324">N381-N380</f>
        <v>2842</v>
      </c>
      <c r="T381" s="8">
        <f t="shared" ref="T381" si="4325">R381/V381</f>
        <v>0.22115648122773363</v>
      </c>
      <c r="U381" s="8">
        <f t="shared" ref="U381" si="4326">SUM(R375:R381)/SUM(V375:V381)</f>
        <v>0.21837556472205855</v>
      </c>
      <c r="V381">
        <f t="shared" ref="V381" si="4327">B381-B380</f>
        <v>3649</v>
      </c>
      <c r="W381">
        <f t="shared" ref="W381:W382" si="4328">C381-D381-E381</f>
        <v>12389</v>
      </c>
      <c r="X381" s="3">
        <f t="shared" ref="X381:X382" si="4329">F381/W381</f>
        <v>1.541690209056421E-2</v>
      </c>
      <c r="Y381">
        <f t="shared" si="4265"/>
        <v>14</v>
      </c>
      <c r="Z381">
        <v>2760</v>
      </c>
      <c r="AA381">
        <v>1610</v>
      </c>
      <c r="AB381">
        <v>15279</v>
      </c>
      <c r="AC381">
        <v>2638</v>
      </c>
      <c r="AD381">
        <v>1553</v>
      </c>
      <c r="AE381">
        <v>14651</v>
      </c>
      <c r="AF381">
        <v>57</v>
      </c>
      <c r="AG381">
        <v>33</v>
      </c>
      <c r="AH381">
        <v>301</v>
      </c>
      <c r="AI381">
        <f t="shared" ref="AI381:AI382" si="4330">Z381-AC381-AF381</f>
        <v>65</v>
      </c>
      <c r="AJ381">
        <f t="shared" ref="AJ381:AJ382" si="4331">AA381-AD381-AG381</f>
        <v>24</v>
      </c>
      <c r="AK381">
        <f t="shared" ref="AK381:AK382" si="4332">AB381-AE381-AH381</f>
        <v>327</v>
      </c>
      <c r="AL381">
        <v>7</v>
      </c>
      <c r="AM381">
        <v>7</v>
      </c>
      <c r="AN381">
        <v>28</v>
      </c>
      <c r="AS381">
        <f t="shared" ref="AS381" si="4333">BM381-BM380</f>
        <v>16545</v>
      </c>
      <c r="AT381">
        <f t="shared" ref="AT381" si="4334">BN381-BN380</f>
        <v>863</v>
      </c>
      <c r="AU381">
        <f t="shared" ref="AU381" si="4335">AT381/AS381</f>
        <v>5.2160773647627681E-2</v>
      </c>
      <c r="AV381">
        <f t="shared" ref="AV381" si="4336">BU381-BU380</f>
        <v>213</v>
      </c>
      <c r="AW381">
        <f t="shared" ref="AW381" si="4337">BV381-BV380</f>
        <v>6</v>
      </c>
      <c r="AX381">
        <f t="shared" ref="AX381" si="4338">CK381-CK380</f>
        <v>612</v>
      </c>
      <c r="AY381">
        <f t="shared" ref="AY381" si="4339">CL381-CL380</f>
        <v>13</v>
      </c>
      <c r="AZ381">
        <f t="shared" ref="AZ381" si="4340">CC381-CC380</f>
        <v>176</v>
      </c>
      <c r="BA381">
        <f t="shared" ref="BA381" si="4341">CD381-CD380</f>
        <v>1</v>
      </c>
      <c r="BB381">
        <f t="shared" ref="BB381" si="4342">AW381/AV381</f>
        <v>2.8169014084507043E-2</v>
      </c>
      <c r="BC381">
        <f t="shared" ref="BC381" si="4343">AY381/AX381</f>
        <v>2.1241830065359478E-2</v>
      </c>
      <c r="BD381">
        <f t="shared" ref="BD381" si="4344">AZ381/AY381</f>
        <v>13.538461538461538</v>
      </c>
      <c r="BE381">
        <f t="shared" ref="BE381" si="4345">SUM(AT375:AT381)/SUM(AS375:AS381)</f>
        <v>4.7821735130271256E-2</v>
      </c>
      <c r="BF381">
        <f t="shared" ref="BF381" si="4346">SUM(AT368:AT381)/SUM(AS368:AS381)</f>
        <v>4.4707443626197912E-2</v>
      </c>
      <c r="BG381">
        <f t="shared" ref="BG381" si="4347">SUM(AW375:AW381)/SUM(AV375:AV381)</f>
        <v>2.1538461538461538E-2</v>
      </c>
      <c r="BH381">
        <f t="shared" ref="BH381" si="4348">SUM(AY375:AY381)/SUM(AX375:AX381)</f>
        <v>3.4548944337811902E-2</v>
      </c>
      <c r="BI381">
        <f t="shared" ref="BI381" si="4349">SUM(BA375:BA381)/SUM(AZ375:AZ381)</f>
        <v>5.5350553505535052E-3</v>
      </c>
      <c r="BM381" s="20">
        <v>4461112</v>
      </c>
      <c r="BN381" s="20">
        <v>380096</v>
      </c>
      <c r="BO381" s="20">
        <v>1374950</v>
      </c>
      <c r="BP381" s="20">
        <v>266070</v>
      </c>
      <c r="BQ381" s="21">
        <f t="shared" si="3061"/>
        <v>1641020</v>
      </c>
      <c r="BR381" s="20">
        <v>291174</v>
      </c>
      <c r="BS381" s="20">
        <v>60476</v>
      </c>
      <c r="BT381" s="21">
        <f t="shared" si="3062"/>
        <v>351650</v>
      </c>
      <c r="BU381" s="20">
        <v>36597</v>
      </c>
      <c r="BV381" s="20">
        <v>2901</v>
      </c>
      <c r="BW381" s="20">
        <v>9046</v>
      </c>
      <c r="BX381" s="20">
        <v>3075</v>
      </c>
      <c r="BY381" s="21">
        <f t="shared" si="3063"/>
        <v>12121</v>
      </c>
      <c r="BZ381" s="20">
        <v>2131</v>
      </c>
      <c r="CA381" s="20">
        <v>632</v>
      </c>
      <c r="CB381" s="21">
        <f t="shared" si="3064"/>
        <v>2763</v>
      </c>
      <c r="CC381" s="20">
        <v>27946</v>
      </c>
      <c r="CD381" s="20">
        <v>1698</v>
      </c>
      <c r="CE381" s="20">
        <v>5197</v>
      </c>
      <c r="CF381" s="20">
        <v>1755</v>
      </c>
      <c r="CG381" s="21">
        <f t="shared" si="3065"/>
        <v>6952</v>
      </c>
      <c r="CH381" s="20">
        <v>1163</v>
      </c>
      <c r="CI381" s="20">
        <v>449</v>
      </c>
      <c r="CJ381" s="21">
        <f t="shared" si="3066"/>
        <v>1612</v>
      </c>
      <c r="CK381" s="20">
        <v>200962</v>
      </c>
      <c r="CL381" s="20">
        <v>16683</v>
      </c>
      <c r="CM381" s="20">
        <v>64219</v>
      </c>
      <c r="CN381" s="20">
        <v>5023</v>
      </c>
      <c r="CO381" s="21">
        <f t="shared" si="3067"/>
        <v>69242</v>
      </c>
      <c r="CP381" s="20">
        <v>14493</v>
      </c>
      <c r="CQ381" s="20">
        <v>803</v>
      </c>
      <c r="CR381" s="21">
        <f t="shared" si="3068"/>
        <v>15296</v>
      </c>
    </row>
    <row r="382" spans="1:96" x14ac:dyDescent="0.35">
      <c r="A382" s="14">
        <f t="shared" si="2823"/>
        <v>44288</v>
      </c>
      <c r="B382" s="9">
        <f t="shared" ref="B382" si="4350">BQ382</f>
        <v>1643834</v>
      </c>
      <c r="C382">
        <f t="shared" ref="C382" si="4351">BT382</f>
        <v>352264</v>
      </c>
      <c r="D382">
        <v>334008</v>
      </c>
      <c r="E382" s="9">
        <v>5751</v>
      </c>
      <c r="F382" s="9">
        <v>204</v>
      </c>
      <c r="H382">
        <v>43</v>
      </c>
      <c r="I382">
        <v>40</v>
      </c>
      <c r="J382">
        <v>20</v>
      </c>
      <c r="K382">
        <v>3</v>
      </c>
      <c r="L382">
        <v>3</v>
      </c>
      <c r="M382">
        <f t="shared" ref="M382" si="4352">-(J382-J381)+L382</f>
        <v>5</v>
      </c>
      <c r="N382" s="7">
        <f t="shared" ref="N382" si="4353">B382-C382</f>
        <v>1291570</v>
      </c>
      <c r="O382" s="4">
        <f t="shared" ref="O382" si="4354">C382/B382</f>
        <v>0.21429414405590833</v>
      </c>
      <c r="R382">
        <f t="shared" ref="R382" si="4355">C382-C381</f>
        <v>614</v>
      </c>
      <c r="S382">
        <f t="shared" ref="S382" si="4356">N382-N381</f>
        <v>2200</v>
      </c>
      <c r="T382" s="8">
        <f t="shared" ref="T382" si="4357">R382/V382</f>
        <v>0.21819474058280028</v>
      </c>
      <c r="U382" s="8">
        <f t="shared" ref="U382" si="4358">SUM(R376:R382)/SUM(V376:V382)</f>
        <v>0.20640750367273139</v>
      </c>
      <c r="V382">
        <f t="shared" ref="V382" si="4359">B382-B381</f>
        <v>2814</v>
      </c>
      <c r="W382">
        <f t="shared" si="4328"/>
        <v>12505</v>
      </c>
      <c r="X382" s="3">
        <f t="shared" si="4329"/>
        <v>1.6313474610155938E-2</v>
      </c>
      <c r="Y382">
        <f t="shared" si="4265"/>
        <v>8</v>
      </c>
      <c r="Z382">
        <v>2763</v>
      </c>
      <c r="AA382">
        <v>1612</v>
      </c>
      <c r="AB382">
        <v>15297</v>
      </c>
      <c r="AC382">
        <v>2643</v>
      </c>
      <c r="AD382">
        <v>1555</v>
      </c>
      <c r="AE382">
        <v>14669</v>
      </c>
      <c r="AF382">
        <v>58</v>
      </c>
      <c r="AG382">
        <v>33</v>
      </c>
      <c r="AH382">
        <v>301</v>
      </c>
      <c r="AI382">
        <f t="shared" si="4330"/>
        <v>62</v>
      </c>
      <c r="AJ382">
        <f t="shared" si="4331"/>
        <v>24</v>
      </c>
      <c r="AK382">
        <f t="shared" si="4332"/>
        <v>327</v>
      </c>
      <c r="AL382">
        <v>8</v>
      </c>
      <c r="AM382">
        <v>8</v>
      </c>
      <c r="AN382">
        <v>29</v>
      </c>
      <c r="AS382">
        <f t="shared" ref="AS382" si="4360">BM382-BM381</f>
        <v>14810</v>
      </c>
      <c r="AT382">
        <f t="shared" ref="AT382" si="4361">BN382-BN381</f>
        <v>659</v>
      </c>
      <c r="AU382">
        <f t="shared" ref="AU382" si="4362">AT382/AS382</f>
        <v>4.4496961512491558E-2</v>
      </c>
      <c r="AV382">
        <f t="shared" ref="AV382" si="4363">BU382-BU381</f>
        <v>170</v>
      </c>
      <c r="AW382">
        <f t="shared" ref="AW382" si="4364">BV382-BV381</f>
        <v>-2</v>
      </c>
      <c r="AX382">
        <f t="shared" ref="AX382" si="4365">CK382-CK381</f>
        <v>516</v>
      </c>
      <c r="AY382">
        <f t="shared" ref="AY382" si="4366">CL382-CL381</f>
        <v>25</v>
      </c>
      <c r="AZ382">
        <f t="shared" ref="AZ382" si="4367">CC382-CC381</f>
        <v>50</v>
      </c>
      <c r="BA382">
        <f t="shared" ref="BA382" si="4368">CD382-CD381</f>
        <v>1</v>
      </c>
      <c r="BB382">
        <f t="shared" ref="BB382" si="4369">AW382/AV382</f>
        <v>-1.1764705882352941E-2</v>
      </c>
      <c r="BC382">
        <f t="shared" ref="BC382" si="4370">AY382/AX382</f>
        <v>4.8449612403100778E-2</v>
      </c>
      <c r="BD382">
        <f t="shared" ref="BD382" si="4371">AZ382/AY382</f>
        <v>2</v>
      </c>
      <c r="BE382">
        <f t="shared" ref="BE382" si="4372">SUM(AT376:AT382)/SUM(AS376:AS382)</f>
        <v>4.544612463237848E-2</v>
      </c>
      <c r="BF382">
        <f t="shared" ref="BF382" si="4373">SUM(AT369:AT382)/SUM(AS369:AS382)</f>
        <v>4.586611769221375E-2</v>
      </c>
      <c r="BG382">
        <f t="shared" ref="BG382" si="4374">SUM(AW376:AW382)/SUM(AV376:AV382)</f>
        <v>1.5549076773566569E-2</v>
      </c>
      <c r="BH382">
        <f t="shared" ref="BH382" si="4375">SUM(AY376:AY382)/SUM(AX376:AX382)</f>
        <v>3.6193447737909515E-2</v>
      </c>
      <c r="BI382">
        <f t="shared" ref="BI382" si="4376">SUM(BA376:BA382)/SUM(AZ376:AZ382)</f>
        <v>2.05761316872428E-3</v>
      </c>
      <c r="BM382" s="20">
        <v>4475922</v>
      </c>
      <c r="BN382" s="20">
        <v>380755</v>
      </c>
      <c r="BO382" s="20">
        <v>1376994</v>
      </c>
      <c r="BP382" s="20">
        <v>266840</v>
      </c>
      <c r="BQ382" s="21">
        <f t="shared" si="3061"/>
        <v>1643834</v>
      </c>
      <c r="BR382" s="20">
        <v>291659</v>
      </c>
      <c r="BS382" s="20">
        <v>60605</v>
      </c>
      <c r="BT382" s="21">
        <f t="shared" si="3062"/>
        <v>352264</v>
      </c>
      <c r="BU382" s="20">
        <v>36767</v>
      </c>
      <c r="BV382" s="20">
        <v>2899</v>
      </c>
      <c r="BW382" s="20">
        <v>9057</v>
      </c>
      <c r="BX382" s="20">
        <v>3099</v>
      </c>
      <c r="BY382" s="21">
        <f t="shared" si="3063"/>
        <v>12156</v>
      </c>
      <c r="BZ382" s="20">
        <v>2134</v>
      </c>
      <c r="CA382" s="20">
        <v>632</v>
      </c>
      <c r="CB382" s="21">
        <f t="shared" si="3064"/>
        <v>2766</v>
      </c>
      <c r="CC382" s="20">
        <v>27996</v>
      </c>
      <c r="CD382" s="20">
        <v>1699</v>
      </c>
      <c r="CE382" s="20">
        <v>5199</v>
      </c>
      <c r="CF382" s="20">
        <v>1757</v>
      </c>
      <c r="CG382" s="21">
        <f t="shared" si="3065"/>
        <v>6956</v>
      </c>
      <c r="CH382" s="20">
        <v>1163</v>
      </c>
      <c r="CI382" s="20">
        <v>449</v>
      </c>
      <c r="CJ382" s="21">
        <f t="shared" si="3066"/>
        <v>1612</v>
      </c>
      <c r="CK382" s="20">
        <v>201478</v>
      </c>
      <c r="CL382" s="20">
        <v>16708</v>
      </c>
      <c r="CM382" s="20">
        <v>64338</v>
      </c>
      <c r="CN382" s="20">
        <v>5021</v>
      </c>
      <c r="CO382" s="21">
        <f t="shared" si="3067"/>
        <v>69359</v>
      </c>
      <c r="CP382" s="20">
        <v>14508</v>
      </c>
      <c r="CQ382" s="20">
        <v>806</v>
      </c>
      <c r="CR382" s="21">
        <f t="shared" si="3068"/>
        <v>15314</v>
      </c>
    </row>
    <row r="383" spans="1:96" x14ac:dyDescent="0.35">
      <c r="A383" s="14">
        <f t="shared" si="2823"/>
        <v>44289</v>
      </c>
      <c r="B383" s="9">
        <f t="shared" ref="B383" si="4377">BQ383</f>
        <v>1646441</v>
      </c>
      <c r="C383">
        <f t="shared" ref="C383" si="4378">BT383</f>
        <v>352812</v>
      </c>
      <c r="D383">
        <v>334472</v>
      </c>
      <c r="E383" s="9">
        <v>5754</v>
      </c>
      <c r="F383" s="9">
        <v>200</v>
      </c>
      <c r="H383">
        <v>44</v>
      </c>
      <c r="I383">
        <v>34</v>
      </c>
      <c r="J383">
        <v>20</v>
      </c>
      <c r="K383">
        <v>1</v>
      </c>
      <c r="L383">
        <v>7</v>
      </c>
      <c r="M383">
        <f t="shared" ref="M383" si="4379">-(J383-J382)+L383</f>
        <v>7</v>
      </c>
      <c r="N383" s="7">
        <f t="shared" ref="N383" si="4380">B383-C383</f>
        <v>1293629</v>
      </c>
      <c r="O383" s="4">
        <f t="shared" ref="O383" si="4381">C383/B383</f>
        <v>0.21428766654863429</v>
      </c>
      <c r="R383">
        <f t="shared" ref="R383" si="4382">C383-C382</f>
        <v>548</v>
      </c>
      <c r="S383">
        <f t="shared" ref="S383" si="4383">N383-N382</f>
        <v>2059</v>
      </c>
      <c r="T383" s="8">
        <f t="shared" ref="T383" si="4384">R383/V383</f>
        <v>0.21020329881089375</v>
      </c>
      <c r="U383" s="8">
        <f t="shared" ref="U383" si="4385">SUM(R377:R383)/SUM(V377:V383)</f>
        <v>0.20854399818212804</v>
      </c>
      <c r="V383">
        <f t="shared" ref="V383" si="4386">B383-B382</f>
        <v>2607</v>
      </c>
      <c r="W383">
        <f t="shared" ref="W383" si="4387">C383-D383-E383</f>
        <v>12586</v>
      </c>
      <c r="X383" s="3">
        <f t="shared" ref="X383" si="4388">F383/W383</f>
        <v>1.589067217543302E-2</v>
      </c>
      <c r="Y383">
        <f t="shared" ref="Y383" si="4389">E383-E382</f>
        <v>3</v>
      </c>
      <c r="Z383">
        <v>2766</v>
      </c>
      <c r="AA383">
        <v>1612</v>
      </c>
      <c r="AB383">
        <v>15310</v>
      </c>
      <c r="AC383">
        <v>2647</v>
      </c>
      <c r="AD383">
        <v>1556</v>
      </c>
      <c r="AE383">
        <v>14683</v>
      </c>
      <c r="AF383">
        <v>58</v>
      </c>
      <c r="AG383">
        <v>33</v>
      </c>
      <c r="AH383">
        <v>302</v>
      </c>
      <c r="AI383">
        <f t="shared" ref="AI383" si="4390">Z383-AC383-AF383</f>
        <v>61</v>
      </c>
      <c r="AJ383">
        <f t="shared" ref="AJ383" si="4391">AA383-AD383-AG383</f>
        <v>23</v>
      </c>
      <c r="AK383">
        <f t="shared" ref="AK383" si="4392">AB383-AE383-AH383</f>
        <v>325</v>
      </c>
      <c r="AL383">
        <v>8</v>
      </c>
      <c r="AM383">
        <v>8</v>
      </c>
      <c r="AN383">
        <v>29</v>
      </c>
      <c r="AS383">
        <f t="shared" ref="AS383" si="4393">BM383-BM382</f>
        <v>12313</v>
      </c>
      <c r="AT383">
        <f t="shared" ref="AT383" si="4394">BN383-BN382</f>
        <v>588</v>
      </c>
      <c r="AU383">
        <f t="shared" ref="AU383" si="4395">AT383/AS383</f>
        <v>4.7754405912450254E-2</v>
      </c>
      <c r="AV383">
        <f t="shared" ref="AV383" si="4396">BU383-BU382</f>
        <v>65</v>
      </c>
      <c r="AW383">
        <f t="shared" ref="AW383" si="4397">BV383-BV382</f>
        <v>1</v>
      </c>
      <c r="AX383">
        <f t="shared" ref="AX383" si="4398">CK383-CK382</f>
        <v>538</v>
      </c>
      <c r="AY383">
        <f t="shared" ref="AY383" si="4399">CL383-CL382</f>
        <v>16</v>
      </c>
      <c r="AZ383">
        <f t="shared" ref="AZ383" si="4400">CC383-CC382</f>
        <v>38</v>
      </c>
      <c r="BA383">
        <f t="shared" ref="BA383" si="4401">CD383-CD382</f>
        <v>3</v>
      </c>
      <c r="BB383">
        <f t="shared" ref="BB383" si="4402">AW383/AV383</f>
        <v>1.5384615384615385E-2</v>
      </c>
      <c r="BC383">
        <f t="shared" ref="BC383" si="4403">AY383/AX383</f>
        <v>2.9739776951672861E-2</v>
      </c>
      <c r="BD383">
        <f t="shared" ref="BD383" si="4404">AZ383/AY383</f>
        <v>2.375</v>
      </c>
      <c r="BE383">
        <f t="shared" ref="BE383" si="4405">SUM(AT377:AT383)/SUM(AS377:AS383)</f>
        <v>4.6154569608050595E-2</v>
      </c>
      <c r="BF383">
        <f t="shared" ref="BF383" si="4406">SUM(AT370:AT383)/SUM(AS370:AS383)</f>
        <v>4.639028500043578E-2</v>
      </c>
      <c r="BG383">
        <f t="shared" ref="BG383" si="4407">SUM(AW377:AW383)/SUM(AV377:AV383)</f>
        <v>1.444043321299639E-2</v>
      </c>
      <c r="BH383">
        <f t="shared" ref="BH383" si="4408">SUM(AY377:AY383)/SUM(AX377:AX383)</f>
        <v>3.6005009392611143E-2</v>
      </c>
      <c r="BI383">
        <f t="shared" ref="BI383" si="4409">SUM(BA377:BA383)/SUM(AZ377:AZ383)</f>
        <v>1.2345679012345678E-2</v>
      </c>
      <c r="BM383" s="20">
        <v>4488235</v>
      </c>
      <c r="BN383" s="20">
        <v>381343</v>
      </c>
      <c r="BO383" s="20">
        <v>1378831</v>
      </c>
      <c r="BP383" s="20">
        <v>267610</v>
      </c>
      <c r="BQ383" s="21">
        <f t="shared" si="3061"/>
        <v>1646441</v>
      </c>
      <c r="BR383" s="20">
        <v>292083</v>
      </c>
      <c r="BS383" s="20">
        <v>60729</v>
      </c>
      <c r="BT383" s="21">
        <f t="shared" si="3062"/>
        <v>352812</v>
      </c>
      <c r="BU383" s="20">
        <v>36832</v>
      </c>
      <c r="BV383" s="20">
        <v>2900</v>
      </c>
      <c r="BW383" s="20">
        <v>9070</v>
      </c>
      <c r="BX383" s="20">
        <v>3105</v>
      </c>
      <c r="BY383" s="21">
        <f t="shared" si="3063"/>
        <v>12175</v>
      </c>
      <c r="BZ383" s="20">
        <v>2134</v>
      </c>
      <c r="CA383" s="20">
        <v>632</v>
      </c>
      <c r="CB383" s="21">
        <f t="shared" si="3064"/>
        <v>2766</v>
      </c>
      <c r="CC383" s="20">
        <v>28034</v>
      </c>
      <c r="CD383" s="20">
        <v>1702</v>
      </c>
      <c r="CE383" s="20">
        <v>5206</v>
      </c>
      <c r="CF383" s="20">
        <v>1756</v>
      </c>
      <c r="CG383" s="21">
        <f t="shared" si="3065"/>
        <v>6962</v>
      </c>
      <c r="CH383" s="20">
        <v>1163</v>
      </c>
      <c r="CI383" s="20">
        <v>449</v>
      </c>
      <c r="CJ383" s="21">
        <f t="shared" si="3066"/>
        <v>1612</v>
      </c>
      <c r="CK383" s="20">
        <v>202016</v>
      </c>
      <c r="CL383" s="20">
        <v>16724</v>
      </c>
      <c r="CM383" s="20">
        <v>64416</v>
      </c>
      <c r="CN383" s="20">
        <v>5036</v>
      </c>
      <c r="CO383" s="21">
        <f t="shared" si="3067"/>
        <v>69452</v>
      </c>
      <c r="CP383" s="20">
        <v>14525</v>
      </c>
      <c r="CQ383" s="20">
        <v>805</v>
      </c>
      <c r="CR383" s="21">
        <f t="shared" si="3068"/>
        <v>15330</v>
      </c>
    </row>
    <row r="384" spans="1:96" x14ac:dyDescent="0.35">
      <c r="A384" s="14">
        <f t="shared" si="2823"/>
        <v>44290</v>
      </c>
      <c r="B384" s="9">
        <f t="shared" ref="B384" si="4410">BQ384</f>
        <v>1648288</v>
      </c>
      <c r="C384">
        <f t="shared" ref="C384" si="4411">BT384</f>
        <v>353243</v>
      </c>
      <c r="D384">
        <v>334620</v>
      </c>
      <c r="E384" s="9">
        <v>5822</v>
      </c>
      <c r="F384" s="9">
        <v>201</v>
      </c>
      <c r="H384">
        <v>47</v>
      </c>
      <c r="I384">
        <v>34</v>
      </c>
      <c r="J384">
        <v>20</v>
      </c>
      <c r="K384">
        <v>2</v>
      </c>
      <c r="L384">
        <v>6</v>
      </c>
      <c r="M384">
        <f t="shared" ref="M384" si="4412">-(J384-J383)+L384</f>
        <v>6</v>
      </c>
      <c r="N384" s="7">
        <f t="shared" ref="N384" si="4413">B384-C384</f>
        <v>1295045</v>
      </c>
      <c r="O384" s="4">
        <f t="shared" ref="O384" si="4414">C384/B384</f>
        <v>0.2143090285192879</v>
      </c>
      <c r="R384">
        <f t="shared" ref="R384" si="4415">C384-C383</f>
        <v>431</v>
      </c>
      <c r="S384">
        <f t="shared" ref="S384" si="4416">N384-N383</f>
        <v>1416</v>
      </c>
      <c r="T384" s="8">
        <f t="shared" ref="T384" si="4417">R384/V384</f>
        <v>0.23335138061721711</v>
      </c>
      <c r="U384" s="8">
        <f t="shared" ref="U384" si="4418">SUM(R378:R384)/SUM(V378:V384)</f>
        <v>0.20977209944751382</v>
      </c>
      <c r="V384">
        <f t="shared" ref="V384" si="4419">B384-B383</f>
        <v>1847</v>
      </c>
      <c r="W384">
        <f t="shared" ref="W384" si="4420">C384-D384-E384</f>
        <v>12801</v>
      </c>
      <c r="X384" s="3">
        <f t="shared" ref="X384" si="4421">F384/W384</f>
        <v>1.5701898289196155E-2</v>
      </c>
      <c r="Y384">
        <f t="shared" ref="Y384" si="4422">E384-E383</f>
        <v>68</v>
      </c>
      <c r="Z384">
        <v>2766</v>
      </c>
      <c r="AA384">
        <v>1612</v>
      </c>
      <c r="AB384">
        <v>15328</v>
      </c>
      <c r="AC384">
        <v>2648</v>
      </c>
      <c r="AD384">
        <v>1555</v>
      </c>
      <c r="AE384">
        <v>14679</v>
      </c>
      <c r="AF384">
        <v>59</v>
      </c>
      <c r="AG384">
        <v>33</v>
      </c>
      <c r="AH384">
        <v>306</v>
      </c>
      <c r="AI384">
        <f t="shared" ref="AI384" si="4423">Z384-AC384-AF384</f>
        <v>59</v>
      </c>
      <c r="AJ384">
        <f t="shared" ref="AJ384" si="4424">AA384-AD384-AG384</f>
        <v>24</v>
      </c>
      <c r="AK384">
        <f t="shared" ref="AK384" si="4425">AB384-AE384-AH384</f>
        <v>343</v>
      </c>
      <c r="AL384">
        <v>8</v>
      </c>
      <c r="AM384">
        <v>8</v>
      </c>
      <c r="AN384">
        <v>29</v>
      </c>
      <c r="AS384">
        <f t="shared" ref="AS384" si="4426">BM384-BM383</f>
        <v>6947</v>
      </c>
      <c r="AT384">
        <f t="shared" ref="AT384" si="4427">BN384-BN383</f>
        <v>467</v>
      </c>
      <c r="AU384">
        <f t="shared" ref="AU384" si="4428">AT384/AS384</f>
        <v>6.7223261839643014E-2</v>
      </c>
      <c r="AV384">
        <f t="shared" ref="AV384" si="4429">BU384-BU383</f>
        <v>23</v>
      </c>
      <c r="AW384">
        <f t="shared" ref="AW384" si="4430">BV384-BV383</f>
        <v>0</v>
      </c>
      <c r="AX384">
        <f t="shared" ref="AX384" si="4431">CK384-CK383</f>
        <v>177</v>
      </c>
      <c r="AY384">
        <f t="shared" ref="AY384" si="4432">CL384-CL383</f>
        <v>17</v>
      </c>
      <c r="AZ384">
        <f t="shared" ref="AZ384" si="4433">CC384-CC383</f>
        <v>16</v>
      </c>
      <c r="BA384">
        <f t="shared" ref="BA384" si="4434">CD384-CD383</f>
        <v>1</v>
      </c>
      <c r="BB384">
        <f t="shared" ref="BB384" si="4435">AW384/AV384</f>
        <v>0</v>
      </c>
      <c r="BC384">
        <f t="shared" ref="BC384" si="4436">AY384/AX384</f>
        <v>9.6045197740112997E-2</v>
      </c>
      <c r="BD384">
        <f t="shared" ref="BD384" si="4437">AZ384/AY384</f>
        <v>0.94117647058823528</v>
      </c>
      <c r="BE384">
        <f t="shared" ref="BE384" si="4438">SUM(AT378:AT384)/SUM(AS378:AS384)</f>
        <v>4.6036226770171725E-2</v>
      </c>
      <c r="BF384">
        <f t="shared" ref="BF384" si="4439">SUM(AT371:AT384)/SUM(AS371:AS384)</f>
        <v>4.6642114134638694E-2</v>
      </c>
      <c r="BG384">
        <f t="shared" ref="BG384" si="4440">SUM(AW378:AW384)/SUM(AV378:AV384)</f>
        <v>1.0727056019070322E-2</v>
      </c>
      <c r="BH384">
        <f t="shared" ref="BH384" si="4441">SUM(AY378:AY384)/SUM(AX378:AX384)</f>
        <v>3.6438529784537391E-2</v>
      </c>
      <c r="BI384">
        <f t="shared" ref="BI384" si="4442">SUM(BA378:BA384)/SUM(AZ378:AZ384)</f>
        <v>1.7199017199017199E-2</v>
      </c>
      <c r="BM384" s="20">
        <v>4495182</v>
      </c>
      <c r="BN384" s="20">
        <v>381810</v>
      </c>
      <c r="BO384" s="20">
        <v>1380522</v>
      </c>
      <c r="BP384" s="20">
        <v>267766</v>
      </c>
      <c r="BQ384" s="21">
        <f t="shared" si="3061"/>
        <v>1648288</v>
      </c>
      <c r="BR384" s="20">
        <v>292432</v>
      </c>
      <c r="BS384" s="20">
        <v>60811</v>
      </c>
      <c r="BT384" s="21">
        <f t="shared" si="3062"/>
        <v>353243</v>
      </c>
      <c r="BU384" s="20">
        <v>36855</v>
      </c>
      <c r="BV384" s="20">
        <v>2900</v>
      </c>
      <c r="BW384" s="20">
        <v>9069</v>
      </c>
      <c r="BX384" s="20">
        <v>3109</v>
      </c>
      <c r="BY384" s="21">
        <f t="shared" si="3063"/>
        <v>12178</v>
      </c>
      <c r="BZ384" s="20">
        <v>2136</v>
      </c>
      <c r="CA384" s="20">
        <v>632</v>
      </c>
      <c r="CB384" s="21">
        <f t="shared" si="3064"/>
        <v>2768</v>
      </c>
      <c r="CC384" s="20">
        <v>28050</v>
      </c>
      <c r="CD384" s="20">
        <v>1703</v>
      </c>
      <c r="CE384" s="20">
        <v>5210</v>
      </c>
      <c r="CF384" s="20">
        <v>1756</v>
      </c>
      <c r="CG384" s="21">
        <f t="shared" si="3065"/>
        <v>6966</v>
      </c>
      <c r="CH384" s="20">
        <v>1164</v>
      </c>
      <c r="CI384" s="20">
        <v>449</v>
      </c>
      <c r="CJ384" s="21">
        <f t="shared" si="3066"/>
        <v>1613</v>
      </c>
      <c r="CK384" s="20">
        <v>202193</v>
      </c>
      <c r="CL384" s="20">
        <v>16741</v>
      </c>
      <c r="CM384" s="20">
        <v>64459</v>
      </c>
      <c r="CN384" s="20">
        <v>5042</v>
      </c>
      <c r="CO384" s="21">
        <f t="shared" si="3067"/>
        <v>69501</v>
      </c>
      <c r="CP384" s="20">
        <v>14528</v>
      </c>
      <c r="CQ384" s="20">
        <v>808</v>
      </c>
      <c r="CR384" s="21">
        <f t="shared" si="3068"/>
        <v>15336</v>
      </c>
    </row>
    <row r="385" spans="1:96" x14ac:dyDescent="0.35">
      <c r="A385" s="14">
        <f t="shared" si="2823"/>
        <v>44291</v>
      </c>
      <c r="B385" s="9">
        <f t="shared" ref="B385" si="4443">BQ385</f>
        <v>1649172</v>
      </c>
      <c r="C385">
        <f t="shared" ref="C385" si="4444">BT385</f>
        <v>353390</v>
      </c>
      <c r="D385">
        <v>334834</v>
      </c>
      <c r="E385" s="9">
        <v>5822</v>
      </c>
      <c r="F385" s="9">
        <v>201</v>
      </c>
      <c r="H385">
        <v>47</v>
      </c>
      <c r="I385">
        <v>34</v>
      </c>
      <c r="J385">
        <v>20</v>
      </c>
      <c r="K385">
        <v>2</v>
      </c>
      <c r="L385">
        <v>6</v>
      </c>
      <c r="M385">
        <f t="shared" ref="M385" si="4445">-(J385-J384)+L385</f>
        <v>6</v>
      </c>
      <c r="N385" s="7">
        <f t="shared" ref="N385" si="4446">B385-C385</f>
        <v>1295782</v>
      </c>
      <c r="O385" s="4">
        <f t="shared" ref="O385" si="4447">C385/B385</f>
        <v>0.21428328882615033</v>
      </c>
      <c r="R385">
        <f t="shared" ref="R385" si="4448">C385-C384</f>
        <v>147</v>
      </c>
      <c r="S385">
        <f t="shared" ref="S385" si="4449">N385-N384</f>
        <v>737</v>
      </c>
      <c r="T385" s="8">
        <f t="shared" ref="T385" si="4450">R385/V385</f>
        <v>0.16628959276018099</v>
      </c>
      <c r="U385" s="8">
        <f t="shared" ref="U385" si="4451">SUM(R379:R385)/SUM(V379:V385)</f>
        <v>0.21218280006968238</v>
      </c>
      <c r="V385">
        <f t="shared" ref="V385" si="4452">B385-B384</f>
        <v>884</v>
      </c>
      <c r="W385">
        <f t="shared" ref="W385" si="4453">C385-D385-E385</f>
        <v>12734</v>
      </c>
      <c r="X385" s="3">
        <f t="shared" ref="X385" si="4454">F385/W385</f>
        <v>1.5784513899795821E-2</v>
      </c>
      <c r="Y385">
        <f t="shared" ref="Y385" si="4455">E385-E384</f>
        <v>0</v>
      </c>
      <c r="Z385">
        <v>2768</v>
      </c>
      <c r="AA385">
        <v>1613</v>
      </c>
      <c r="AB385">
        <v>15338</v>
      </c>
      <c r="AC385">
        <v>2650</v>
      </c>
      <c r="AD385">
        <v>1555</v>
      </c>
      <c r="AE385">
        <v>14688</v>
      </c>
      <c r="AF385">
        <v>59</v>
      </c>
      <c r="AG385">
        <v>33</v>
      </c>
      <c r="AH385">
        <v>306</v>
      </c>
      <c r="AI385">
        <f t="shared" ref="AI385" si="4456">Z385-AC385-AF385</f>
        <v>59</v>
      </c>
      <c r="AJ385">
        <f t="shared" ref="AJ385" si="4457">AA385-AD385-AG385</f>
        <v>25</v>
      </c>
      <c r="AK385">
        <f t="shared" ref="AK385" si="4458">AB385-AE385-AH385</f>
        <v>344</v>
      </c>
      <c r="AL385">
        <v>8</v>
      </c>
      <c r="AM385">
        <v>8</v>
      </c>
      <c r="AN385">
        <v>29</v>
      </c>
      <c r="AS385">
        <f t="shared" ref="AS385" si="4459">BM385-BM384</f>
        <v>3096</v>
      </c>
      <c r="AT385">
        <f t="shared" ref="AT385" si="4460">BN385-BN384</f>
        <v>176</v>
      </c>
      <c r="AU385">
        <f t="shared" ref="AU385" si="4461">AT385/AS385</f>
        <v>5.6847545219638244E-2</v>
      </c>
      <c r="AV385">
        <f t="shared" ref="AV385" si="4462">BU385-BU384</f>
        <v>9</v>
      </c>
      <c r="AW385">
        <f t="shared" ref="AW385" si="4463">BV385-BV384</f>
        <v>4</v>
      </c>
      <c r="AX385">
        <f t="shared" ref="AX385" si="4464">CK385-CK384</f>
        <v>124</v>
      </c>
      <c r="AY385">
        <f t="shared" ref="AY385" si="4465">CL385-CL384</f>
        <v>-3</v>
      </c>
      <c r="AZ385">
        <f t="shared" ref="AZ385" si="4466">CC385-CC384</f>
        <v>11</v>
      </c>
      <c r="BA385">
        <f t="shared" ref="BA385" si="4467">CD385-CD384</f>
        <v>-2</v>
      </c>
      <c r="BB385">
        <f t="shared" ref="BB385" si="4468">AW385/AV385</f>
        <v>0.44444444444444442</v>
      </c>
      <c r="BC385">
        <f t="shared" ref="BC385" si="4469">AY385/AX385</f>
        <v>-2.4193548387096774E-2</v>
      </c>
      <c r="BD385">
        <f t="shared" ref="BD385" si="4470">AZ385/AY385</f>
        <v>-3.6666666666666665</v>
      </c>
      <c r="BE385">
        <f t="shared" ref="BE385" si="4471">SUM(AT379:AT385)/SUM(AS379:AS385)</f>
        <v>4.6600078199978676E-2</v>
      </c>
      <c r="BF385">
        <f t="shared" ref="BF385" si="4472">SUM(AT372:AT385)/SUM(AS372:AS385)</f>
        <v>4.7096781681232082E-2</v>
      </c>
      <c r="BG385">
        <f t="shared" ref="BG385" si="4473">SUM(AW379:AW385)/SUM(AV379:AV385)</f>
        <v>1.920768307322929E-2</v>
      </c>
      <c r="BH385">
        <f t="shared" ref="BH385" si="4474">SUM(AY379:AY385)/SUM(AX379:AX385)</f>
        <v>3.1847133757961783E-2</v>
      </c>
      <c r="BI385">
        <f t="shared" ref="BI385" si="4475">SUM(BA379:BA385)/SUM(AZ379:AZ385)</f>
        <v>1.2468827930174564E-2</v>
      </c>
      <c r="BM385" s="20">
        <v>4498278</v>
      </c>
      <c r="BN385" s="20">
        <v>381986</v>
      </c>
      <c r="BO385" s="20">
        <v>1381404</v>
      </c>
      <c r="BP385" s="20">
        <v>267768</v>
      </c>
      <c r="BQ385" s="21">
        <f t="shared" si="3061"/>
        <v>1649172</v>
      </c>
      <c r="BR385" s="20">
        <v>292568</v>
      </c>
      <c r="BS385" s="20">
        <v>60822</v>
      </c>
      <c r="BT385" s="21">
        <f t="shared" si="3062"/>
        <v>353390</v>
      </c>
      <c r="BU385" s="20">
        <v>36864</v>
      </c>
      <c r="BV385" s="20">
        <v>2904</v>
      </c>
      <c r="BW385" s="20">
        <v>9072</v>
      </c>
      <c r="BX385" s="20">
        <v>3109</v>
      </c>
      <c r="BY385" s="21">
        <f t="shared" si="3063"/>
        <v>12181</v>
      </c>
      <c r="BZ385" s="20">
        <v>2137</v>
      </c>
      <c r="CA385" s="20">
        <v>632</v>
      </c>
      <c r="CB385" s="21">
        <f t="shared" si="3064"/>
        <v>2769</v>
      </c>
      <c r="CC385" s="20">
        <v>28061</v>
      </c>
      <c r="CD385" s="20">
        <v>1701</v>
      </c>
      <c r="CE385" s="20">
        <v>5215</v>
      </c>
      <c r="CF385" s="20">
        <v>1755</v>
      </c>
      <c r="CG385" s="21">
        <f t="shared" si="3065"/>
        <v>6970</v>
      </c>
      <c r="CH385" s="20">
        <v>1165</v>
      </c>
      <c r="CI385" s="20">
        <v>449</v>
      </c>
      <c r="CJ385" s="21">
        <f t="shared" si="3066"/>
        <v>1614</v>
      </c>
      <c r="CK385" s="20">
        <v>202317</v>
      </c>
      <c r="CL385" s="20">
        <v>16738</v>
      </c>
      <c r="CM385" s="20">
        <v>64503</v>
      </c>
      <c r="CN385" s="20">
        <v>5048</v>
      </c>
      <c r="CO385" s="21">
        <f t="shared" si="3067"/>
        <v>69551</v>
      </c>
      <c r="CP385" s="20">
        <v>14534</v>
      </c>
      <c r="CQ385" s="20">
        <v>807</v>
      </c>
      <c r="CR385" s="21">
        <f t="shared" si="3068"/>
        <v>15341</v>
      </c>
    </row>
    <row r="386" spans="1:96" x14ac:dyDescent="0.35">
      <c r="A386" s="14">
        <f t="shared" si="2823"/>
        <v>44292</v>
      </c>
      <c r="B386" s="9">
        <f t="shared" ref="B386" si="4476">BQ386</f>
        <v>1651693</v>
      </c>
      <c r="C386">
        <f t="shared" ref="C386" si="4477">BT386</f>
        <v>353902</v>
      </c>
      <c r="D386">
        <v>335656</v>
      </c>
      <c r="E386" s="9">
        <v>5822</v>
      </c>
      <c r="F386" s="9">
        <v>217</v>
      </c>
      <c r="H386">
        <v>52</v>
      </c>
      <c r="I386">
        <v>28</v>
      </c>
      <c r="J386">
        <v>26</v>
      </c>
      <c r="K386">
        <v>2</v>
      </c>
      <c r="L386">
        <v>4</v>
      </c>
      <c r="M386">
        <f t="shared" ref="M386" si="4478">-(J386-J385)+L386</f>
        <v>-2</v>
      </c>
      <c r="N386" s="7">
        <f t="shared" ref="N386" si="4479">B386-C386</f>
        <v>1297791</v>
      </c>
      <c r="O386" s="4">
        <f t="shared" ref="O386" si="4480">C386/B386</f>
        <v>0.21426621048826872</v>
      </c>
      <c r="R386">
        <f t="shared" ref="R386" si="4481">C386-C385</f>
        <v>512</v>
      </c>
      <c r="S386">
        <f t="shared" ref="S386" si="4482">N386-N385</f>
        <v>2009</v>
      </c>
      <c r="T386" s="8">
        <f t="shared" ref="T386" si="4483">R386/V386</f>
        <v>0.20309401031336771</v>
      </c>
      <c r="U386" s="8">
        <f t="shared" ref="U386" si="4484">SUM(R380:R386)/SUM(V380:V386)</f>
        <v>0.21020492043919911</v>
      </c>
      <c r="V386">
        <f t="shared" ref="V386" si="4485">B386-B385</f>
        <v>2521</v>
      </c>
      <c r="W386">
        <f t="shared" ref="W386" si="4486">C386-D386-E386</f>
        <v>12424</v>
      </c>
      <c r="X386" s="3">
        <f t="shared" ref="X386" si="4487">F386/W386</f>
        <v>1.7466194462330973E-2</v>
      </c>
      <c r="Y386">
        <f t="shared" ref="Y386" si="4488">E386-E385</f>
        <v>0</v>
      </c>
      <c r="Z386">
        <v>2769</v>
      </c>
      <c r="AA386">
        <v>1614</v>
      </c>
      <c r="AB386">
        <v>15342</v>
      </c>
      <c r="AC386">
        <v>2657</v>
      </c>
      <c r="AD386">
        <v>1557</v>
      </c>
      <c r="AE386">
        <v>14726</v>
      </c>
      <c r="AF386">
        <v>59</v>
      </c>
      <c r="AG386">
        <v>33</v>
      </c>
      <c r="AH386">
        <v>306</v>
      </c>
      <c r="AI386">
        <f t="shared" ref="AI386" si="4489">Z386-AC386-AF386</f>
        <v>53</v>
      </c>
      <c r="AJ386">
        <f t="shared" ref="AJ386" si="4490">AA386-AD386-AG386</f>
        <v>24</v>
      </c>
      <c r="AK386">
        <f t="shared" ref="AK386" si="4491">AB386-AE386-AH386</f>
        <v>310</v>
      </c>
      <c r="AL386">
        <v>9</v>
      </c>
      <c r="AM386">
        <v>9</v>
      </c>
      <c r="AN386">
        <v>28</v>
      </c>
      <c r="AS386">
        <f t="shared" ref="AS386" si="4492">BM386-BM385</f>
        <v>14628</v>
      </c>
      <c r="AT386">
        <f t="shared" ref="AT386" si="4493">BN386-BN385</f>
        <v>551</v>
      </c>
      <c r="AU386">
        <f t="shared" ref="AU386" si="4494">AT386/AS386</f>
        <v>3.7667487011211379E-2</v>
      </c>
      <c r="AV386">
        <f t="shared" ref="AV386" si="4495">BU386-BU385</f>
        <v>117</v>
      </c>
      <c r="AW386">
        <f t="shared" ref="AW386" si="4496">BV386-BV385</f>
        <v>1</v>
      </c>
      <c r="AX386">
        <f t="shared" ref="AX386" si="4497">CK386-CK385</f>
        <v>532</v>
      </c>
      <c r="AY386">
        <f t="shared" ref="AY386" si="4498">CL386-CL385</f>
        <v>19</v>
      </c>
      <c r="AZ386">
        <f t="shared" ref="AZ386" si="4499">CC386-CC385</f>
        <v>41</v>
      </c>
      <c r="BA386">
        <f t="shared" ref="BA386" si="4500">CD386-CD385</f>
        <v>0</v>
      </c>
      <c r="BB386">
        <f t="shared" ref="BB386" si="4501">AW386/AV386</f>
        <v>8.5470085470085479E-3</v>
      </c>
      <c r="BC386">
        <f t="shared" ref="BC386" si="4502">AY386/AX386</f>
        <v>3.5714285714285712E-2</v>
      </c>
      <c r="BD386">
        <f t="shared" ref="BD386" si="4503">AZ386/AY386</f>
        <v>2.1578947368421053</v>
      </c>
      <c r="BE386">
        <f t="shared" ref="BE386" si="4504">SUM(AT380:AT386)/SUM(AS380:AS386)</f>
        <v>4.6067256302322279E-2</v>
      </c>
      <c r="BF386">
        <f t="shared" ref="BF386" si="4505">SUM(AT373:AT386)/SUM(AS373:AS386)</f>
        <v>4.7607067633980808E-2</v>
      </c>
      <c r="BG386">
        <f t="shared" ref="BG386" si="4506">SUM(AW380:AW386)/SUM(AV380:AV386)</f>
        <v>1.4962593516209476E-2</v>
      </c>
      <c r="BH386">
        <f t="shared" ref="BH386" si="4507">SUM(AY380:AY386)/SUM(AX380:AX386)</f>
        <v>3.5598705501618123E-2</v>
      </c>
      <c r="BI386">
        <f t="shared" ref="BI386" si="4508">SUM(BA380:BA386)/SUM(AZ380:AZ386)</f>
        <v>1.0526315789473684E-2</v>
      </c>
      <c r="BM386" s="20">
        <v>4512906</v>
      </c>
      <c r="BN386" s="20">
        <v>382537</v>
      </c>
      <c r="BO386" s="20">
        <v>1382872</v>
      </c>
      <c r="BP386" s="20">
        <v>268821</v>
      </c>
      <c r="BQ386" s="21">
        <f t="shared" si="3061"/>
        <v>1651693</v>
      </c>
      <c r="BR386" s="20">
        <v>292886</v>
      </c>
      <c r="BS386" s="20">
        <v>61016</v>
      </c>
      <c r="BT386" s="21">
        <f t="shared" si="3062"/>
        <v>353902</v>
      </c>
      <c r="BU386" s="20">
        <v>36981</v>
      </c>
      <c r="BV386" s="20">
        <v>2905</v>
      </c>
      <c r="BW386" s="20">
        <v>9076</v>
      </c>
      <c r="BX386" s="20">
        <v>3123</v>
      </c>
      <c r="BY386" s="21">
        <f t="shared" si="3063"/>
        <v>12199</v>
      </c>
      <c r="BZ386" s="20">
        <v>2138</v>
      </c>
      <c r="CA386" s="20">
        <v>633</v>
      </c>
      <c r="CB386" s="21">
        <f t="shared" si="3064"/>
        <v>2771</v>
      </c>
      <c r="CC386" s="20">
        <v>28102</v>
      </c>
      <c r="CD386" s="20">
        <v>1701</v>
      </c>
      <c r="CE386" s="20">
        <v>5220</v>
      </c>
      <c r="CF386" s="20">
        <v>1757</v>
      </c>
      <c r="CG386" s="21">
        <f t="shared" si="3065"/>
        <v>6977</v>
      </c>
      <c r="CH386" s="20">
        <v>1165</v>
      </c>
      <c r="CI386" s="20">
        <v>449</v>
      </c>
      <c r="CJ386" s="21">
        <f t="shared" si="3066"/>
        <v>1614</v>
      </c>
      <c r="CK386" s="20">
        <v>202849</v>
      </c>
      <c r="CL386" s="20">
        <v>16757</v>
      </c>
      <c r="CM386" s="20">
        <v>64588</v>
      </c>
      <c r="CN386" s="20">
        <v>5073</v>
      </c>
      <c r="CO386" s="21">
        <f t="shared" si="3067"/>
        <v>69661</v>
      </c>
      <c r="CP386" s="20">
        <v>14546</v>
      </c>
      <c r="CQ386" s="20">
        <v>809</v>
      </c>
      <c r="CR386" s="21">
        <f t="shared" si="3068"/>
        <v>15355</v>
      </c>
    </row>
    <row r="387" spans="1:96" x14ac:dyDescent="0.35">
      <c r="A387" s="14">
        <f t="shared" si="2823"/>
        <v>44293</v>
      </c>
      <c r="B387" s="9">
        <f t="shared" ref="B387" si="4509">BQ387</f>
        <v>1655061</v>
      </c>
      <c r="C387">
        <f t="shared" ref="C387" si="4510">BT387</f>
        <v>354656</v>
      </c>
      <c r="D387">
        <v>336118</v>
      </c>
      <c r="E387" s="9">
        <v>5835</v>
      </c>
      <c r="F387" s="9">
        <v>216</v>
      </c>
      <c r="H387">
        <v>44</v>
      </c>
      <c r="I387">
        <v>55</v>
      </c>
      <c r="J387">
        <v>30</v>
      </c>
      <c r="K387">
        <v>4</v>
      </c>
      <c r="L387">
        <v>13</v>
      </c>
      <c r="M387">
        <f t="shared" ref="M387" si="4511">-(J387-J386)+L387</f>
        <v>9</v>
      </c>
      <c r="N387" s="7">
        <f t="shared" ref="N387" si="4512">B387-C387</f>
        <v>1300405</v>
      </c>
      <c r="O387" s="4">
        <f t="shared" ref="O387" si="4513">C387/B387</f>
        <v>0.21428575744338124</v>
      </c>
      <c r="R387">
        <f t="shared" ref="R387" si="4514">C387-C386</f>
        <v>754</v>
      </c>
      <c r="S387">
        <f t="shared" ref="S387" si="4515">N387-N386</f>
        <v>2614</v>
      </c>
      <c r="T387" s="8">
        <f t="shared" ref="T387" si="4516">R387/V387</f>
        <v>0.22387173396674584</v>
      </c>
      <c r="U387" s="8">
        <f t="shared" ref="U387" si="4517">SUM(R381:R387)/SUM(V381:V387)</f>
        <v>0.21554550593555682</v>
      </c>
      <c r="V387">
        <f t="shared" ref="V387" si="4518">B387-B386</f>
        <v>3368</v>
      </c>
      <c r="W387">
        <f t="shared" ref="W387:W388" si="4519">C387-D387-E387</f>
        <v>12703</v>
      </c>
      <c r="X387" s="3">
        <f t="shared" ref="X387:X388" si="4520">F387/W387</f>
        <v>1.7003857356529952E-2</v>
      </c>
      <c r="Y387">
        <f t="shared" ref="Y387" si="4521">E387-E386</f>
        <v>13</v>
      </c>
      <c r="Z387">
        <v>2771</v>
      </c>
      <c r="AA387">
        <v>1614</v>
      </c>
      <c r="AB387">
        <v>15354</v>
      </c>
      <c r="AC387">
        <v>2660</v>
      </c>
      <c r="AD387">
        <v>1556</v>
      </c>
      <c r="AE387">
        <v>14735</v>
      </c>
      <c r="AF387">
        <v>60</v>
      </c>
      <c r="AG387">
        <v>34</v>
      </c>
      <c r="AH387">
        <v>306</v>
      </c>
      <c r="AI387">
        <f t="shared" ref="AI387" si="4522">Z387-AC387-AF387</f>
        <v>51</v>
      </c>
      <c r="AJ387">
        <f t="shared" ref="AJ387" si="4523">AA387-AD387-AG387</f>
        <v>24</v>
      </c>
      <c r="AK387">
        <f t="shared" ref="AK387" si="4524">AB387-AE387-AH387</f>
        <v>313</v>
      </c>
      <c r="AL387">
        <v>6</v>
      </c>
      <c r="AM387">
        <v>6</v>
      </c>
      <c r="AN387">
        <v>17</v>
      </c>
      <c r="AS387">
        <f t="shared" ref="AS387" si="4525">BM387-BM386</f>
        <v>18670</v>
      </c>
      <c r="AT387">
        <f t="shared" ref="AT387" si="4526">BN387-BN386</f>
        <v>803</v>
      </c>
      <c r="AU387">
        <f t="shared" ref="AU387" si="4527">AT387/AS387</f>
        <v>4.3010176754151044E-2</v>
      </c>
      <c r="AV387">
        <f t="shared" ref="AV387" si="4528">BU387-BU386</f>
        <v>260</v>
      </c>
      <c r="AW387">
        <f t="shared" ref="AW387" si="4529">BV387-BV386</f>
        <v>7</v>
      </c>
      <c r="AX387">
        <f t="shared" ref="AX387" si="4530">CK387-CK386</f>
        <v>730</v>
      </c>
      <c r="AY387">
        <f t="shared" ref="AY387" si="4531">CL387-CL386</f>
        <v>24</v>
      </c>
      <c r="AZ387">
        <f t="shared" ref="AZ387" si="4532">CC387-CC386</f>
        <v>64</v>
      </c>
      <c r="BA387">
        <f t="shared" ref="BA387" si="4533">CD387-CD386</f>
        <v>1</v>
      </c>
      <c r="BB387">
        <f t="shared" ref="BB387" si="4534">AW387/AV387</f>
        <v>2.6923076923076925E-2</v>
      </c>
      <c r="BC387">
        <f t="shared" ref="BC387" si="4535">AY387/AX387</f>
        <v>3.287671232876712E-2</v>
      </c>
      <c r="BD387">
        <f t="shared" ref="BD387" si="4536">AZ387/AY387</f>
        <v>2.6666666666666665</v>
      </c>
      <c r="BE387">
        <f t="shared" ref="BE387" si="4537">SUM(AT381:AT387)/SUM(AS381:AS387)</f>
        <v>4.7202013584801569E-2</v>
      </c>
      <c r="BF387">
        <f t="shared" ref="BF387" si="4538">SUM(AT374:AT387)/SUM(AS374:AS387)</f>
        <v>4.7525202759038883E-2</v>
      </c>
      <c r="BG387">
        <f t="shared" ref="BG387" si="4539">SUM(AW381:AW387)/SUM(AV381:AV387)</f>
        <v>1.9836639439906652E-2</v>
      </c>
      <c r="BH387">
        <f t="shared" ref="BH387" si="4540">SUM(AY381:AY387)/SUM(AX381:AX387)</f>
        <v>3.4375967791886036E-2</v>
      </c>
      <c r="BI387">
        <f t="shared" ref="BI387" si="4541">SUM(BA381:BA387)/SUM(AZ381:AZ387)</f>
        <v>1.2626262626262626E-2</v>
      </c>
      <c r="BM387" s="20">
        <v>4531576</v>
      </c>
      <c r="BN387" s="20">
        <v>383340</v>
      </c>
      <c r="BO387" s="20">
        <v>1385334</v>
      </c>
      <c r="BP387" s="20">
        <v>269727</v>
      </c>
      <c r="BQ387" s="21">
        <f t="shared" si="3061"/>
        <v>1655061</v>
      </c>
      <c r="BR387" s="20">
        <v>293432</v>
      </c>
      <c r="BS387" s="20">
        <v>61224</v>
      </c>
      <c r="BT387" s="21">
        <f t="shared" si="3062"/>
        <v>354656</v>
      </c>
      <c r="BU387" s="20">
        <v>37241</v>
      </c>
      <c r="BV387" s="20">
        <v>2912</v>
      </c>
      <c r="BW387" s="20">
        <v>9083</v>
      </c>
      <c r="BX387" s="20">
        <v>3142</v>
      </c>
      <c r="BY387" s="21">
        <f t="shared" si="3063"/>
        <v>12225</v>
      </c>
      <c r="BZ387" s="20">
        <v>2140</v>
      </c>
      <c r="CA387" s="20">
        <v>635</v>
      </c>
      <c r="CB387" s="21">
        <f t="shared" si="3064"/>
        <v>2775</v>
      </c>
      <c r="CC387" s="20">
        <v>28166</v>
      </c>
      <c r="CD387" s="20">
        <v>1702</v>
      </c>
      <c r="CE387" s="20">
        <v>5224</v>
      </c>
      <c r="CF387" s="20">
        <v>1763</v>
      </c>
      <c r="CG387" s="21">
        <f t="shared" si="3065"/>
        <v>6987</v>
      </c>
      <c r="CH387" s="20">
        <v>1166</v>
      </c>
      <c r="CI387" s="20">
        <v>449</v>
      </c>
      <c r="CJ387" s="21">
        <f t="shared" si="3066"/>
        <v>1615</v>
      </c>
      <c r="CK387" s="20">
        <v>203579</v>
      </c>
      <c r="CL387" s="20">
        <v>16781</v>
      </c>
      <c r="CM387" s="20">
        <v>64699</v>
      </c>
      <c r="CN387" s="20">
        <v>5102</v>
      </c>
      <c r="CO387" s="21">
        <f t="shared" si="3067"/>
        <v>69801</v>
      </c>
      <c r="CP387" s="20">
        <v>14570</v>
      </c>
      <c r="CQ387" s="20">
        <v>810</v>
      </c>
      <c r="CR387" s="21">
        <f t="shared" si="3068"/>
        <v>15380</v>
      </c>
    </row>
    <row r="388" spans="1:96" x14ac:dyDescent="0.35">
      <c r="A388" s="14">
        <f t="shared" si="2823"/>
        <v>44294</v>
      </c>
      <c r="B388" s="9">
        <f t="shared" ref="B388" si="4542">BQ388</f>
        <v>1658099</v>
      </c>
      <c r="C388">
        <f t="shared" ref="C388" si="4543">BT388</f>
        <v>355328</v>
      </c>
      <c r="D388">
        <v>336672</v>
      </c>
      <c r="E388" s="9">
        <v>5836</v>
      </c>
      <c r="F388" s="9">
        <v>219</v>
      </c>
      <c r="H388">
        <v>43</v>
      </c>
      <c r="I388">
        <v>39</v>
      </c>
      <c r="J388">
        <v>35</v>
      </c>
      <c r="K388">
        <v>3</v>
      </c>
      <c r="L388">
        <v>10</v>
      </c>
      <c r="M388">
        <f t="shared" ref="M388" si="4544">-(J388-J387)+L388</f>
        <v>5</v>
      </c>
      <c r="N388" s="7">
        <f t="shared" ref="N388" si="4545">B388-C388</f>
        <v>1302771</v>
      </c>
      <c r="O388" s="4">
        <f t="shared" ref="O388" si="4546">C388/B388</f>
        <v>0.21429842247055211</v>
      </c>
      <c r="R388">
        <f t="shared" ref="R388" si="4547">C388-C387</f>
        <v>672</v>
      </c>
      <c r="S388">
        <f t="shared" ref="S388" si="4548">N388-N387</f>
        <v>2366</v>
      </c>
      <c r="T388" s="8">
        <f t="shared" ref="T388" si="4549">R388/V388</f>
        <v>0.22119815668202766</v>
      </c>
      <c r="U388" s="8">
        <f t="shared" ref="U388" si="4550">SUM(R382:R388)/SUM(V382:V388)</f>
        <v>0.21535218689618829</v>
      </c>
      <c r="V388">
        <f t="shared" ref="V388" si="4551">B388-B387</f>
        <v>3038</v>
      </c>
      <c r="W388">
        <f t="shared" ref="W388" si="4552">C388-D388-E388</f>
        <v>12820</v>
      </c>
      <c r="X388" s="3">
        <f t="shared" ref="X388" si="4553">F388/W388</f>
        <v>1.7082683307332293E-2</v>
      </c>
      <c r="Y388">
        <f t="shared" ref="Y388" si="4554">E388-E387</f>
        <v>1</v>
      </c>
      <c r="AL388">
        <v>5</v>
      </c>
      <c r="AM388">
        <v>5</v>
      </c>
      <c r="AN388">
        <v>16</v>
      </c>
      <c r="AS388">
        <f t="shared" ref="AS388" si="4555">BM388-BM387</f>
        <v>14987</v>
      </c>
      <c r="AT388">
        <f t="shared" ref="AT388" si="4556">BN388-BN387</f>
        <v>688</v>
      </c>
      <c r="AU388">
        <f t="shared" ref="AU388" si="4557">AT388/AS388</f>
        <v>4.5906452258624143E-2</v>
      </c>
      <c r="AV388">
        <f t="shared" ref="AV388" si="4558">BU388-BU387</f>
        <v>123</v>
      </c>
      <c r="AW388">
        <f t="shared" ref="AW388" si="4559">BV388-BV387</f>
        <v>1</v>
      </c>
      <c r="AX388">
        <f t="shared" ref="AX388" si="4560">CK388-CK387</f>
        <v>619</v>
      </c>
      <c r="AY388">
        <f t="shared" ref="AY388" si="4561">CL388-CL387</f>
        <v>25</v>
      </c>
      <c r="AZ388">
        <f t="shared" ref="AZ388" si="4562">CC388-CC387</f>
        <v>66</v>
      </c>
      <c r="BA388">
        <f t="shared" ref="BA388" si="4563">CD388-CD387</f>
        <v>2</v>
      </c>
      <c r="BB388">
        <f t="shared" ref="BB388" si="4564">AW388/AV388</f>
        <v>8.130081300813009E-3</v>
      </c>
      <c r="BC388">
        <f t="shared" ref="BC388" si="4565">AY388/AX388</f>
        <v>4.0387722132471729E-2</v>
      </c>
      <c r="BD388">
        <f t="shared" ref="BD388" si="4566">AZ388/AY388</f>
        <v>2.64</v>
      </c>
      <c r="BE388">
        <f t="shared" ref="BE388" si="4567">SUM(AT382:AT388)/SUM(AS382:AS388)</f>
        <v>4.6014675076944685E-2</v>
      </c>
      <c r="BF388">
        <f t="shared" ref="BF388" si="4568">SUM(AT375:AT388)/SUM(AS375:AS388)</f>
        <v>4.6984161423302237E-2</v>
      </c>
      <c r="BG388">
        <f t="shared" ref="BG388" si="4569">SUM(AW382:AW388)/SUM(AV382:AV388)</f>
        <v>1.5645371577574969E-2</v>
      </c>
      <c r="BH388">
        <f t="shared" ref="BH388" si="4570">SUM(AY382:AY388)/SUM(AX382:AX388)</f>
        <v>3.8009888751545116E-2</v>
      </c>
      <c r="BI388">
        <f t="shared" ref="BI388" si="4571">SUM(BA382:BA388)/SUM(AZ382:AZ388)</f>
        <v>2.097902097902098E-2</v>
      </c>
      <c r="BM388" s="20">
        <v>4546563</v>
      </c>
      <c r="BN388" s="20">
        <v>384028</v>
      </c>
      <c r="BO388" s="20">
        <v>1387790</v>
      </c>
      <c r="BP388" s="20">
        <v>270309</v>
      </c>
      <c r="BQ388" s="21">
        <f t="shared" si="3061"/>
        <v>1658099</v>
      </c>
      <c r="BR388" s="20">
        <v>293923</v>
      </c>
      <c r="BS388" s="20">
        <v>61405</v>
      </c>
      <c r="BT388" s="21">
        <f t="shared" si="3062"/>
        <v>355328</v>
      </c>
      <c r="BU388" s="20">
        <v>37364</v>
      </c>
      <c r="BV388" s="20">
        <v>2913</v>
      </c>
      <c r="BW388" s="20">
        <v>9097</v>
      </c>
      <c r="BX388" s="20">
        <v>3143</v>
      </c>
      <c r="BY388" s="21">
        <f t="shared" si="3063"/>
        <v>12240</v>
      </c>
      <c r="BZ388" s="20">
        <v>2142</v>
      </c>
      <c r="CA388" s="20">
        <v>637</v>
      </c>
      <c r="CB388" s="21">
        <f t="shared" si="3064"/>
        <v>2779</v>
      </c>
      <c r="CC388" s="20">
        <v>28232</v>
      </c>
      <c r="CD388" s="20">
        <v>1704</v>
      </c>
      <c r="CE388" s="20">
        <v>5235</v>
      </c>
      <c r="CF388" s="20">
        <v>1765</v>
      </c>
      <c r="CG388" s="21">
        <f t="shared" si="3065"/>
        <v>7000</v>
      </c>
      <c r="CH388" s="20">
        <v>1166</v>
      </c>
      <c r="CI388" s="20">
        <v>449</v>
      </c>
      <c r="CJ388" s="21">
        <f t="shared" si="3066"/>
        <v>1615</v>
      </c>
      <c r="CK388" s="20">
        <v>204198</v>
      </c>
      <c r="CL388" s="20">
        <v>16806</v>
      </c>
      <c r="CM388" s="20">
        <v>64866</v>
      </c>
      <c r="CN388" s="20">
        <v>5054</v>
      </c>
      <c r="CO388" s="21">
        <f t="shared" si="3067"/>
        <v>69920</v>
      </c>
      <c r="CP388" s="20">
        <v>14597</v>
      </c>
      <c r="CQ388" s="20">
        <v>812</v>
      </c>
      <c r="CR388" s="21">
        <f t="shared" si="3068"/>
        <v>15409</v>
      </c>
    </row>
  </sheetData>
  <conditionalFormatting sqref="AH228">
    <cfRule type="cellIs" dxfId="26" priority="19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7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R228:R388</xm:sqref>
        </x14:conditionalFormatting>
        <x14:conditionalFormatting xmlns:xm="http://schemas.microsoft.com/office/excel/2006/main">
          <x14:cfRule type="cellIs" priority="26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Y228:Y388</xm:sqref>
        </x14:conditionalFormatting>
        <x14:conditionalFormatting xmlns:xm="http://schemas.microsoft.com/office/excel/2006/main">
          <x14:cfRule type="cellIs" priority="25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F228:F388</xm:sqref>
        </x14:conditionalFormatting>
        <x14:conditionalFormatting xmlns:xm="http://schemas.microsoft.com/office/excel/2006/main">
          <x14:cfRule type="cellIs" priority="24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23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J228:J388</xm:sqref>
        </x14:conditionalFormatting>
        <x14:conditionalFormatting xmlns:xm="http://schemas.microsoft.com/office/excel/2006/main">
          <x14:cfRule type="cellIs" priority="22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K228:K388</xm:sqref>
        </x14:conditionalFormatting>
        <x14:conditionalFormatting xmlns:xm="http://schemas.microsoft.com/office/excel/2006/main">
          <x14:cfRule type="cellIs" priority="21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20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8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</xm:sqref>
        </x14:conditionalFormatting>
        <x14:conditionalFormatting xmlns:xm="http://schemas.microsoft.com/office/excel/2006/main">
          <x14:cfRule type="cellIs" priority="17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</xm:sqref>
        </x14:conditionalFormatting>
        <x14:conditionalFormatting xmlns:xm="http://schemas.microsoft.com/office/excel/2006/main">
          <x14:cfRule type="cellIs" priority="16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</xm:sqref>
        </x14:conditionalFormatting>
        <x14:conditionalFormatting xmlns:xm="http://schemas.microsoft.com/office/excel/2006/main">
          <x14:cfRule type="cellIs" priority="15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14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13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12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11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10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AK1:AK1048576</xm:sqref>
        </x14:conditionalFormatting>
        <x14:conditionalFormatting xmlns:xm="http://schemas.microsoft.com/office/excel/2006/main">
          <x14:cfRule type="cellIs" priority="9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8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7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6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 I229:I388</xm:sqref>
        </x14:conditionalFormatting>
        <x14:conditionalFormatting xmlns:xm="http://schemas.microsoft.com/office/excel/2006/main">
          <x14:cfRule type="cellIs" priority="5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W229:W388</xm:sqref>
        </x14:conditionalFormatting>
        <x14:conditionalFormatting xmlns:xm="http://schemas.microsoft.com/office/excel/2006/main">
          <x14:cfRule type="cellIs" priority="4" operator="equal" id="{1E8928FA-49DC-4D75-B5F9-CDED6D6B432E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AE349</xm:sqref>
        </x14:conditionalFormatting>
        <x14:conditionalFormatting xmlns:xm="http://schemas.microsoft.com/office/excel/2006/main">
          <x14:cfRule type="cellIs" priority="3" operator="equal" id="{2C0C5D31-B182-42F6-96BD-C7E40C59AA4A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AF349</xm:sqref>
        </x14:conditionalFormatting>
        <x14:conditionalFormatting xmlns:xm="http://schemas.microsoft.com/office/excel/2006/main">
          <x14:cfRule type="cellIs" priority="2" operator="equal" id="{B77E3A17-6433-4EC0-925C-79695CBA37EF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AG349</xm:sqref>
        </x14:conditionalFormatting>
        <x14:conditionalFormatting xmlns:xm="http://schemas.microsoft.com/office/excel/2006/main">
          <x14:cfRule type="cellIs" priority="1" operator="equal" id="{18875D0F-3232-475A-AB65-D8B0D84240C5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G225" sqref="G225:H230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398</v>
      </c>
      <c r="F1" t="s">
        <v>399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165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166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167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168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169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170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171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172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173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174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175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176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177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178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179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180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181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182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183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184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185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186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187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188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189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190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191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192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193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194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195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196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197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198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199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200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201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202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203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204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205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206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355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356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357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358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359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360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361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362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363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364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365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366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367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368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369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370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371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372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373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374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375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376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377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378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379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380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381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382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383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384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385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386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387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388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389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390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400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401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402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403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404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405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406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407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408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409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410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411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412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413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414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415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416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417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418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419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420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421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422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423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424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425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426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427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428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429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430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431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432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433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429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434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435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436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433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431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430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435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432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429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428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437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438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439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440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207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5087</v>
      </c>
      <c r="L2" t="e">
        <f>MAX(covid19!T:T)</f>
        <v>#DIV/0!</v>
      </c>
      <c r="M2">
        <f>MAX(covid19!U:U)</f>
        <v>0.47394894894894896</v>
      </c>
      <c r="N2">
        <f>MAX(covid19!V:V)</f>
        <v>11613</v>
      </c>
      <c r="O2">
        <f>MAX(covid19!W:W)</f>
        <v>95445</v>
      </c>
      <c r="P2">
        <f>MAX(covid19!X:X)</f>
        <v>0.16</v>
      </c>
      <c r="Q2">
        <f>LARGE(covid19!Y:Y,2)</f>
        <v>181</v>
      </c>
      <c r="R2">
        <f>MAX(covid19!AF:AF)</f>
        <v>60</v>
      </c>
      <c r="S2">
        <f>MAX(covid19!AG:AG)</f>
        <v>34</v>
      </c>
      <c r="T2">
        <f>MAX(covid19!AH:AH)</f>
        <v>306</v>
      </c>
      <c r="U2">
        <f>MAX(covid19!AI:AI)</f>
        <v>1153</v>
      </c>
      <c r="V2">
        <f>MAX(covid19!AJ:AJ)</f>
        <v>547</v>
      </c>
      <c r="W2">
        <f>MAX(covid19!AK:AK)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 t="str">
        <f>covid19!V19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219</v>
      </c>
    </row>
    <row r="3" spans="1:1" x14ac:dyDescent="0.35">
      <c r="A3" t="s">
        <v>220</v>
      </c>
    </row>
    <row r="4" spans="1:1" x14ac:dyDescent="0.35">
      <c r="A4" t="s">
        <v>221</v>
      </c>
    </row>
    <row r="5" spans="1:1" x14ac:dyDescent="0.35">
      <c r="A5" t="s">
        <v>222</v>
      </c>
    </row>
    <row r="6" spans="1:1" x14ac:dyDescent="0.35">
      <c r="A6" t="s">
        <v>223</v>
      </c>
    </row>
    <row r="7" spans="1:1" x14ac:dyDescent="0.35">
      <c r="A7" t="s">
        <v>224</v>
      </c>
    </row>
    <row r="8" spans="1:1" x14ac:dyDescent="0.35">
      <c r="A8" t="s">
        <v>225</v>
      </c>
    </row>
    <row r="11" spans="1:1" x14ac:dyDescent="0.35">
      <c r="A11" t="s">
        <v>226</v>
      </c>
    </row>
    <row r="12" spans="1:1" x14ac:dyDescent="0.35">
      <c r="A12" t="s">
        <v>227</v>
      </c>
    </row>
    <row r="14" spans="1:1" x14ac:dyDescent="0.35">
      <c r="A14" t="s">
        <v>228</v>
      </c>
    </row>
    <row r="16" spans="1:1" x14ac:dyDescent="0.35">
      <c r="A16" t="s">
        <v>229</v>
      </c>
    </row>
    <row r="17" spans="1:1" x14ac:dyDescent="0.35">
      <c r="A17" s="1">
        <v>44141</v>
      </c>
    </row>
    <row r="18" spans="1:1" x14ac:dyDescent="0.35">
      <c r="A18" t="s">
        <v>230</v>
      </c>
    </row>
    <row r="19" spans="1:1" x14ac:dyDescent="0.35">
      <c r="A19" s="15">
        <v>144142</v>
      </c>
    </row>
    <row r="20" spans="1:1" x14ac:dyDescent="0.35">
      <c r="A20" t="s">
        <v>231</v>
      </c>
    </row>
    <row r="21" spans="1:1" x14ac:dyDescent="0.35">
      <c r="A21" s="15">
        <v>1815</v>
      </c>
    </row>
    <row r="22" spans="1:1" x14ac:dyDescent="0.35">
      <c r="A22" t="s">
        <v>232</v>
      </c>
    </row>
    <row r="23" spans="1:1" x14ac:dyDescent="0.35">
      <c r="A23">
        <v>912</v>
      </c>
    </row>
    <row r="24" spans="1:1" x14ac:dyDescent="0.35">
      <c r="A24" t="s">
        <v>233</v>
      </c>
    </row>
    <row r="25" spans="1:1" x14ac:dyDescent="0.35">
      <c r="A25" s="15">
        <v>99195</v>
      </c>
    </row>
    <row r="26" spans="1:1" x14ac:dyDescent="0.35">
      <c r="A26" t="s">
        <v>234</v>
      </c>
    </row>
    <row r="27" spans="1:1" x14ac:dyDescent="0.35">
      <c r="A27" s="15">
        <v>13031</v>
      </c>
    </row>
    <row r="28" spans="1:1" x14ac:dyDescent="0.35">
      <c r="A28" t="s">
        <v>235</v>
      </c>
    </row>
    <row r="29" spans="1:1" x14ac:dyDescent="0.35">
      <c r="A29" s="15">
        <v>63377</v>
      </c>
    </row>
    <row r="30" spans="1:1" x14ac:dyDescent="0.35">
      <c r="A30" t="s">
        <v>236</v>
      </c>
    </row>
    <row r="31" spans="1:1" x14ac:dyDescent="0.35">
      <c r="A31" s="15">
        <v>40587</v>
      </c>
    </row>
    <row r="32" spans="1:1" x14ac:dyDescent="0.35">
      <c r="A32" t="s">
        <v>237</v>
      </c>
    </row>
    <row r="33" spans="1:1" x14ac:dyDescent="0.35">
      <c r="A33" s="15">
        <v>21079</v>
      </c>
    </row>
    <row r="34" spans="1:1" x14ac:dyDescent="0.35">
      <c r="A34" t="s">
        <v>238</v>
      </c>
    </row>
    <row r="35" spans="1:1" x14ac:dyDescent="0.35">
      <c r="A35" s="15">
        <v>6032</v>
      </c>
    </row>
    <row r="36" spans="1:1" x14ac:dyDescent="0.35">
      <c r="A36" t="s">
        <v>239</v>
      </c>
    </row>
    <row r="37" spans="1:1" x14ac:dyDescent="0.35">
      <c r="A37" s="15">
        <v>68438</v>
      </c>
    </row>
    <row r="38" spans="1:1" x14ac:dyDescent="0.35">
      <c r="A38" t="s">
        <v>240</v>
      </c>
    </row>
    <row r="39" spans="1:1" x14ac:dyDescent="0.35">
      <c r="A39" s="15">
        <v>73614</v>
      </c>
    </row>
    <row r="40" spans="1:1" x14ac:dyDescent="0.35">
      <c r="A40" t="s">
        <v>241</v>
      </c>
    </row>
    <row r="41" spans="1:1" x14ac:dyDescent="0.35">
      <c r="A41" s="15">
        <v>1013209</v>
      </c>
    </row>
    <row r="42" spans="1:1" x14ac:dyDescent="0.35">
      <c r="A42" t="s">
        <v>242</v>
      </c>
    </row>
    <row r="43" spans="1:1" x14ac:dyDescent="0.35">
      <c r="A43">
        <v>164</v>
      </c>
    </row>
    <row r="44" spans="1:1" x14ac:dyDescent="0.35">
      <c r="A44" t="s">
        <v>243</v>
      </c>
    </row>
    <row r="45" spans="1:1" x14ac:dyDescent="0.35">
      <c r="A45">
        <v>188</v>
      </c>
    </row>
    <row r="46" spans="1:1" x14ac:dyDescent="0.35">
      <c r="A46" t="s">
        <v>244</v>
      </c>
    </row>
    <row r="47" spans="1:1" x14ac:dyDescent="0.35">
      <c r="A47">
        <v>739</v>
      </c>
    </row>
    <row r="48" spans="1:1" x14ac:dyDescent="0.35">
      <c r="A48" t="s">
        <v>245</v>
      </c>
    </row>
    <row r="49" spans="1:5" x14ac:dyDescent="0.35">
      <c r="A49">
        <v>67</v>
      </c>
    </row>
    <row r="50" spans="1:5" x14ac:dyDescent="0.35">
      <c r="A50" t="s">
        <v>246</v>
      </c>
      <c r="B50" t="s">
        <v>241</v>
      </c>
      <c r="C50" t="s">
        <v>209</v>
      </c>
      <c r="D50" t="s">
        <v>247</v>
      </c>
      <c r="E50" t="s">
        <v>38</v>
      </c>
    </row>
    <row r="51" spans="1:5" x14ac:dyDescent="0.35">
      <c r="A51" t="s">
        <v>248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249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250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251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252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253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254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255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256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257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258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259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260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261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262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263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264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265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266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267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268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269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270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271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272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273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274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275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276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277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278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279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280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281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282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283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284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285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286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287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288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289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290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291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292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293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294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295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296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297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298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299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300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301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302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303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304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305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306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307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308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309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310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311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312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313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314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315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316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317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318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319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320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321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322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323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324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325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326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327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328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329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330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331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332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333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334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335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336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337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338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339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340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341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342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343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344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345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346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347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348</v>
      </c>
    </row>
    <row r="154" spans="1:5" x14ac:dyDescent="0.35">
      <c r="A154" t="s">
        <v>349</v>
      </c>
    </row>
    <row r="156" spans="1:5" x14ac:dyDescent="0.35">
      <c r="A156" t="s">
        <v>350</v>
      </c>
    </row>
    <row r="158" spans="1:5" x14ac:dyDescent="0.35">
      <c r="A158" t="s">
        <v>351</v>
      </c>
    </row>
    <row r="160" spans="1:5" x14ac:dyDescent="0.35">
      <c r="A160" t="s">
        <v>352</v>
      </c>
    </row>
    <row r="162" spans="1:1" x14ac:dyDescent="0.35">
      <c r="A162" t="s">
        <v>353</v>
      </c>
    </row>
    <row r="164" spans="1:1" x14ac:dyDescent="0.35">
      <c r="A164" t="s"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cp:lastPrinted>2021-01-30T21:23:30Z</cp:lastPrinted>
  <dcterms:created xsi:type="dcterms:W3CDTF">2020-06-13T14:53:00Z</dcterms:created>
  <dcterms:modified xsi:type="dcterms:W3CDTF">2021-04-08T12:22:30Z</dcterms:modified>
</cp:coreProperties>
</file>