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kauf/Documents/R/HpyloriUS/data/"/>
    </mc:Choice>
  </mc:AlternateContent>
  <xr:revisionPtr revIDLastSave="0" documentId="13_ncr:1_{3FFA0933-F8DF-5749-9559-7635A16FDE3B}" xr6:coauthVersionLast="47" xr6:coauthVersionMax="47" xr10:uidLastSave="{00000000-0000-0000-0000-000000000000}"/>
  <bookViews>
    <workbookView xWindow="0" yWindow="500" windowWidth="27660" windowHeight="20320" xr2:uid="{66D9DCD7-DD70-1D46-8982-E3A0E85839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E7" i="1"/>
  <c r="B3" i="1"/>
  <c r="J21" i="1"/>
  <c r="J29" i="1"/>
  <c r="J25" i="1"/>
  <c r="K4" i="1"/>
  <c r="K5" i="1"/>
  <c r="I3" i="1"/>
  <c r="J3" i="1"/>
  <c r="K3" i="1"/>
  <c r="E6" i="1"/>
  <c r="C30" i="1" s="1"/>
  <c r="D5" i="1"/>
  <c r="C22" i="1" s="1"/>
  <c r="C13" i="1"/>
  <c r="C4" i="1"/>
  <c r="C10" i="1" s="1"/>
  <c r="B17" i="1"/>
  <c r="B25" i="1"/>
  <c r="B21" i="1"/>
  <c r="H3" i="1" l="1"/>
  <c r="J5" i="1"/>
  <c r="K6" i="1"/>
  <c r="J4" i="1"/>
  <c r="M3" i="1" s="1"/>
  <c r="C14" i="1"/>
  <c r="I4" i="1"/>
  <c r="I21" i="1"/>
  <c r="H21" i="1"/>
  <c r="I22" i="1"/>
  <c r="B9" i="1"/>
  <c r="I10" i="1" s="1"/>
  <c r="B13" i="1"/>
  <c r="B29" i="1"/>
  <c r="C18" i="1"/>
  <c r="I18" i="1" s="1"/>
  <c r="C26" i="1"/>
  <c r="I26" i="1" l="1"/>
  <c r="I25" i="1"/>
  <c r="H25" i="1"/>
  <c r="I29" i="1"/>
  <c r="H29" i="1"/>
  <c r="I13" i="1"/>
  <c r="J13" i="1" s="1"/>
  <c r="H13" i="1"/>
  <c r="H9" i="1"/>
  <c r="I9" i="1"/>
  <c r="J9" i="1" s="1"/>
  <c r="I30" i="1"/>
  <c r="I14" i="1"/>
  <c r="I17" i="1"/>
  <c r="J17" i="1" s="1"/>
  <c r="H17" i="1"/>
</calcChain>
</file>

<file path=xl/sharedStrings.xml><?xml version="1.0" encoding="utf-8"?>
<sst xmlns="http://schemas.openxmlformats.org/spreadsheetml/2006/main" count="82" uniqueCount="18">
  <si>
    <t>Weighted Freq Table</t>
  </si>
  <si>
    <t>Hispanic</t>
  </si>
  <si>
    <t>NH Black</t>
  </si>
  <si>
    <t>NH White</t>
  </si>
  <si>
    <t>NH Other</t>
  </si>
  <si>
    <t>Weighted Prop Table</t>
  </si>
  <si>
    <t>SE</t>
  </si>
  <si>
    <t>Hispanic - NH White</t>
  </si>
  <si>
    <t>Hispanic - NH Black</t>
  </si>
  <si>
    <t>Hispanic - NH Other</t>
  </si>
  <si>
    <t>NH White - NH Black</t>
  </si>
  <si>
    <t>NH White - NH Other</t>
  </si>
  <si>
    <t>NH Black - NH Other</t>
  </si>
  <si>
    <t>Weighted percent of each combination in each PUMA</t>
  </si>
  <si>
    <t>Black_white</t>
  </si>
  <si>
    <t>pop_puma</t>
  </si>
  <si>
    <t>sum(pers_wt)</t>
  </si>
  <si>
    <t>puma_wt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</si>
</sst>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Fill="1"/>
    <xf numFmtId="10" fontId="0" fillId="0" borderId="0" xfId="1" applyNumberFormat="1" applyFont="1" applyFill="1"/>
    <xf numFmtId="0" fontId="3" fillId="0" borderId="0" xfId="0" applyFont="1"/>
    <xf numFmtId="168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C064-E13B-AE4B-B0A2-D8C411FFA8F7}">
  <dimension ref="A1:N47"/>
  <sheetViews>
    <sheetView tabSelected="1" topLeftCell="A4" zoomScale="140" zoomScaleNormal="140" workbookViewId="0">
      <selection activeCell="J28" sqref="J28"/>
    </sheetView>
  </sheetViews>
  <sheetFormatPr baseColWidth="10" defaultRowHeight="16" x14ac:dyDescent="0.2"/>
  <cols>
    <col min="1" max="1" width="10.83203125" customWidth="1"/>
    <col min="7" max="7" width="11.5" customWidth="1"/>
    <col min="8" max="8" width="12" customWidth="1"/>
    <col min="9" max="9" width="12.1640625" bestFit="1" customWidth="1"/>
    <col min="10" max="10" width="10.83203125" customWidth="1"/>
    <col min="11" max="11" width="11" customWidth="1"/>
  </cols>
  <sheetData>
    <row r="1" spans="1:13" x14ac:dyDescent="0.2">
      <c r="A1" s="4" t="s">
        <v>0</v>
      </c>
      <c r="B1" s="4"/>
      <c r="C1" s="4"/>
      <c r="D1" s="4"/>
      <c r="E1" s="4"/>
      <c r="G1" s="4" t="s">
        <v>5</v>
      </c>
      <c r="H1" s="4"/>
      <c r="I1" s="4"/>
      <c r="J1" s="4"/>
      <c r="K1" s="4"/>
    </row>
    <row r="2" spans="1:13" x14ac:dyDescent="0.2">
      <c r="B2" t="s">
        <v>1</v>
      </c>
      <c r="C2" t="s">
        <v>2</v>
      </c>
      <c r="D2" t="s">
        <v>3</v>
      </c>
      <c r="E2" t="s">
        <v>4</v>
      </c>
      <c r="H2" t="s">
        <v>1</v>
      </c>
      <c r="I2" t="s">
        <v>2</v>
      </c>
      <c r="J2" t="s">
        <v>3</v>
      </c>
      <c r="K2" t="s">
        <v>4</v>
      </c>
    </row>
    <row r="3" spans="1:13" x14ac:dyDescent="0.2">
      <c r="A3" t="s">
        <v>1</v>
      </c>
      <c r="B3">
        <f>17044563+615388</f>
        <v>17659951</v>
      </c>
      <c r="C3">
        <v>615388</v>
      </c>
      <c r="D3">
        <v>5093329</v>
      </c>
      <c r="E3">
        <v>1013467</v>
      </c>
      <c r="G3" t="s">
        <v>1</v>
      </c>
      <c r="H3" s="3">
        <f>B3/SUM($B$3:$E$6)</f>
        <v>0.15211039372687415</v>
      </c>
      <c r="I3" s="3">
        <f t="shared" ref="I3:K3" si="0">C3/SUM($B$3:$E$6)</f>
        <v>5.3005192921992614E-3</v>
      </c>
      <c r="J3" s="3">
        <f t="shared" si="0"/>
        <v>4.3870352730339186E-2</v>
      </c>
      <c r="K3" s="3">
        <f t="shared" si="0"/>
        <v>8.7292917403448047E-3</v>
      </c>
      <c r="M3" s="2">
        <f>SUM(I3:K3,J4:K4,K5)</f>
        <v>0.11893894385550169</v>
      </c>
    </row>
    <row r="4" spans="1:13" x14ac:dyDescent="0.2">
      <c r="A4" t="s">
        <v>2</v>
      </c>
      <c r="C4">
        <f>10289812+C3</f>
        <v>10905200</v>
      </c>
      <c r="D4">
        <v>1282195</v>
      </c>
      <c r="E4">
        <v>917019</v>
      </c>
      <c r="G4" t="s">
        <v>2</v>
      </c>
      <c r="H4" s="3"/>
      <c r="I4" s="3">
        <f t="shared" ref="I4" si="1">C4/SUM($B$3:$E$6)</f>
        <v>9.3929720737634448E-2</v>
      </c>
      <c r="J4" s="3">
        <f t="shared" ref="J4:J5" si="2">D4/SUM($B$3:$E$6)</f>
        <v>1.1043925675933609E-2</v>
      </c>
      <c r="K4" s="3">
        <f t="shared" ref="K4:K6" si="3">E4/SUM($B$3:$E$6)</f>
        <v>7.8985565217607016E-3</v>
      </c>
    </row>
    <row r="5" spans="1:13" x14ac:dyDescent="0.2">
      <c r="A5" t="s">
        <v>3</v>
      </c>
      <c r="D5">
        <f>56907535+D3</f>
        <v>62000864</v>
      </c>
      <c r="E5">
        <v>4887362</v>
      </c>
      <c r="G5" t="s">
        <v>3</v>
      </c>
      <c r="H5" s="3"/>
      <c r="I5" s="3"/>
      <c r="J5" s="3">
        <f t="shared" si="2"/>
        <v>0.53403182344313294</v>
      </c>
      <c r="K5" s="3">
        <f t="shared" si="3"/>
        <v>4.2096297894924126E-2</v>
      </c>
    </row>
    <row r="6" spans="1:13" x14ac:dyDescent="0.2">
      <c r="A6" t="s">
        <v>4</v>
      </c>
      <c r="E6">
        <f>10711326+E3</f>
        <v>11724793</v>
      </c>
      <c r="G6" t="s">
        <v>4</v>
      </c>
      <c r="H6" s="3"/>
      <c r="I6" s="3"/>
      <c r="J6" s="3"/>
      <c r="K6" s="3">
        <f t="shared" si="3"/>
        <v>0.10098911823685683</v>
      </c>
    </row>
    <row r="7" spans="1:13" x14ac:dyDescent="0.2">
      <c r="E7">
        <f>SUM(B3:E6)</f>
        <v>116099568</v>
      </c>
    </row>
    <row r="8" spans="1:13" x14ac:dyDescent="0.2">
      <c r="B8" t="s">
        <v>1</v>
      </c>
      <c r="C8" t="s">
        <v>2</v>
      </c>
      <c r="G8" s="6"/>
      <c r="H8" s="6" t="s">
        <v>1</v>
      </c>
      <c r="I8" s="6" t="s">
        <v>2</v>
      </c>
      <c r="J8" s="8" t="s">
        <v>6</v>
      </c>
    </row>
    <row r="9" spans="1:13" x14ac:dyDescent="0.2">
      <c r="A9" t="s">
        <v>1</v>
      </c>
      <c r="B9">
        <f>B3</f>
        <v>17659951</v>
      </c>
      <c r="C9">
        <v>615388</v>
      </c>
      <c r="G9" s="6" t="s">
        <v>1</v>
      </c>
      <c r="H9" s="7">
        <f>B9/SUM($B$9:$C$10)</f>
        <v>0.60519618914510109</v>
      </c>
      <c r="I9" s="5">
        <f>C9/SUM($B$9:$C$10)</f>
        <v>2.108898673873022E-2</v>
      </c>
      <c r="J9" s="9">
        <f>SQRT((I9*(1-I9))/C3)</f>
        <v>1.8315760352995527E-4</v>
      </c>
    </row>
    <row r="10" spans="1:13" x14ac:dyDescent="0.2">
      <c r="A10" t="s">
        <v>2</v>
      </c>
      <c r="C10">
        <f>C4</f>
        <v>10905200</v>
      </c>
      <c r="G10" s="6" t="s">
        <v>2</v>
      </c>
      <c r="H10" s="7"/>
      <c r="I10" s="7">
        <f>C10/SUM($B$9:$C$10)</f>
        <v>0.37371482411616863</v>
      </c>
      <c r="J10" s="8"/>
    </row>
    <row r="11" spans="1:13" x14ac:dyDescent="0.2">
      <c r="G11" s="6"/>
      <c r="H11" s="6"/>
      <c r="I11" s="6"/>
      <c r="J11" s="8"/>
    </row>
    <row r="12" spans="1:13" x14ac:dyDescent="0.2">
      <c r="B12" t="s">
        <v>1</v>
      </c>
      <c r="C12" t="s">
        <v>3</v>
      </c>
      <c r="G12" s="6"/>
      <c r="H12" s="6" t="s">
        <v>1</v>
      </c>
      <c r="I12" s="6" t="s">
        <v>3</v>
      </c>
      <c r="J12" s="8"/>
    </row>
    <row r="13" spans="1:13" x14ac:dyDescent="0.2">
      <c r="A13" t="s">
        <v>1</v>
      </c>
      <c r="B13">
        <f>B3</f>
        <v>17659951</v>
      </c>
      <c r="C13">
        <f>D3</f>
        <v>5093329</v>
      </c>
      <c r="G13" s="6" t="s">
        <v>1</v>
      </c>
      <c r="H13" s="7">
        <f>B13/SUM($B$13:$C$14)</f>
        <v>0.2083668144887405</v>
      </c>
      <c r="I13" s="5">
        <f>C13/SUM($B$13:$C$14)</f>
        <v>6.0095338819067062E-2</v>
      </c>
      <c r="J13" s="9">
        <f>SQRT((I13*(1-I13))/D3)</f>
        <v>1.053080159899507E-4</v>
      </c>
    </row>
    <row r="14" spans="1:13" x14ac:dyDescent="0.2">
      <c r="A14" t="s">
        <v>3</v>
      </c>
      <c r="C14">
        <f>D5</f>
        <v>62000864</v>
      </c>
      <c r="G14" s="6" t="s">
        <v>3</v>
      </c>
      <c r="H14" s="7"/>
      <c r="I14" s="7">
        <f>C14/SUM($B$13:$C$14)</f>
        <v>0.73153784669219246</v>
      </c>
      <c r="J14" s="9"/>
    </row>
    <row r="15" spans="1:13" x14ac:dyDescent="0.2">
      <c r="G15" s="6"/>
      <c r="H15" s="6"/>
      <c r="I15" s="6"/>
      <c r="J15" s="9"/>
    </row>
    <row r="16" spans="1:13" x14ac:dyDescent="0.2">
      <c r="B16" t="s">
        <v>1</v>
      </c>
      <c r="C16" t="s">
        <v>4</v>
      </c>
      <c r="G16" s="6"/>
      <c r="H16" s="6" t="s">
        <v>1</v>
      </c>
      <c r="I16" s="6" t="s">
        <v>4</v>
      </c>
      <c r="J16" s="9"/>
    </row>
    <row r="17" spans="1:10" x14ac:dyDescent="0.2">
      <c r="A17" t="s">
        <v>1</v>
      </c>
      <c r="B17">
        <f>B3</f>
        <v>17659951</v>
      </c>
      <c r="C17">
        <v>1013467</v>
      </c>
      <c r="G17" s="6" t="s">
        <v>1</v>
      </c>
      <c r="H17" s="7">
        <f>B17/SUM($B$17:$C$18)</f>
        <v>0.58095362914613624</v>
      </c>
      <c r="I17" s="5">
        <f>C17/SUM($B$17:$C$18)</f>
        <v>3.3339692260179389E-2</v>
      </c>
      <c r="J17" s="9">
        <f>SQRT((I17*(1-I17))/E3)</f>
        <v>1.7832528654552387E-4</v>
      </c>
    </row>
    <row r="18" spans="1:10" x14ac:dyDescent="0.2">
      <c r="A18" t="s">
        <v>4</v>
      </c>
      <c r="C18">
        <f>E6</f>
        <v>11724793</v>
      </c>
      <c r="G18" s="6" t="s">
        <v>4</v>
      </c>
      <c r="H18" s="7"/>
      <c r="I18" s="7">
        <f>C18/SUM($B$17:$C$18)</f>
        <v>0.38570667859368435</v>
      </c>
      <c r="J18" s="9"/>
    </row>
    <row r="19" spans="1:10" x14ac:dyDescent="0.2">
      <c r="G19" s="6"/>
      <c r="H19" s="6"/>
      <c r="I19" s="6"/>
      <c r="J19" s="9"/>
    </row>
    <row r="20" spans="1:10" x14ac:dyDescent="0.2">
      <c r="B20" t="s">
        <v>2</v>
      </c>
      <c r="C20" t="s">
        <v>3</v>
      </c>
      <c r="G20" s="6"/>
      <c r="H20" s="6" t="s">
        <v>2</v>
      </c>
      <c r="I20" s="6" t="s">
        <v>3</v>
      </c>
      <c r="J20" s="9"/>
    </row>
    <row r="21" spans="1:10" x14ac:dyDescent="0.2">
      <c r="A21" t="s">
        <v>2</v>
      </c>
      <c r="B21">
        <f>17281989+615388</f>
        <v>17897377</v>
      </c>
      <c r="C21">
        <v>1282195</v>
      </c>
      <c r="G21" s="6" t="s">
        <v>2</v>
      </c>
      <c r="H21" s="7">
        <f>B21/SUM($B$21:$C$22)</f>
        <v>0.22046416454328971</v>
      </c>
      <c r="I21" s="5">
        <f>C21/SUM($B$21:$C$22)</f>
        <v>1.5794384252875902E-2</v>
      </c>
      <c r="J21" s="9">
        <f>SQRT((I21*(1-I21))/D4)</f>
        <v>1.1010758304980238E-4</v>
      </c>
    </row>
    <row r="22" spans="1:10" x14ac:dyDescent="0.2">
      <c r="A22" t="s">
        <v>3</v>
      </c>
      <c r="C22">
        <f>D5</f>
        <v>62000864</v>
      </c>
      <c r="G22" s="6" t="s">
        <v>3</v>
      </c>
      <c r="H22" s="7"/>
      <c r="I22" s="7">
        <f>C22/SUM($B$21:$C$22)</f>
        <v>0.76374145120383441</v>
      </c>
      <c r="J22" s="9"/>
    </row>
    <row r="23" spans="1:10" x14ac:dyDescent="0.2">
      <c r="G23" s="6"/>
      <c r="H23" s="6"/>
      <c r="I23" s="6"/>
      <c r="J23" s="9"/>
    </row>
    <row r="24" spans="1:10" x14ac:dyDescent="0.2">
      <c r="B24" t="s">
        <v>2</v>
      </c>
      <c r="C24" t="s">
        <v>4</v>
      </c>
      <c r="G24" s="6"/>
      <c r="H24" s="6" t="s">
        <v>2</v>
      </c>
      <c r="I24" s="6" t="s">
        <v>4</v>
      </c>
      <c r="J24" s="9"/>
    </row>
    <row r="25" spans="1:10" x14ac:dyDescent="0.2">
      <c r="A25" t="s">
        <v>2</v>
      </c>
      <c r="B25">
        <f>17281989+615388</f>
        <v>17897377</v>
      </c>
      <c r="C25">
        <v>917019</v>
      </c>
      <c r="G25" s="6" t="s">
        <v>2</v>
      </c>
      <c r="H25" s="7">
        <f>B25/SUM($B$25:$C$26)</f>
        <v>0.58604624372965508</v>
      </c>
      <c r="I25" s="5">
        <f>C25/SUM($B$25:$C$26)</f>
        <v>3.002761468223665E-2</v>
      </c>
      <c r="J25" s="9">
        <f>SQRT((I25*(1-I25))/E4)</f>
        <v>1.782177413306653E-4</v>
      </c>
    </row>
    <row r="26" spans="1:10" x14ac:dyDescent="0.2">
      <c r="A26" t="s">
        <v>4</v>
      </c>
      <c r="C26">
        <f>E6</f>
        <v>11724793</v>
      </c>
      <c r="G26" s="6" t="s">
        <v>4</v>
      </c>
      <c r="H26" s="7"/>
      <c r="I26" s="7">
        <f>C26/SUM($B$25:$C$26)</f>
        <v>0.38392614158810834</v>
      </c>
      <c r="J26" s="9"/>
    </row>
    <row r="27" spans="1:10" x14ac:dyDescent="0.2">
      <c r="G27" s="6"/>
      <c r="H27" s="6"/>
      <c r="I27" s="6"/>
      <c r="J27" s="9"/>
    </row>
    <row r="28" spans="1:10" x14ac:dyDescent="0.2">
      <c r="B28" t="s">
        <v>3</v>
      </c>
      <c r="C28" t="s">
        <v>4</v>
      </c>
      <c r="G28" s="6"/>
      <c r="H28" s="6" t="s">
        <v>3</v>
      </c>
      <c r="I28" s="6" t="s">
        <v>4</v>
      </c>
      <c r="J28" s="9"/>
    </row>
    <row r="29" spans="1:10" x14ac:dyDescent="0.2">
      <c r="A29" t="s">
        <v>3</v>
      </c>
      <c r="B29">
        <f>D5</f>
        <v>62000864</v>
      </c>
      <c r="C29">
        <v>4887362</v>
      </c>
      <c r="G29" s="6" t="s">
        <v>3</v>
      </c>
      <c r="H29" s="7">
        <f>B29/SUM($B$29:$C$30)</f>
        <v>0.78868442897479873</v>
      </c>
      <c r="I29" s="5">
        <f>C29/SUM($B$29:$C$30)</f>
        <v>6.216988053848943E-2</v>
      </c>
      <c r="J29" s="9">
        <f>SQRT((I29*(1-I29))/E5)</f>
        <v>1.092231885590101E-4</v>
      </c>
    </row>
    <row r="30" spans="1:10" x14ac:dyDescent="0.2">
      <c r="A30" t="s">
        <v>4</v>
      </c>
      <c r="C30">
        <f>E6</f>
        <v>11724793</v>
      </c>
      <c r="G30" s="6" t="s">
        <v>4</v>
      </c>
      <c r="H30" s="7"/>
      <c r="I30" s="7">
        <f>C30/SUM($B$29:$C$30)</f>
        <v>0.14914569048671189</v>
      </c>
      <c r="J30" s="8"/>
    </row>
    <row r="33" spans="2:14" x14ac:dyDescent="0.2">
      <c r="G33" t="s">
        <v>13</v>
      </c>
    </row>
    <row r="34" spans="2:14" x14ac:dyDescent="0.2">
      <c r="G34" t="s">
        <v>7</v>
      </c>
      <c r="I34" s="3">
        <v>0.80149740000000003</v>
      </c>
    </row>
    <row r="35" spans="2:14" x14ac:dyDescent="0.2">
      <c r="G35" t="s">
        <v>8</v>
      </c>
      <c r="I35" s="3">
        <v>0.25074059999999998</v>
      </c>
    </row>
    <row r="36" spans="2:14" x14ac:dyDescent="0.2">
      <c r="G36" t="s">
        <v>9</v>
      </c>
      <c r="I36" s="3">
        <v>0.25490259999999998</v>
      </c>
    </row>
    <row r="37" spans="2:14" x14ac:dyDescent="0.2">
      <c r="B37" s="1"/>
      <c r="G37" t="s">
        <v>10</v>
      </c>
      <c r="I37" s="3">
        <v>0.74509740000000002</v>
      </c>
    </row>
    <row r="38" spans="2:14" x14ac:dyDescent="0.2">
      <c r="G38" t="s">
        <v>11</v>
      </c>
      <c r="I38" s="3">
        <v>0.74925940000000002</v>
      </c>
    </row>
    <row r="39" spans="2:14" x14ac:dyDescent="0.2">
      <c r="G39" t="s">
        <v>12</v>
      </c>
      <c r="I39" s="3">
        <v>0.1985026</v>
      </c>
    </row>
    <row r="43" spans="2:14" x14ac:dyDescent="0.2">
      <c r="G43" t="s">
        <v>1</v>
      </c>
      <c r="H43" t="s">
        <v>2</v>
      </c>
      <c r="I43" t="s">
        <v>3</v>
      </c>
      <c r="J43" t="s">
        <v>4</v>
      </c>
      <c r="K43" t="s">
        <v>14</v>
      </c>
      <c r="L43" t="s">
        <v>15</v>
      </c>
      <c r="M43" t="s">
        <v>16</v>
      </c>
      <c r="N43" t="s">
        <v>17</v>
      </c>
    </row>
    <row r="44" spans="2:14" x14ac:dyDescent="0.2">
      <c r="F44">
        <v>1</v>
      </c>
      <c r="G44">
        <v>0.2</v>
      </c>
      <c r="H44">
        <v>0.3</v>
      </c>
      <c r="I44">
        <v>0.4</v>
      </c>
      <c r="J44">
        <v>0.1</v>
      </c>
      <c r="K44">
        <f>H44+I44</f>
        <v>0.7</v>
      </c>
    </row>
    <row r="45" spans="2:14" x14ac:dyDescent="0.2">
      <c r="F45">
        <v>2</v>
      </c>
    </row>
    <row r="46" spans="2:14" x14ac:dyDescent="0.2">
      <c r="F46">
        <v>3</v>
      </c>
    </row>
    <row r="47" spans="2:14" x14ac:dyDescent="0.2">
      <c r="F47">
        <v>4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Kaufmann</dc:creator>
  <cp:lastModifiedBy>Matthew Kaufmann</cp:lastModifiedBy>
  <dcterms:created xsi:type="dcterms:W3CDTF">2023-11-08T18:38:59Z</dcterms:created>
  <dcterms:modified xsi:type="dcterms:W3CDTF">2023-11-14T20:16:29Z</dcterms:modified>
</cp:coreProperties>
</file>