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9155" windowHeight="7995" activeTab="6"/>
  </bookViews>
  <sheets>
    <sheet name="Serial Numbers" sheetId="8" r:id="rId1"/>
    <sheet name="X1 LOAD CELL" sheetId="1" r:id="rId2"/>
    <sheet name="X2 LOAD CELL" sheetId="2" r:id="rId3"/>
    <sheet name="Y1 LOAD CELL" sheetId="3" r:id="rId4"/>
    <sheet name="Z1 LOAD CELL" sheetId="4" r:id="rId5"/>
    <sheet name="Z2 LOAD CELL" sheetId="5" r:id="rId6"/>
    <sheet name="Z3 LOAD CELL" sheetId="6" r:id="rId7"/>
  </sheets>
  <calcPr calcId="145621"/>
</workbook>
</file>

<file path=xl/calcChain.xml><?xml version="1.0" encoding="utf-8"?>
<calcChain xmlns="http://schemas.openxmlformats.org/spreadsheetml/2006/main">
  <c r="C3" i="6" l="1"/>
  <c r="D3" i="6"/>
  <c r="D23" i="6" s="1"/>
  <c r="C7" i="6"/>
  <c r="C17" i="6"/>
  <c r="D17" i="6" s="1"/>
  <c r="C19" i="6"/>
  <c r="D19" i="6" s="1"/>
  <c r="B21" i="6"/>
  <c r="B33" i="6" s="1"/>
  <c r="C40" i="6" s="1"/>
  <c r="C21" i="6"/>
  <c r="D21" i="6"/>
  <c r="B23" i="6"/>
  <c r="C23" i="6"/>
  <c r="C27" i="6"/>
  <c r="B31" i="6" s="1"/>
  <c r="C33" i="6" s="1"/>
  <c r="D40" i="6" s="1"/>
  <c r="A51" i="6"/>
  <c r="C3" i="5"/>
  <c r="D3" i="5" s="1"/>
  <c r="C7" i="5"/>
  <c r="C17" i="5"/>
  <c r="D17" i="5" s="1"/>
  <c r="C19" i="5"/>
  <c r="D19" i="5"/>
  <c r="B21" i="5"/>
  <c r="B33" i="5" s="1"/>
  <c r="C40" i="5" s="1"/>
  <c r="C21" i="5"/>
  <c r="C33" i="5" s="1"/>
  <c r="D40" i="5" s="1"/>
  <c r="B23" i="5"/>
  <c r="C23" i="5"/>
  <c r="C27" i="5"/>
  <c r="B31" i="5"/>
  <c r="C31" i="5"/>
  <c r="C35" i="5" s="1"/>
  <c r="D42" i="5" s="1"/>
  <c r="B35" i="5"/>
  <c r="C42" i="5" s="1"/>
  <c r="A53" i="5"/>
  <c r="C3" i="4"/>
  <c r="D3" i="4"/>
  <c r="D23" i="4" s="1"/>
  <c r="C7" i="4"/>
  <c r="C17" i="4"/>
  <c r="D17" i="4" s="1"/>
  <c r="C19" i="4"/>
  <c r="D19" i="4" s="1"/>
  <c r="B21" i="4"/>
  <c r="B33" i="4" s="1"/>
  <c r="C40" i="4" s="1"/>
  <c r="C21" i="4"/>
  <c r="D21" i="4"/>
  <c r="B23" i="4"/>
  <c r="C23" i="4"/>
  <c r="C27" i="4"/>
  <c r="B31" i="4" s="1"/>
  <c r="C33" i="4" s="1"/>
  <c r="D40" i="4" s="1"/>
  <c r="C3" i="3"/>
  <c r="D3" i="3"/>
  <c r="D23" i="3" s="1"/>
  <c r="C7" i="3"/>
  <c r="C17" i="3"/>
  <c r="D17" i="3" s="1"/>
  <c r="C19" i="3"/>
  <c r="D19" i="3" s="1"/>
  <c r="B21" i="3"/>
  <c r="B33" i="3" s="1"/>
  <c r="C40" i="3" s="1"/>
  <c r="C21" i="3"/>
  <c r="D21" i="3"/>
  <c r="B23" i="3"/>
  <c r="C23" i="3"/>
  <c r="C27" i="3"/>
  <c r="B31" i="3" s="1"/>
  <c r="C33" i="3" s="1"/>
  <c r="D40" i="3" s="1"/>
  <c r="C3" i="2"/>
  <c r="D3" i="2" s="1"/>
  <c r="C7" i="2"/>
  <c r="C17" i="2"/>
  <c r="D17" i="2" s="1"/>
  <c r="C19" i="2"/>
  <c r="D19" i="2"/>
  <c r="B21" i="2"/>
  <c r="B33" i="2" s="1"/>
  <c r="C40" i="2" s="1"/>
  <c r="C21" i="2"/>
  <c r="C33" i="2" s="1"/>
  <c r="D40" i="2" s="1"/>
  <c r="B23" i="2"/>
  <c r="C23" i="2"/>
  <c r="C27" i="2"/>
  <c r="B31" i="2"/>
  <c r="C31" i="2"/>
  <c r="C35" i="2" s="1"/>
  <c r="D42" i="2" s="1"/>
  <c r="C3" i="1"/>
  <c r="C23" i="1" s="1"/>
  <c r="D3" i="1"/>
  <c r="D23" i="1" s="1"/>
  <c r="C7" i="1"/>
  <c r="C17" i="1"/>
  <c r="D17" i="1"/>
  <c r="C19" i="1"/>
  <c r="D19" i="1" s="1"/>
  <c r="B21" i="1"/>
  <c r="C21" i="1"/>
  <c r="D21" i="1"/>
  <c r="B23" i="1"/>
  <c r="C27" i="1"/>
  <c r="B31" i="1" s="1"/>
  <c r="D33" i="6" l="1"/>
  <c r="E40" i="6" s="1"/>
  <c r="C31" i="6"/>
  <c r="D23" i="5"/>
  <c r="D21" i="5"/>
  <c r="M45" i="5"/>
  <c r="M46" i="5"/>
  <c r="D33" i="4"/>
  <c r="E40" i="4" s="1"/>
  <c r="C31" i="4"/>
  <c r="D33" i="3"/>
  <c r="E40" i="3" s="1"/>
  <c r="C31" i="3"/>
  <c r="D23" i="2"/>
  <c r="D21" i="2"/>
  <c r="M46" i="2"/>
  <c r="B35" i="2"/>
  <c r="C42" i="2" s="1"/>
  <c r="M45" i="2" s="1"/>
  <c r="C33" i="1"/>
  <c r="D40" i="1" s="1"/>
  <c r="B33" i="1"/>
  <c r="C40" i="1" s="1"/>
  <c r="D33" i="1"/>
  <c r="E40" i="1" s="1"/>
  <c r="C31" i="1"/>
  <c r="C35" i="6" l="1"/>
  <c r="D42" i="6" s="1"/>
  <c r="B35" i="6"/>
  <c r="C42" i="6" s="1"/>
  <c r="D35" i="6"/>
  <c r="E42" i="6" s="1"/>
  <c r="M49" i="5"/>
  <c r="M47" i="5"/>
  <c r="M48" i="5"/>
  <c r="D33" i="5"/>
  <c r="E40" i="5" s="1"/>
  <c r="D35" i="5"/>
  <c r="E42" i="5" s="1"/>
  <c r="C35" i="4"/>
  <c r="D42" i="4" s="1"/>
  <c r="B35" i="4"/>
  <c r="C42" i="4" s="1"/>
  <c r="D35" i="4"/>
  <c r="E42" i="4" s="1"/>
  <c r="C35" i="3"/>
  <c r="D42" i="3" s="1"/>
  <c r="B35" i="3"/>
  <c r="C42" i="3" s="1"/>
  <c r="D35" i="3"/>
  <c r="E42" i="3" s="1"/>
  <c r="M49" i="2"/>
  <c r="M47" i="2"/>
  <c r="M48" i="2"/>
  <c r="D33" i="2"/>
  <c r="E40" i="2" s="1"/>
  <c r="D35" i="2"/>
  <c r="E42" i="2" s="1"/>
  <c r="M45" i="1"/>
  <c r="D35" i="1"/>
  <c r="E42" i="1" s="1"/>
  <c r="B35" i="1"/>
  <c r="C42" i="1" s="1"/>
  <c r="M46" i="1" s="1"/>
  <c r="C35" i="1"/>
  <c r="D42" i="1" s="1"/>
  <c r="M45" i="6" l="1"/>
  <c r="M46" i="6"/>
  <c r="M45" i="4"/>
  <c r="M46" i="4"/>
  <c r="M45" i="3"/>
  <c r="M46" i="3"/>
  <c r="M47" i="1"/>
  <c r="M49" i="1"/>
  <c r="M48" i="1"/>
  <c r="M47" i="6" l="1"/>
  <c r="M48" i="6"/>
  <c r="M49" i="6"/>
  <c r="M47" i="4"/>
  <c r="M48" i="4"/>
  <c r="M49" i="4"/>
  <c r="M47" i="3"/>
  <c r="M48" i="3"/>
  <c r="M49" i="3"/>
</calcChain>
</file>

<file path=xl/sharedStrings.xml><?xml version="1.0" encoding="utf-8"?>
<sst xmlns="http://schemas.openxmlformats.org/spreadsheetml/2006/main" count="416" uniqueCount="49">
  <si>
    <t>Max Kip Tension</t>
    <phoneticPr fontId="0" type="noConversion"/>
  </si>
  <si>
    <t>Max Kip Compression</t>
    <phoneticPr fontId="0" type="noConversion"/>
  </si>
  <si>
    <t xml:space="preserve">Voltage @ Max Kip </t>
  </si>
  <si>
    <t>R2</t>
  </si>
  <si>
    <t>Slope</t>
  </si>
  <si>
    <t>Shunt Negative</t>
  </si>
  <si>
    <t>Zero Load</t>
  </si>
  <si>
    <t>Shunt Positive</t>
  </si>
  <si>
    <t>N</t>
  </si>
  <si>
    <t>Lbs</t>
  </si>
  <si>
    <t>KIP</t>
  </si>
  <si>
    <t>V</t>
  </si>
  <si>
    <t>MEASURED VOLTAGES</t>
  </si>
  <si>
    <t>Shunt Load Negative</t>
  </si>
  <si>
    <t>Shunt Load Positive</t>
  </si>
  <si>
    <t>Negative mV/V</t>
  </si>
  <si>
    <t>Positive mV/V</t>
  </si>
  <si>
    <t>Shunt Output</t>
  </si>
  <si>
    <t>Excitation</t>
  </si>
  <si>
    <t>Ω</t>
  </si>
  <si>
    <t>KΩ</t>
  </si>
  <si>
    <t>Shunt Resistance</t>
  </si>
  <si>
    <t>INSTALLED CALIBRATION</t>
  </si>
  <si>
    <t>Factory Offset</t>
  </si>
  <si>
    <t>N/mV/V</t>
  </si>
  <si>
    <t>Lbs/mV/V</t>
  </si>
  <si>
    <t>KIP/mV/V</t>
  </si>
  <si>
    <t>Factory Slope</t>
  </si>
  <si>
    <t>%RO</t>
  </si>
  <si>
    <t>Zero Balance</t>
  </si>
  <si>
    <t>Rated Output</t>
  </si>
  <si>
    <t>Bridge Resistance</t>
  </si>
  <si>
    <t>Load Cell Capacity</t>
  </si>
  <si>
    <t>FACTORY CALIBRATION</t>
  </si>
  <si>
    <t>LBCB BOX -Load Cell Serial Numbers</t>
  </si>
  <si>
    <t>LBCB 1</t>
  </si>
  <si>
    <t>141008A</t>
  </si>
  <si>
    <t>X1</t>
    <phoneticPr fontId="0" type="noConversion"/>
  </si>
  <si>
    <t>141029A</t>
  </si>
  <si>
    <t>X2</t>
    <phoneticPr fontId="0" type="noConversion"/>
  </si>
  <si>
    <t>141030A</t>
  </si>
  <si>
    <t>Y1</t>
    <phoneticPr fontId="0" type="noConversion"/>
  </si>
  <si>
    <t>141028A</t>
  </si>
  <si>
    <t>Z1</t>
    <phoneticPr fontId="0" type="noConversion"/>
  </si>
  <si>
    <t>141800A</t>
  </si>
  <si>
    <t>Z2</t>
    <phoneticPr fontId="0" type="noConversion"/>
  </si>
  <si>
    <t>141729A</t>
  </si>
  <si>
    <t>Z3</t>
    <phoneticPr fontId="0" type="noConversion"/>
  </si>
  <si>
    <t>Previous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</si>
</sst>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0"/>
      <name val="Arial"/>
    </font>
    <font>
      <b/>
      <sz val="10"/>
      <name val="Arial"/>
    </font>
    <font>
      <b/>
      <sz val="14"/>
      <name val="Arial"/>
    </font>
    <font>
      <b/>
      <sz val="12"/>
      <name val="Arial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20"/>
      <color indexed="9"/>
      <name val="Arial"/>
      <family val="2"/>
    </font>
    <font>
      <sz val="12"/>
      <name val="Arial"/>
    </font>
    <font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Fill="1" applyBorder="1"/>
    <xf numFmtId="164" fontId="2" fillId="0" borderId="0" xfId="0" applyNumberFormat="1" applyFont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 applyProtection="1">
      <alignment vertical="center"/>
    </xf>
    <xf numFmtId="0" fontId="3" fillId="0" borderId="1" xfId="0" applyFont="1" applyFill="1" applyBorder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164" fontId="1" fillId="4" borderId="3" xfId="0" applyNumberFormat="1" applyFont="1" applyFill="1" applyBorder="1" applyAlignment="1">
      <alignment horizontal="center" wrapText="1"/>
    </xf>
    <xf numFmtId="0" fontId="6" fillId="4" borderId="4" xfId="0" applyFont="1" applyFill="1" applyBorder="1" applyAlignment="1"/>
    <xf numFmtId="2" fontId="3" fillId="5" borderId="5" xfId="0" applyNumberFormat="1" applyFont="1" applyFill="1" applyBorder="1" applyAlignment="1">
      <alignment horizontal="center" wrapText="1"/>
    </xf>
    <xf numFmtId="164" fontId="3" fillId="5" borderId="2" xfId="0" applyNumberFormat="1" applyFont="1" applyFill="1" applyBorder="1" applyAlignment="1">
      <alignment horizontal="center" wrapText="1"/>
    </xf>
    <xf numFmtId="2" fontId="3" fillId="5" borderId="1" xfId="0" applyNumberFormat="1" applyFont="1" applyFill="1" applyBorder="1" applyAlignment="1" applyProtection="1">
      <alignment horizontal="center" wrapText="1"/>
    </xf>
    <xf numFmtId="0" fontId="3" fillId="5" borderId="2" xfId="0" applyFont="1" applyFill="1" applyBorder="1" applyAlignment="1" applyProtection="1">
      <alignment horizontal="center" wrapText="1"/>
    </xf>
    <xf numFmtId="164" fontId="3" fillId="5" borderId="2" xfId="0" applyNumberFormat="1" applyFont="1" applyFill="1" applyBorder="1" applyAlignment="1" applyProtection="1">
      <alignment horizontal="center" wrapText="1"/>
    </xf>
    <xf numFmtId="2" fontId="3" fillId="5" borderId="1" xfId="0" applyNumberFormat="1" applyFont="1" applyFill="1" applyBorder="1" applyAlignment="1" applyProtection="1"/>
    <xf numFmtId="2" fontId="3" fillId="3" borderId="5" xfId="0" applyNumberFormat="1" applyFont="1" applyFill="1" applyBorder="1" applyAlignment="1">
      <alignment horizontal="center" wrapText="1"/>
    </xf>
    <xf numFmtId="164" fontId="3" fillId="3" borderId="2" xfId="0" applyNumberFormat="1" applyFont="1" applyFill="1" applyBorder="1" applyAlignment="1">
      <alignment horizontal="center" wrapText="1"/>
    </xf>
    <xf numFmtId="2" fontId="3" fillId="3" borderId="6" xfId="0" applyNumberFormat="1" applyFont="1" applyFill="1" applyBorder="1" applyAlignment="1" applyProtection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 applyProtection="1">
      <alignment horizontal="center" wrapText="1"/>
    </xf>
    <xf numFmtId="164" fontId="3" fillId="3" borderId="2" xfId="0" applyNumberFormat="1" applyFont="1" applyFill="1" applyBorder="1" applyAlignment="1" applyProtection="1">
      <alignment horizontal="center" wrapText="1"/>
    </xf>
    <xf numFmtId="0" fontId="3" fillId="3" borderId="5" xfId="0" applyFont="1" applyFill="1" applyBorder="1" applyAlignment="1" applyProtection="1"/>
    <xf numFmtId="164" fontId="3" fillId="5" borderId="5" xfId="0" applyNumberFormat="1" applyFont="1" applyFill="1" applyBorder="1" applyAlignment="1">
      <alignment horizontal="center" wrapText="1"/>
    </xf>
    <xf numFmtId="2" fontId="3" fillId="5" borderId="6" xfId="0" applyNumberFormat="1" applyFont="1" applyFill="1" applyBorder="1" applyAlignment="1" applyProtection="1">
      <alignment horizontal="center" wrapText="1"/>
    </xf>
    <xf numFmtId="0" fontId="7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164" fontId="3" fillId="5" borderId="2" xfId="0" applyNumberFormat="1" applyFont="1" applyFill="1" applyBorder="1" applyAlignment="1">
      <alignment horizontal="center"/>
    </xf>
    <xf numFmtId="0" fontId="3" fillId="5" borderId="5" xfId="0" applyFont="1" applyFill="1" applyBorder="1" applyAlignment="1" applyProtection="1"/>
    <xf numFmtId="164" fontId="3" fillId="2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/>
    <xf numFmtId="0" fontId="3" fillId="3" borderId="5" xfId="0" applyFont="1" applyFill="1" applyBorder="1" applyAlignment="1"/>
    <xf numFmtId="164" fontId="3" fillId="6" borderId="2" xfId="0" applyNumberFormat="1" applyFont="1" applyFill="1" applyBorder="1" applyAlignment="1">
      <alignment horizontal="center" wrapText="1"/>
    </xf>
    <xf numFmtId="0" fontId="3" fillId="5" borderId="6" xfId="0" applyFont="1" applyFill="1" applyBorder="1" applyAlignment="1"/>
    <xf numFmtId="164" fontId="5" fillId="5" borderId="2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2" fontId="3" fillId="5" borderId="2" xfId="0" applyNumberFormat="1" applyFont="1" applyFill="1" applyBorder="1" applyAlignment="1">
      <alignment horizontal="center" wrapText="1"/>
    </xf>
    <xf numFmtId="2" fontId="3" fillId="3" borderId="2" xfId="0" applyNumberFormat="1" applyFont="1" applyFill="1" applyBorder="1" applyAlignment="1">
      <alignment horizontal="center" wrapText="1"/>
    </xf>
    <xf numFmtId="2" fontId="3" fillId="3" borderId="5" xfId="0" applyNumberFormat="1" applyFont="1" applyFill="1" applyBorder="1" applyAlignment="1" applyProtection="1"/>
    <xf numFmtId="164" fontId="3" fillId="6" borderId="5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/>
    <xf numFmtId="164" fontId="3" fillId="6" borderId="2" xfId="0" applyNumberFormat="1" applyFont="1" applyFill="1" applyBorder="1" applyAlignment="1" applyProtection="1">
      <alignment horizontal="center" wrapText="1"/>
    </xf>
    <xf numFmtId="0" fontId="3" fillId="5" borderId="6" xfId="0" applyFont="1" applyFill="1" applyBorder="1" applyAlignment="1" applyProtection="1">
      <alignment horizontal="center" wrapText="1"/>
    </xf>
    <xf numFmtId="164" fontId="3" fillId="5" borderId="2" xfId="0" applyNumberFormat="1" applyFont="1" applyFill="1" applyBorder="1" applyAlignment="1" applyProtection="1">
      <alignment horizontal="center"/>
    </xf>
    <xf numFmtId="0" fontId="7" fillId="5" borderId="2" xfId="0" applyFont="1" applyFill="1" applyBorder="1" applyAlignment="1" applyProtection="1">
      <alignment horizontal="center" wrapText="1"/>
    </xf>
    <xf numFmtId="164" fontId="1" fillId="0" borderId="1" xfId="0" applyNumberFormat="1" applyFont="1" applyFill="1" applyBorder="1"/>
    <xf numFmtId="0" fontId="5" fillId="0" borderId="0" xfId="0" applyFont="1"/>
    <xf numFmtId="0" fontId="8" fillId="0" borderId="0" xfId="0" applyFont="1"/>
    <xf numFmtId="0" fontId="8" fillId="0" borderId="7" xfId="0" applyFont="1" applyBorder="1"/>
    <xf numFmtId="0" fontId="0" fillId="0" borderId="8" xfId="0" applyBorder="1"/>
    <xf numFmtId="0" fontId="8" fillId="0" borderId="9" xfId="0" applyFont="1" applyBorder="1"/>
    <xf numFmtId="0" fontId="0" fillId="0" borderId="10" xfId="0" applyBorder="1"/>
    <xf numFmtId="0" fontId="8" fillId="0" borderId="11" xfId="0" applyFont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'X1 LOAD CELL'!$B$40:$B$42</c:f>
              <c:numCache>
                <c:formatCode>0.0000</c:formatCode>
                <c:ptCount val="3"/>
                <c:pt idx="0">
                  <c:v>3.0895100000000002</c:v>
                </c:pt>
                <c:pt idx="1">
                  <c:v>0.187671</c:v>
                </c:pt>
                <c:pt idx="2">
                  <c:v>-2.70695</c:v>
                </c:pt>
              </c:numCache>
            </c:numRef>
          </c:xVal>
          <c:yVal>
            <c:numRef>
              <c:f>'X1 LOAD CELL'!$C$40:$C$42</c:f>
              <c:numCache>
                <c:formatCode>0.0000</c:formatCode>
                <c:ptCount val="3"/>
                <c:pt idx="0">
                  <c:v>95.673775164691619</c:v>
                </c:pt>
                <c:pt idx="1">
                  <c:v>0</c:v>
                </c:pt>
                <c:pt idx="2">
                  <c:v>-94.352529181974219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1376"/>
        <c:axId val="150541952"/>
      </c:scatterChart>
      <c:valAx>
        <c:axId val="15054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41952"/>
        <c:crosses val="autoZero"/>
        <c:crossBetween val="midCat"/>
      </c:valAx>
      <c:valAx>
        <c:axId val="15054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413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906454423215464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9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57"/>
                  <c:y val="-0.1789667113009768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'X2 LOAD CELL'!$B$40:$B$42</c:f>
              <c:numCache>
                <c:formatCode>0.0000</c:formatCode>
                <c:ptCount val="3"/>
                <c:pt idx="0">
                  <c:v>2.95716</c:v>
                </c:pt>
                <c:pt idx="1">
                  <c:v>8.2485500000000003E-2</c:v>
                </c:pt>
                <c:pt idx="2">
                  <c:v>-2.7913999999999999</c:v>
                </c:pt>
              </c:numCache>
            </c:numRef>
          </c:xVal>
          <c:yVal>
            <c:numRef>
              <c:f>'X2 LOAD CELL'!$C$40:$C$42</c:f>
              <c:numCache>
                <c:formatCode>0.0000</c:formatCode>
                <c:ptCount val="3"/>
                <c:pt idx="0">
                  <c:v>95.690850445790772</c:v>
                </c:pt>
                <c:pt idx="1">
                  <c:v>0</c:v>
                </c:pt>
                <c:pt idx="2">
                  <c:v>-95.652413529832614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41088"/>
        <c:axId val="99841664"/>
      </c:scatterChart>
      <c:valAx>
        <c:axId val="9984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841664"/>
        <c:crosses val="autoZero"/>
        <c:crossBetween val="midCat"/>
      </c:valAx>
      <c:valAx>
        <c:axId val="99841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8410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660262924424051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8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'Y1 LOAD CELL'!$B$40:$B$42</c:f>
              <c:numCache>
                <c:formatCode>0.0000</c:formatCode>
                <c:ptCount val="3"/>
                <c:pt idx="0">
                  <c:v>3.0139</c:v>
                </c:pt>
                <c:pt idx="1">
                  <c:v>0.12667400000000001</c:v>
                </c:pt>
                <c:pt idx="2">
                  <c:v>-2.74499</c:v>
                </c:pt>
              </c:numCache>
            </c:numRef>
          </c:xVal>
          <c:yVal>
            <c:numRef>
              <c:f>'Y1 LOAD CELL'!$C$40:$C$42</c:f>
              <c:numCache>
                <c:formatCode>0.0000</c:formatCode>
                <c:ptCount val="3"/>
                <c:pt idx="0">
                  <c:v>96.378977315101366</c:v>
                </c:pt>
                <c:pt idx="1">
                  <c:v>0</c:v>
                </c:pt>
                <c:pt idx="2">
                  <c:v>-95.479640308522548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78176"/>
        <c:axId val="140581056"/>
      </c:scatterChart>
      <c:valAx>
        <c:axId val="14057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81056"/>
        <c:crosses val="autoZero"/>
        <c:crossBetween val="midCat"/>
      </c:valAx>
      <c:valAx>
        <c:axId val="14058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78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71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'Z1 LOAD CELL'!$B$40:$B$42</c:f>
              <c:numCache>
                <c:formatCode>0.0000</c:formatCode>
                <c:ptCount val="3"/>
                <c:pt idx="0">
                  <c:v>3.6030099999999998</c:v>
                </c:pt>
                <c:pt idx="1">
                  <c:v>0.66711399999999998</c:v>
                </c:pt>
                <c:pt idx="2">
                  <c:v>-2.27033</c:v>
                </c:pt>
              </c:numCache>
            </c:numRef>
          </c:xVal>
          <c:yVal>
            <c:numRef>
              <c:f>'Z1 LOAD CELL'!$C$40:$C$42</c:f>
              <c:numCache>
                <c:formatCode>0.0000</c:formatCode>
                <c:ptCount val="3"/>
                <c:pt idx="0">
                  <c:v>95.732753579837848</c:v>
                </c:pt>
                <c:pt idx="1">
                  <c:v>0</c:v>
                </c:pt>
                <c:pt idx="2">
                  <c:v>-95.934344392050065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3312"/>
        <c:axId val="142053888"/>
      </c:scatterChart>
      <c:valAx>
        <c:axId val="1420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53888"/>
        <c:crosses val="autoZero"/>
        <c:crossBetween val="midCat"/>
      </c:valAx>
      <c:valAx>
        <c:axId val="14205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53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'Z2 LOAD CELL'!$B$40:$B$42</c:f>
              <c:numCache>
                <c:formatCode>0.0000</c:formatCode>
                <c:ptCount val="3"/>
                <c:pt idx="0">
                  <c:v>2.8841999999999999</c:v>
                </c:pt>
                <c:pt idx="1">
                  <c:v>-2.35252E-2</c:v>
                </c:pt>
                <c:pt idx="2">
                  <c:v>-2.9273799999999999</c:v>
                </c:pt>
              </c:numCache>
            </c:numRef>
          </c:xVal>
          <c:yVal>
            <c:numRef>
              <c:f>'Z2 LOAD CELL'!$C$40:$C$42</c:f>
              <c:numCache>
                <c:formatCode>0.0000</c:formatCode>
                <c:ptCount val="3"/>
                <c:pt idx="0">
                  <c:v>95.866820583306819</c:v>
                </c:pt>
                <c:pt idx="1">
                  <c:v>0</c:v>
                </c:pt>
                <c:pt idx="2">
                  <c:v>-95.766957634483703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75008"/>
        <c:axId val="150537344"/>
      </c:scatterChart>
      <c:valAx>
        <c:axId val="14207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37344"/>
        <c:crosses val="autoZero"/>
        <c:crossBetween val="midCat"/>
      </c:valAx>
      <c:valAx>
        <c:axId val="15053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75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'Z3 LOAD CELL'!$B$40:$B$42</c:f>
              <c:numCache>
                <c:formatCode>0.0000</c:formatCode>
                <c:ptCount val="3"/>
                <c:pt idx="0">
                  <c:v>2.98366</c:v>
                </c:pt>
                <c:pt idx="1">
                  <c:v>6.9250800000000001E-2</c:v>
                </c:pt>
                <c:pt idx="2">
                  <c:v>-2.8436699999999999</c:v>
                </c:pt>
              </c:numCache>
            </c:numRef>
          </c:xVal>
          <c:yVal>
            <c:numRef>
              <c:f>'Z3 LOAD CELL'!$C$40:$C$42</c:f>
              <c:numCache>
                <c:formatCode>0.0000</c:formatCode>
                <c:ptCount val="3"/>
                <c:pt idx="0">
                  <c:v>95.07141274349226</c:v>
                </c:pt>
                <c:pt idx="1">
                  <c:v>0</c:v>
                </c:pt>
                <c:pt idx="2">
                  <c:v>-95.977178586181452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79616"/>
        <c:axId val="150538496"/>
      </c:scatterChart>
      <c:valAx>
        <c:axId val="14207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38496"/>
        <c:crosses val="autoZero"/>
        <c:crossBetween val="midCat"/>
      </c:valAx>
      <c:valAx>
        <c:axId val="15053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79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16" sqref="A16"/>
    </sheetView>
  </sheetViews>
  <sheetFormatPr defaultColWidth="8.85546875" defaultRowHeight="12.75" x14ac:dyDescent="0.2"/>
  <cols>
    <col min="1" max="1" width="54.7109375" customWidth="1"/>
    <col min="3" max="3" width="8.85546875" customWidth="1"/>
  </cols>
  <sheetData>
    <row r="1" spans="1:2" ht="20.25" x14ac:dyDescent="0.3">
      <c r="A1" s="55" t="s">
        <v>34</v>
      </c>
    </row>
    <row r="2" spans="1:2" ht="21" thickBot="1" x14ac:dyDescent="0.35">
      <c r="A2" s="56" t="s">
        <v>35</v>
      </c>
    </row>
    <row r="3" spans="1:2" ht="20.25" x14ac:dyDescent="0.3">
      <c r="A3" s="57" t="s">
        <v>36</v>
      </c>
      <c r="B3" s="58" t="s">
        <v>37</v>
      </c>
    </row>
    <row r="4" spans="1:2" ht="20.25" x14ac:dyDescent="0.3">
      <c r="A4" s="59" t="s">
        <v>38</v>
      </c>
      <c r="B4" s="60" t="s">
        <v>39</v>
      </c>
    </row>
    <row r="5" spans="1:2" ht="20.25" x14ac:dyDescent="0.3">
      <c r="A5" s="59" t="s">
        <v>40</v>
      </c>
      <c r="B5" s="60" t="s">
        <v>41</v>
      </c>
    </row>
    <row r="6" spans="1:2" ht="20.25" x14ac:dyDescent="0.3">
      <c r="A6" s="59" t="s">
        <v>42</v>
      </c>
      <c r="B6" s="60" t="s">
        <v>43</v>
      </c>
    </row>
    <row r="7" spans="1:2" ht="20.25" x14ac:dyDescent="0.3">
      <c r="A7" s="59" t="s">
        <v>44</v>
      </c>
      <c r="B7" s="60" t="s">
        <v>45</v>
      </c>
    </row>
    <row r="8" spans="1:2" ht="21" thickBot="1" x14ac:dyDescent="0.35">
      <c r="A8" s="61" t="s">
        <v>46</v>
      </c>
      <c r="B8" s="62" t="s">
        <v>47</v>
      </c>
    </row>
    <row r="17" spans="1:1" ht="20.25" x14ac:dyDescent="0.3">
      <c r="A17" s="56"/>
    </row>
    <row r="18" spans="1:1" ht="20.25" x14ac:dyDescent="0.3">
      <c r="A18" s="56"/>
    </row>
    <row r="19" spans="1:1" ht="20.25" x14ac:dyDescent="0.3">
      <c r="A19" s="56"/>
    </row>
    <row r="20" spans="1:1" ht="20.25" x14ac:dyDescent="0.3">
      <c r="A20" s="56"/>
    </row>
    <row r="21" spans="1:1" ht="20.25" x14ac:dyDescent="0.3">
      <c r="A21" s="56"/>
    </row>
    <row r="22" spans="1:1" ht="20.25" x14ac:dyDescent="0.3">
      <c r="A22" s="56"/>
    </row>
    <row r="23" spans="1:1" ht="20.25" x14ac:dyDescent="0.3">
      <c r="A23" s="56"/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8" zoomScale="85" workbookViewId="0">
      <selection activeCell="M51" sqref="M51"/>
    </sheetView>
  </sheetViews>
  <sheetFormatPr defaultColWidth="8.85546875" defaultRowHeight="12.75" x14ac:dyDescent="0.2"/>
  <cols>
    <col min="1" max="1" width="26.42578125" style="3" customWidth="1"/>
    <col min="2" max="2" width="17.28515625" style="2" bestFit="1" customWidth="1"/>
    <col min="3" max="3" width="18.42578125" style="2" bestFit="1" customWidth="1"/>
    <col min="4" max="4" width="19" style="2" bestFit="1" customWidth="1"/>
    <col min="5" max="5" width="19" style="1" bestFit="1" customWidth="1"/>
    <col min="6" max="7" width="9.140625" style="1" customWidth="1"/>
    <col min="8" max="8" width="13.28515625" style="1" customWidth="1"/>
    <col min="9" max="9" width="12.28515625" style="1" customWidth="1"/>
    <col min="10" max="10" width="12.42578125" style="1" customWidth="1"/>
    <col min="11" max="11" width="13" style="1" customWidth="1"/>
    <col min="12" max="12" width="18.85546875" style="1" customWidth="1"/>
    <col min="13" max="13" width="9.140625" style="1" customWidth="1"/>
  </cols>
  <sheetData>
    <row r="1" spans="1:11" s="10" customFormat="1" ht="26.25" x14ac:dyDescent="0.4">
      <c r="A1" s="13" t="s">
        <v>33</v>
      </c>
      <c r="B1" s="12"/>
      <c r="C1" s="12"/>
      <c r="D1" s="12"/>
      <c r="E1" s="11"/>
      <c r="F1" s="11"/>
      <c r="G1" s="11"/>
      <c r="H1" s="11"/>
      <c r="I1" s="11"/>
    </row>
    <row r="2" spans="1:11" s="17" customFormat="1" ht="15.75" x14ac:dyDescent="0.25">
      <c r="A2" s="33" t="s">
        <v>32</v>
      </c>
      <c r="B2" s="18" t="s">
        <v>10</v>
      </c>
      <c r="C2" s="18" t="s">
        <v>9</v>
      </c>
      <c r="D2" s="18" t="s">
        <v>8</v>
      </c>
    </row>
    <row r="3" spans="1:11" s="53" customFormat="1" ht="15.75" x14ac:dyDescent="0.25">
      <c r="A3" s="51"/>
      <c r="B3" s="50">
        <v>270</v>
      </c>
      <c r="C3" s="18">
        <f>B$3*1000</f>
        <v>270000</v>
      </c>
      <c r="D3" s="18">
        <f>C$3*4.4482216</f>
        <v>1201019.8319999999</v>
      </c>
      <c r="E3" s="17"/>
      <c r="F3" s="17"/>
      <c r="G3" s="17"/>
      <c r="H3" s="17"/>
      <c r="I3" s="17"/>
    </row>
    <row r="4" spans="1:11" s="23" customFormat="1" ht="20.25" x14ac:dyDescent="0.3">
      <c r="A4" s="36" t="s">
        <v>31</v>
      </c>
      <c r="B4" s="9" t="s">
        <v>19</v>
      </c>
      <c r="C4" s="21"/>
      <c r="D4" s="21"/>
      <c r="E4" s="24"/>
      <c r="F4" s="24"/>
      <c r="G4" s="24"/>
      <c r="H4" s="24"/>
      <c r="I4" s="24"/>
    </row>
    <row r="5" spans="1:11" s="23" customFormat="1" ht="15.75" x14ac:dyDescent="0.25">
      <c r="A5" s="49"/>
      <c r="B5" s="37">
        <v>350.5</v>
      </c>
      <c r="C5" s="21"/>
      <c r="D5" s="21"/>
      <c r="E5" s="24"/>
      <c r="F5" s="24"/>
      <c r="G5" s="24"/>
      <c r="H5" s="24"/>
      <c r="I5" s="24"/>
    </row>
    <row r="6" spans="1:11" s="30" customFormat="1" ht="20.25" x14ac:dyDescent="0.3">
      <c r="A6" s="40" t="s">
        <v>21</v>
      </c>
      <c r="B6" s="39" t="s">
        <v>20</v>
      </c>
      <c r="C6" s="39" t="s">
        <v>19</v>
      </c>
      <c r="D6" s="15"/>
      <c r="E6" s="31"/>
      <c r="F6" s="31"/>
      <c r="G6" s="31"/>
      <c r="H6" s="31"/>
      <c r="I6" s="31"/>
    </row>
    <row r="7" spans="1:11" s="30" customFormat="1" ht="15.75" x14ac:dyDescent="0.25">
      <c r="A7" s="38"/>
      <c r="B7" s="37">
        <v>30</v>
      </c>
      <c r="C7" s="15">
        <f>B$7*1000</f>
        <v>30000</v>
      </c>
      <c r="D7" s="15"/>
      <c r="E7" s="31"/>
      <c r="F7" s="31"/>
      <c r="G7" s="31"/>
      <c r="H7" s="31"/>
      <c r="I7" s="31"/>
    </row>
    <row r="8" spans="1:11" s="23" customFormat="1" ht="20.25" x14ac:dyDescent="0.3">
      <c r="A8" s="36" t="s">
        <v>18</v>
      </c>
      <c r="B8" s="9" t="s">
        <v>11</v>
      </c>
      <c r="C8" s="21"/>
      <c r="D8" s="21"/>
      <c r="E8" s="24"/>
      <c r="F8" s="24"/>
      <c r="G8" s="24"/>
      <c r="H8" s="24"/>
      <c r="I8" s="24"/>
    </row>
    <row r="9" spans="1:11" s="23" customFormat="1" ht="15.75" x14ac:dyDescent="0.25">
      <c r="A9" s="49"/>
      <c r="B9" s="21">
        <v>10</v>
      </c>
      <c r="C9" s="21"/>
      <c r="D9" s="21"/>
      <c r="E9" s="24"/>
      <c r="F9" s="24"/>
      <c r="G9" s="24"/>
      <c r="H9" s="24"/>
      <c r="I9" s="24"/>
    </row>
    <row r="10" spans="1:11" s="30" customFormat="1" ht="15.75" x14ac:dyDescent="0.25">
      <c r="A10" s="33" t="s">
        <v>30</v>
      </c>
      <c r="B10" s="52" t="s">
        <v>16</v>
      </c>
      <c r="C10" s="15" t="s">
        <v>15</v>
      </c>
      <c r="D10" s="18"/>
      <c r="E10" s="17"/>
      <c r="F10" s="17"/>
      <c r="G10" s="31"/>
      <c r="H10" s="31"/>
      <c r="I10" s="31"/>
      <c r="J10" s="31"/>
      <c r="K10" s="31"/>
    </row>
    <row r="11" spans="1:11" s="30" customFormat="1" ht="15.75" x14ac:dyDescent="0.25">
      <c r="A11" s="51"/>
      <c r="B11" s="50">
        <v>4.1519000000000004</v>
      </c>
      <c r="C11" s="37">
        <v>-4.1444999999999999</v>
      </c>
      <c r="D11" s="18"/>
      <c r="E11" s="17"/>
      <c r="F11" s="17"/>
      <c r="G11" s="31"/>
      <c r="H11" s="31"/>
      <c r="I11" s="31"/>
      <c r="J11" s="31"/>
      <c r="K11" s="31"/>
    </row>
    <row r="12" spans="1:11" s="23" customFormat="1" ht="15.75" x14ac:dyDescent="0.25">
      <c r="A12" s="49" t="s">
        <v>29</v>
      </c>
      <c r="B12" s="21" t="s">
        <v>28</v>
      </c>
      <c r="F12" s="25"/>
      <c r="G12" s="24"/>
      <c r="H12" s="24"/>
      <c r="I12" s="24"/>
      <c r="J12" s="24"/>
      <c r="K12" s="24"/>
    </row>
    <row r="13" spans="1:11" s="23" customFormat="1" ht="15.75" x14ac:dyDescent="0.25">
      <c r="A13" s="49"/>
      <c r="B13" s="37">
        <v>0.19800000000000001</v>
      </c>
      <c r="F13" s="25"/>
      <c r="G13" s="24"/>
      <c r="H13" s="24"/>
      <c r="I13" s="24"/>
      <c r="J13" s="24"/>
      <c r="K13" s="24"/>
    </row>
    <row r="14" spans="1:11" s="30" customFormat="1" ht="15.75" x14ac:dyDescent="0.25">
      <c r="A14" s="33" t="s">
        <v>17</v>
      </c>
      <c r="B14" s="32" t="s">
        <v>16</v>
      </c>
      <c r="C14" s="32" t="s">
        <v>15</v>
      </c>
      <c r="D14" s="15"/>
      <c r="E14" s="31"/>
      <c r="F14" s="31"/>
      <c r="G14" s="31"/>
      <c r="H14" s="31"/>
    </row>
    <row r="15" spans="1:11" s="14" customFormat="1" ht="15.75" x14ac:dyDescent="0.25">
      <c r="A15" s="29"/>
      <c r="B15" s="37">
        <v>2.9064999999999999</v>
      </c>
      <c r="C15" s="48">
        <v>-2.8988</v>
      </c>
      <c r="D15" s="28"/>
    </row>
    <row r="16" spans="1:11" s="23" customFormat="1" ht="15.75" x14ac:dyDescent="0.25">
      <c r="A16" s="27" t="s">
        <v>14</v>
      </c>
      <c r="B16" s="21" t="s">
        <v>10</v>
      </c>
      <c r="C16" s="26" t="s">
        <v>9</v>
      </c>
      <c r="D16" s="25" t="s">
        <v>8</v>
      </c>
      <c r="E16" s="24"/>
      <c r="F16" s="24"/>
      <c r="G16" s="24"/>
      <c r="H16" s="24"/>
    </row>
    <row r="17" spans="1:13" s="20" customFormat="1" ht="15.75" x14ac:dyDescent="0.25">
      <c r="A17" s="22"/>
      <c r="B17" s="37">
        <v>189.11</v>
      </c>
      <c r="C17" s="21">
        <f>B$17*1000</f>
        <v>189110</v>
      </c>
      <c r="D17" s="21">
        <f>C$17*4.4482216</f>
        <v>841203.18677600008</v>
      </c>
    </row>
    <row r="18" spans="1:13" s="14" customFormat="1" ht="15.75" x14ac:dyDescent="0.25">
      <c r="A18" s="19" t="s">
        <v>13</v>
      </c>
      <c r="B18" s="15" t="s">
        <v>10</v>
      </c>
      <c r="C18" s="18" t="s">
        <v>9</v>
      </c>
      <c r="D18" s="17" t="s">
        <v>8</v>
      </c>
    </row>
    <row r="19" spans="1:13" s="14" customFormat="1" ht="15.75" x14ac:dyDescent="0.25">
      <c r="A19" s="16"/>
      <c r="B19" s="37">
        <v>-188.82</v>
      </c>
      <c r="C19" s="15">
        <f>B$19 * 1000</f>
        <v>-188820</v>
      </c>
      <c r="D19" s="18">
        <f>C$19*4.4482216</f>
        <v>-839913.20251199999</v>
      </c>
    </row>
    <row r="20" spans="1:13" s="46" customFormat="1" ht="15" customHeight="1" x14ac:dyDescent="0.25">
      <c r="A20" s="47" t="s">
        <v>27</v>
      </c>
      <c r="B20" s="21" t="s">
        <v>26</v>
      </c>
      <c r="C20" s="21" t="s">
        <v>25</v>
      </c>
      <c r="D20" s="21" t="s">
        <v>24</v>
      </c>
    </row>
    <row r="21" spans="1:13" s="46" customFormat="1" ht="16.5" customHeight="1" x14ac:dyDescent="0.25">
      <c r="A21" s="22"/>
      <c r="B21" s="21">
        <f>2*B$3 / (B$11 - C$11)</f>
        <v>65.088472108384352</v>
      </c>
      <c r="C21" s="21">
        <f>2*C$3 / (B$11 - C$11)</f>
        <v>65088.472108384354</v>
      </c>
      <c r="D21" s="21">
        <f>2*D$3 / (B$11 - C$11)</f>
        <v>289527.9475435128</v>
      </c>
    </row>
    <row r="22" spans="1:13" s="30" customFormat="1" ht="15.75" x14ac:dyDescent="0.25">
      <c r="A22" s="33" t="s">
        <v>23</v>
      </c>
      <c r="B22" s="15" t="s">
        <v>10</v>
      </c>
      <c r="C22" s="18" t="s">
        <v>9</v>
      </c>
      <c r="D22" s="17" t="s">
        <v>8</v>
      </c>
      <c r="E22" s="31"/>
      <c r="F22" s="31"/>
      <c r="G22" s="31"/>
      <c r="H22" s="31"/>
    </row>
    <row r="23" spans="1:13" s="45" customFormat="1" ht="15.75" x14ac:dyDescent="0.25">
      <c r="A23" s="29"/>
      <c r="B23" s="15">
        <f>B$3 *(B$13/100)</f>
        <v>0.53459999999999996</v>
      </c>
      <c r="C23" s="15">
        <f>C$3 *(B$13/100)</f>
        <v>534.6</v>
      </c>
      <c r="D23" s="15">
        <f>D$3 *(B$13/100)</f>
        <v>2378.01926736</v>
      </c>
    </row>
    <row r="24" spans="1:13" s="41" customFormat="1" x14ac:dyDescent="0.2">
      <c r="A24" s="44"/>
      <c r="B24" s="43"/>
      <c r="C24" s="43"/>
      <c r="D24" s="43"/>
      <c r="E24" s="42"/>
      <c r="F24" s="42"/>
      <c r="G24" s="42"/>
      <c r="H24" s="42"/>
      <c r="I24" s="42"/>
      <c r="J24" s="42"/>
      <c r="K24" s="42"/>
      <c r="L24" s="42"/>
      <c r="M24" s="42"/>
    </row>
    <row r="25" spans="1:13" s="10" customFormat="1" ht="26.25" x14ac:dyDescent="0.4">
      <c r="A25" s="13" t="s">
        <v>22</v>
      </c>
      <c r="B25" s="12"/>
      <c r="C25" s="12"/>
      <c r="D25" s="12"/>
      <c r="E25" s="11"/>
      <c r="F25" s="11"/>
      <c r="G25" s="11"/>
      <c r="H25" s="11"/>
      <c r="I25" s="11"/>
    </row>
    <row r="26" spans="1:13" s="30" customFormat="1" ht="20.25" x14ac:dyDescent="0.3">
      <c r="A26" s="40" t="s">
        <v>21</v>
      </c>
      <c r="B26" s="39" t="s">
        <v>20</v>
      </c>
      <c r="C26" s="39" t="s">
        <v>19</v>
      </c>
      <c r="D26" s="15"/>
      <c r="E26" s="31"/>
      <c r="F26" s="31"/>
      <c r="G26" s="31"/>
      <c r="H26" s="31"/>
      <c r="I26" s="31"/>
    </row>
    <row r="27" spans="1:13" s="30" customFormat="1" ht="15.75" x14ac:dyDescent="0.25">
      <c r="A27" s="38"/>
      <c r="B27" s="37">
        <v>60</v>
      </c>
      <c r="C27" s="15">
        <f>B$27*1000</f>
        <v>60000</v>
      </c>
      <c r="D27" s="15"/>
      <c r="E27" s="31"/>
      <c r="F27" s="31"/>
      <c r="G27" s="31"/>
      <c r="H27" s="31"/>
      <c r="I27" s="31"/>
    </row>
    <row r="28" spans="1:13" s="23" customFormat="1" ht="20.25" x14ac:dyDescent="0.3">
      <c r="A28" s="36" t="s">
        <v>18</v>
      </c>
      <c r="B28" s="9" t="s">
        <v>11</v>
      </c>
      <c r="C28" s="21"/>
      <c r="D28" s="21"/>
      <c r="E28" s="24"/>
      <c r="F28" s="24"/>
      <c r="G28" s="24"/>
      <c r="H28" s="24"/>
      <c r="I28" s="24"/>
    </row>
    <row r="29" spans="1:13" s="23" customFormat="1" ht="15.75" x14ac:dyDescent="0.25">
      <c r="A29" s="35"/>
      <c r="B29" s="34"/>
      <c r="C29" s="21"/>
      <c r="D29" s="21"/>
      <c r="E29" s="24"/>
      <c r="F29" s="24"/>
      <c r="G29" s="24"/>
      <c r="H29" s="24"/>
      <c r="I29" s="24"/>
    </row>
    <row r="30" spans="1:13" s="30" customFormat="1" ht="15.75" x14ac:dyDescent="0.25">
      <c r="A30" s="33" t="s">
        <v>17</v>
      </c>
      <c r="B30" s="32" t="s">
        <v>16</v>
      </c>
      <c r="C30" s="32" t="s">
        <v>15</v>
      </c>
      <c r="D30" s="15"/>
      <c r="E30" s="31"/>
      <c r="F30" s="31"/>
      <c r="G30" s="31"/>
      <c r="H30" s="31"/>
    </row>
    <row r="31" spans="1:13" s="14" customFormat="1" ht="15.75" x14ac:dyDescent="0.25">
      <c r="A31" s="29"/>
      <c r="B31" s="15">
        <f>B15 *(($C$7 + $B$5)/($C$27+ $B$5))</f>
        <v>1.4616900978450882</v>
      </c>
      <c r="C31" s="15">
        <f>C15 *(($C$7 + $B$5)/($C$27+ $B$5))</f>
        <v>-1.4578177380469093</v>
      </c>
      <c r="D31" s="28"/>
    </row>
    <row r="32" spans="1:13" s="23" customFormat="1" ht="15.75" x14ac:dyDescent="0.25">
      <c r="A32" s="27" t="s">
        <v>14</v>
      </c>
      <c r="B32" s="21" t="s">
        <v>10</v>
      </c>
      <c r="C32" s="26" t="s">
        <v>9</v>
      </c>
      <c r="D32" s="25" t="s">
        <v>8</v>
      </c>
      <c r="E32" s="24"/>
      <c r="F32" s="24"/>
      <c r="G32" s="24"/>
      <c r="H32" s="24"/>
    </row>
    <row r="33" spans="1:13" s="20" customFormat="1" ht="15.75" x14ac:dyDescent="0.25">
      <c r="A33" s="22"/>
      <c r="B33" s="21">
        <f>B21*$B$31+B23</f>
        <v>95.673775164691619</v>
      </c>
      <c r="C33" s="21">
        <f>C21*$B$31+C23</f>
        <v>95673.775164691629</v>
      </c>
      <c r="D33" s="21">
        <f>D21*$B$31+D23</f>
        <v>425578.15324112476</v>
      </c>
    </row>
    <row r="34" spans="1:13" s="14" customFormat="1" ht="15.75" x14ac:dyDescent="0.25">
      <c r="A34" s="19" t="s">
        <v>13</v>
      </c>
      <c r="B34" s="15" t="s">
        <v>10</v>
      </c>
      <c r="C34" s="18" t="s">
        <v>9</v>
      </c>
      <c r="D34" s="17" t="s">
        <v>8</v>
      </c>
    </row>
    <row r="35" spans="1:13" s="14" customFormat="1" ht="15.75" x14ac:dyDescent="0.25">
      <c r="A35" s="16"/>
      <c r="B35" s="15">
        <f>B21*$C$31+B23</f>
        <v>-94.352529181974219</v>
      </c>
      <c r="C35" s="15">
        <f>C21*$C$31+C23</f>
        <v>-94352.529181974212</v>
      </c>
      <c r="D35" s="15">
        <f>D21*$C$31+D23</f>
        <v>-419700.95832188806</v>
      </c>
    </row>
    <row r="38" spans="1:13" s="10" customFormat="1" ht="26.25" x14ac:dyDescent="0.4">
      <c r="A38" s="13" t="s">
        <v>12</v>
      </c>
      <c r="B38" s="12"/>
      <c r="C38" s="12"/>
      <c r="D38" s="12"/>
      <c r="E38" s="11"/>
      <c r="F38" s="11"/>
      <c r="G38" s="11"/>
      <c r="H38" s="11"/>
      <c r="I38" s="11"/>
    </row>
    <row r="39" spans="1:13" ht="20.25" x14ac:dyDescent="0.3">
      <c r="B39" s="9" t="s">
        <v>11</v>
      </c>
      <c r="C39" s="8" t="s">
        <v>10</v>
      </c>
      <c r="D39" s="8" t="s">
        <v>9</v>
      </c>
      <c r="E39" s="8" t="s">
        <v>8</v>
      </c>
    </row>
    <row r="40" spans="1:13" ht="26.25" customHeight="1" x14ac:dyDescent="0.2">
      <c r="A40" s="6" t="s">
        <v>7</v>
      </c>
      <c r="B40" s="5">
        <v>3.0895100000000002</v>
      </c>
      <c r="C40" s="4">
        <f>B33</f>
        <v>95.673775164691619</v>
      </c>
      <c r="D40" s="4">
        <f>C33</f>
        <v>95673.775164691629</v>
      </c>
      <c r="E40" s="4">
        <f>D33</f>
        <v>425578.15324112476</v>
      </c>
    </row>
    <row r="41" spans="1:13" ht="23.25" customHeight="1" x14ac:dyDescent="0.2">
      <c r="A41" s="7" t="s">
        <v>6</v>
      </c>
      <c r="B41" s="5">
        <v>0.187671</v>
      </c>
      <c r="C41" s="4">
        <v>0</v>
      </c>
      <c r="D41" s="4">
        <v>0</v>
      </c>
      <c r="E41" s="4">
        <v>0</v>
      </c>
    </row>
    <row r="42" spans="1:13" ht="29.25" customHeight="1" x14ac:dyDescent="0.2">
      <c r="A42" s="6" t="s">
        <v>5</v>
      </c>
      <c r="B42" s="5">
        <v>-2.70695</v>
      </c>
      <c r="C42" s="4">
        <f>B35</f>
        <v>-94.352529181974219</v>
      </c>
      <c r="D42" s="4">
        <f>C35</f>
        <v>-94352.529181974212</v>
      </c>
      <c r="E42" s="4">
        <f>D35</f>
        <v>-419700.95832188806</v>
      </c>
    </row>
    <row r="45" spans="1:13" x14ac:dyDescent="0.2">
      <c r="L45" s="1" t="s">
        <v>4</v>
      </c>
      <c r="M45" s="1">
        <f>SLOPE(C40:C42,B40:B42)</f>
        <v>32.783242625724228</v>
      </c>
    </row>
    <row r="46" spans="1:13" x14ac:dyDescent="0.2">
      <c r="L46" s="1" t="s">
        <v>3</v>
      </c>
      <c r="M46" s="1">
        <f>RSQ(C40:C42,B40:B42)</f>
        <v>0.99998914082152979</v>
      </c>
    </row>
    <row r="47" spans="1:13" x14ac:dyDescent="0.2">
      <c r="L47" s="1" t="s">
        <v>2</v>
      </c>
      <c r="M47" s="1">
        <f>330/M45</f>
        <v>10.066118344896635</v>
      </c>
    </row>
    <row r="48" spans="1:13" x14ac:dyDescent="0.2">
      <c r="L48" s="1" t="s">
        <v>1</v>
      </c>
      <c r="M48" s="1">
        <f>-(-10-B41)*M45</f>
        <v>333.98489018405456</v>
      </c>
    </row>
    <row r="49" spans="12:13" x14ac:dyDescent="0.2">
      <c r="L49" s="1" t="s">
        <v>0</v>
      </c>
      <c r="M49" s="1">
        <f>-(10-B41)*M45</f>
        <v>-321.67996233042999</v>
      </c>
    </row>
    <row r="51" spans="12:13" x14ac:dyDescent="0.2">
      <c r="L51" s="1" t="s">
        <v>48</v>
      </c>
      <c r="M51" s="1">
        <v>32.783242625724228</v>
      </c>
    </row>
  </sheetData>
  <pageMargins left="0.75" right="0.75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1" zoomScale="85" workbookViewId="0">
      <selection activeCell="L51" sqref="L51"/>
    </sheetView>
  </sheetViews>
  <sheetFormatPr defaultColWidth="8.85546875" defaultRowHeight="12.75" x14ac:dyDescent="0.2"/>
  <cols>
    <col min="1" max="1" width="26.42578125" style="3" customWidth="1"/>
    <col min="2" max="2" width="17.28515625" style="2" bestFit="1" customWidth="1"/>
    <col min="3" max="3" width="18.42578125" style="2" bestFit="1" customWidth="1"/>
    <col min="4" max="4" width="19" style="2" bestFit="1" customWidth="1"/>
    <col min="5" max="5" width="19" style="1" bestFit="1" customWidth="1"/>
    <col min="6" max="7" width="9.140625" style="1" customWidth="1"/>
    <col min="8" max="8" width="13.28515625" style="1" customWidth="1"/>
    <col min="9" max="9" width="12.28515625" style="1" customWidth="1"/>
    <col min="10" max="10" width="12.42578125" style="1" customWidth="1"/>
    <col min="11" max="11" width="13" style="1" customWidth="1"/>
    <col min="12" max="12" width="15.85546875" style="1" bestFit="1" customWidth="1"/>
    <col min="13" max="13" width="9.140625" style="1" customWidth="1"/>
  </cols>
  <sheetData>
    <row r="1" spans="1:11" s="10" customFormat="1" ht="26.25" x14ac:dyDescent="0.4">
      <c r="A1" s="13" t="s">
        <v>33</v>
      </c>
      <c r="B1" s="12"/>
      <c r="C1" s="12"/>
      <c r="D1" s="12"/>
      <c r="E1" s="11"/>
      <c r="F1" s="11"/>
      <c r="G1" s="11"/>
      <c r="H1" s="11"/>
      <c r="I1" s="11"/>
    </row>
    <row r="2" spans="1:11" s="17" customFormat="1" ht="15.75" x14ac:dyDescent="0.25">
      <c r="A2" s="33" t="s">
        <v>32</v>
      </c>
      <c r="B2" s="18" t="s">
        <v>10</v>
      </c>
      <c r="C2" s="18" t="s">
        <v>9</v>
      </c>
      <c r="D2" s="18" t="s">
        <v>8</v>
      </c>
    </row>
    <row r="3" spans="1:11" s="53" customFormat="1" ht="15.75" x14ac:dyDescent="0.25">
      <c r="A3" s="51"/>
      <c r="B3" s="50">
        <v>270</v>
      </c>
      <c r="C3" s="18">
        <f>B$3*1000</f>
        <v>270000</v>
      </c>
      <c r="D3" s="18">
        <f>C$3*4.4482216</f>
        <v>1201019.8319999999</v>
      </c>
      <c r="E3" s="17"/>
      <c r="F3" s="17"/>
      <c r="G3" s="17"/>
      <c r="H3" s="17"/>
      <c r="I3" s="17"/>
    </row>
    <row r="4" spans="1:11" s="23" customFormat="1" ht="20.25" x14ac:dyDescent="0.3">
      <c r="A4" s="36" t="s">
        <v>31</v>
      </c>
      <c r="B4" s="9" t="s">
        <v>19</v>
      </c>
      <c r="C4" s="21"/>
      <c r="D4" s="21"/>
      <c r="E4" s="24"/>
      <c r="F4" s="24"/>
      <c r="G4" s="24"/>
      <c r="H4" s="24"/>
      <c r="I4" s="24"/>
    </row>
    <row r="5" spans="1:11" s="23" customFormat="1" ht="15.75" x14ac:dyDescent="0.25">
      <c r="A5" s="49"/>
      <c r="B5" s="37">
        <v>350.8</v>
      </c>
      <c r="C5" s="21"/>
      <c r="D5" s="21"/>
      <c r="E5" s="24"/>
      <c r="F5" s="24"/>
      <c r="G5" s="24"/>
      <c r="H5" s="24"/>
      <c r="I5" s="24"/>
    </row>
    <row r="6" spans="1:11" s="30" customFormat="1" ht="20.25" x14ac:dyDescent="0.3">
      <c r="A6" s="40" t="s">
        <v>21</v>
      </c>
      <c r="B6" s="39" t="s">
        <v>20</v>
      </c>
      <c r="C6" s="39" t="s">
        <v>19</v>
      </c>
      <c r="D6" s="15"/>
      <c r="E6" s="31"/>
      <c r="F6" s="31"/>
      <c r="G6" s="31"/>
      <c r="H6" s="31"/>
      <c r="I6" s="31"/>
    </row>
    <row r="7" spans="1:11" s="30" customFormat="1" ht="15.75" x14ac:dyDescent="0.25">
      <c r="A7" s="38"/>
      <c r="B7" s="37">
        <v>30</v>
      </c>
      <c r="C7" s="15">
        <f>B$7*1000</f>
        <v>30000</v>
      </c>
      <c r="D7" s="15"/>
      <c r="E7" s="31"/>
      <c r="F7" s="31"/>
      <c r="G7" s="31"/>
      <c r="H7" s="31"/>
      <c r="I7" s="31"/>
    </row>
    <row r="8" spans="1:11" s="23" customFormat="1" ht="20.25" x14ac:dyDescent="0.3">
      <c r="A8" s="36" t="s">
        <v>18</v>
      </c>
      <c r="B8" s="9" t="s">
        <v>11</v>
      </c>
      <c r="C8" s="21"/>
      <c r="D8" s="21"/>
      <c r="E8" s="24"/>
      <c r="F8" s="24"/>
      <c r="G8" s="24"/>
      <c r="H8" s="24"/>
      <c r="I8" s="24"/>
    </row>
    <row r="9" spans="1:11" s="23" customFormat="1" ht="15.75" x14ac:dyDescent="0.25">
      <c r="A9" s="49"/>
      <c r="B9" s="21">
        <v>10</v>
      </c>
      <c r="C9" s="21"/>
      <c r="D9" s="21"/>
      <c r="E9" s="24"/>
      <c r="F9" s="24"/>
      <c r="G9" s="24"/>
      <c r="H9" s="24"/>
      <c r="I9" s="24"/>
    </row>
    <row r="10" spans="1:11" s="30" customFormat="1" ht="15.75" x14ac:dyDescent="0.25">
      <c r="A10" s="33" t="s">
        <v>30</v>
      </c>
      <c r="B10" s="52" t="s">
        <v>16</v>
      </c>
      <c r="C10" s="15" t="s">
        <v>15</v>
      </c>
      <c r="D10" s="18"/>
      <c r="E10" s="17"/>
      <c r="F10" s="17"/>
      <c r="G10" s="31"/>
      <c r="H10" s="31"/>
      <c r="I10" s="31"/>
      <c r="J10" s="31"/>
      <c r="K10" s="31"/>
    </row>
    <row r="11" spans="1:11" s="30" customFormat="1" ht="15.75" x14ac:dyDescent="0.25">
      <c r="A11" s="51"/>
      <c r="B11" s="50">
        <v>4.1245000000000003</v>
      </c>
      <c r="C11" s="37">
        <v>-4.1163999999999996</v>
      </c>
      <c r="D11" s="18"/>
      <c r="E11" s="17"/>
      <c r="F11" s="17"/>
      <c r="G11" s="31"/>
      <c r="H11" s="31"/>
      <c r="I11" s="31"/>
      <c r="J11" s="31"/>
      <c r="K11" s="31"/>
    </row>
    <row r="12" spans="1:11" s="23" customFormat="1" ht="15.75" x14ac:dyDescent="0.25">
      <c r="A12" s="49" t="s">
        <v>29</v>
      </c>
      <c r="B12" s="21" t="s">
        <v>28</v>
      </c>
      <c r="F12" s="25"/>
      <c r="G12" s="24"/>
      <c r="H12" s="24"/>
      <c r="I12" s="24"/>
      <c r="J12" s="24"/>
      <c r="K12" s="24"/>
    </row>
    <row r="13" spans="1:11" s="23" customFormat="1" ht="15.75" x14ac:dyDescent="0.25">
      <c r="A13" s="49"/>
      <c r="B13" s="37">
        <v>1.2E-2</v>
      </c>
      <c r="F13" s="25"/>
      <c r="G13" s="24"/>
      <c r="H13" s="24"/>
      <c r="I13" s="24"/>
      <c r="J13" s="24"/>
      <c r="K13" s="24"/>
    </row>
    <row r="14" spans="1:11" s="30" customFormat="1" ht="15.75" x14ac:dyDescent="0.25">
      <c r="A14" s="33" t="s">
        <v>17</v>
      </c>
      <c r="B14" s="32" t="s">
        <v>16</v>
      </c>
      <c r="C14" s="32" t="s">
        <v>15</v>
      </c>
      <c r="D14" s="15"/>
      <c r="E14" s="31"/>
      <c r="F14" s="31"/>
      <c r="G14" s="31"/>
      <c r="H14" s="31"/>
    </row>
    <row r="15" spans="1:11" s="14" customFormat="1" ht="15.75" x14ac:dyDescent="0.25">
      <c r="A15" s="29"/>
      <c r="B15" s="37">
        <v>2.9028</v>
      </c>
      <c r="C15" s="48">
        <v>-2.9036</v>
      </c>
      <c r="D15" s="28"/>
    </row>
    <row r="16" spans="1:11" s="23" customFormat="1" ht="15.75" x14ac:dyDescent="0.25">
      <c r="A16" s="27" t="s">
        <v>14</v>
      </c>
      <c r="B16" s="21" t="s">
        <v>10</v>
      </c>
      <c r="C16" s="26" t="s">
        <v>9</v>
      </c>
      <c r="D16" s="25" t="s">
        <v>8</v>
      </c>
      <c r="E16" s="24"/>
      <c r="F16" s="24"/>
      <c r="G16" s="24"/>
      <c r="H16" s="24"/>
    </row>
    <row r="17" spans="1:13" s="20" customFormat="1" ht="15.75" x14ac:dyDescent="0.25">
      <c r="A17" s="22"/>
      <c r="B17" s="37">
        <v>190.15</v>
      </c>
      <c r="C17" s="21">
        <f>B$17*1000</f>
        <v>190150</v>
      </c>
      <c r="D17" s="21">
        <f>C$17*4.4482216</f>
        <v>845829.33724000002</v>
      </c>
    </row>
    <row r="18" spans="1:13" s="14" customFormat="1" ht="15.75" x14ac:dyDescent="0.25">
      <c r="A18" s="19" t="s">
        <v>13</v>
      </c>
      <c r="B18" s="15" t="s">
        <v>10</v>
      </c>
      <c r="C18" s="18" t="s">
        <v>9</v>
      </c>
      <c r="D18" s="17" t="s">
        <v>8</v>
      </c>
    </row>
    <row r="19" spans="1:13" s="14" customFormat="1" ht="15.75" x14ac:dyDescent="0.25">
      <c r="A19" s="16"/>
      <c r="B19" s="37">
        <v>-190.42</v>
      </c>
      <c r="C19" s="15">
        <f>B$19 * 1000</f>
        <v>-190420</v>
      </c>
      <c r="D19" s="18">
        <f>C$19*4.4482216</f>
        <v>-847030.35707200004</v>
      </c>
    </row>
    <row r="20" spans="1:13" s="46" customFormat="1" ht="15" customHeight="1" x14ac:dyDescent="0.25">
      <c r="A20" s="47" t="s">
        <v>27</v>
      </c>
      <c r="B20" s="21" t="s">
        <v>26</v>
      </c>
      <c r="C20" s="21" t="s">
        <v>25</v>
      </c>
      <c r="D20" s="21" t="s">
        <v>24</v>
      </c>
    </row>
    <row r="21" spans="1:13" s="46" customFormat="1" ht="16.5" customHeight="1" x14ac:dyDescent="0.25">
      <c r="A21" s="22"/>
      <c r="B21" s="21">
        <f>2*B$3 / (B$11 - C$11)</f>
        <v>65.526823526556569</v>
      </c>
      <c r="C21" s="21">
        <f>2*C$3 / (B$11 - C$11)</f>
        <v>65526.823526556567</v>
      </c>
      <c r="D21" s="21">
        <f>2*D$3 / (B$11 - C$11)</f>
        <v>291477.83179021708</v>
      </c>
    </row>
    <row r="22" spans="1:13" s="30" customFormat="1" ht="15.75" x14ac:dyDescent="0.25">
      <c r="A22" s="33" t="s">
        <v>23</v>
      </c>
      <c r="B22" s="15" t="s">
        <v>10</v>
      </c>
      <c r="C22" s="18" t="s">
        <v>9</v>
      </c>
      <c r="D22" s="17" t="s">
        <v>8</v>
      </c>
      <c r="E22" s="31"/>
      <c r="F22" s="31"/>
      <c r="G22" s="31"/>
      <c r="H22" s="31"/>
    </row>
    <row r="23" spans="1:13" s="45" customFormat="1" ht="15.75" x14ac:dyDescent="0.25">
      <c r="A23" s="29"/>
      <c r="B23" s="15">
        <f>B$3 *(B$13/100)</f>
        <v>3.2399999999999998E-2</v>
      </c>
      <c r="C23" s="15">
        <f>C$3 *(B$13/100)</f>
        <v>32.4</v>
      </c>
      <c r="D23" s="15">
        <f>D$3 *(B$13/100)</f>
        <v>144.12237984000001</v>
      </c>
    </row>
    <row r="24" spans="1:13" s="41" customFormat="1" x14ac:dyDescent="0.2">
      <c r="A24" s="44"/>
      <c r="B24" s="43"/>
      <c r="C24" s="43"/>
      <c r="D24" s="43"/>
      <c r="E24" s="42"/>
      <c r="F24" s="42"/>
      <c r="G24" s="42"/>
      <c r="H24" s="42"/>
      <c r="I24" s="42"/>
      <c r="J24" s="42"/>
      <c r="K24" s="42"/>
      <c r="L24" s="42"/>
      <c r="M24" s="42"/>
    </row>
    <row r="25" spans="1:13" s="10" customFormat="1" ht="26.25" x14ac:dyDescent="0.4">
      <c r="A25" s="13" t="s">
        <v>22</v>
      </c>
      <c r="B25" s="12"/>
      <c r="C25" s="12"/>
      <c r="D25" s="12"/>
      <c r="E25" s="11"/>
      <c r="F25" s="11"/>
      <c r="G25" s="11"/>
      <c r="H25" s="11"/>
      <c r="I25" s="11"/>
    </row>
    <row r="26" spans="1:13" s="30" customFormat="1" ht="20.25" x14ac:dyDescent="0.3">
      <c r="A26" s="40" t="s">
        <v>21</v>
      </c>
      <c r="B26" s="39" t="s">
        <v>20</v>
      </c>
      <c r="C26" s="39" t="s">
        <v>19</v>
      </c>
      <c r="D26" s="15"/>
      <c r="E26" s="31"/>
      <c r="F26" s="31"/>
      <c r="G26" s="31"/>
      <c r="H26" s="31"/>
      <c r="I26" s="31"/>
    </row>
    <row r="27" spans="1:13" s="30" customFormat="1" ht="15.75" x14ac:dyDescent="0.25">
      <c r="A27" s="38"/>
      <c r="B27" s="37">
        <v>60</v>
      </c>
      <c r="C27" s="15">
        <f>B$27*1000</f>
        <v>60000</v>
      </c>
      <c r="D27" s="15"/>
      <c r="E27" s="31"/>
      <c r="F27" s="31"/>
      <c r="G27" s="31"/>
      <c r="H27" s="31"/>
      <c r="I27" s="31"/>
    </row>
    <row r="28" spans="1:13" s="23" customFormat="1" ht="20.25" x14ac:dyDescent="0.3">
      <c r="A28" s="36" t="s">
        <v>18</v>
      </c>
      <c r="B28" s="9" t="s">
        <v>11</v>
      </c>
      <c r="C28" s="21"/>
      <c r="D28" s="21"/>
      <c r="E28" s="24"/>
      <c r="F28" s="24"/>
      <c r="G28" s="24"/>
      <c r="H28" s="24"/>
      <c r="I28" s="24"/>
    </row>
    <row r="29" spans="1:13" s="23" customFormat="1" ht="15.75" x14ac:dyDescent="0.25">
      <c r="A29" s="35"/>
      <c r="B29" s="34"/>
      <c r="C29" s="21"/>
      <c r="D29" s="21"/>
      <c r="E29" s="24"/>
      <c r="F29" s="24"/>
      <c r="G29" s="24"/>
      <c r="H29" s="24"/>
      <c r="I29" s="24"/>
    </row>
    <row r="30" spans="1:13" s="30" customFormat="1" ht="15.75" x14ac:dyDescent="0.25">
      <c r="A30" s="33" t="s">
        <v>17</v>
      </c>
      <c r="B30" s="32" t="s">
        <v>16</v>
      </c>
      <c r="C30" s="32" t="s">
        <v>15</v>
      </c>
      <c r="D30" s="15"/>
      <c r="E30" s="31"/>
      <c r="F30" s="31"/>
      <c r="G30" s="31"/>
      <c r="H30" s="31"/>
    </row>
    <row r="31" spans="1:13" s="14" customFormat="1" ht="15.75" x14ac:dyDescent="0.25">
      <c r="A31" s="29"/>
      <c r="B31" s="15">
        <f>B15 *(($C$7 + $B$5)/($C$27+ $B$5))</f>
        <v>1.4598365264420687</v>
      </c>
      <c r="C31" s="15">
        <f>C15 *(($C$7 + $B$5)/($C$27+ $B$5))</f>
        <v>-1.4602388515148101</v>
      </c>
      <c r="D31" s="28"/>
    </row>
    <row r="32" spans="1:13" s="23" customFormat="1" ht="15.75" x14ac:dyDescent="0.25">
      <c r="A32" s="27" t="s">
        <v>14</v>
      </c>
      <c r="B32" s="21" t="s">
        <v>10</v>
      </c>
      <c r="C32" s="26" t="s">
        <v>9</v>
      </c>
      <c r="D32" s="25" t="s">
        <v>8</v>
      </c>
      <c r="E32" s="24"/>
      <c r="F32" s="24"/>
      <c r="G32" s="24"/>
      <c r="H32" s="24"/>
    </row>
    <row r="33" spans="1:13" s="20" customFormat="1" ht="15.75" x14ac:dyDescent="0.25">
      <c r="A33" s="22"/>
      <c r="B33" s="21">
        <f>B21*$B$31+B23</f>
        <v>95.690850445790772</v>
      </c>
      <c r="C33" s="21">
        <f>C21*$B$31+C23</f>
        <v>95690.850445790769</v>
      </c>
      <c r="D33" s="21">
        <f>D21*$B$31+D23</f>
        <v>425654.10787533608</v>
      </c>
    </row>
    <row r="34" spans="1:13" s="14" customFormat="1" ht="15.75" x14ac:dyDescent="0.25">
      <c r="A34" s="19" t="s">
        <v>13</v>
      </c>
      <c r="B34" s="15" t="s">
        <v>10</v>
      </c>
      <c r="C34" s="18" t="s">
        <v>9</v>
      </c>
      <c r="D34" s="17" t="s">
        <v>8</v>
      </c>
    </row>
    <row r="35" spans="1:13" s="14" customFormat="1" ht="15.75" x14ac:dyDescent="0.25">
      <c r="A35" s="16"/>
      <c r="B35" s="15">
        <f>B21*$C$31+B23</f>
        <v>-95.652413529832614</v>
      </c>
      <c r="C35" s="15">
        <f>C21*$C$31+C23</f>
        <v>-95652.413529832615</v>
      </c>
      <c r="D35" s="15">
        <f>D21*$C$31+D23</f>
        <v>-425483.13195553358</v>
      </c>
    </row>
    <row r="38" spans="1:13" s="10" customFormat="1" ht="26.25" x14ac:dyDescent="0.4">
      <c r="A38" s="13" t="s">
        <v>12</v>
      </c>
      <c r="B38" s="12"/>
      <c r="C38" s="12"/>
      <c r="D38" s="12"/>
      <c r="E38" s="11"/>
      <c r="F38" s="11"/>
      <c r="G38" s="11"/>
      <c r="H38" s="11"/>
      <c r="I38" s="11"/>
    </row>
    <row r="39" spans="1:13" ht="20.25" x14ac:dyDescent="0.3">
      <c r="B39" s="9" t="s">
        <v>11</v>
      </c>
      <c r="C39" s="8" t="s">
        <v>10</v>
      </c>
      <c r="D39" s="8" t="s">
        <v>9</v>
      </c>
      <c r="E39" s="8" t="s">
        <v>8</v>
      </c>
    </row>
    <row r="40" spans="1:13" ht="26.25" customHeight="1" x14ac:dyDescent="0.2">
      <c r="A40" s="6" t="s">
        <v>7</v>
      </c>
      <c r="B40" s="5">
        <v>2.95716</v>
      </c>
      <c r="C40" s="4">
        <f>B33</f>
        <v>95.690850445790772</v>
      </c>
      <c r="D40" s="4">
        <f>C33</f>
        <v>95690.850445790769</v>
      </c>
      <c r="E40" s="4">
        <f>D33</f>
        <v>425654.10787533608</v>
      </c>
    </row>
    <row r="41" spans="1:13" ht="23.25" customHeight="1" x14ac:dyDescent="0.2">
      <c r="A41" s="7" t="s">
        <v>6</v>
      </c>
      <c r="B41" s="5">
        <v>8.2485500000000003E-2</v>
      </c>
      <c r="C41" s="4">
        <v>0</v>
      </c>
      <c r="D41" s="4">
        <v>0</v>
      </c>
      <c r="E41" s="4">
        <v>0</v>
      </c>
    </row>
    <row r="42" spans="1:13" ht="29.25" customHeight="1" x14ac:dyDescent="0.2">
      <c r="A42" s="6" t="s">
        <v>5</v>
      </c>
      <c r="B42" s="5">
        <v>-2.7913999999999999</v>
      </c>
      <c r="C42" s="4">
        <f>B35</f>
        <v>-95.652413529832614</v>
      </c>
      <c r="D42" s="4">
        <f>C35</f>
        <v>-95652.413529832615</v>
      </c>
      <c r="E42" s="4">
        <f>D35</f>
        <v>-425483.13195553358</v>
      </c>
    </row>
    <row r="45" spans="1:13" x14ac:dyDescent="0.2">
      <c r="L45" s="1" t="s">
        <v>4</v>
      </c>
      <c r="M45" s="1">
        <f>SLOPE(C40:C42,B40:B42)</f>
        <v>33.285425312186668</v>
      </c>
    </row>
    <row r="46" spans="1:13" x14ac:dyDescent="0.2">
      <c r="L46" s="1" t="s">
        <v>3</v>
      </c>
      <c r="M46" s="1">
        <f>RSQ(C40:C42,B40:B42)</f>
        <v>0.99999999865050926</v>
      </c>
    </row>
    <row r="47" spans="1:13" x14ac:dyDescent="0.2">
      <c r="L47" s="1" t="s">
        <v>2</v>
      </c>
      <c r="M47" s="1">
        <f>330/M45</f>
        <v>9.9142491617548405</v>
      </c>
    </row>
    <row r="48" spans="1:13" x14ac:dyDescent="0.2">
      <c r="L48" s="1" t="s">
        <v>1</v>
      </c>
      <c r="M48" s="1">
        <f>-(-10-B41)*M45</f>
        <v>335.59981807145505</v>
      </c>
    </row>
    <row r="49" spans="12:13" x14ac:dyDescent="0.2">
      <c r="L49" s="1" t="s">
        <v>0</v>
      </c>
      <c r="M49" s="1">
        <f>-(10-B41)*M45</f>
        <v>-330.10868817227828</v>
      </c>
    </row>
    <row r="51" spans="12:13" x14ac:dyDescent="0.2">
      <c r="L51" s="1" t="s">
        <v>48</v>
      </c>
      <c r="M51" s="1">
        <v>33.285425312186668</v>
      </c>
    </row>
  </sheetData>
  <pageMargins left="0.75" right="0.75" top="1" bottom="1" header="0.5" footer="0.5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6" zoomScale="85" workbookViewId="0">
      <selection activeCell="M51" sqref="M51"/>
    </sheetView>
  </sheetViews>
  <sheetFormatPr defaultColWidth="8.85546875" defaultRowHeight="12.75" x14ac:dyDescent="0.2"/>
  <cols>
    <col min="1" max="1" width="26.42578125" style="3" customWidth="1"/>
    <col min="2" max="2" width="17.28515625" style="2" bestFit="1" customWidth="1"/>
    <col min="3" max="3" width="18.42578125" style="2" bestFit="1" customWidth="1"/>
    <col min="4" max="4" width="19" style="2" bestFit="1" customWidth="1"/>
    <col min="5" max="5" width="19" style="1" bestFit="1" customWidth="1"/>
    <col min="6" max="7" width="9.140625" style="1" customWidth="1"/>
    <col min="8" max="8" width="13.28515625" style="1" customWidth="1"/>
    <col min="9" max="9" width="12.28515625" style="1" customWidth="1"/>
    <col min="10" max="10" width="12.42578125" style="1" customWidth="1"/>
    <col min="11" max="11" width="13" style="1" customWidth="1"/>
    <col min="12" max="12" width="15.85546875" style="1" bestFit="1" customWidth="1"/>
    <col min="13" max="13" width="9.140625" style="1" customWidth="1"/>
  </cols>
  <sheetData>
    <row r="1" spans="1:11" s="10" customFormat="1" ht="26.25" x14ac:dyDescent="0.4">
      <c r="A1" s="13" t="s">
        <v>33</v>
      </c>
      <c r="B1" s="12"/>
      <c r="C1" s="12"/>
      <c r="D1" s="12"/>
      <c r="E1" s="11"/>
      <c r="F1" s="11"/>
      <c r="G1" s="11"/>
      <c r="H1" s="11"/>
      <c r="I1" s="11"/>
    </row>
    <row r="2" spans="1:11" s="17" customFormat="1" ht="15.75" x14ac:dyDescent="0.25">
      <c r="A2" s="33" t="s">
        <v>32</v>
      </c>
      <c r="B2" s="18" t="s">
        <v>10</v>
      </c>
      <c r="C2" s="18" t="s">
        <v>9</v>
      </c>
      <c r="D2" s="18" t="s">
        <v>8</v>
      </c>
    </row>
    <row r="3" spans="1:11" s="53" customFormat="1" ht="15.75" x14ac:dyDescent="0.25">
      <c r="A3" s="51"/>
      <c r="B3" s="50">
        <v>270</v>
      </c>
      <c r="C3" s="18">
        <f>B$3*1000</f>
        <v>270000</v>
      </c>
      <c r="D3" s="18">
        <f>C$3*4.4482216</f>
        <v>1201019.8319999999</v>
      </c>
      <c r="E3" s="17"/>
      <c r="F3" s="17"/>
      <c r="G3" s="17"/>
      <c r="H3" s="17"/>
      <c r="I3" s="17"/>
    </row>
    <row r="4" spans="1:11" s="23" customFormat="1" ht="20.25" x14ac:dyDescent="0.3">
      <c r="A4" s="36" t="s">
        <v>31</v>
      </c>
      <c r="B4" s="9" t="s">
        <v>19</v>
      </c>
      <c r="C4" s="21"/>
      <c r="D4" s="21"/>
      <c r="E4" s="24"/>
      <c r="F4" s="24"/>
      <c r="G4" s="24"/>
      <c r="H4" s="24"/>
      <c r="I4" s="24"/>
    </row>
    <row r="5" spans="1:11" s="23" customFormat="1" ht="15.75" x14ac:dyDescent="0.25">
      <c r="A5" s="49"/>
      <c r="B5" s="37">
        <v>352.5</v>
      </c>
      <c r="C5" s="21"/>
      <c r="D5" s="21"/>
      <c r="E5" s="24"/>
      <c r="F5" s="24"/>
      <c r="G5" s="24"/>
      <c r="H5" s="24"/>
      <c r="I5" s="24"/>
    </row>
    <row r="6" spans="1:11" s="30" customFormat="1" ht="20.25" x14ac:dyDescent="0.3">
      <c r="A6" s="40" t="s">
        <v>21</v>
      </c>
      <c r="B6" s="39" t="s">
        <v>20</v>
      </c>
      <c r="C6" s="39" t="s">
        <v>19</v>
      </c>
      <c r="D6" s="15"/>
      <c r="E6" s="31"/>
      <c r="F6" s="31"/>
      <c r="G6" s="31"/>
      <c r="H6" s="31"/>
      <c r="I6" s="31"/>
    </row>
    <row r="7" spans="1:11" s="30" customFormat="1" ht="15.75" x14ac:dyDescent="0.25">
      <c r="A7" s="38"/>
      <c r="B7" s="37">
        <v>30</v>
      </c>
      <c r="C7" s="15">
        <f>B$7*1000</f>
        <v>30000</v>
      </c>
      <c r="D7" s="15"/>
      <c r="E7" s="31"/>
      <c r="F7" s="31"/>
      <c r="G7" s="31"/>
      <c r="H7" s="31"/>
      <c r="I7" s="31"/>
    </row>
    <row r="8" spans="1:11" s="23" customFormat="1" ht="20.25" x14ac:dyDescent="0.3">
      <c r="A8" s="36" t="s">
        <v>18</v>
      </c>
      <c r="B8" s="9" t="s">
        <v>11</v>
      </c>
      <c r="C8" s="21"/>
      <c r="D8" s="21"/>
      <c r="E8" s="24"/>
      <c r="F8" s="24"/>
      <c r="G8" s="24"/>
      <c r="H8" s="24"/>
      <c r="I8" s="24"/>
    </row>
    <row r="9" spans="1:11" s="23" customFormat="1" ht="15.75" x14ac:dyDescent="0.25">
      <c r="A9" s="49"/>
      <c r="B9" s="21">
        <v>10</v>
      </c>
      <c r="C9" s="21"/>
      <c r="D9" s="21"/>
      <c r="E9" s="24"/>
      <c r="F9" s="24"/>
      <c r="G9" s="24"/>
      <c r="H9" s="24"/>
      <c r="I9" s="24"/>
    </row>
    <row r="10" spans="1:11" s="30" customFormat="1" ht="15.75" x14ac:dyDescent="0.25">
      <c r="A10" s="33" t="s">
        <v>30</v>
      </c>
      <c r="B10" s="52" t="s">
        <v>16</v>
      </c>
      <c r="C10" s="15" t="s">
        <v>15</v>
      </c>
      <c r="D10" s="18"/>
      <c r="E10" s="17"/>
      <c r="F10" s="17"/>
      <c r="G10" s="31"/>
      <c r="H10" s="31"/>
      <c r="I10" s="31"/>
      <c r="J10" s="31"/>
      <c r="K10" s="31"/>
    </row>
    <row r="11" spans="1:11" s="30" customFormat="1" ht="15.75" x14ac:dyDescent="0.25">
      <c r="A11" s="51"/>
      <c r="B11" s="50">
        <v>4.1200999999999999</v>
      </c>
      <c r="C11" s="37">
        <v>-4.1105</v>
      </c>
      <c r="D11" s="18"/>
      <c r="E11" s="17"/>
      <c r="F11" s="17"/>
      <c r="G11" s="31"/>
      <c r="H11" s="31"/>
      <c r="I11" s="31"/>
      <c r="J11" s="31"/>
      <c r="K11" s="31"/>
    </row>
    <row r="12" spans="1:11" s="23" customFormat="1" ht="15.75" x14ac:dyDescent="0.25">
      <c r="A12" s="49" t="s">
        <v>29</v>
      </c>
      <c r="B12" s="21" t="s">
        <v>28</v>
      </c>
      <c r="F12" s="25"/>
      <c r="G12" s="24"/>
      <c r="H12" s="24"/>
      <c r="I12" s="24"/>
      <c r="J12" s="24"/>
      <c r="K12" s="24"/>
    </row>
    <row r="13" spans="1:11" s="23" customFormat="1" ht="15.75" x14ac:dyDescent="0.25">
      <c r="A13" s="49"/>
      <c r="B13" s="37">
        <v>7.0000000000000007E-2</v>
      </c>
      <c r="F13" s="25"/>
      <c r="G13" s="24"/>
      <c r="H13" s="24"/>
      <c r="I13" s="24"/>
      <c r="J13" s="24"/>
      <c r="K13" s="24"/>
    </row>
    <row r="14" spans="1:11" s="30" customFormat="1" ht="15.75" x14ac:dyDescent="0.25">
      <c r="A14" s="33" t="s">
        <v>17</v>
      </c>
      <c r="B14" s="32" t="s">
        <v>16</v>
      </c>
      <c r="C14" s="32" t="s">
        <v>15</v>
      </c>
      <c r="D14" s="15"/>
      <c r="E14" s="31"/>
      <c r="F14" s="31"/>
      <c r="G14" s="31"/>
      <c r="H14" s="31"/>
    </row>
    <row r="15" spans="1:11" s="14" customFormat="1" ht="15.75" x14ac:dyDescent="0.25">
      <c r="A15" s="29"/>
      <c r="B15" s="37">
        <v>2.9152</v>
      </c>
      <c r="C15" s="48">
        <v>-2.8994</v>
      </c>
      <c r="D15" s="28"/>
    </row>
    <row r="16" spans="1:11" s="23" customFormat="1" ht="15.75" x14ac:dyDescent="0.25">
      <c r="A16" s="27" t="s">
        <v>14</v>
      </c>
      <c r="B16" s="21" t="s">
        <v>10</v>
      </c>
      <c r="C16" s="26" t="s">
        <v>9</v>
      </c>
      <c r="D16" s="25" t="s">
        <v>8</v>
      </c>
      <c r="E16" s="24"/>
      <c r="F16" s="24"/>
      <c r="G16" s="24"/>
      <c r="H16" s="24"/>
    </row>
    <row r="17" spans="1:13" s="20" customFormat="1" ht="15.75" x14ac:dyDescent="0.25">
      <c r="A17" s="22"/>
      <c r="B17" s="37">
        <v>191.19</v>
      </c>
      <c r="C17" s="21">
        <f>B$17*1000</f>
        <v>191190</v>
      </c>
      <c r="D17" s="21">
        <f>C$17*4.4482216</f>
        <v>850455.48770399997</v>
      </c>
    </row>
    <row r="18" spans="1:13" s="14" customFormat="1" ht="15.75" x14ac:dyDescent="0.25">
      <c r="A18" s="19" t="s">
        <v>13</v>
      </c>
      <c r="B18" s="15" t="s">
        <v>10</v>
      </c>
      <c r="C18" s="18" t="s">
        <v>9</v>
      </c>
      <c r="D18" s="17" t="s">
        <v>8</v>
      </c>
    </row>
    <row r="19" spans="1:13" s="14" customFormat="1" ht="15.75" x14ac:dyDescent="0.25">
      <c r="A19" s="16"/>
      <c r="B19" s="37">
        <v>-190.39</v>
      </c>
      <c r="C19" s="15">
        <f>B$19 * 1000</f>
        <v>-190390</v>
      </c>
      <c r="D19" s="18">
        <f>C$19*4.4482216</f>
        <v>-846896.910424</v>
      </c>
    </row>
    <row r="20" spans="1:13" s="46" customFormat="1" ht="15" customHeight="1" x14ac:dyDescent="0.25">
      <c r="A20" s="47" t="s">
        <v>27</v>
      </c>
      <c r="B20" s="21" t="s">
        <v>26</v>
      </c>
      <c r="C20" s="21" t="s">
        <v>25</v>
      </c>
      <c r="D20" s="21" t="s">
        <v>24</v>
      </c>
    </row>
    <row r="21" spans="1:13" s="46" customFormat="1" ht="16.5" customHeight="1" x14ac:dyDescent="0.25">
      <c r="A21" s="22"/>
      <c r="B21" s="21">
        <f>2*B$3 / (B$11 - C$11)</f>
        <v>65.608825602021739</v>
      </c>
      <c r="C21" s="21">
        <f>2*C$3 / (B$11 - C$11)</f>
        <v>65608.825602021738</v>
      </c>
      <c r="D21" s="21">
        <f>2*D$3 / (B$11 - C$11)</f>
        <v>291842.59519354603</v>
      </c>
    </row>
    <row r="22" spans="1:13" s="30" customFormat="1" ht="15.75" x14ac:dyDescent="0.25">
      <c r="A22" s="33" t="s">
        <v>23</v>
      </c>
      <c r="B22" s="15" t="s">
        <v>10</v>
      </c>
      <c r="C22" s="18" t="s">
        <v>9</v>
      </c>
      <c r="D22" s="17" t="s">
        <v>8</v>
      </c>
      <c r="E22" s="31"/>
      <c r="F22" s="31"/>
      <c r="G22" s="31"/>
      <c r="H22" s="31"/>
    </row>
    <row r="23" spans="1:13" s="45" customFormat="1" ht="15.75" x14ac:dyDescent="0.25">
      <c r="A23" s="29"/>
      <c r="B23" s="15">
        <f>B$3 *(B$13/100)</f>
        <v>0.18900000000000003</v>
      </c>
      <c r="C23" s="15">
        <f>C$3 *(B$13/100)</f>
        <v>189.00000000000003</v>
      </c>
      <c r="D23" s="15">
        <f>D$3 *(B$13/100)</f>
        <v>840.7138824000001</v>
      </c>
    </row>
    <row r="24" spans="1:13" s="41" customFormat="1" x14ac:dyDescent="0.2">
      <c r="A24" s="44"/>
      <c r="B24" s="43"/>
      <c r="C24" s="43"/>
      <c r="D24" s="43"/>
      <c r="E24" s="42"/>
      <c r="F24" s="42"/>
      <c r="G24" s="42"/>
      <c r="H24" s="42"/>
      <c r="I24" s="42"/>
      <c r="J24" s="42"/>
      <c r="K24" s="42"/>
      <c r="L24" s="42"/>
      <c r="M24" s="42"/>
    </row>
    <row r="25" spans="1:13" s="10" customFormat="1" ht="26.25" x14ac:dyDescent="0.4">
      <c r="A25" s="13" t="s">
        <v>22</v>
      </c>
      <c r="B25" s="12"/>
      <c r="C25" s="12"/>
      <c r="D25" s="12"/>
      <c r="E25" s="11"/>
      <c r="F25" s="11"/>
      <c r="G25" s="11"/>
      <c r="H25" s="11"/>
      <c r="I25" s="11"/>
    </row>
    <row r="26" spans="1:13" s="30" customFormat="1" ht="20.25" x14ac:dyDescent="0.3">
      <c r="A26" s="40" t="s">
        <v>21</v>
      </c>
      <c r="B26" s="39" t="s">
        <v>20</v>
      </c>
      <c r="C26" s="39" t="s">
        <v>19</v>
      </c>
      <c r="D26" s="15"/>
      <c r="E26" s="31"/>
      <c r="F26" s="31"/>
      <c r="G26" s="31"/>
      <c r="H26" s="31"/>
      <c r="I26" s="31"/>
    </row>
    <row r="27" spans="1:13" s="30" customFormat="1" ht="15.75" x14ac:dyDescent="0.25">
      <c r="A27" s="38"/>
      <c r="B27" s="37">
        <v>60</v>
      </c>
      <c r="C27" s="15">
        <f>B$27*1000</f>
        <v>60000</v>
      </c>
      <c r="D27" s="15"/>
      <c r="E27" s="31"/>
      <c r="F27" s="31"/>
      <c r="G27" s="31"/>
      <c r="H27" s="31"/>
      <c r="I27" s="31"/>
    </row>
    <row r="28" spans="1:13" s="23" customFormat="1" ht="20.25" x14ac:dyDescent="0.3">
      <c r="A28" s="36" t="s">
        <v>18</v>
      </c>
      <c r="B28" s="9" t="s">
        <v>11</v>
      </c>
      <c r="C28" s="21"/>
      <c r="D28" s="21"/>
      <c r="E28" s="24"/>
      <c r="F28" s="24"/>
      <c r="G28" s="24"/>
      <c r="H28" s="24"/>
      <c r="I28" s="24"/>
    </row>
    <row r="29" spans="1:13" s="23" customFormat="1" ht="15.75" x14ac:dyDescent="0.25">
      <c r="A29" s="35"/>
      <c r="B29" s="34"/>
      <c r="C29" s="21"/>
      <c r="D29" s="21"/>
      <c r="E29" s="24"/>
      <c r="F29" s="24"/>
      <c r="G29" s="24"/>
      <c r="H29" s="24"/>
      <c r="I29" s="24"/>
    </row>
    <row r="30" spans="1:13" s="30" customFormat="1" ht="15.75" x14ac:dyDescent="0.25">
      <c r="A30" s="33" t="s">
        <v>17</v>
      </c>
      <c r="B30" s="32" t="s">
        <v>16</v>
      </c>
      <c r="C30" s="32" t="s">
        <v>15</v>
      </c>
      <c r="D30" s="15"/>
      <c r="E30" s="31"/>
      <c r="F30" s="31"/>
      <c r="G30" s="31"/>
      <c r="H30" s="31"/>
    </row>
    <row r="31" spans="1:13" s="14" customFormat="1" ht="15.75" x14ac:dyDescent="0.25">
      <c r="A31" s="29"/>
      <c r="B31" s="15">
        <f>B15 *(($C$7 + $B$5)/($C$27+ $B$5))</f>
        <v>1.4661133838697651</v>
      </c>
      <c r="C31" s="15">
        <f>C15 *(($C$7 + $B$5)/($C$27+ $B$5))</f>
        <v>-1.4581672424506027</v>
      </c>
      <c r="D31" s="28"/>
    </row>
    <row r="32" spans="1:13" s="23" customFormat="1" ht="15.75" x14ac:dyDescent="0.25">
      <c r="A32" s="27" t="s">
        <v>14</v>
      </c>
      <c r="B32" s="21" t="s">
        <v>10</v>
      </c>
      <c r="C32" s="26" t="s">
        <v>9</v>
      </c>
      <c r="D32" s="25" t="s">
        <v>8</v>
      </c>
      <c r="E32" s="24"/>
      <c r="F32" s="24"/>
      <c r="G32" s="24"/>
      <c r="H32" s="24"/>
    </row>
    <row r="33" spans="1:13" s="20" customFormat="1" ht="15.75" x14ac:dyDescent="0.25">
      <c r="A33" s="22"/>
      <c r="B33" s="21">
        <f>B21*$B$31+B23</f>
        <v>96.378977315101366</v>
      </c>
      <c r="C33" s="21">
        <f>C21*$B$31+C23</f>
        <v>96378.977315101365</v>
      </c>
      <c r="D33" s="21">
        <f>D21*$B$31+D23</f>
        <v>428715.04867894383</v>
      </c>
    </row>
    <row r="34" spans="1:13" s="14" customFormat="1" ht="15.75" x14ac:dyDescent="0.25">
      <c r="A34" s="19" t="s">
        <v>13</v>
      </c>
      <c r="B34" s="15" t="s">
        <v>10</v>
      </c>
      <c r="C34" s="18" t="s">
        <v>9</v>
      </c>
      <c r="D34" s="17" t="s">
        <v>8</v>
      </c>
    </row>
    <row r="35" spans="1:13" s="14" customFormat="1" ht="15.75" x14ac:dyDescent="0.25">
      <c r="A35" s="16"/>
      <c r="B35" s="15">
        <f>B21*$C$31+B23</f>
        <v>-95.479640308522548</v>
      </c>
      <c r="C35" s="15">
        <f>C21*$C$31+C23</f>
        <v>-95479.640308522547</v>
      </c>
      <c r="D35" s="15">
        <f>D21*$C$31+D23</f>
        <v>-424714.59838060051</v>
      </c>
    </row>
    <row r="38" spans="1:13" s="10" customFormat="1" ht="26.25" x14ac:dyDescent="0.4">
      <c r="A38" s="13" t="s">
        <v>12</v>
      </c>
      <c r="B38" s="12"/>
      <c r="C38" s="12"/>
      <c r="D38" s="12"/>
      <c r="E38" s="11"/>
      <c r="F38" s="11"/>
      <c r="G38" s="11"/>
      <c r="H38" s="11"/>
      <c r="I38" s="11"/>
    </row>
    <row r="39" spans="1:13" ht="20.25" x14ac:dyDescent="0.3">
      <c r="B39" s="9" t="s">
        <v>11</v>
      </c>
      <c r="C39" s="8" t="s">
        <v>10</v>
      </c>
      <c r="D39" s="8" t="s">
        <v>9</v>
      </c>
      <c r="E39" s="8" t="s">
        <v>8</v>
      </c>
    </row>
    <row r="40" spans="1:13" ht="26.25" customHeight="1" x14ac:dyDescent="0.2">
      <c r="A40" s="6" t="s">
        <v>7</v>
      </c>
      <c r="B40" s="5">
        <v>3.0139</v>
      </c>
      <c r="C40" s="4">
        <f>B33</f>
        <v>96.378977315101366</v>
      </c>
      <c r="D40" s="4">
        <f>C33</f>
        <v>96378.977315101365</v>
      </c>
      <c r="E40" s="4">
        <f>D33</f>
        <v>428715.04867894383</v>
      </c>
    </row>
    <row r="41" spans="1:13" ht="23.25" customHeight="1" x14ac:dyDescent="0.2">
      <c r="A41" s="7" t="s">
        <v>6</v>
      </c>
      <c r="B41" s="5">
        <v>0.12667400000000001</v>
      </c>
      <c r="C41" s="4">
        <v>0</v>
      </c>
      <c r="D41" s="4">
        <v>0</v>
      </c>
      <c r="E41" s="4">
        <v>0</v>
      </c>
    </row>
    <row r="42" spans="1:13" ht="29.25" customHeight="1" x14ac:dyDescent="0.2">
      <c r="A42" s="6" t="s">
        <v>5</v>
      </c>
      <c r="B42" s="5">
        <v>-2.74499</v>
      </c>
      <c r="C42" s="4">
        <f>B35</f>
        <v>-95.479640308522548</v>
      </c>
      <c r="D42" s="4">
        <f>C35</f>
        <v>-95479.640308522547</v>
      </c>
      <c r="E42" s="4">
        <f>D35</f>
        <v>-424714.59838060051</v>
      </c>
    </row>
    <row r="45" spans="1:13" x14ac:dyDescent="0.2">
      <c r="L45" s="1" t="s">
        <v>4</v>
      </c>
      <c r="M45" s="1">
        <f>SLOPE(C40:C42,B40:B42)</f>
        <v>33.315267474546495</v>
      </c>
    </row>
    <row r="46" spans="1:13" x14ac:dyDescent="0.2">
      <c r="L46" s="1" t="s">
        <v>3</v>
      </c>
      <c r="M46" s="1">
        <f>RSQ(C40:C42,B40:B42)</f>
        <v>0.99999868628452759</v>
      </c>
    </row>
    <row r="47" spans="1:13" x14ac:dyDescent="0.2">
      <c r="L47" s="1" t="s">
        <v>2</v>
      </c>
      <c r="M47" s="1">
        <f>330/M45</f>
        <v>9.9053684696401234</v>
      </c>
    </row>
    <row r="48" spans="1:13" x14ac:dyDescent="0.2">
      <c r="L48" s="1" t="s">
        <v>1</v>
      </c>
      <c r="M48" s="1">
        <f>-(-10-B41)*M45</f>
        <v>337.37285293753564</v>
      </c>
    </row>
    <row r="49" spans="12:13" x14ac:dyDescent="0.2">
      <c r="L49" s="1" t="s">
        <v>0</v>
      </c>
      <c r="M49" s="1">
        <f>-(10-B41)*M45</f>
        <v>-328.93249655339429</v>
      </c>
    </row>
    <row r="51" spans="12:13" x14ac:dyDescent="0.2">
      <c r="L51" s="1" t="s">
        <v>48</v>
      </c>
      <c r="M51" s="1">
        <v>33.315267474546495</v>
      </c>
    </row>
  </sheetData>
  <pageMargins left="0.75" right="0.75" top="1" bottom="1" header="0.5" footer="0.5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1" zoomScale="85" workbookViewId="0">
      <selection activeCell="L52" sqref="L52"/>
    </sheetView>
  </sheetViews>
  <sheetFormatPr defaultColWidth="8.85546875" defaultRowHeight="12.75" x14ac:dyDescent="0.2"/>
  <cols>
    <col min="1" max="1" width="26.42578125" style="3" customWidth="1"/>
    <col min="2" max="2" width="17.28515625" style="2" bestFit="1" customWidth="1"/>
    <col min="3" max="3" width="18.42578125" style="2" bestFit="1" customWidth="1"/>
    <col min="4" max="4" width="19" style="2" bestFit="1" customWidth="1"/>
    <col min="5" max="5" width="19" style="1" bestFit="1" customWidth="1"/>
    <col min="6" max="7" width="9.140625" style="1" customWidth="1"/>
    <col min="8" max="8" width="13.28515625" style="1" customWidth="1"/>
    <col min="9" max="9" width="12.28515625" style="1" customWidth="1"/>
    <col min="10" max="10" width="12.42578125" style="1" customWidth="1"/>
    <col min="11" max="11" width="13" style="1" customWidth="1"/>
    <col min="12" max="12" width="15.85546875" style="1" bestFit="1" customWidth="1"/>
    <col min="13" max="13" width="9.140625" style="1" customWidth="1"/>
  </cols>
  <sheetData>
    <row r="1" spans="1:11" s="10" customFormat="1" ht="26.25" x14ac:dyDescent="0.4">
      <c r="A1" s="13" t="s">
        <v>33</v>
      </c>
      <c r="B1" s="12"/>
      <c r="C1" s="12"/>
      <c r="D1" s="12"/>
      <c r="E1" s="11"/>
      <c r="F1" s="11"/>
      <c r="G1" s="11"/>
      <c r="H1" s="11"/>
      <c r="I1" s="11"/>
    </row>
    <row r="2" spans="1:11" s="17" customFormat="1" ht="15.75" x14ac:dyDescent="0.25">
      <c r="A2" s="33" t="s">
        <v>32</v>
      </c>
      <c r="B2" s="18" t="s">
        <v>10</v>
      </c>
      <c r="C2" s="18" t="s">
        <v>9</v>
      </c>
      <c r="D2" s="18" t="s">
        <v>8</v>
      </c>
    </row>
    <row r="3" spans="1:11" s="53" customFormat="1" ht="15.75" x14ac:dyDescent="0.25">
      <c r="A3" s="51"/>
      <c r="B3" s="50">
        <v>270</v>
      </c>
      <c r="C3" s="18">
        <f>B$3*1000</f>
        <v>270000</v>
      </c>
      <c r="D3" s="18">
        <f>C$3*4.4482216</f>
        <v>1201019.8319999999</v>
      </c>
      <c r="E3" s="17"/>
      <c r="F3" s="17"/>
      <c r="G3" s="17"/>
      <c r="H3" s="17"/>
      <c r="I3" s="17"/>
    </row>
    <row r="4" spans="1:11" s="23" customFormat="1" ht="20.25" x14ac:dyDescent="0.3">
      <c r="A4" s="36" t="s">
        <v>31</v>
      </c>
      <c r="B4" s="9" t="s">
        <v>19</v>
      </c>
      <c r="C4" s="21"/>
      <c r="D4" s="21"/>
      <c r="E4" s="24"/>
      <c r="F4" s="24"/>
      <c r="G4" s="24"/>
      <c r="H4" s="24"/>
      <c r="I4" s="24"/>
    </row>
    <row r="5" spans="1:11" s="23" customFormat="1" ht="15.75" x14ac:dyDescent="0.25">
      <c r="A5" s="49"/>
      <c r="B5" s="37">
        <v>351.1</v>
      </c>
      <c r="C5" s="21"/>
      <c r="D5" s="21"/>
      <c r="E5" s="24"/>
      <c r="F5" s="24"/>
      <c r="G5" s="24"/>
      <c r="H5" s="24"/>
      <c r="I5" s="24"/>
    </row>
    <row r="6" spans="1:11" s="30" customFormat="1" ht="20.25" x14ac:dyDescent="0.3">
      <c r="A6" s="40" t="s">
        <v>21</v>
      </c>
      <c r="B6" s="39" t="s">
        <v>20</v>
      </c>
      <c r="C6" s="39" t="s">
        <v>19</v>
      </c>
      <c r="D6" s="15"/>
      <c r="E6" s="31"/>
      <c r="F6" s="31"/>
      <c r="G6" s="31"/>
      <c r="H6" s="31"/>
      <c r="I6" s="31"/>
    </row>
    <row r="7" spans="1:11" s="30" customFormat="1" ht="15.75" x14ac:dyDescent="0.25">
      <c r="A7" s="38"/>
      <c r="B7" s="37">
        <v>30</v>
      </c>
      <c r="C7" s="15">
        <f>B$7*1000</f>
        <v>30000</v>
      </c>
      <c r="D7" s="15"/>
      <c r="E7" s="31"/>
      <c r="F7" s="31"/>
      <c r="G7" s="31"/>
      <c r="H7" s="31"/>
      <c r="I7" s="31"/>
    </row>
    <row r="8" spans="1:11" s="23" customFormat="1" ht="20.25" x14ac:dyDescent="0.3">
      <c r="A8" s="36" t="s">
        <v>18</v>
      </c>
      <c r="B8" s="9" t="s">
        <v>11</v>
      </c>
      <c r="C8" s="21"/>
      <c r="D8" s="21"/>
      <c r="E8" s="24"/>
      <c r="F8" s="24"/>
      <c r="G8" s="24"/>
      <c r="H8" s="24"/>
      <c r="I8" s="24"/>
    </row>
    <row r="9" spans="1:11" s="23" customFormat="1" ht="15.75" x14ac:dyDescent="0.25">
      <c r="A9" s="49"/>
      <c r="B9" s="21">
        <v>10</v>
      </c>
      <c r="C9" s="21"/>
      <c r="D9" s="21"/>
      <c r="E9" s="24"/>
      <c r="F9" s="24"/>
      <c r="G9" s="24"/>
      <c r="H9" s="24"/>
      <c r="I9" s="24"/>
    </row>
    <row r="10" spans="1:11" s="30" customFormat="1" ht="15.75" x14ac:dyDescent="0.25">
      <c r="A10" s="33" t="s">
        <v>30</v>
      </c>
      <c r="B10" s="52" t="s">
        <v>16</v>
      </c>
      <c r="C10" s="15" t="s">
        <v>15</v>
      </c>
      <c r="D10" s="18"/>
      <c r="E10" s="17"/>
      <c r="F10" s="17"/>
      <c r="G10" s="31"/>
      <c r="H10" s="31"/>
      <c r="I10" s="31"/>
      <c r="J10" s="31"/>
      <c r="K10" s="31"/>
    </row>
    <row r="11" spans="1:11" s="30" customFormat="1" ht="15.75" x14ac:dyDescent="0.25">
      <c r="A11" s="51"/>
      <c r="B11" s="50">
        <v>4.1166999999999998</v>
      </c>
      <c r="C11" s="37">
        <v>-4.1089000000000002</v>
      </c>
      <c r="D11" s="18"/>
      <c r="E11" s="17"/>
      <c r="F11" s="17"/>
      <c r="G11" s="31"/>
      <c r="H11" s="31"/>
      <c r="I11" s="31"/>
      <c r="J11" s="31"/>
      <c r="K11" s="31"/>
    </row>
    <row r="12" spans="1:11" s="23" customFormat="1" ht="15.75" x14ac:dyDescent="0.25">
      <c r="A12" s="49" t="s">
        <v>29</v>
      </c>
      <c r="B12" s="21" t="s">
        <v>28</v>
      </c>
      <c r="F12" s="25"/>
      <c r="G12" s="24"/>
      <c r="H12" s="24"/>
      <c r="I12" s="24"/>
      <c r="J12" s="24"/>
      <c r="K12" s="24"/>
    </row>
    <row r="13" spans="1:11" s="23" customFormat="1" ht="15.75" x14ac:dyDescent="0.25">
      <c r="A13" s="49"/>
      <c r="B13" s="37">
        <v>-4.1000000000000002E-2</v>
      </c>
      <c r="F13" s="25"/>
      <c r="G13" s="24"/>
      <c r="H13" s="24"/>
      <c r="I13" s="24"/>
      <c r="J13" s="24"/>
      <c r="K13" s="24"/>
    </row>
    <row r="14" spans="1:11" s="30" customFormat="1" ht="15.75" x14ac:dyDescent="0.25">
      <c r="A14" s="33" t="s">
        <v>17</v>
      </c>
      <c r="B14" s="32" t="s">
        <v>16</v>
      </c>
      <c r="C14" s="32" t="s">
        <v>15</v>
      </c>
      <c r="D14" s="15"/>
      <c r="E14" s="31"/>
      <c r="F14" s="31"/>
      <c r="G14" s="31"/>
      <c r="H14" s="31"/>
    </row>
    <row r="15" spans="1:11" s="14" customFormat="1" ht="15.75" x14ac:dyDescent="0.25">
      <c r="A15" s="29"/>
      <c r="B15" s="37">
        <v>2.903</v>
      </c>
      <c r="C15" s="48">
        <v>-2.9024000000000001</v>
      </c>
      <c r="D15" s="28"/>
    </row>
    <row r="16" spans="1:11" s="23" customFormat="1" ht="15.75" x14ac:dyDescent="0.25">
      <c r="A16" s="27" t="s">
        <v>14</v>
      </c>
      <c r="B16" s="21" t="s">
        <v>10</v>
      </c>
      <c r="C16" s="26" t="s">
        <v>9</v>
      </c>
      <c r="D16" s="25" t="s">
        <v>8</v>
      </c>
      <c r="E16" s="24"/>
      <c r="F16" s="24"/>
      <c r="G16" s="24"/>
      <c r="H16" s="24"/>
    </row>
    <row r="17" spans="1:13" s="20" customFormat="1" ht="15.75" x14ac:dyDescent="0.25">
      <c r="A17" s="22"/>
      <c r="B17" s="37">
        <v>190.53</v>
      </c>
      <c r="C17" s="21">
        <f>B$17*1000</f>
        <v>190530</v>
      </c>
      <c r="D17" s="21">
        <f>C$17*4.4482216</f>
        <v>847519.661448</v>
      </c>
    </row>
    <row r="18" spans="1:13" s="14" customFormat="1" ht="15.75" x14ac:dyDescent="0.25">
      <c r="A18" s="19" t="s">
        <v>13</v>
      </c>
      <c r="B18" s="15" t="s">
        <v>10</v>
      </c>
      <c r="C18" s="18" t="s">
        <v>9</v>
      </c>
      <c r="D18" s="17" t="s">
        <v>8</v>
      </c>
    </row>
    <row r="19" spans="1:13" s="14" customFormat="1" ht="15.75" x14ac:dyDescent="0.25">
      <c r="A19" s="16"/>
      <c r="B19" s="37">
        <v>-190.69</v>
      </c>
      <c r="C19" s="15">
        <f>B$19 * 1000</f>
        <v>-190690</v>
      </c>
      <c r="D19" s="18">
        <f>C$19*4.4482216</f>
        <v>-848231.37690400006</v>
      </c>
    </row>
    <row r="20" spans="1:13" s="46" customFormat="1" ht="15" customHeight="1" x14ac:dyDescent="0.25">
      <c r="A20" s="47" t="s">
        <v>27</v>
      </c>
      <c r="B20" s="21" t="s">
        <v>26</v>
      </c>
      <c r="C20" s="21" t="s">
        <v>25</v>
      </c>
      <c r="D20" s="21" t="s">
        <v>24</v>
      </c>
    </row>
    <row r="21" spans="1:13" s="46" customFormat="1" ht="16.5" customHeight="1" x14ac:dyDescent="0.25">
      <c r="A21" s="22"/>
      <c r="B21" s="21">
        <f>2*B$3 / (B$11 - C$11)</f>
        <v>65.648706477339033</v>
      </c>
      <c r="C21" s="21">
        <f>2*C$3 / (B$11 - C$11)</f>
        <v>65648.706477339045</v>
      </c>
      <c r="D21" s="21">
        <f>2*D$3 / (B$11 - C$11)</f>
        <v>292019.99416455941</v>
      </c>
    </row>
    <row r="22" spans="1:13" s="30" customFormat="1" ht="15.75" x14ac:dyDescent="0.25">
      <c r="A22" s="33" t="s">
        <v>23</v>
      </c>
      <c r="B22" s="15" t="s">
        <v>10</v>
      </c>
      <c r="C22" s="18" t="s">
        <v>9</v>
      </c>
      <c r="D22" s="17" t="s">
        <v>8</v>
      </c>
      <c r="E22" s="31"/>
      <c r="F22" s="31"/>
      <c r="G22" s="31"/>
      <c r="H22" s="31"/>
    </row>
    <row r="23" spans="1:13" s="45" customFormat="1" ht="15.75" x14ac:dyDescent="0.25">
      <c r="A23" s="29"/>
      <c r="B23" s="15">
        <f>B$3 *(B$13/100)</f>
        <v>-0.11069999999999999</v>
      </c>
      <c r="C23" s="15">
        <f>C$3 *(B$13/100)</f>
        <v>-110.7</v>
      </c>
      <c r="D23" s="15">
        <f>D$3 *(B$13/100)</f>
        <v>-492.41813111999994</v>
      </c>
    </row>
    <row r="24" spans="1:13" s="41" customFormat="1" x14ac:dyDescent="0.2">
      <c r="A24" s="44"/>
      <c r="B24" s="43"/>
      <c r="C24" s="43"/>
      <c r="D24" s="43"/>
      <c r="E24" s="42"/>
      <c r="F24" s="42"/>
      <c r="G24" s="42"/>
      <c r="H24" s="42"/>
      <c r="I24" s="42"/>
      <c r="J24" s="42"/>
      <c r="K24" s="42"/>
      <c r="L24" s="42"/>
      <c r="M24" s="42"/>
    </row>
    <row r="25" spans="1:13" s="10" customFormat="1" ht="26.25" x14ac:dyDescent="0.4">
      <c r="A25" s="13" t="s">
        <v>22</v>
      </c>
      <c r="B25" s="12"/>
      <c r="C25" s="12"/>
      <c r="D25" s="12"/>
      <c r="E25" s="11"/>
      <c r="F25" s="11"/>
      <c r="G25" s="11"/>
      <c r="H25" s="11"/>
      <c r="I25" s="11"/>
    </row>
    <row r="26" spans="1:13" s="30" customFormat="1" ht="20.25" x14ac:dyDescent="0.3">
      <c r="A26" s="40" t="s">
        <v>21</v>
      </c>
      <c r="B26" s="39" t="s">
        <v>20</v>
      </c>
      <c r="C26" s="39" t="s">
        <v>19</v>
      </c>
      <c r="D26" s="15"/>
      <c r="E26" s="31"/>
      <c r="F26" s="31"/>
      <c r="G26" s="31"/>
      <c r="H26" s="31"/>
      <c r="I26" s="31"/>
    </row>
    <row r="27" spans="1:13" s="30" customFormat="1" ht="15.75" x14ac:dyDescent="0.25">
      <c r="A27" s="38"/>
      <c r="B27" s="37">
        <v>60</v>
      </c>
      <c r="C27" s="15">
        <f>B$27*1000</f>
        <v>60000</v>
      </c>
      <c r="D27" s="15"/>
      <c r="E27" s="31"/>
      <c r="F27" s="31"/>
      <c r="G27" s="31"/>
      <c r="H27" s="31"/>
      <c r="I27" s="31"/>
    </row>
    <row r="28" spans="1:13" s="23" customFormat="1" ht="20.25" x14ac:dyDescent="0.3">
      <c r="A28" s="36" t="s">
        <v>18</v>
      </c>
      <c r="B28" s="9" t="s">
        <v>11</v>
      </c>
      <c r="C28" s="21"/>
      <c r="D28" s="21"/>
      <c r="E28" s="24"/>
      <c r="F28" s="24"/>
      <c r="G28" s="24"/>
      <c r="H28" s="24"/>
      <c r="I28" s="24"/>
    </row>
    <row r="29" spans="1:13" s="23" customFormat="1" ht="15.75" x14ac:dyDescent="0.25">
      <c r="A29" s="35"/>
      <c r="B29" s="34"/>
      <c r="C29" s="21"/>
      <c r="D29" s="21"/>
      <c r="E29" s="24"/>
      <c r="F29" s="24"/>
      <c r="G29" s="24"/>
      <c r="H29" s="24"/>
      <c r="I29" s="24"/>
    </row>
    <row r="30" spans="1:13" s="30" customFormat="1" ht="15.75" x14ac:dyDescent="0.25">
      <c r="A30" s="33" t="s">
        <v>17</v>
      </c>
      <c r="B30" s="32" t="s">
        <v>16</v>
      </c>
      <c r="C30" s="32" t="s">
        <v>15</v>
      </c>
      <c r="D30" s="15"/>
      <c r="E30" s="31"/>
      <c r="F30" s="31"/>
      <c r="G30" s="31"/>
      <c r="H30" s="31"/>
    </row>
    <row r="31" spans="1:13" s="14" customFormat="1" ht="15.75" x14ac:dyDescent="0.25">
      <c r="A31" s="29"/>
      <c r="B31" s="15">
        <f>B15 *(($C$7 + $B$5)/($C$27+ $B$5))</f>
        <v>1.45994428104873</v>
      </c>
      <c r="C31" s="15">
        <f>C15 *(($C$7 + $B$5)/($C$27+ $B$5))</f>
        <v>-1.4596425357615688</v>
      </c>
      <c r="D31" s="28"/>
    </row>
    <row r="32" spans="1:13" s="23" customFormat="1" ht="15.75" x14ac:dyDescent="0.25">
      <c r="A32" s="27" t="s">
        <v>14</v>
      </c>
      <c r="B32" s="21" t="s">
        <v>10</v>
      </c>
      <c r="C32" s="26" t="s">
        <v>9</v>
      </c>
      <c r="D32" s="25" t="s">
        <v>8</v>
      </c>
      <c r="E32" s="24"/>
      <c r="F32" s="24"/>
      <c r="G32" s="24"/>
      <c r="H32" s="24"/>
    </row>
    <row r="33" spans="1:13" s="20" customFormat="1" ht="15.75" x14ac:dyDescent="0.25">
      <c r="A33" s="22"/>
      <c r="B33" s="21">
        <f>B21*$B$31+B23</f>
        <v>95.732753579837848</v>
      </c>
      <c r="C33" s="21">
        <f>C21*$B$31+C23</f>
        <v>95732.753579837852</v>
      </c>
      <c r="D33" s="21">
        <f>D21*$B$31+D23</f>
        <v>425840.50230131205</v>
      </c>
    </row>
    <row r="34" spans="1:13" s="14" customFormat="1" ht="15.75" x14ac:dyDescent="0.25">
      <c r="A34" s="19" t="s">
        <v>13</v>
      </c>
      <c r="B34" s="15" t="s">
        <v>10</v>
      </c>
      <c r="C34" s="18" t="s">
        <v>9</v>
      </c>
      <c r="D34" s="17" t="s">
        <v>8</v>
      </c>
    </row>
    <row r="35" spans="1:13" s="14" customFormat="1" ht="15.75" x14ac:dyDescent="0.25">
      <c r="A35" s="16"/>
      <c r="B35" s="15">
        <f>B21*$C$31+B23</f>
        <v>-95.934344392050065</v>
      </c>
      <c r="C35" s="15">
        <f>C21*$C$31+C23</f>
        <v>-95934.344392050087</v>
      </c>
      <c r="D35" s="15">
        <f>D21*$C$31+D23</f>
        <v>-426737.22290655598</v>
      </c>
    </row>
    <row r="38" spans="1:13" s="10" customFormat="1" ht="26.25" x14ac:dyDescent="0.4">
      <c r="A38" s="13" t="s">
        <v>12</v>
      </c>
      <c r="B38" s="12"/>
      <c r="C38" s="12"/>
      <c r="D38" s="12"/>
      <c r="E38" s="11"/>
      <c r="F38" s="11"/>
      <c r="G38" s="11"/>
      <c r="H38" s="11"/>
      <c r="I38" s="11"/>
    </row>
    <row r="39" spans="1:13" ht="20.25" x14ac:dyDescent="0.3">
      <c r="B39" s="9" t="s">
        <v>11</v>
      </c>
      <c r="C39" s="8" t="s">
        <v>10</v>
      </c>
      <c r="D39" s="8" t="s">
        <v>9</v>
      </c>
      <c r="E39" s="8" t="s">
        <v>8</v>
      </c>
    </row>
    <row r="40" spans="1:13" ht="26.25" customHeight="1" x14ac:dyDescent="0.2">
      <c r="A40" s="6" t="s">
        <v>7</v>
      </c>
      <c r="B40" s="5">
        <v>3.6030099999999998</v>
      </c>
      <c r="C40" s="4">
        <f>B33</f>
        <v>95.732753579837848</v>
      </c>
      <c r="D40" s="4">
        <f>C33</f>
        <v>95732.753579837852</v>
      </c>
      <c r="E40" s="4">
        <f>D33</f>
        <v>425840.50230131205</v>
      </c>
    </row>
    <row r="41" spans="1:13" ht="23.25" customHeight="1" x14ac:dyDescent="0.2">
      <c r="A41" s="7" t="s">
        <v>6</v>
      </c>
      <c r="B41" s="5">
        <v>0.66711399999999998</v>
      </c>
      <c r="C41" s="4">
        <v>0</v>
      </c>
      <c r="D41" s="4">
        <v>0</v>
      </c>
      <c r="E41" s="4">
        <v>0</v>
      </c>
    </row>
    <row r="42" spans="1:13" ht="29.25" customHeight="1" x14ac:dyDescent="0.2">
      <c r="A42" s="6" t="s">
        <v>5</v>
      </c>
      <c r="B42" s="5">
        <v>-2.27033</v>
      </c>
      <c r="C42" s="4">
        <f>B35</f>
        <v>-95.934344392050065</v>
      </c>
      <c r="D42" s="4">
        <f>C35</f>
        <v>-95934.344392050087</v>
      </c>
      <c r="E42" s="4">
        <f>D35</f>
        <v>-426737.22290655598</v>
      </c>
    </row>
    <row r="45" spans="1:13" x14ac:dyDescent="0.2">
      <c r="L45" s="1" t="s">
        <v>4</v>
      </c>
      <c r="M45" s="1">
        <f>SLOPE(C40:C42,B40:B42)</f>
        <v>32.633409822087813</v>
      </c>
    </row>
    <row r="46" spans="1:13" x14ac:dyDescent="0.2">
      <c r="L46" s="1" t="s">
        <v>3</v>
      </c>
      <c r="M46" s="1">
        <f>RSQ(C40:C42,B40:B42)</f>
        <v>0.99999979290738816</v>
      </c>
    </row>
    <row r="47" spans="1:13" x14ac:dyDescent="0.2">
      <c r="L47" s="1" t="s">
        <v>2</v>
      </c>
      <c r="M47" s="1">
        <f>330/M45</f>
        <v>10.112335848417551</v>
      </c>
    </row>
    <row r="48" spans="1:13" x14ac:dyDescent="0.2">
      <c r="L48" s="1" t="s">
        <v>1</v>
      </c>
      <c r="M48" s="1">
        <f>-(-10-B41)*M45</f>
        <v>348.10430278093042</v>
      </c>
    </row>
    <row r="49" spans="12:13" x14ac:dyDescent="0.2">
      <c r="L49" s="1" t="s">
        <v>0</v>
      </c>
      <c r="M49" s="1">
        <f>-(10-B41)*M45</f>
        <v>-304.56389366082584</v>
      </c>
    </row>
    <row r="51" spans="12:13" x14ac:dyDescent="0.2">
      <c r="L51" s="1" t="s">
        <v>48</v>
      </c>
      <c r="M51" s="1">
        <v>32.633409822087813</v>
      </c>
    </row>
  </sheetData>
  <pageMargins left="0.75" right="0.75" top="1" bottom="1" header="0.5" footer="0.5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27" zoomScale="85" workbookViewId="0">
      <selection activeCell="O48" sqref="O48"/>
    </sheetView>
  </sheetViews>
  <sheetFormatPr defaultColWidth="8.85546875" defaultRowHeight="12.75" x14ac:dyDescent="0.2"/>
  <cols>
    <col min="1" max="1" width="26.42578125" style="3" customWidth="1"/>
    <col min="2" max="2" width="17.28515625" style="2" bestFit="1" customWidth="1"/>
    <col min="3" max="3" width="18.42578125" style="2" bestFit="1" customWidth="1"/>
    <col min="4" max="4" width="19" style="2" bestFit="1" customWidth="1"/>
    <col min="5" max="5" width="19" style="1" bestFit="1" customWidth="1"/>
    <col min="6" max="7" width="9.140625" style="1" customWidth="1"/>
    <col min="8" max="8" width="13.28515625" style="1" customWidth="1"/>
    <col min="9" max="9" width="12.28515625" style="1" customWidth="1"/>
    <col min="10" max="10" width="12.42578125" style="1" customWidth="1"/>
    <col min="11" max="11" width="13" style="1" customWidth="1"/>
    <col min="12" max="12" width="15.85546875" style="1" bestFit="1" customWidth="1"/>
    <col min="13" max="13" width="9.140625" style="1" customWidth="1"/>
  </cols>
  <sheetData>
    <row r="1" spans="1:11" s="10" customFormat="1" ht="26.25" x14ac:dyDescent="0.4">
      <c r="A1" s="13" t="s">
        <v>33</v>
      </c>
      <c r="B1" s="12"/>
      <c r="C1" s="12"/>
      <c r="D1" s="12"/>
      <c r="E1" s="11"/>
      <c r="F1" s="11"/>
      <c r="G1" s="11"/>
      <c r="H1" s="11"/>
      <c r="I1" s="11"/>
    </row>
    <row r="2" spans="1:11" s="17" customFormat="1" ht="15.75" x14ac:dyDescent="0.25">
      <c r="A2" s="33" t="s">
        <v>32</v>
      </c>
      <c r="B2" s="18" t="s">
        <v>10</v>
      </c>
      <c r="C2" s="18" t="s">
        <v>9</v>
      </c>
      <c r="D2" s="18" t="s">
        <v>8</v>
      </c>
    </row>
    <row r="3" spans="1:11" s="53" customFormat="1" ht="15.75" x14ac:dyDescent="0.25">
      <c r="A3" s="51"/>
      <c r="B3" s="50">
        <v>270</v>
      </c>
      <c r="C3" s="18">
        <f>B$3*1000</f>
        <v>270000</v>
      </c>
      <c r="D3" s="18">
        <f>C$3*4.4482216</f>
        <v>1201019.8319999999</v>
      </c>
      <c r="E3" s="17"/>
      <c r="F3" s="17"/>
      <c r="G3" s="17"/>
      <c r="H3" s="17"/>
      <c r="I3" s="17"/>
    </row>
    <row r="4" spans="1:11" s="23" customFormat="1" ht="20.25" x14ac:dyDescent="0.3">
      <c r="A4" s="36" t="s">
        <v>31</v>
      </c>
      <c r="B4" s="9" t="s">
        <v>19</v>
      </c>
      <c r="C4" s="21"/>
      <c r="D4" s="21"/>
      <c r="E4" s="24"/>
      <c r="F4" s="24"/>
      <c r="G4" s="24"/>
      <c r="H4" s="24"/>
      <c r="I4" s="24"/>
    </row>
    <row r="5" spans="1:11" s="23" customFormat="1" ht="15.75" x14ac:dyDescent="0.25">
      <c r="A5" s="49"/>
      <c r="B5" s="37">
        <v>350.8</v>
      </c>
      <c r="C5" s="21"/>
      <c r="D5" s="21"/>
      <c r="E5" s="24"/>
      <c r="F5" s="24"/>
      <c r="G5" s="24"/>
      <c r="H5" s="24"/>
      <c r="I5" s="24"/>
    </row>
    <row r="6" spans="1:11" s="30" customFormat="1" ht="20.25" x14ac:dyDescent="0.3">
      <c r="A6" s="40" t="s">
        <v>21</v>
      </c>
      <c r="B6" s="39" t="s">
        <v>20</v>
      </c>
      <c r="C6" s="39" t="s">
        <v>19</v>
      </c>
      <c r="D6" s="15"/>
      <c r="E6" s="31"/>
      <c r="F6" s="31"/>
      <c r="G6" s="31"/>
      <c r="H6" s="31"/>
      <c r="I6" s="31"/>
    </row>
    <row r="7" spans="1:11" s="30" customFormat="1" ht="15.75" x14ac:dyDescent="0.25">
      <c r="A7" s="38"/>
      <c r="B7" s="37">
        <v>30</v>
      </c>
      <c r="C7" s="15">
        <f>B$7*1000</f>
        <v>30000</v>
      </c>
      <c r="D7" s="15"/>
      <c r="E7" s="31"/>
      <c r="F7" s="31"/>
      <c r="G7" s="31"/>
      <c r="H7" s="31"/>
      <c r="I7" s="31"/>
    </row>
    <row r="8" spans="1:11" s="23" customFormat="1" ht="20.25" x14ac:dyDescent="0.3">
      <c r="A8" s="36" t="s">
        <v>18</v>
      </c>
      <c r="B8" s="9" t="s">
        <v>11</v>
      </c>
      <c r="C8" s="21"/>
      <c r="D8" s="21"/>
      <c r="E8" s="24"/>
      <c r="F8" s="24"/>
      <c r="G8" s="24"/>
      <c r="H8" s="24"/>
      <c r="I8" s="24"/>
    </row>
    <row r="9" spans="1:11" s="23" customFormat="1" ht="15.75" x14ac:dyDescent="0.25">
      <c r="A9" s="49"/>
      <c r="B9" s="21">
        <v>10</v>
      </c>
      <c r="C9" s="21"/>
      <c r="D9" s="21"/>
      <c r="E9" s="24"/>
      <c r="F9" s="24"/>
      <c r="G9" s="24"/>
      <c r="H9" s="24"/>
      <c r="I9" s="24"/>
    </row>
    <row r="10" spans="1:11" s="30" customFormat="1" ht="15.75" x14ac:dyDescent="0.25">
      <c r="A10" s="33" t="s">
        <v>30</v>
      </c>
      <c r="B10" s="52" t="s">
        <v>16</v>
      </c>
      <c r="C10" s="15" t="s">
        <v>15</v>
      </c>
      <c r="D10" s="18"/>
      <c r="E10" s="17"/>
      <c r="F10" s="17"/>
      <c r="G10" s="31"/>
      <c r="H10" s="31"/>
      <c r="I10" s="31"/>
      <c r="J10" s="31"/>
      <c r="K10" s="31"/>
    </row>
    <row r="11" spans="1:11" s="30" customFormat="1" ht="15.75" x14ac:dyDescent="0.25">
      <c r="A11" s="51"/>
      <c r="B11" s="50">
        <v>4.1247999999999996</v>
      </c>
      <c r="C11" s="37">
        <v>-4.1079999999999997</v>
      </c>
      <c r="D11" s="18"/>
      <c r="E11" s="17"/>
      <c r="F11" s="17"/>
      <c r="G11" s="31"/>
      <c r="H11" s="31"/>
      <c r="I11" s="31"/>
      <c r="J11" s="31"/>
      <c r="K11" s="31"/>
    </row>
    <row r="12" spans="1:11" s="23" customFormat="1" ht="15.75" x14ac:dyDescent="0.25">
      <c r="A12" s="49" t="s">
        <v>29</v>
      </c>
      <c r="B12" s="21" t="s">
        <v>28</v>
      </c>
      <c r="F12" s="25"/>
      <c r="G12" s="24"/>
      <c r="H12" s="24"/>
      <c r="I12" s="24"/>
      <c r="J12" s="24"/>
      <c r="K12" s="24"/>
    </row>
    <row r="13" spans="1:11" s="23" customFormat="1" ht="15.75" x14ac:dyDescent="0.25">
      <c r="A13" s="49"/>
      <c r="B13" s="37">
        <v>2E-3</v>
      </c>
      <c r="F13" s="25"/>
      <c r="G13" s="24"/>
      <c r="H13" s="24"/>
      <c r="I13" s="24"/>
      <c r="J13" s="24"/>
      <c r="K13" s="24"/>
    </row>
    <row r="14" spans="1:11" s="30" customFormat="1" ht="15.75" x14ac:dyDescent="0.25">
      <c r="A14" s="33" t="s">
        <v>17</v>
      </c>
      <c r="B14" s="32" t="s">
        <v>16</v>
      </c>
      <c r="C14" s="32" t="s">
        <v>15</v>
      </c>
      <c r="D14" s="15"/>
      <c r="E14" s="31"/>
      <c r="F14" s="31"/>
      <c r="G14" s="31"/>
      <c r="H14" s="31"/>
    </row>
    <row r="15" spans="1:11" s="14" customFormat="1" ht="15.75" x14ac:dyDescent="0.25">
      <c r="A15" s="29"/>
      <c r="B15" s="37">
        <v>2.9060999999999999</v>
      </c>
      <c r="C15" s="48">
        <v>-2.9034</v>
      </c>
      <c r="D15" s="28"/>
    </row>
    <row r="16" spans="1:11" s="23" customFormat="1" ht="15.75" x14ac:dyDescent="0.25">
      <c r="A16" s="27" t="s">
        <v>14</v>
      </c>
      <c r="B16" s="21" t="s">
        <v>10</v>
      </c>
      <c r="C16" s="26" t="s">
        <v>9</v>
      </c>
      <c r="D16" s="25" t="s">
        <v>8</v>
      </c>
      <c r="E16" s="24"/>
      <c r="F16" s="24"/>
      <c r="G16" s="24"/>
      <c r="H16" s="24"/>
    </row>
    <row r="17" spans="1:13" s="20" customFormat="1" ht="15.75" x14ac:dyDescent="0.25">
      <c r="A17" s="22"/>
      <c r="B17" s="37">
        <v>190.36</v>
      </c>
      <c r="C17" s="21">
        <f>B$17*1000</f>
        <v>190360</v>
      </c>
      <c r="D17" s="21">
        <f>C$17*4.4482216</f>
        <v>846763.46377600008</v>
      </c>
    </row>
    <row r="18" spans="1:13" s="14" customFormat="1" ht="15.75" x14ac:dyDescent="0.25">
      <c r="A18" s="19" t="s">
        <v>13</v>
      </c>
      <c r="B18" s="15" t="s">
        <v>10</v>
      </c>
      <c r="C18" s="18" t="s">
        <v>9</v>
      </c>
      <c r="D18" s="17" t="s">
        <v>8</v>
      </c>
    </row>
    <row r="19" spans="1:13" s="14" customFormat="1" ht="15.75" x14ac:dyDescent="0.25">
      <c r="A19" s="16"/>
      <c r="B19" s="37">
        <v>-190.75</v>
      </c>
      <c r="C19" s="15">
        <f>B$19 * 1000</f>
        <v>-190750</v>
      </c>
      <c r="D19" s="18">
        <f>C$19*4.4482216</f>
        <v>-848498.27020000003</v>
      </c>
    </row>
    <row r="20" spans="1:13" s="46" customFormat="1" ht="15" customHeight="1" x14ac:dyDescent="0.25">
      <c r="A20" s="47" t="s">
        <v>27</v>
      </c>
      <c r="B20" s="21" t="s">
        <v>26</v>
      </c>
      <c r="C20" s="21" t="s">
        <v>25</v>
      </c>
      <c r="D20" s="21" t="s">
        <v>24</v>
      </c>
    </row>
    <row r="21" spans="1:13" s="46" customFormat="1" ht="16.5" customHeight="1" x14ac:dyDescent="0.25">
      <c r="A21" s="22"/>
      <c r="B21" s="21">
        <f>2*B$3 / (B$11 - C$11)</f>
        <v>65.591293363132834</v>
      </c>
      <c r="C21" s="21">
        <f>2*C$3 / (B$11 - C$11)</f>
        <v>65591.293363132834</v>
      </c>
      <c r="D21" s="21">
        <f>2*D$3 / (B$11 - C$11)</f>
        <v>291764.60790982412</v>
      </c>
    </row>
    <row r="22" spans="1:13" s="30" customFormat="1" ht="15.75" x14ac:dyDescent="0.25">
      <c r="A22" s="33" t="s">
        <v>23</v>
      </c>
      <c r="B22" s="15" t="s">
        <v>10</v>
      </c>
      <c r="C22" s="18" t="s">
        <v>9</v>
      </c>
      <c r="D22" s="17" t="s">
        <v>8</v>
      </c>
      <c r="E22" s="31"/>
      <c r="F22" s="31"/>
      <c r="G22" s="31"/>
      <c r="H22" s="31"/>
    </row>
    <row r="23" spans="1:13" s="45" customFormat="1" ht="15.75" x14ac:dyDescent="0.25">
      <c r="A23" s="29"/>
      <c r="B23" s="15">
        <f>B$3 *(B$13/100)</f>
        <v>5.4000000000000003E-3</v>
      </c>
      <c r="C23" s="15">
        <f>C$3 *(B$13/100)</f>
        <v>5.4</v>
      </c>
      <c r="D23" s="15">
        <f>D$3 *(B$13/100)</f>
        <v>24.020396640000001</v>
      </c>
    </row>
    <row r="24" spans="1:13" s="41" customFormat="1" x14ac:dyDescent="0.2">
      <c r="A24" s="44"/>
      <c r="B24" s="43"/>
      <c r="C24" s="43"/>
      <c r="D24" s="43"/>
      <c r="E24" s="42"/>
      <c r="F24" s="42"/>
      <c r="G24" s="42"/>
      <c r="H24" s="42"/>
      <c r="I24" s="42"/>
      <c r="J24" s="42"/>
      <c r="K24" s="42"/>
      <c r="L24" s="42"/>
      <c r="M24" s="42"/>
    </row>
    <row r="25" spans="1:13" s="10" customFormat="1" ht="26.25" x14ac:dyDescent="0.4">
      <c r="A25" s="13" t="s">
        <v>22</v>
      </c>
      <c r="B25" s="12"/>
      <c r="C25" s="12"/>
      <c r="D25" s="12"/>
      <c r="E25" s="11"/>
      <c r="F25" s="11"/>
      <c r="G25" s="11"/>
      <c r="H25" s="11"/>
      <c r="I25" s="11"/>
    </row>
    <row r="26" spans="1:13" s="30" customFormat="1" ht="20.25" x14ac:dyDescent="0.3">
      <c r="A26" s="40" t="s">
        <v>21</v>
      </c>
      <c r="B26" s="39" t="s">
        <v>20</v>
      </c>
      <c r="C26" s="39" t="s">
        <v>19</v>
      </c>
      <c r="D26" s="15"/>
      <c r="E26" s="31"/>
      <c r="F26" s="31"/>
      <c r="G26" s="31"/>
      <c r="H26" s="31"/>
      <c r="I26" s="31"/>
    </row>
    <row r="27" spans="1:13" s="30" customFormat="1" ht="15.75" x14ac:dyDescent="0.25">
      <c r="A27" s="38"/>
      <c r="B27" s="37">
        <v>60</v>
      </c>
      <c r="C27" s="15">
        <f>B$27*1000</f>
        <v>60000</v>
      </c>
      <c r="D27" s="15"/>
      <c r="E27" s="31"/>
      <c r="F27" s="31"/>
      <c r="G27" s="31"/>
      <c r="H27" s="31"/>
      <c r="I27" s="31"/>
    </row>
    <row r="28" spans="1:13" s="23" customFormat="1" ht="20.25" x14ac:dyDescent="0.3">
      <c r="A28" s="36" t="s">
        <v>18</v>
      </c>
      <c r="B28" s="9" t="s">
        <v>11</v>
      </c>
      <c r="C28" s="21"/>
      <c r="D28" s="21"/>
      <c r="E28" s="24"/>
      <c r="F28" s="24"/>
      <c r="G28" s="24"/>
      <c r="H28" s="24"/>
      <c r="I28" s="24"/>
    </row>
    <row r="29" spans="1:13" s="23" customFormat="1" ht="15.75" x14ac:dyDescent="0.25">
      <c r="A29" s="35"/>
      <c r="B29" s="34"/>
      <c r="C29" s="21"/>
      <c r="D29" s="21"/>
      <c r="E29" s="24"/>
      <c r="F29" s="24"/>
      <c r="G29" s="24"/>
      <c r="H29" s="24"/>
      <c r="I29" s="24"/>
    </row>
    <row r="30" spans="1:13" s="30" customFormat="1" ht="15.75" x14ac:dyDescent="0.25">
      <c r="A30" s="33" t="s">
        <v>17</v>
      </c>
      <c r="B30" s="32" t="s">
        <v>16</v>
      </c>
      <c r="C30" s="32" t="s">
        <v>15</v>
      </c>
      <c r="D30" s="15"/>
      <c r="E30" s="31"/>
      <c r="F30" s="31"/>
      <c r="G30" s="31"/>
      <c r="H30" s="31"/>
    </row>
    <row r="31" spans="1:13" s="14" customFormat="1" ht="15.75" x14ac:dyDescent="0.25">
      <c r="A31" s="29"/>
      <c r="B31" s="15">
        <f>B15 *(($C$7 + $B$5)/($C$27+ $B$5))</f>
        <v>1.4614961173671268</v>
      </c>
      <c r="C31" s="15">
        <f>C15 *(($C$7 + $B$5)/($C$27+ $B$5))</f>
        <v>-1.4601382702466248</v>
      </c>
      <c r="D31" s="28"/>
    </row>
    <row r="32" spans="1:13" s="23" customFormat="1" ht="15.75" x14ac:dyDescent="0.25">
      <c r="A32" s="27" t="s">
        <v>14</v>
      </c>
      <c r="B32" s="21" t="s">
        <v>10</v>
      </c>
      <c r="C32" s="26" t="s">
        <v>9</v>
      </c>
      <c r="D32" s="25" t="s">
        <v>8</v>
      </c>
      <c r="E32" s="24"/>
      <c r="F32" s="24"/>
      <c r="G32" s="24"/>
      <c r="H32" s="24"/>
    </row>
    <row r="33" spans="1:13" s="20" customFormat="1" ht="15.75" x14ac:dyDescent="0.25">
      <c r="A33" s="22"/>
      <c r="B33" s="21">
        <f>B21*$B$31+B23</f>
        <v>95.866820583306819</v>
      </c>
      <c r="C33" s="21">
        <f>C21*$B$31+C23</f>
        <v>95866.82058330682</v>
      </c>
      <c r="D33" s="21">
        <f>D21*$B$31+D23</f>
        <v>426436.86204199004</v>
      </c>
    </row>
    <row r="34" spans="1:13" s="14" customFormat="1" ht="15.75" x14ac:dyDescent="0.25">
      <c r="A34" s="19" t="s">
        <v>13</v>
      </c>
      <c r="B34" s="15" t="s">
        <v>10</v>
      </c>
      <c r="C34" s="18" t="s">
        <v>9</v>
      </c>
      <c r="D34" s="17" t="s">
        <v>8</v>
      </c>
    </row>
    <row r="35" spans="1:13" s="14" customFormat="1" ht="15.75" x14ac:dyDescent="0.25">
      <c r="A35" s="16"/>
      <c r="B35" s="15">
        <f>B21*$C$31+B23</f>
        <v>-95.766957634483703</v>
      </c>
      <c r="C35" s="15">
        <f>C21*$C$31+C23</f>
        <v>-95766.957634483697</v>
      </c>
      <c r="D35" s="15">
        <f>D21*$C$31+D23</f>
        <v>-425992.64951599529</v>
      </c>
    </row>
    <row r="38" spans="1:13" s="10" customFormat="1" ht="26.25" x14ac:dyDescent="0.4">
      <c r="A38" s="13" t="s">
        <v>12</v>
      </c>
      <c r="B38" s="12"/>
      <c r="C38" s="12"/>
      <c r="D38" s="12"/>
      <c r="E38" s="11"/>
      <c r="F38" s="11"/>
      <c r="G38" s="11"/>
      <c r="H38" s="11"/>
      <c r="I38" s="11"/>
    </row>
    <row r="39" spans="1:13" ht="20.25" x14ac:dyDescent="0.3">
      <c r="B39" s="9" t="s">
        <v>11</v>
      </c>
      <c r="C39" s="8" t="s">
        <v>10</v>
      </c>
      <c r="D39" s="8" t="s">
        <v>9</v>
      </c>
      <c r="E39" s="8" t="s">
        <v>8</v>
      </c>
    </row>
    <row r="40" spans="1:13" ht="26.25" customHeight="1" x14ac:dyDescent="0.2">
      <c r="A40" s="6" t="s">
        <v>7</v>
      </c>
      <c r="B40" s="5">
        <v>2.8841999999999999</v>
      </c>
      <c r="C40" s="4">
        <f>B33</f>
        <v>95.866820583306819</v>
      </c>
      <c r="D40" s="4">
        <f>C33</f>
        <v>95866.82058330682</v>
      </c>
      <c r="E40" s="4">
        <f>D33</f>
        <v>426436.86204199004</v>
      </c>
    </row>
    <row r="41" spans="1:13" ht="23.25" customHeight="1" x14ac:dyDescent="0.2">
      <c r="A41" s="7" t="s">
        <v>6</v>
      </c>
      <c r="B41" s="5">
        <v>-2.35252E-2</v>
      </c>
      <c r="C41" s="4">
        <v>0</v>
      </c>
      <c r="D41" s="4">
        <v>0</v>
      </c>
      <c r="E41" s="4">
        <v>0</v>
      </c>
    </row>
    <row r="42" spans="1:13" ht="29.25" customHeight="1" x14ac:dyDescent="0.2">
      <c r="A42" s="6" t="s">
        <v>5</v>
      </c>
      <c r="B42" s="5">
        <v>-2.9273799999999999</v>
      </c>
      <c r="C42" s="4">
        <f>B35</f>
        <v>-95.766957634483703</v>
      </c>
      <c r="D42" s="4">
        <f>C35</f>
        <v>-95766.957634483697</v>
      </c>
      <c r="E42" s="4">
        <f>D35</f>
        <v>-425992.64951599529</v>
      </c>
    </row>
    <row r="45" spans="1:13" x14ac:dyDescent="0.2">
      <c r="L45" s="1" t="s">
        <v>4</v>
      </c>
      <c r="M45" s="1">
        <f>SLOPE(C40:C42,B40:B42)</f>
        <v>32.97447029119953</v>
      </c>
    </row>
    <row r="46" spans="1:13" x14ac:dyDescent="0.2">
      <c r="L46" s="1" t="s">
        <v>3</v>
      </c>
      <c r="M46" s="1">
        <f>RSQ(C40:C42,B40:B42)</f>
        <v>0.99999999300450182</v>
      </c>
    </row>
    <row r="47" spans="1:13" x14ac:dyDescent="0.2">
      <c r="L47" s="1" t="s">
        <v>2</v>
      </c>
      <c r="M47" s="1">
        <f>330/M45</f>
        <v>10.007742265023522</v>
      </c>
    </row>
    <row r="48" spans="1:13" x14ac:dyDescent="0.2">
      <c r="L48" s="1" t="s">
        <v>1</v>
      </c>
      <c r="M48" s="1">
        <f>-(-10-B41)*M45</f>
        <v>328.9689719035008</v>
      </c>
    </row>
    <row r="49" spans="1:13" x14ac:dyDescent="0.2">
      <c r="L49" s="1" t="s">
        <v>0</v>
      </c>
      <c r="M49" s="1">
        <f>-(10-B41)*M45</f>
        <v>-330.52043392048984</v>
      </c>
    </row>
    <row r="51" spans="1:13" x14ac:dyDescent="0.2">
      <c r="L51" s="1" t="s">
        <v>48</v>
      </c>
      <c r="M51" s="1">
        <v>32.97447029119953</v>
      </c>
    </row>
    <row r="52" spans="1:13" x14ac:dyDescent="0.2">
      <c r="A52" s="3">
        <v>5.7807399999999998</v>
      </c>
    </row>
    <row r="53" spans="1:13" x14ac:dyDescent="0.2">
      <c r="A53" s="54">
        <f>B41</f>
        <v>-2.35252E-2</v>
      </c>
    </row>
    <row r="54" spans="1:13" x14ac:dyDescent="0.2">
      <c r="A54" s="3">
        <v>-5.8607399999999998</v>
      </c>
    </row>
  </sheetData>
  <pageMargins left="0.75" right="0.75" top="1" bottom="1" header="0.5" footer="0.5"/>
  <pageSetup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30" zoomScale="85" workbookViewId="0">
      <selection activeCell="L53" sqref="L53"/>
    </sheetView>
  </sheetViews>
  <sheetFormatPr defaultColWidth="8.85546875" defaultRowHeight="12.75" x14ac:dyDescent="0.2"/>
  <cols>
    <col min="1" max="1" width="26.42578125" style="3" customWidth="1"/>
    <col min="2" max="2" width="17.28515625" style="2" bestFit="1" customWidth="1"/>
    <col min="3" max="3" width="18.42578125" style="2" bestFit="1" customWidth="1"/>
    <col min="4" max="4" width="19" style="2" bestFit="1" customWidth="1"/>
    <col min="5" max="5" width="19" style="1" bestFit="1" customWidth="1"/>
    <col min="6" max="7" width="9.140625" style="1" customWidth="1"/>
    <col min="8" max="8" width="13.28515625" style="1" customWidth="1"/>
    <col min="9" max="9" width="12.28515625" style="1" customWidth="1"/>
    <col min="10" max="10" width="12.42578125" style="1" customWidth="1"/>
    <col min="11" max="11" width="13" style="1" customWidth="1"/>
    <col min="12" max="12" width="15.85546875" style="1" bestFit="1" customWidth="1"/>
    <col min="13" max="13" width="9.140625" style="1" customWidth="1"/>
  </cols>
  <sheetData>
    <row r="1" spans="1:11" s="10" customFormat="1" ht="26.25" x14ac:dyDescent="0.4">
      <c r="A1" s="13" t="s">
        <v>33</v>
      </c>
      <c r="B1" s="12"/>
      <c r="C1" s="12"/>
      <c r="D1" s="12"/>
      <c r="E1" s="11"/>
      <c r="F1" s="11"/>
      <c r="G1" s="11"/>
      <c r="H1" s="11"/>
      <c r="I1" s="11"/>
    </row>
    <row r="2" spans="1:11" s="17" customFormat="1" ht="15.75" x14ac:dyDescent="0.25">
      <c r="A2" s="33" t="s">
        <v>32</v>
      </c>
      <c r="B2" s="18" t="s">
        <v>10</v>
      </c>
      <c r="C2" s="18" t="s">
        <v>9</v>
      </c>
      <c r="D2" s="18" t="s">
        <v>8</v>
      </c>
    </row>
    <row r="3" spans="1:11" s="53" customFormat="1" ht="15.75" x14ac:dyDescent="0.25">
      <c r="A3" s="51"/>
      <c r="B3" s="50">
        <v>270</v>
      </c>
      <c r="C3" s="18">
        <f>B$3*1000</f>
        <v>270000</v>
      </c>
      <c r="D3" s="18">
        <f>C$3*4.4482216</f>
        <v>1201019.8319999999</v>
      </c>
      <c r="E3" s="17"/>
      <c r="F3" s="17"/>
      <c r="G3" s="17"/>
      <c r="H3" s="17"/>
      <c r="I3" s="17"/>
    </row>
    <row r="4" spans="1:11" s="23" customFormat="1" ht="20.25" x14ac:dyDescent="0.3">
      <c r="A4" s="36" t="s">
        <v>31</v>
      </c>
      <c r="B4" s="9" t="s">
        <v>19</v>
      </c>
      <c r="C4" s="21"/>
      <c r="D4" s="21"/>
      <c r="E4" s="24"/>
      <c r="F4" s="24"/>
      <c r="G4" s="24"/>
      <c r="H4" s="24"/>
      <c r="I4" s="24"/>
    </row>
    <row r="5" spans="1:11" s="23" customFormat="1" ht="15.75" x14ac:dyDescent="0.25">
      <c r="A5" s="49"/>
      <c r="B5" s="37">
        <v>350.8</v>
      </c>
      <c r="C5" s="21"/>
      <c r="D5" s="21"/>
      <c r="E5" s="24"/>
      <c r="F5" s="24"/>
      <c r="G5" s="24"/>
      <c r="H5" s="24"/>
      <c r="I5" s="24"/>
    </row>
    <row r="6" spans="1:11" s="30" customFormat="1" ht="20.25" x14ac:dyDescent="0.3">
      <c r="A6" s="40" t="s">
        <v>21</v>
      </c>
      <c r="B6" s="39" t="s">
        <v>20</v>
      </c>
      <c r="C6" s="39" t="s">
        <v>19</v>
      </c>
      <c r="D6" s="15"/>
      <c r="E6" s="31"/>
      <c r="F6" s="31"/>
      <c r="G6" s="31"/>
      <c r="H6" s="31"/>
      <c r="I6" s="31"/>
    </row>
    <row r="7" spans="1:11" s="30" customFormat="1" ht="15.75" x14ac:dyDescent="0.25">
      <c r="A7" s="38"/>
      <c r="B7" s="37">
        <v>30</v>
      </c>
      <c r="C7" s="15">
        <f>B$7*1000</f>
        <v>30000</v>
      </c>
      <c r="D7" s="15"/>
      <c r="E7" s="31"/>
      <c r="F7" s="31"/>
      <c r="G7" s="31"/>
      <c r="H7" s="31"/>
      <c r="I7" s="31"/>
    </row>
    <row r="8" spans="1:11" s="23" customFormat="1" ht="20.25" x14ac:dyDescent="0.3">
      <c r="A8" s="36" t="s">
        <v>18</v>
      </c>
      <c r="B8" s="9" t="s">
        <v>11</v>
      </c>
      <c r="C8" s="21"/>
      <c r="D8" s="21"/>
      <c r="E8" s="24"/>
      <c r="F8" s="24"/>
      <c r="G8" s="24"/>
      <c r="H8" s="24"/>
      <c r="I8" s="24"/>
    </row>
    <row r="9" spans="1:11" s="23" customFormat="1" ht="15.75" x14ac:dyDescent="0.25">
      <c r="A9" s="49"/>
      <c r="B9" s="21">
        <v>10</v>
      </c>
      <c r="C9" s="21"/>
      <c r="D9" s="21"/>
      <c r="E9" s="24"/>
      <c r="F9" s="24"/>
      <c r="G9" s="24"/>
      <c r="H9" s="24"/>
      <c r="I9" s="24"/>
    </row>
    <row r="10" spans="1:11" s="30" customFormat="1" ht="15.75" x14ac:dyDescent="0.25">
      <c r="A10" s="33" t="s">
        <v>30</v>
      </c>
      <c r="B10" s="52" t="s">
        <v>16</v>
      </c>
      <c r="C10" s="15" t="s">
        <v>15</v>
      </c>
      <c r="D10" s="18"/>
      <c r="E10" s="17"/>
      <c r="F10" s="17"/>
      <c r="G10" s="31"/>
      <c r="H10" s="31"/>
      <c r="I10" s="31"/>
      <c r="J10" s="31"/>
      <c r="K10" s="31"/>
    </row>
    <row r="11" spans="1:11" s="30" customFormat="1" ht="15.75" x14ac:dyDescent="0.25">
      <c r="A11" s="51"/>
      <c r="B11" s="50">
        <v>4.1295000000000002</v>
      </c>
      <c r="C11" s="37">
        <v>-4.1234000000000002</v>
      </c>
      <c r="D11" s="18"/>
      <c r="E11" s="17"/>
      <c r="F11" s="17"/>
      <c r="G11" s="31"/>
      <c r="H11" s="31"/>
      <c r="I11" s="31"/>
      <c r="J11" s="31"/>
      <c r="K11" s="31"/>
    </row>
    <row r="12" spans="1:11" s="23" customFormat="1" ht="15.75" x14ac:dyDescent="0.25">
      <c r="A12" s="49" t="s">
        <v>29</v>
      </c>
      <c r="B12" s="21" t="s">
        <v>28</v>
      </c>
      <c r="F12" s="25"/>
      <c r="G12" s="24"/>
      <c r="H12" s="24"/>
      <c r="I12" s="24"/>
      <c r="J12" s="24"/>
      <c r="K12" s="24"/>
    </row>
    <row r="13" spans="1:11" s="23" customFormat="1" ht="15.75" x14ac:dyDescent="0.25">
      <c r="A13" s="49"/>
      <c r="B13" s="37">
        <v>-0.17199999999999999</v>
      </c>
      <c r="F13" s="25"/>
      <c r="G13" s="24"/>
      <c r="H13" s="24"/>
      <c r="I13" s="24"/>
      <c r="J13" s="24"/>
      <c r="K13" s="24"/>
    </row>
    <row r="14" spans="1:11" s="30" customFormat="1" ht="15.75" x14ac:dyDescent="0.25">
      <c r="A14" s="33" t="s">
        <v>17</v>
      </c>
      <c r="B14" s="32" t="s">
        <v>16</v>
      </c>
      <c r="C14" s="32" t="s">
        <v>15</v>
      </c>
      <c r="D14" s="15"/>
      <c r="E14" s="31"/>
      <c r="F14" s="31"/>
      <c r="G14" s="31"/>
      <c r="H14" s="31"/>
    </row>
    <row r="15" spans="1:11" s="14" customFormat="1" ht="15.75" x14ac:dyDescent="0.25">
      <c r="A15" s="29"/>
      <c r="B15" s="37">
        <v>2.9033000000000002</v>
      </c>
      <c r="C15" s="48">
        <v>-2.9026000000000001</v>
      </c>
      <c r="D15" s="28"/>
    </row>
    <row r="16" spans="1:11" s="23" customFormat="1" ht="15.75" x14ac:dyDescent="0.25">
      <c r="A16" s="27" t="s">
        <v>14</v>
      </c>
      <c r="B16" s="21" t="s">
        <v>10</v>
      </c>
      <c r="C16" s="26" t="s">
        <v>9</v>
      </c>
      <c r="D16" s="25" t="s">
        <v>8</v>
      </c>
      <c r="E16" s="24"/>
      <c r="F16" s="24"/>
      <c r="G16" s="24"/>
      <c r="H16" s="24"/>
    </row>
    <row r="17" spans="1:13" s="20" customFormat="1" ht="15.75" x14ac:dyDescent="0.25">
      <c r="A17" s="22"/>
      <c r="B17" s="37">
        <v>189.94</v>
      </c>
      <c r="C17" s="21">
        <f>B$17*1000</f>
        <v>189940</v>
      </c>
      <c r="D17" s="21">
        <f>C$17*4.4482216</f>
        <v>844895.21070399997</v>
      </c>
    </row>
    <row r="18" spans="1:13" s="14" customFormat="1" ht="15.75" x14ac:dyDescent="0.25">
      <c r="A18" s="19" t="s">
        <v>13</v>
      </c>
      <c r="B18" s="15" t="s">
        <v>10</v>
      </c>
      <c r="C18" s="18" t="s">
        <v>9</v>
      </c>
      <c r="D18" s="17" t="s">
        <v>8</v>
      </c>
    </row>
    <row r="19" spans="1:13" s="14" customFormat="1" ht="15.75" x14ac:dyDescent="0.25">
      <c r="A19" s="16"/>
      <c r="B19" s="37">
        <v>-190.03</v>
      </c>
      <c r="C19" s="15">
        <f>B$19 * 1000</f>
        <v>-190030</v>
      </c>
      <c r="D19" s="18">
        <f>C$19*4.4482216</f>
        <v>-845295.55064799997</v>
      </c>
    </row>
    <row r="20" spans="1:13" s="46" customFormat="1" ht="15" customHeight="1" x14ac:dyDescent="0.25">
      <c r="A20" s="47" t="s">
        <v>27</v>
      </c>
      <c r="B20" s="21" t="s">
        <v>26</v>
      </c>
      <c r="C20" s="21" t="s">
        <v>25</v>
      </c>
      <c r="D20" s="21" t="s">
        <v>24</v>
      </c>
    </row>
    <row r="21" spans="1:13" s="46" customFormat="1" ht="16.5" customHeight="1" x14ac:dyDescent="0.25">
      <c r="A21" s="22"/>
      <c r="B21" s="21">
        <f>2*B$3 / (B$11 - C$11)</f>
        <v>65.431545274994235</v>
      </c>
      <c r="C21" s="21">
        <f>2*C$3 / (B$11 - C$11)</f>
        <v>65431.545274994241</v>
      </c>
      <c r="D21" s="21">
        <f>2*D$3 / (B$11 - C$11)</f>
        <v>291054.0130136073</v>
      </c>
    </row>
    <row r="22" spans="1:13" s="30" customFormat="1" ht="15.75" x14ac:dyDescent="0.25">
      <c r="A22" s="33" t="s">
        <v>23</v>
      </c>
      <c r="B22" s="15" t="s">
        <v>10</v>
      </c>
      <c r="C22" s="18" t="s">
        <v>9</v>
      </c>
      <c r="D22" s="17" t="s">
        <v>8</v>
      </c>
      <c r="E22" s="31"/>
      <c r="F22" s="31"/>
      <c r="G22" s="31"/>
      <c r="H22" s="31"/>
    </row>
    <row r="23" spans="1:13" s="45" customFormat="1" ht="15.75" x14ac:dyDescent="0.25">
      <c r="A23" s="29"/>
      <c r="B23" s="15">
        <f>B$3 *(B$13/100)</f>
        <v>-0.46439999999999998</v>
      </c>
      <c r="C23" s="15">
        <f>C$3 *(B$13/100)</f>
        <v>-464.4</v>
      </c>
      <c r="D23" s="15">
        <f>D$3 *(B$13/100)</f>
        <v>-2065.7541110399998</v>
      </c>
    </row>
    <row r="24" spans="1:13" s="41" customFormat="1" x14ac:dyDescent="0.2">
      <c r="A24" s="44"/>
      <c r="B24" s="43"/>
      <c r="C24" s="43"/>
      <c r="D24" s="43"/>
      <c r="E24" s="42"/>
      <c r="F24" s="42"/>
      <c r="G24" s="42"/>
      <c r="H24" s="42"/>
      <c r="I24" s="42"/>
      <c r="J24" s="42"/>
      <c r="K24" s="42"/>
      <c r="L24" s="42"/>
      <c r="M24" s="42"/>
    </row>
    <row r="25" spans="1:13" s="10" customFormat="1" ht="26.25" x14ac:dyDescent="0.4">
      <c r="A25" s="13" t="s">
        <v>22</v>
      </c>
      <c r="B25" s="12"/>
      <c r="C25" s="12"/>
      <c r="D25" s="12"/>
      <c r="E25" s="11"/>
      <c r="F25" s="11"/>
      <c r="G25" s="11"/>
      <c r="H25" s="11"/>
      <c r="I25" s="11"/>
    </row>
    <row r="26" spans="1:13" s="30" customFormat="1" ht="20.25" x14ac:dyDescent="0.3">
      <c r="A26" s="40" t="s">
        <v>21</v>
      </c>
      <c r="B26" s="39" t="s">
        <v>20</v>
      </c>
      <c r="C26" s="39" t="s">
        <v>19</v>
      </c>
      <c r="D26" s="15"/>
      <c r="E26" s="31"/>
      <c r="F26" s="31"/>
      <c r="G26" s="31"/>
      <c r="H26" s="31"/>
      <c r="I26" s="31"/>
    </row>
    <row r="27" spans="1:13" s="30" customFormat="1" ht="15.75" x14ac:dyDescent="0.25">
      <c r="A27" s="38"/>
      <c r="B27" s="37">
        <v>60</v>
      </c>
      <c r="C27" s="15">
        <f>B$27*1000</f>
        <v>60000</v>
      </c>
      <c r="D27" s="15"/>
      <c r="E27" s="31"/>
      <c r="F27" s="31"/>
      <c r="G27" s="31"/>
      <c r="H27" s="31"/>
      <c r="I27" s="31"/>
    </row>
    <row r="28" spans="1:13" s="23" customFormat="1" ht="20.25" x14ac:dyDescent="0.3">
      <c r="A28" s="36" t="s">
        <v>18</v>
      </c>
      <c r="B28" s="9" t="s">
        <v>11</v>
      </c>
      <c r="C28" s="21"/>
      <c r="D28" s="21"/>
      <c r="E28" s="24"/>
      <c r="F28" s="24"/>
      <c r="G28" s="24"/>
      <c r="H28" s="24"/>
      <c r="I28" s="24"/>
    </row>
    <row r="29" spans="1:13" s="23" customFormat="1" ht="15.75" x14ac:dyDescent="0.25">
      <c r="A29" s="35"/>
      <c r="B29" s="34"/>
      <c r="C29" s="21"/>
      <c r="D29" s="21"/>
      <c r="E29" s="24"/>
      <c r="F29" s="24"/>
      <c r="G29" s="24"/>
      <c r="H29" s="24"/>
      <c r="I29" s="24"/>
    </row>
    <row r="30" spans="1:13" s="30" customFormat="1" ht="15.75" x14ac:dyDescent="0.25">
      <c r="A30" s="33" t="s">
        <v>17</v>
      </c>
      <c r="B30" s="32" t="s">
        <v>16</v>
      </c>
      <c r="C30" s="32" t="s">
        <v>15</v>
      </c>
      <c r="D30" s="15"/>
      <c r="E30" s="31"/>
      <c r="F30" s="31"/>
      <c r="G30" s="31"/>
      <c r="H30" s="31"/>
    </row>
    <row r="31" spans="1:13" s="14" customFormat="1" ht="15.75" x14ac:dyDescent="0.25">
      <c r="A31" s="29"/>
      <c r="B31" s="15">
        <f>B15 *(($C$7 + $B$5)/($C$27+ $B$5))</f>
        <v>1.4600879796125321</v>
      </c>
      <c r="C31" s="15">
        <f>C15 *(($C$7 + $B$5)/($C$27+ $B$5))</f>
        <v>-1.4597359451738834</v>
      </c>
      <c r="D31" s="28"/>
    </row>
    <row r="32" spans="1:13" s="23" customFormat="1" ht="15.75" x14ac:dyDescent="0.25">
      <c r="A32" s="27" t="s">
        <v>14</v>
      </c>
      <c r="B32" s="21" t="s">
        <v>10</v>
      </c>
      <c r="C32" s="26" t="s">
        <v>9</v>
      </c>
      <c r="D32" s="25" t="s">
        <v>8</v>
      </c>
      <c r="E32" s="24"/>
      <c r="F32" s="24"/>
      <c r="G32" s="24"/>
      <c r="H32" s="24"/>
    </row>
    <row r="33" spans="1:13" s="20" customFormat="1" ht="15.75" x14ac:dyDescent="0.25">
      <c r="A33" s="22"/>
      <c r="B33" s="21">
        <f>B21*$B$31+B23</f>
        <v>95.07141274349226</v>
      </c>
      <c r="C33" s="21">
        <f>C21*$B$31+C23</f>
        <v>95071.41274349227</v>
      </c>
      <c r="D33" s="21">
        <f>D21*$B$31+D23</f>
        <v>422898.71170811751</v>
      </c>
    </row>
    <row r="34" spans="1:13" s="14" customFormat="1" ht="15.75" x14ac:dyDescent="0.25">
      <c r="A34" s="19" t="s">
        <v>13</v>
      </c>
      <c r="B34" s="15" t="s">
        <v>10</v>
      </c>
      <c r="C34" s="18" t="s">
        <v>9</v>
      </c>
      <c r="D34" s="17" t="s">
        <v>8</v>
      </c>
    </row>
    <row r="35" spans="1:13" s="14" customFormat="1" ht="15.75" x14ac:dyDescent="0.25">
      <c r="A35" s="16"/>
      <c r="B35" s="15">
        <f>B21*$C$31+B23</f>
        <v>-95.977178586181452</v>
      </c>
      <c r="C35" s="15">
        <f>C21*$C$31+C23</f>
        <v>-95977.178586181457</v>
      </c>
      <c r="D35" s="15">
        <f>D21*$C$31+D23</f>
        <v>-426927.75889410981</v>
      </c>
    </row>
    <row r="38" spans="1:13" s="10" customFormat="1" ht="26.25" x14ac:dyDescent="0.4">
      <c r="A38" s="13" t="s">
        <v>12</v>
      </c>
      <c r="B38" s="12"/>
      <c r="C38" s="12"/>
      <c r="D38" s="12"/>
      <c r="E38" s="11"/>
      <c r="F38" s="11"/>
      <c r="G38" s="11"/>
      <c r="H38" s="11"/>
      <c r="I38" s="11"/>
    </row>
    <row r="39" spans="1:13" ht="20.25" x14ac:dyDescent="0.3">
      <c r="B39" s="9" t="s">
        <v>11</v>
      </c>
      <c r="C39" s="8" t="s">
        <v>10</v>
      </c>
      <c r="D39" s="8" t="s">
        <v>9</v>
      </c>
      <c r="E39" s="8" t="s">
        <v>8</v>
      </c>
    </row>
    <row r="40" spans="1:13" ht="26.25" customHeight="1" x14ac:dyDescent="0.2">
      <c r="A40" s="6" t="s">
        <v>7</v>
      </c>
      <c r="B40" s="5">
        <v>2.98366</v>
      </c>
      <c r="C40" s="4">
        <f>B33</f>
        <v>95.07141274349226</v>
      </c>
      <c r="D40" s="4">
        <f>C33</f>
        <v>95071.41274349227</v>
      </c>
      <c r="E40" s="4">
        <f>D33</f>
        <v>422898.71170811751</v>
      </c>
    </row>
    <row r="41" spans="1:13" ht="23.25" customHeight="1" x14ac:dyDescent="0.2">
      <c r="A41" s="7" t="s">
        <v>6</v>
      </c>
      <c r="B41" s="5">
        <v>6.9250800000000001E-2</v>
      </c>
      <c r="C41" s="4">
        <v>0</v>
      </c>
      <c r="D41" s="4">
        <v>0</v>
      </c>
      <c r="E41" s="4">
        <v>0</v>
      </c>
    </row>
    <row r="42" spans="1:13" ht="29.25" customHeight="1" x14ac:dyDescent="0.2">
      <c r="A42" s="6" t="s">
        <v>5</v>
      </c>
      <c r="B42" s="5">
        <v>-2.8436699999999999</v>
      </c>
      <c r="C42" s="4">
        <f>B35</f>
        <v>-95.977178586181452</v>
      </c>
      <c r="D42" s="4">
        <f>C35</f>
        <v>-95977.178586181457</v>
      </c>
      <c r="E42" s="4">
        <f>D35</f>
        <v>-426927.75889410981</v>
      </c>
    </row>
    <row r="45" spans="1:13" x14ac:dyDescent="0.2">
      <c r="L45" s="1" t="s">
        <v>4</v>
      </c>
      <c r="M45" s="1">
        <f>SLOPE(C40:C42,B40:B42)</f>
        <v>32.784913512551327</v>
      </c>
    </row>
    <row r="46" spans="1:13" x14ac:dyDescent="0.2">
      <c r="L46" s="1" t="s">
        <v>3</v>
      </c>
      <c r="M46" s="1">
        <f>RSQ(C40:C42,B40:B42)</f>
        <v>0.99999167858980553</v>
      </c>
    </row>
    <row r="47" spans="1:13" x14ac:dyDescent="0.2">
      <c r="L47" s="1" t="s">
        <v>2</v>
      </c>
      <c r="M47" s="1">
        <f>330/M45</f>
        <v>10.065605324036108</v>
      </c>
    </row>
    <row r="48" spans="1:13" x14ac:dyDescent="0.2">
      <c r="L48" s="1" t="s">
        <v>1</v>
      </c>
      <c r="M48" s="1">
        <f>-(-10-B41)*M45</f>
        <v>330.11951661418829</v>
      </c>
    </row>
    <row r="49" spans="1:13" x14ac:dyDescent="0.2">
      <c r="L49" s="1" t="s">
        <v>0</v>
      </c>
      <c r="M49" s="1">
        <f>-(10-B41)*M45</f>
        <v>-325.57875363683826</v>
      </c>
    </row>
    <row r="50" spans="1:13" x14ac:dyDescent="0.2">
      <c r="A50" s="3">
        <v>5.9283599999999996</v>
      </c>
    </row>
    <row r="51" spans="1:13" x14ac:dyDescent="0.2">
      <c r="A51" s="54">
        <f>B41</f>
        <v>6.9250800000000001E-2</v>
      </c>
      <c r="L51" s="1" t="s">
        <v>48</v>
      </c>
      <c r="M51" s="1">
        <v>32.784913512551327</v>
      </c>
    </row>
    <row r="52" spans="1:13" x14ac:dyDescent="0.2">
      <c r="A52" s="3">
        <v>-5.6588500000000002</v>
      </c>
    </row>
  </sheetData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Serial Numbers</vt:lpstr>
      <vt:lpstr>X1 LOAD CELL</vt:lpstr>
      <vt:lpstr>X2 LOAD CELL</vt:lpstr>
      <vt:lpstr>Y1 LOAD CELL</vt:lpstr>
      <vt:lpstr>Z1 LOAD CELL</vt:lpstr>
      <vt:lpstr>Z2 LOAD CELL</vt:lpstr>
      <vt:lpstr>Z3 LOAD CELL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Bletzinger, Michael Erwin</dc:creator>
  <cp:lastModifiedBy>Bletzinger, Michael Erwin</cp:lastModifiedBy>
  <dcterms:created xsi:type="dcterms:W3CDTF">2014-06-04T13:36:29Z</dcterms:created>
  <dcterms:modified xsi:type="dcterms:W3CDTF">2014-06-04T13:49:08Z</dcterms:modified>
</cp:coreProperties>
</file>