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75" yWindow="3645" windowWidth="26460" windowHeight="15990" tabRatio="677" firstSheet="1" activeTab="6"/>
  </bookViews>
  <sheets>
    <sheet name="LBCB Serial Numbers" sheetId="5" r:id="rId1"/>
    <sheet name="X1 LOAD CELL" sheetId="4" r:id="rId2"/>
    <sheet name="X2 LOAD CELL" sheetId="3" r:id="rId3"/>
    <sheet name="Y1 LOAD CELL" sheetId="8" r:id="rId4"/>
    <sheet name="Z1 LOAD CELL" sheetId="9" r:id="rId5"/>
    <sheet name="Z2 LOAD CELL" sheetId="6" r:id="rId6"/>
    <sheet name="Z3 LOAD CELL" sheetId="7" r:id="rId7"/>
  </sheets>
  <calcPr calcId="145621"/>
</workbook>
</file>

<file path=xl/calcChain.xml><?xml version="1.0" encoding="utf-8"?>
<calcChain xmlns="http://schemas.openxmlformats.org/spreadsheetml/2006/main">
  <c r="M45" i="4" l="1"/>
  <c r="C3" i="4"/>
  <c r="D3" i="4" s="1"/>
  <c r="C7" i="4"/>
  <c r="C17" i="4"/>
  <c r="D17" i="4" s="1"/>
  <c r="C19" i="4"/>
  <c r="D19" i="4"/>
  <c r="B21" i="4"/>
  <c r="B33" i="4" s="1"/>
  <c r="C40" i="4" s="1"/>
  <c r="C21" i="4"/>
  <c r="C33" i="4" s="1"/>
  <c r="D40" i="4" s="1"/>
  <c r="B23" i="4"/>
  <c r="C23" i="4"/>
  <c r="C27" i="4"/>
  <c r="B31" i="4"/>
  <c r="C31" i="4"/>
  <c r="C35" i="4" s="1"/>
  <c r="D42" i="4" s="1"/>
  <c r="C3" i="3"/>
  <c r="D3" i="3"/>
  <c r="D23" i="3" s="1"/>
  <c r="D33" i="3" s="1"/>
  <c r="E40" i="3" s="1"/>
  <c r="C7" i="3"/>
  <c r="C31" i="3" s="1"/>
  <c r="C17" i="3"/>
  <c r="D17" i="3" s="1"/>
  <c r="C19" i="3"/>
  <c r="D19" i="3"/>
  <c r="B21" i="3"/>
  <c r="C21" i="3"/>
  <c r="D21" i="3"/>
  <c r="B23" i="3"/>
  <c r="C23" i="3"/>
  <c r="C27" i="3"/>
  <c r="B31" i="3"/>
  <c r="B33" i="3" s="1"/>
  <c r="C40" i="3" s="1"/>
  <c r="C3" i="8"/>
  <c r="C23" i="8" s="1"/>
  <c r="D3" i="8"/>
  <c r="D23" i="8" s="1"/>
  <c r="C7" i="8"/>
  <c r="C17" i="8"/>
  <c r="D17" i="8"/>
  <c r="C19" i="8"/>
  <c r="D19" i="8" s="1"/>
  <c r="B21" i="8"/>
  <c r="C21" i="8"/>
  <c r="D21" i="8"/>
  <c r="B23" i="8"/>
  <c r="C27" i="8"/>
  <c r="B31" i="8" s="1"/>
  <c r="C3" i="9"/>
  <c r="D3" i="9" s="1"/>
  <c r="C7" i="9"/>
  <c r="C17" i="9"/>
  <c r="D17" i="9"/>
  <c r="C19" i="9"/>
  <c r="D19" i="9" s="1"/>
  <c r="B21" i="9"/>
  <c r="C21" i="9"/>
  <c r="B23" i="9"/>
  <c r="C27" i="9"/>
  <c r="B31" i="9"/>
  <c r="C31" i="9"/>
  <c r="B35" i="9" s="1"/>
  <c r="C42" i="9" s="1"/>
  <c r="B33" i="9"/>
  <c r="C40" i="9" s="1"/>
  <c r="C3" i="6"/>
  <c r="D3" i="6" s="1"/>
  <c r="C7" i="6"/>
  <c r="C17" i="6"/>
  <c r="D17" i="6" s="1"/>
  <c r="C19" i="6"/>
  <c r="D19" i="6"/>
  <c r="B21" i="6"/>
  <c r="B33" i="6" s="1"/>
  <c r="C40" i="6" s="1"/>
  <c r="C21" i="6"/>
  <c r="C33" i="6" s="1"/>
  <c r="D40" i="6" s="1"/>
  <c r="B23" i="6"/>
  <c r="C23" i="6"/>
  <c r="C27" i="6"/>
  <c r="B31" i="6"/>
  <c r="C31" i="6"/>
  <c r="C35" i="6" s="1"/>
  <c r="D42" i="6" s="1"/>
  <c r="C3" i="7"/>
  <c r="D3" i="7"/>
  <c r="D23" i="7" s="1"/>
  <c r="C7" i="7"/>
  <c r="C31" i="7" s="1"/>
  <c r="C17" i="7"/>
  <c r="D17" i="7" s="1"/>
  <c r="C19" i="7"/>
  <c r="D19" i="7"/>
  <c r="B21" i="7"/>
  <c r="C21" i="7"/>
  <c r="D21" i="7"/>
  <c r="B23" i="7"/>
  <c r="C23" i="7"/>
  <c r="C27" i="7"/>
  <c r="B31" i="7"/>
  <c r="D33" i="7" s="1"/>
  <c r="E40" i="7" s="1"/>
  <c r="B33" i="8" l="1"/>
  <c r="C40" i="8" s="1"/>
  <c r="C33" i="8"/>
  <c r="D40" i="8" s="1"/>
  <c r="B35" i="7"/>
  <c r="C42" i="7" s="1"/>
  <c r="D35" i="7"/>
  <c r="E42" i="7" s="1"/>
  <c r="C35" i="7"/>
  <c r="D42" i="7" s="1"/>
  <c r="B35" i="3"/>
  <c r="C42" i="3" s="1"/>
  <c r="M45" i="3" s="1"/>
  <c r="D35" i="3"/>
  <c r="E42" i="3" s="1"/>
  <c r="C35" i="3"/>
  <c r="D42" i="3" s="1"/>
  <c r="M46" i="6"/>
  <c r="D33" i="8"/>
  <c r="E40" i="8" s="1"/>
  <c r="M46" i="4"/>
  <c r="M46" i="9"/>
  <c r="M45" i="9"/>
  <c r="D23" i="6"/>
  <c r="D21" i="6"/>
  <c r="D21" i="9"/>
  <c r="D23" i="9"/>
  <c r="D23" i="4"/>
  <c r="D21" i="4"/>
  <c r="B35" i="4"/>
  <c r="C42" i="4" s="1"/>
  <c r="C33" i="7"/>
  <c r="D40" i="7" s="1"/>
  <c r="C33" i="3"/>
  <c r="D40" i="3" s="1"/>
  <c r="B33" i="7"/>
  <c r="C40" i="7" s="1"/>
  <c r="C31" i="8"/>
  <c r="B35" i="6"/>
  <c r="C42" i="6" s="1"/>
  <c r="M45" i="6" s="1"/>
  <c r="C23" i="9"/>
  <c r="C35" i="9" s="1"/>
  <c r="D42" i="9" s="1"/>
  <c r="M49" i="6" l="1"/>
  <c r="M47" i="6"/>
  <c r="M48" i="6"/>
  <c r="M49" i="4"/>
  <c r="M47" i="4"/>
  <c r="M48" i="4"/>
  <c r="M48" i="3"/>
  <c r="M49" i="3"/>
  <c r="M47" i="3"/>
  <c r="M46" i="3"/>
  <c r="M46" i="7"/>
  <c r="M45" i="7"/>
  <c r="D35" i="4"/>
  <c r="E42" i="4" s="1"/>
  <c r="D33" i="4"/>
  <c r="E40" i="4" s="1"/>
  <c r="M49" i="9"/>
  <c r="M47" i="9"/>
  <c r="M48" i="9"/>
  <c r="D35" i="9"/>
  <c r="E42" i="9" s="1"/>
  <c r="D33" i="9"/>
  <c r="E40" i="9" s="1"/>
  <c r="D33" i="6"/>
  <c r="E40" i="6" s="1"/>
  <c r="D35" i="6"/>
  <c r="E42" i="6" s="1"/>
  <c r="C33" i="9"/>
  <c r="D40" i="9" s="1"/>
  <c r="B35" i="8"/>
  <c r="C42" i="8" s="1"/>
  <c r="M45" i="8" s="1"/>
  <c r="C35" i="8"/>
  <c r="D42" i="8" s="1"/>
  <c r="D35" i="8"/>
  <c r="E42" i="8" s="1"/>
  <c r="M46" i="8"/>
  <c r="M47" i="8" l="1"/>
  <c r="M49" i="8"/>
  <c r="M48" i="8"/>
  <c r="M48" i="7"/>
  <c r="M49" i="7"/>
  <c r="M47" i="7"/>
</calcChain>
</file>

<file path=xl/sharedStrings.xml><?xml version="1.0" encoding="utf-8"?>
<sst xmlns="http://schemas.openxmlformats.org/spreadsheetml/2006/main" count="427" uniqueCount="50">
  <si>
    <t>FACTORY CALIBRATION</t>
  </si>
  <si>
    <t>Bridge Resistance</t>
  </si>
  <si>
    <t>Shunt Resistance</t>
  </si>
  <si>
    <t>Excitation</t>
  </si>
  <si>
    <t>KIP</t>
  </si>
  <si>
    <t>N</t>
  </si>
  <si>
    <t>Ω</t>
  </si>
  <si>
    <t>KΩ</t>
  </si>
  <si>
    <t>Load Cell Capacity</t>
  </si>
  <si>
    <t>Rated Output</t>
  </si>
  <si>
    <t>Zero Balance</t>
  </si>
  <si>
    <t>%RO</t>
  </si>
  <si>
    <t>Positive mV/V</t>
  </si>
  <si>
    <t>Negative mV/V</t>
  </si>
  <si>
    <t>Lbs</t>
  </si>
  <si>
    <t>V</t>
  </si>
  <si>
    <t>Factory Slope</t>
  </si>
  <si>
    <t>KIP/mV/V</t>
  </si>
  <si>
    <t>Lbs/mV/V</t>
  </si>
  <si>
    <t>N/mV/V</t>
  </si>
  <si>
    <t>Factory Offset</t>
  </si>
  <si>
    <t>Shunt Load Positive</t>
  </si>
  <si>
    <t>Shunt Load Negative</t>
  </si>
  <si>
    <t>INSTALLED CALIBRATION</t>
  </si>
  <si>
    <t>Shunt Output</t>
  </si>
  <si>
    <t>MEASURED VOLTAGES</t>
  </si>
  <si>
    <t>Shunt Positive</t>
  </si>
  <si>
    <t>Zero Load</t>
  </si>
  <si>
    <t>Shunt Negative</t>
  </si>
  <si>
    <t>LBCB BOX -Load Cell Serial Numbers</t>
  </si>
  <si>
    <t>141728A</t>
  </si>
  <si>
    <t>X1</t>
    <phoneticPr fontId="2" type="noConversion"/>
  </si>
  <si>
    <t>141801A</t>
  </si>
  <si>
    <t>X2</t>
    <phoneticPr fontId="2" type="noConversion"/>
  </si>
  <si>
    <t>141730A</t>
  </si>
  <si>
    <t>Y1</t>
    <phoneticPr fontId="2" type="noConversion"/>
  </si>
  <si>
    <t>141806A</t>
  </si>
  <si>
    <t>Z1</t>
    <phoneticPr fontId="2" type="noConversion"/>
  </si>
  <si>
    <t>141803A</t>
  </si>
  <si>
    <t>Z2</t>
    <phoneticPr fontId="2" type="noConversion"/>
  </si>
  <si>
    <t>141802A</t>
  </si>
  <si>
    <t>Z3</t>
    <phoneticPr fontId="2" type="noConversion"/>
  </si>
  <si>
    <t>Slope</t>
  </si>
  <si>
    <t>R2</t>
  </si>
  <si>
    <t xml:space="preserve">Voltage @ Max Kip </t>
  </si>
  <si>
    <t>Max Kip Compression</t>
    <phoneticPr fontId="12" type="noConversion"/>
  </si>
  <si>
    <t>Max Kip Tension</t>
    <phoneticPr fontId="12" type="noConversion"/>
  </si>
  <si>
    <t>Max Kip Tension</t>
    <phoneticPr fontId="12" type="noConversion"/>
  </si>
  <si>
    <t>Max Kip Compression</t>
    <phoneticPr fontId="12" type="noConversion"/>
  </si>
  <si>
    <t>Previous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</si>
</sst>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3" x14ac:knownFonts="1">
    <font>
      <sz val="10"/>
      <name val="Arial"/>
    </font>
    <font>
      <sz val="8"/>
      <name val="Arial"/>
    </font>
    <font>
      <u/>
      <sz val="10"/>
      <color indexed="36"/>
      <name val="Arial"/>
    </font>
    <font>
      <b/>
      <sz val="12"/>
      <name val="Arial"/>
    </font>
    <font>
      <sz val="12"/>
      <name val="Arial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10"/>
      <name val="Arial"/>
    </font>
    <font>
      <b/>
      <sz val="20"/>
      <color indexed="9"/>
      <name val="Arial"/>
      <family val="2"/>
    </font>
    <font>
      <b/>
      <sz val="12"/>
      <name val="Arial"/>
    </font>
    <font>
      <b/>
      <sz val="14"/>
      <name val="Arial"/>
    </font>
    <font>
      <sz val="16"/>
      <name val="Times New Roman"/>
      <family val="1"/>
    </font>
    <font>
      <sz val="8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wrapText="1"/>
    </xf>
    <xf numFmtId="0" fontId="3" fillId="2" borderId="1" xfId="0" applyFont="1" applyFill="1" applyBorder="1" applyAlignment="1"/>
    <xf numFmtId="0" fontId="3" fillId="2" borderId="2" xfId="0" applyFont="1" applyFill="1" applyBorder="1" applyAlignment="1" applyProtection="1">
      <alignment horizontal="center" wrapText="1"/>
    </xf>
    <xf numFmtId="0" fontId="4" fillId="2" borderId="2" xfId="0" applyFont="1" applyFill="1" applyBorder="1" applyAlignment="1" applyProtection="1">
      <alignment horizontal="center" wrapText="1"/>
    </xf>
    <xf numFmtId="0" fontId="3" fillId="2" borderId="3" xfId="0" applyFont="1" applyFill="1" applyBorder="1" applyAlignment="1" applyProtection="1"/>
    <xf numFmtId="0" fontId="4" fillId="2" borderId="2" xfId="0" applyFont="1" applyFill="1" applyBorder="1" applyAlignment="1">
      <alignment horizontal="center" wrapText="1"/>
    </xf>
    <xf numFmtId="0" fontId="3" fillId="2" borderId="4" xfId="0" applyFont="1" applyFill="1" applyBorder="1" applyAlignment="1"/>
    <xf numFmtId="2" fontId="3" fillId="2" borderId="2" xfId="0" applyNumberFormat="1" applyFont="1" applyFill="1" applyBorder="1" applyAlignment="1">
      <alignment horizontal="center" wrapText="1"/>
    </xf>
    <xf numFmtId="0" fontId="3" fillId="2" borderId="4" xfId="0" applyFont="1" applyFill="1" applyBorder="1" applyAlignment="1" applyProtection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1" xfId="0" applyFont="1" applyFill="1" applyBorder="1"/>
    <xf numFmtId="0" fontId="7" fillId="0" borderId="0" xfId="0" applyFont="1"/>
    <xf numFmtId="0" fontId="3" fillId="3" borderId="3" xfId="0" applyFont="1" applyFill="1" applyBorder="1" applyAlignment="1"/>
    <xf numFmtId="2" fontId="3" fillId="3" borderId="2" xfId="0" applyNumberFormat="1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/>
    <xf numFmtId="2" fontId="3" fillId="3" borderId="3" xfId="0" applyNumberFormat="1" applyFont="1" applyFill="1" applyBorder="1" applyAlignment="1">
      <alignment horizontal="center" wrapText="1"/>
    </xf>
    <xf numFmtId="0" fontId="3" fillId="3" borderId="2" xfId="0" applyFont="1" applyFill="1" applyBorder="1" applyAlignment="1" applyProtection="1">
      <alignment horizontal="center" wrapText="1"/>
    </xf>
    <xf numFmtId="0" fontId="3" fillId="3" borderId="3" xfId="0" applyFont="1" applyFill="1" applyBorder="1" applyAlignment="1" applyProtection="1"/>
    <xf numFmtId="2" fontId="3" fillId="3" borderId="4" xfId="0" applyNumberFormat="1" applyFont="1" applyFill="1" applyBorder="1" applyAlignment="1" applyProtection="1">
      <alignment horizontal="center" wrapText="1"/>
    </xf>
    <xf numFmtId="2" fontId="3" fillId="2" borderId="4" xfId="0" applyNumberFormat="1" applyFont="1" applyFill="1" applyBorder="1" applyAlignment="1" applyProtection="1">
      <alignment horizontal="center" wrapText="1"/>
    </xf>
    <xf numFmtId="166" fontId="3" fillId="2" borderId="2" xfId="0" applyNumberFormat="1" applyFont="1" applyFill="1" applyBorder="1" applyAlignment="1" applyProtection="1">
      <alignment horizontal="center" wrapText="1"/>
    </xf>
    <xf numFmtId="166" fontId="6" fillId="3" borderId="2" xfId="0" applyNumberFormat="1" applyFont="1" applyFill="1" applyBorder="1" applyAlignment="1">
      <alignment horizontal="center" wrapText="1"/>
    </xf>
    <xf numFmtId="166" fontId="3" fillId="3" borderId="2" xfId="0" applyNumberFormat="1" applyFont="1" applyFill="1" applyBorder="1" applyAlignment="1">
      <alignment horizontal="center" wrapText="1"/>
    </xf>
    <xf numFmtId="166" fontId="6" fillId="2" borderId="2" xfId="0" applyNumberFormat="1" applyFont="1" applyFill="1" applyBorder="1" applyAlignment="1">
      <alignment horizontal="center" wrapText="1"/>
    </xf>
    <xf numFmtId="166" fontId="3" fillId="2" borderId="2" xfId="0" applyNumberFormat="1" applyFont="1" applyFill="1" applyBorder="1" applyAlignment="1">
      <alignment horizontal="center" wrapText="1"/>
    </xf>
    <xf numFmtId="166" fontId="3" fillId="3" borderId="2" xfId="0" applyNumberFormat="1" applyFont="1" applyFill="1" applyBorder="1" applyAlignment="1" applyProtection="1">
      <alignment horizontal="center" wrapText="1"/>
    </xf>
    <xf numFmtId="166" fontId="7" fillId="0" borderId="0" xfId="0" applyNumberFormat="1" applyFont="1" applyAlignment="1">
      <alignment horizontal="center" wrapText="1"/>
    </xf>
    <xf numFmtId="166" fontId="7" fillId="0" borderId="0" xfId="0" applyNumberFormat="1" applyFont="1"/>
    <xf numFmtId="166" fontId="7" fillId="4" borderId="5" xfId="0" applyNumberFormat="1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8" fillId="4" borderId="6" xfId="0" applyFont="1" applyFill="1" applyBorder="1" applyAlignment="1"/>
    <xf numFmtId="166" fontId="3" fillId="2" borderId="2" xfId="0" applyNumberFormat="1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 wrapText="1"/>
    </xf>
    <xf numFmtId="2" fontId="3" fillId="2" borderId="3" xfId="0" applyNumberFormat="1" applyFont="1" applyFill="1" applyBorder="1" applyAlignment="1">
      <alignment horizontal="center" wrapText="1"/>
    </xf>
    <xf numFmtId="2" fontId="3" fillId="3" borderId="3" xfId="0" applyNumberFormat="1" applyFont="1" applyFill="1" applyBorder="1" applyAlignment="1" applyProtection="1"/>
    <xf numFmtId="166" fontId="9" fillId="2" borderId="2" xfId="0" applyNumberFormat="1" applyFont="1" applyFill="1" applyBorder="1" applyAlignment="1">
      <alignment horizontal="center" wrapText="1"/>
    </xf>
    <xf numFmtId="166" fontId="9" fillId="3" borderId="2" xfId="0" applyNumberFormat="1" applyFont="1" applyFill="1" applyBorder="1" applyAlignment="1">
      <alignment horizontal="center" wrapText="1"/>
    </xf>
    <xf numFmtId="166" fontId="3" fillId="2" borderId="2" xfId="0" applyNumberFormat="1" applyFont="1" applyFill="1" applyBorder="1" applyAlignment="1" applyProtection="1">
      <alignment horizontal="center"/>
    </xf>
    <xf numFmtId="0" fontId="3" fillId="3" borderId="4" xfId="0" applyFont="1" applyFill="1" applyBorder="1" applyAlignment="1"/>
    <xf numFmtId="2" fontId="3" fillId="2" borderId="1" xfId="0" applyNumberFormat="1" applyFont="1" applyFill="1" applyBorder="1" applyAlignment="1" applyProtection="1">
      <alignment horizontal="center" wrapText="1"/>
    </xf>
    <xf numFmtId="2" fontId="3" fillId="2" borderId="1" xfId="0" applyNumberFormat="1" applyFont="1" applyFill="1" applyBorder="1" applyAlignment="1" applyProtection="1"/>
    <xf numFmtId="0" fontId="3" fillId="3" borderId="2" xfId="0" applyFont="1" applyFill="1" applyBorder="1" applyAlignment="1" applyProtection="1">
      <alignment vertical="center"/>
    </xf>
    <xf numFmtId="0" fontId="3" fillId="0" borderId="1" xfId="0" applyFont="1" applyFill="1" applyBorder="1" applyAlignment="1">
      <alignment vertical="center"/>
    </xf>
    <xf numFmtId="166" fontId="10" fillId="0" borderId="0" xfId="0" applyNumberFormat="1" applyFont="1" applyAlignment="1">
      <alignment horizontal="left" vertical="center"/>
    </xf>
    <xf numFmtId="166" fontId="5" fillId="0" borderId="0" xfId="0" applyNumberFormat="1" applyFont="1" applyAlignment="1">
      <alignment horizontal="center" vertical="center"/>
    </xf>
    <xf numFmtId="166" fontId="10" fillId="5" borderId="2" xfId="0" applyNumberFormat="1" applyFont="1" applyFill="1" applyBorder="1" applyAlignment="1">
      <alignment horizontal="left" vertical="center"/>
    </xf>
    <xf numFmtId="166" fontId="9" fillId="5" borderId="2" xfId="0" applyNumberFormat="1" applyFont="1" applyFill="1" applyBorder="1" applyAlignment="1">
      <alignment horizontal="center" wrapText="1"/>
    </xf>
    <xf numFmtId="166" fontId="3" fillId="6" borderId="2" xfId="0" applyNumberFormat="1" applyFont="1" applyFill="1" applyBorder="1" applyAlignment="1" applyProtection="1">
      <alignment horizontal="center" wrapText="1"/>
    </xf>
    <xf numFmtId="166" fontId="3" fillId="6" borderId="2" xfId="0" applyNumberFormat="1" applyFont="1" applyFill="1" applyBorder="1" applyAlignment="1">
      <alignment horizontal="center" wrapText="1"/>
    </xf>
    <xf numFmtId="166" fontId="3" fillId="6" borderId="3" xfId="0" applyNumberFormat="1" applyFont="1" applyFill="1" applyBorder="1" applyAlignment="1">
      <alignment horizontal="center" wrapText="1"/>
    </xf>
    <xf numFmtId="166" fontId="9" fillId="6" borderId="2" xfId="0" applyNumberFormat="1" applyFont="1" applyFill="1" applyBorder="1" applyAlignment="1">
      <alignment horizontal="center" wrapText="1"/>
    </xf>
    <xf numFmtId="0" fontId="6" fillId="0" borderId="0" xfId="0" applyFont="1"/>
    <xf numFmtId="0" fontId="11" fillId="0" borderId="0" xfId="0" applyFont="1"/>
    <xf numFmtId="0" fontId="11" fillId="0" borderId="7" xfId="0" applyFont="1" applyBorder="1"/>
    <xf numFmtId="0" fontId="0" fillId="0" borderId="8" xfId="0" applyBorder="1"/>
    <xf numFmtId="0" fontId="11" fillId="0" borderId="9" xfId="0" applyFont="1" applyBorder="1"/>
    <xf numFmtId="0" fontId="0" fillId="0" borderId="10" xfId="0" applyBorder="1"/>
    <xf numFmtId="0" fontId="11" fillId="0" borderId="11" xfId="0" applyFont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'X1 LOAD CELL'!$B$40:$B$42</c:f>
              <c:numCache>
                <c:formatCode>0.0000</c:formatCode>
                <c:ptCount val="3"/>
                <c:pt idx="0">
                  <c:v>5.8995899999999999</c:v>
                </c:pt>
                <c:pt idx="1">
                  <c:v>0.22700500000000001</c:v>
                </c:pt>
                <c:pt idx="2">
                  <c:v>-5.3392200000000001</c:v>
                </c:pt>
              </c:numCache>
            </c:numRef>
          </c:xVal>
          <c:yVal>
            <c:numRef>
              <c:f>'X1 LOAD CELL'!$C$40:$C$42</c:f>
              <c:numCache>
                <c:formatCode>0.0000</c:formatCode>
                <c:ptCount val="3"/>
                <c:pt idx="0">
                  <c:v>94.944852101465386</c:v>
                </c:pt>
                <c:pt idx="1">
                  <c:v>0</c:v>
                </c:pt>
                <c:pt idx="2">
                  <c:v>-95.194042315206275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98656"/>
        <c:axId val="43810816"/>
      </c:scatterChart>
      <c:valAx>
        <c:axId val="8359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10816"/>
        <c:crosses val="autoZero"/>
        <c:crossBetween val="midCat"/>
      </c:valAx>
      <c:valAx>
        <c:axId val="4381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986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906454423215464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9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57"/>
                  <c:y val="-0.1789667113009768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'X2 LOAD CELL'!$B$40:$B$42</c:f>
              <c:numCache>
                <c:formatCode>0.0000</c:formatCode>
                <c:ptCount val="3"/>
                <c:pt idx="0">
                  <c:v>5.9729999999999999</c:v>
                </c:pt>
                <c:pt idx="1">
                  <c:v>0.16631899999999999</c:v>
                </c:pt>
                <c:pt idx="2">
                  <c:v>-5.6299400000000004</c:v>
                </c:pt>
              </c:numCache>
            </c:numRef>
          </c:xVal>
          <c:yVal>
            <c:numRef>
              <c:f>'X2 LOAD CELL'!$C$40:$C$42</c:f>
              <c:numCache>
                <c:formatCode>0.0000</c:formatCode>
                <c:ptCount val="3"/>
                <c:pt idx="0">
                  <c:v>95.791373428056886</c:v>
                </c:pt>
                <c:pt idx="1">
                  <c:v>0</c:v>
                </c:pt>
                <c:pt idx="2">
                  <c:v>-95.422942230455845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2544"/>
        <c:axId val="43813120"/>
      </c:scatterChart>
      <c:valAx>
        <c:axId val="4381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13120"/>
        <c:crosses val="autoZero"/>
        <c:crossBetween val="midCat"/>
      </c:valAx>
      <c:valAx>
        <c:axId val="4381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12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660262924424051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8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'Y1 LOAD CELL'!$B$40:$B$42</c:f>
              <c:numCache>
                <c:formatCode>0.0000</c:formatCode>
                <c:ptCount val="3"/>
                <c:pt idx="0">
                  <c:v>6.0389999999999997</c:v>
                </c:pt>
                <c:pt idx="1">
                  <c:v>0.26349699999999998</c:v>
                </c:pt>
                <c:pt idx="2">
                  <c:v>-5.5067399999999997</c:v>
                </c:pt>
              </c:numCache>
            </c:numRef>
          </c:xVal>
          <c:yVal>
            <c:numRef>
              <c:f>'Y1 LOAD CELL'!$C$40:$C$42</c:f>
              <c:numCache>
                <c:formatCode>0.0000</c:formatCode>
                <c:ptCount val="3"/>
                <c:pt idx="0">
                  <c:v>96.309870646610264</c:v>
                </c:pt>
                <c:pt idx="1">
                  <c:v>0</c:v>
                </c:pt>
                <c:pt idx="2">
                  <c:v>-95.488979688069719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4848"/>
        <c:axId val="43815424"/>
      </c:scatterChart>
      <c:valAx>
        <c:axId val="4381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15424"/>
        <c:crosses val="autoZero"/>
        <c:crossBetween val="midCat"/>
      </c:valAx>
      <c:valAx>
        <c:axId val="4381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148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71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'Z1 LOAD CELL'!$B$40:$B$42</c:f>
              <c:numCache>
                <c:formatCode>0.0000</c:formatCode>
                <c:ptCount val="3"/>
                <c:pt idx="0">
                  <c:v>6.3773400000000002</c:v>
                </c:pt>
                <c:pt idx="1">
                  <c:v>0.64461900000000005</c:v>
                </c:pt>
                <c:pt idx="2">
                  <c:v>-5.09063</c:v>
                </c:pt>
              </c:numCache>
            </c:numRef>
          </c:xVal>
          <c:yVal>
            <c:numRef>
              <c:f>'Z1 LOAD CELL'!$C$40:$C$42</c:f>
              <c:numCache>
                <c:formatCode>0.0000</c:formatCode>
                <c:ptCount val="3"/>
                <c:pt idx="0">
                  <c:v>96.795137638111001</c:v>
                </c:pt>
                <c:pt idx="1">
                  <c:v>0</c:v>
                </c:pt>
                <c:pt idx="2">
                  <c:v>-96.143402065064336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7152"/>
        <c:axId val="43817728"/>
      </c:scatterChart>
      <c:valAx>
        <c:axId val="4381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17728"/>
        <c:crosses val="autoZero"/>
        <c:crossBetween val="midCat"/>
      </c:valAx>
      <c:valAx>
        <c:axId val="4381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171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'Z2 LOAD CELL'!$B$40:$B$42</c:f>
              <c:numCache>
                <c:formatCode>0.0000</c:formatCode>
                <c:ptCount val="3"/>
                <c:pt idx="0">
                  <c:v>6.3040200000000004</c:v>
                </c:pt>
                <c:pt idx="1">
                  <c:v>0.53485099999999997</c:v>
                </c:pt>
                <c:pt idx="2">
                  <c:v>-5.2269399999999999</c:v>
                </c:pt>
              </c:numCache>
            </c:numRef>
          </c:xVal>
          <c:yVal>
            <c:numRef>
              <c:f>'Z2 LOAD CELL'!$C$40:$C$42</c:f>
              <c:numCache>
                <c:formatCode>0.0000</c:formatCode>
                <c:ptCount val="3"/>
                <c:pt idx="0">
                  <c:v>95.609199838599395</c:v>
                </c:pt>
                <c:pt idx="1">
                  <c:v>0</c:v>
                </c:pt>
                <c:pt idx="2">
                  <c:v>-95.865168116709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5168"/>
        <c:axId val="44655744"/>
      </c:scatterChart>
      <c:valAx>
        <c:axId val="4465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55744"/>
        <c:crosses val="autoZero"/>
        <c:crossBetween val="midCat"/>
      </c:valAx>
      <c:valAx>
        <c:axId val="44655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551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'Z3 LOAD CELL'!$B$40:$B$42</c:f>
              <c:numCache>
                <c:formatCode>0.0000</c:formatCode>
                <c:ptCount val="3"/>
                <c:pt idx="0">
                  <c:v>6.2019099999999998</c:v>
                </c:pt>
                <c:pt idx="1">
                  <c:v>0.466248</c:v>
                </c:pt>
                <c:pt idx="2">
                  <c:v>-5.2678000000000003</c:v>
                </c:pt>
              </c:numCache>
            </c:numRef>
          </c:xVal>
          <c:yVal>
            <c:numRef>
              <c:f>'Z3 LOAD CELL'!$C$40:$C$42</c:f>
              <c:numCache>
                <c:formatCode>0.0000</c:formatCode>
                <c:ptCount val="3"/>
                <c:pt idx="0">
                  <c:v>95.481620245532554</c:v>
                </c:pt>
                <c:pt idx="1">
                  <c:v>0</c:v>
                </c:pt>
                <c:pt idx="2">
                  <c:v>-94.578672538474166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7472"/>
        <c:axId val="44658048"/>
      </c:scatterChart>
      <c:valAx>
        <c:axId val="446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58048"/>
        <c:crosses val="autoZero"/>
        <c:crossBetween val="midCat"/>
      </c:valAx>
      <c:valAx>
        <c:axId val="4465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574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133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309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2458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2663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1844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2049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3" sqref="A23"/>
    </sheetView>
  </sheetViews>
  <sheetFormatPr defaultColWidth="8.85546875" defaultRowHeight="12.75" x14ac:dyDescent="0.2"/>
  <cols>
    <col min="1" max="1" width="54.7109375" customWidth="1"/>
  </cols>
  <sheetData>
    <row r="1" spans="1:2" ht="20.25" x14ac:dyDescent="0.3">
      <c r="A1" s="57" t="s">
        <v>29</v>
      </c>
    </row>
    <row r="2" spans="1:2" ht="21" thickBot="1" x14ac:dyDescent="0.35">
      <c r="A2" s="58"/>
    </row>
    <row r="3" spans="1:2" ht="20.25" x14ac:dyDescent="0.3">
      <c r="A3" s="59" t="s">
        <v>30</v>
      </c>
      <c r="B3" s="60" t="s">
        <v>31</v>
      </c>
    </row>
    <row r="4" spans="1:2" ht="20.25" x14ac:dyDescent="0.3">
      <c r="A4" s="61" t="s">
        <v>32</v>
      </c>
      <c r="B4" s="62" t="s">
        <v>33</v>
      </c>
    </row>
    <row r="5" spans="1:2" ht="20.25" x14ac:dyDescent="0.3">
      <c r="A5" s="61" t="s">
        <v>34</v>
      </c>
      <c r="B5" s="62" t="s">
        <v>35</v>
      </c>
    </row>
    <row r="6" spans="1:2" ht="20.25" x14ac:dyDescent="0.3">
      <c r="A6" s="61" t="s">
        <v>36</v>
      </c>
      <c r="B6" s="62" t="s">
        <v>37</v>
      </c>
    </row>
    <row r="7" spans="1:2" ht="20.25" x14ac:dyDescent="0.3">
      <c r="A7" s="61" t="s">
        <v>38</v>
      </c>
      <c r="B7" s="62" t="s">
        <v>39</v>
      </c>
    </row>
    <row r="8" spans="1:2" ht="21" thickBot="1" x14ac:dyDescent="0.35">
      <c r="A8" s="63" t="s">
        <v>40</v>
      </c>
      <c r="B8" s="64" t="s">
        <v>41</v>
      </c>
    </row>
    <row r="18" spans="1:2" ht="20.25" x14ac:dyDescent="0.3">
      <c r="A18" s="58" t="s">
        <v>32</v>
      </c>
      <c r="B18" t="s">
        <v>33</v>
      </c>
    </row>
    <row r="19" spans="1:2" ht="20.25" x14ac:dyDescent="0.3">
      <c r="A19" s="58" t="s">
        <v>40</v>
      </c>
      <c r="B19" t="s">
        <v>41</v>
      </c>
    </row>
    <row r="20" spans="1:2" ht="20.25" x14ac:dyDescent="0.3">
      <c r="A20" s="58" t="s">
        <v>38</v>
      </c>
      <c r="B20" t="s">
        <v>39</v>
      </c>
    </row>
    <row r="21" spans="1:2" ht="20.25" x14ac:dyDescent="0.3">
      <c r="A21" s="58" t="s">
        <v>36</v>
      </c>
      <c r="B21" t="s">
        <v>37</v>
      </c>
    </row>
    <row r="22" spans="1:2" ht="20.25" x14ac:dyDescent="0.3">
      <c r="A22" s="58" t="s">
        <v>30</v>
      </c>
      <c r="B22" t="s">
        <v>31</v>
      </c>
    </row>
    <row r="23" spans="1:2" ht="20.25" x14ac:dyDescent="0.3">
      <c r="A23" s="58" t="s">
        <v>34</v>
      </c>
      <c r="B23" t="s">
        <v>35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3" zoomScale="85" workbookViewId="0">
      <selection activeCell="L53" sqref="L53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24" style="14" customWidth="1"/>
    <col min="13" max="13" width="14.8554687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350.8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4.1519000000000004</v>
      </c>
      <c r="C11" s="54">
        <v>-4.1372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-5.0999999999999997E-2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2.9022000000000001</v>
      </c>
      <c r="C15" s="55">
        <v>-2.9014000000000002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188.88</v>
      </c>
      <c r="C17" s="27">
        <f>B$17*1000</f>
        <v>188880</v>
      </c>
      <c r="D17" s="27">
        <f>C$17*4.4482216</f>
        <v>840180.09580800007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-189.27</v>
      </c>
      <c r="C19" s="29">
        <f>B$19 * 1000</f>
        <v>-189270</v>
      </c>
      <c r="D19" s="25">
        <f>C$19*4.4482216</f>
        <v>-841914.90223200002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65.145793873882553</v>
      </c>
      <c r="C21" s="27">
        <f>2*C$3 / (B$11 - C$11)</f>
        <v>65145.793873882561</v>
      </c>
      <c r="D21" s="27">
        <f>2*D$3 / (B$11 - C$11)</f>
        <v>289782.92745895206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-0.13769999999999999</v>
      </c>
      <c r="C23" s="29">
        <f>C$3 *(B$13/100)</f>
        <v>-137.69999999999999</v>
      </c>
      <c r="D23" s="29">
        <f>D$3 *(B$13/100)</f>
        <v>-612.52011431999983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1.4595347826375127</v>
      </c>
      <c r="C31" s="29">
        <f>C15 *(($C$7 + $B$5)/($C$27+ $B$5))</f>
        <v>-1.4591324575647715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94.944852101465386</v>
      </c>
      <c r="C33" s="27">
        <f>C21*$B$31+C23</f>
        <v>94944.852101465396</v>
      </c>
      <c r="D33" s="27">
        <f>D21*$B$31+D23</f>
        <v>422335.74192654371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-95.194042315206275</v>
      </c>
      <c r="C35" s="29">
        <f>C21*$C$31+C23</f>
        <v>-95194.042315206301</v>
      </c>
      <c r="D35" s="29">
        <f>D21*$C$31+D23</f>
        <v>-423444.19521781459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5.8995899999999999</v>
      </c>
      <c r="C40" s="49">
        <f>B33</f>
        <v>94.944852101465386</v>
      </c>
      <c r="D40" s="49">
        <f>C33</f>
        <v>94944.852101465396</v>
      </c>
      <c r="E40" s="49">
        <f>D33</f>
        <v>422335.74192654371</v>
      </c>
    </row>
    <row r="41" spans="1:13" ht="23.25" customHeight="1" x14ac:dyDescent="0.2">
      <c r="A41" s="48" t="s">
        <v>27</v>
      </c>
      <c r="B41" s="51">
        <v>0.22700500000000001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-5.3392200000000001</v>
      </c>
      <c r="C42" s="49">
        <f>B35</f>
        <v>-95.194042315206275</v>
      </c>
      <c r="D42" s="49">
        <f>C35</f>
        <v>-95194.042315206301</v>
      </c>
      <c r="E42" s="49">
        <f>D35</f>
        <v>-423444.19521781459</v>
      </c>
    </row>
    <row r="45" spans="1:13" x14ac:dyDescent="0.2">
      <c r="L45" s="14" t="s">
        <v>42</v>
      </c>
      <c r="M45" s="14">
        <f>SLOPE(C40:C42,B40:B42)</f>
        <v>16.917487903346107</v>
      </c>
    </row>
    <row r="46" spans="1:13" x14ac:dyDescent="0.2">
      <c r="L46" s="14" t="s">
        <v>43</v>
      </c>
      <c r="M46" s="14">
        <f>RSQ(C40:C42,B40:B42)</f>
        <v>0.99996130668114824</v>
      </c>
    </row>
    <row r="47" spans="1:13" x14ac:dyDescent="0.2">
      <c r="L47" s="14" t="s">
        <v>44</v>
      </c>
      <c r="M47" s="14">
        <f>330/M45</f>
        <v>19.506442202611499</v>
      </c>
    </row>
    <row r="48" spans="1:13" x14ac:dyDescent="0.2">
      <c r="L48" s="14" t="s">
        <v>45</v>
      </c>
      <c r="M48" s="14">
        <f>-(-10-B41)*M45</f>
        <v>173.01523337496016</v>
      </c>
    </row>
    <row r="49" spans="12:13" x14ac:dyDescent="0.2">
      <c r="L49" s="14" t="s">
        <v>46</v>
      </c>
      <c r="M49" s="14">
        <f>-(10-B41)*M45</f>
        <v>-165.33452469196197</v>
      </c>
    </row>
    <row r="51" spans="12:13" x14ac:dyDescent="0.2">
      <c r="L51" s="14" t="s">
        <v>49</v>
      </c>
      <c r="M51" s="14">
        <v>16.917487903346107</v>
      </c>
    </row>
  </sheetData>
  <phoneticPr fontId="12" type="noConversion"/>
  <pageMargins left="0.75" right="0.75" top="1" bottom="1" header="0.5" footer="0.5"/>
  <pageSetup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7" zoomScale="85" workbookViewId="0">
      <selection activeCell="L53" sqref="L53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15.85546875" style="14" bestFit="1" customWidth="1"/>
    <col min="13" max="13" width="9.14062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351.1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4.1405000000000003</v>
      </c>
      <c r="C11" s="54">
        <v>-4.13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3.5999999999999997E-2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2.9142999999999999</v>
      </c>
      <c r="C15" s="55">
        <v>-2.9089999999999998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190.16</v>
      </c>
      <c r="C17" s="27">
        <f>B$17*1000</f>
        <v>190160</v>
      </c>
      <c r="D17" s="27">
        <f>C$17*4.4482216</f>
        <v>845873.819456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-190.15</v>
      </c>
      <c r="C19" s="29">
        <f>B$19 * 1000</f>
        <v>-190150</v>
      </c>
      <c r="D19" s="25">
        <f>C$19*4.4482216</f>
        <v>-845829.33724000002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65.292303971948485</v>
      </c>
      <c r="C21" s="27">
        <f>2*C$3 / (B$11 - C$11)</f>
        <v>65292.303971948488</v>
      </c>
      <c r="D21" s="27">
        <f>2*D$3 / (B$11 - C$11)</f>
        <v>290434.63684178703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9.7199999999999995E-2</v>
      </c>
      <c r="C23" s="29">
        <f>C$3 *(B$13/100)</f>
        <v>97.199999999999989</v>
      </c>
      <c r="D23" s="29">
        <f>D$3 *(B$13/100)</f>
        <v>432.36713951999997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1.4656271506236009</v>
      </c>
      <c r="C31" s="29">
        <f>C15 *(($C$7 + $B$5)/($C$27+ $B$5))</f>
        <v>-1.4629617339203429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95.791373428056886</v>
      </c>
      <c r="C33" s="27">
        <f>C21*$B$31+C23</f>
        <v>95791.373428056875</v>
      </c>
      <c r="D33" s="27">
        <f>D21*$B$31+D23</f>
        <v>426101.25637634861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-95.422942230455845</v>
      </c>
      <c r="C35" s="29">
        <f>C21*$C$31+C23</f>
        <v>-95422.942230455854</v>
      </c>
      <c r="D35" s="29">
        <f>D21*$C$31+D23</f>
        <v>-424462.39276506583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5.9729999999999999</v>
      </c>
      <c r="C40" s="49">
        <f>B33</f>
        <v>95.791373428056886</v>
      </c>
      <c r="D40" s="49">
        <f>C33</f>
        <v>95791.373428056875</v>
      </c>
      <c r="E40" s="49">
        <f>D33</f>
        <v>426101.25637634861</v>
      </c>
    </row>
    <row r="41" spans="1:13" ht="23.25" customHeight="1" x14ac:dyDescent="0.2">
      <c r="A41" s="48" t="s">
        <v>27</v>
      </c>
      <c r="B41" s="51">
        <v>0.16631899999999999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-5.6299400000000004</v>
      </c>
      <c r="C42" s="49">
        <f>B35</f>
        <v>-95.422942230455845</v>
      </c>
      <c r="D42" s="49">
        <f>C35</f>
        <v>-95422.942230455854</v>
      </c>
      <c r="E42" s="49">
        <f>D35</f>
        <v>-424462.39276506583</v>
      </c>
    </row>
    <row r="45" spans="1:13" x14ac:dyDescent="0.2">
      <c r="L45" s="14" t="s">
        <v>42</v>
      </c>
      <c r="M45" s="14">
        <f>SLOPE(C40:C42,B40:B42)</f>
        <v>16.47982102341377</v>
      </c>
    </row>
    <row r="46" spans="1:13" x14ac:dyDescent="0.2">
      <c r="L46" s="14" t="s">
        <v>43</v>
      </c>
      <c r="M46" s="14">
        <f>RSQ(C40:C42,B40:B42)</f>
        <v>0.99999964734397695</v>
      </c>
    </row>
    <row r="47" spans="1:13" x14ac:dyDescent="0.2">
      <c r="L47" s="14" t="s">
        <v>44</v>
      </c>
      <c r="M47" s="14">
        <f>330/M45</f>
        <v>20.024489315214723</v>
      </c>
    </row>
    <row r="48" spans="1:13" x14ac:dyDescent="0.2">
      <c r="L48" s="14" t="s">
        <v>45</v>
      </c>
      <c r="M48" s="14">
        <f>-(-10-B41)*M45</f>
        <v>167.53911758693084</v>
      </c>
    </row>
    <row r="49" spans="12:13" x14ac:dyDescent="0.2">
      <c r="L49" s="14" t="s">
        <v>46</v>
      </c>
      <c r="M49" s="14">
        <f>-(10-B41)*M45</f>
        <v>-162.05730288134455</v>
      </c>
    </row>
    <row r="51" spans="12:13" x14ac:dyDescent="0.2">
      <c r="L51" s="14" t="s">
        <v>49</v>
      </c>
      <c r="M51" s="14">
        <v>16.47982102341377</v>
      </c>
    </row>
  </sheetData>
  <phoneticPr fontId="1" type="noConversion"/>
  <pageMargins left="0.75" right="0.75" top="1" bottom="1" header="0.5" footer="0.5"/>
  <pageSetup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8" zoomScale="85" workbookViewId="0">
      <selection activeCell="M51" sqref="M51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15.85546875" style="14" bestFit="1" customWidth="1"/>
    <col min="13" max="13" width="9.14062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350.1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4.1119000000000003</v>
      </c>
      <c r="C11" s="54">
        <v>-4.1048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0.14099999999999999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2.9024999999999999</v>
      </c>
      <c r="C15" s="55">
        <v>-2.9007000000000001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190.59</v>
      </c>
      <c r="C17" s="27">
        <f>B$17*1000</f>
        <v>190590</v>
      </c>
      <c r="D17" s="27">
        <f>C$17*4.4482216</f>
        <v>847786.55474399996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-190.79</v>
      </c>
      <c r="C19" s="29">
        <f>B$19 * 1000</f>
        <v>-190790</v>
      </c>
      <c r="D19" s="25">
        <f>C$19*4.4482216</f>
        <v>-848676.19906400004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65.719814524079013</v>
      </c>
      <c r="C21" s="27">
        <f>2*C$3 / (B$11 - C$11)</f>
        <v>65719.814524079018</v>
      </c>
      <c r="D21" s="27">
        <f>2*D$3 / (B$11 - C$11)</f>
        <v>292336.298514002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0.38069999999999993</v>
      </c>
      <c r="C23" s="29">
        <f>C$3 *(B$13/100)</f>
        <v>380.69999999999993</v>
      </c>
      <c r="D23" s="29">
        <f>D$3 *(B$13/100)</f>
        <v>1693.4379631199997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1.4596689193555601</v>
      </c>
      <c r="C31" s="29">
        <f>C15 *(($C$7 + $B$5)/($C$27+ $B$5))</f>
        <v>-1.4587636983203009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96.309870646610264</v>
      </c>
      <c r="C33" s="27">
        <f>C21*$B$31+C23</f>
        <v>96309.870646610259</v>
      </c>
      <c r="D33" s="27">
        <f>D21*$B$31+D23</f>
        <v>428407.6469034577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-95.488979688069719</v>
      </c>
      <c r="C35" s="29">
        <f>C21*$C$31+C23</f>
        <v>-95488.979688069739</v>
      </c>
      <c r="D35" s="29">
        <f>D21*$C$31+D23</f>
        <v>-424756.14201043308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6.0389999999999997</v>
      </c>
      <c r="C40" s="49">
        <f>B33</f>
        <v>96.309870646610264</v>
      </c>
      <c r="D40" s="49">
        <f>C33</f>
        <v>96309.870646610259</v>
      </c>
      <c r="E40" s="49">
        <f>D33</f>
        <v>428407.6469034577</v>
      </c>
    </row>
    <row r="41" spans="1:13" ht="23.25" customHeight="1" x14ac:dyDescent="0.2">
      <c r="A41" s="48" t="s">
        <v>27</v>
      </c>
      <c r="B41" s="51">
        <v>0.26349699999999998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-5.5067399999999997</v>
      </c>
      <c r="C42" s="49">
        <f>B35</f>
        <v>-95.488979688069719</v>
      </c>
      <c r="D42" s="49">
        <f>C35</f>
        <v>-95488.979688069739</v>
      </c>
      <c r="E42" s="49">
        <f>D35</f>
        <v>-424756.14201043308</v>
      </c>
    </row>
    <row r="45" spans="1:13" x14ac:dyDescent="0.2">
      <c r="L45" s="14" t="s">
        <v>42</v>
      </c>
      <c r="M45" s="14">
        <f>SLOPE(C40:C42,B40:B42)</f>
        <v>16.612097781298012</v>
      </c>
    </row>
    <row r="46" spans="1:13" x14ac:dyDescent="0.2">
      <c r="L46" s="14" t="s">
        <v>43</v>
      </c>
      <c r="M46" s="14">
        <f>RSQ(C40:C42,B40:B42)</f>
        <v>0.99999512606497887</v>
      </c>
    </row>
    <row r="47" spans="1:13" x14ac:dyDescent="0.2">
      <c r="L47" s="14" t="s">
        <v>44</v>
      </c>
      <c r="M47" s="14">
        <f>330/M45</f>
        <v>19.865040788016294</v>
      </c>
    </row>
    <row r="48" spans="1:13" x14ac:dyDescent="0.2">
      <c r="L48" s="14" t="s">
        <v>45</v>
      </c>
      <c r="M48" s="14">
        <f>-(-10-B41)*M45</f>
        <v>170.49821574205879</v>
      </c>
    </row>
    <row r="49" spans="12:13" x14ac:dyDescent="0.2">
      <c r="L49" s="14" t="s">
        <v>46</v>
      </c>
      <c r="M49" s="14">
        <f>-(10-B41)*M45</f>
        <v>-161.74373988390144</v>
      </c>
    </row>
    <row r="51" spans="12:13" x14ac:dyDescent="0.2">
      <c r="L51" s="14" t="s">
        <v>49</v>
      </c>
      <c r="M51" s="14">
        <v>16.612097781298012</v>
      </c>
    </row>
  </sheetData>
  <phoneticPr fontId="12" type="noConversion"/>
  <pageMargins left="0.75" right="0.75" top="1" bottom="1" header="0.5" footer="0.5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1" zoomScale="85" workbookViewId="0">
      <selection activeCell="M51" sqref="M51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25.7109375" style="14" customWidth="1"/>
    <col min="13" max="13" width="9.14062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350.7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4.0941000000000001</v>
      </c>
      <c r="C11" s="54">
        <v>-4.0770999999999997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0.125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2.9022999999999999</v>
      </c>
      <c r="C15" s="55">
        <v>-2.903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191.57</v>
      </c>
      <c r="C17" s="27">
        <f>B$17*1000</f>
        <v>191570</v>
      </c>
      <c r="D17" s="27">
        <f>C$17*4.4482216</f>
        <v>852145.81191200006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-192.18</v>
      </c>
      <c r="C19" s="29">
        <f>B$19 * 1000</f>
        <v>-192180</v>
      </c>
      <c r="D19" s="25">
        <f>C$19*4.4482216</f>
        <v>-854859.22708800004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66.085764636773064</v>
      </c>
      <c r="C21" s="27">
        <f>2*C$3 / (B$11 - C$11)</f>
        <v>66085.764636773063</v>
      </c>
      <c r="D21" s="27">
        <f>2*D$3 / (B$11 - C$11)</f>
        <v>293964.12570981006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0.33750000000000002</v>
      </c>
      <c r="C23" s="29">
        <f>C$3 *(B$13/100)</f>
        <v>337.5</v>
      </c>
      <c r="D23" s="29">
        <f>D$3 *(B$13/100)</f>
        <v>1501.2747899999999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1.4595826827195046</v>
      </c>
      <c r="C31" s="29">
        <f>C15 *(($C$7 + $B$5)/($C$27+ $B$5))</f>
        <v>-1.4599347165815808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96.795137638111001</v>
      </c>
      <c r="C33" s="27">
        <f>C21*$B$31+C23</f>
        <v>96795.137638111002</v>
      </c>
      <c r="D33" s="27">
        <f>D21*$B$31+D23</f>
        <v>430566.2220168183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-96.143402065064336</v>
      </c>
      <c r="C35" s="29">
        <f>C21*$C$31+C23</f>
        <v>-96143.402065064336</v>
      </c>
      <c r="D35" s="29">
        <f>D21*$C$31+D23</f>
        <v>-427667.15776330372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6.3773400000000002</v>
      </c>
      <c r="C40" s="49">
        <f>B33</f>
        <v>96.795137638111001</v>
      </c>
      <c r="D40" s="49">
        <f>C33</f>
        <v>96795.137638111002</v>
      </c>
      <c r="E40" s="49">
        <f>D33</f>
        <v>430566.2220168183</v>
      </c>
    </row>
    <row r="41" spans="1:13" ht="23.25" customHeight="1" x14ac:dyDescent="0.2">
      <c r="A41" s="48" t="s">
        <v>27</v>
      </c>
      <c r="B41" s="51">
        <v>0.64461900000000005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-5.09063</v>
      </c>
      <c r="C42" s="49">
        <f>B35</f>
        <v>-96.143402065064336</v>
      </c>
      <c r="D42" s="49">
        <f>C35</f>
        <v>-96143.402065064336</v>
      </c>
      <c r="E42" s="49">
        <f>D35</f>
        <v>-427667.15776330372</v>
      </c>
    </row>
    <row r="45" spans="1:13" x14ac:dyDescent="0.2">
      <c r="L45" s="14" t="s">
        <v>42</v>
      </c>
      <c r="M45" s="14">
        <f>SLOPE(C40:C42,B40:B42)</f>
        <v>16.824118713985666</v>
      </c>
    </row>
    <row r="46" spans="1:13" x14ac:dyDescent="0.2">
      <c r="L46" s="14" t="s">
        <v>43</v>
      </c>
      <c r="M46" s="14">
        <f>RSQ(C40:C42,B40:B42)</f>
        <v>0.99999568389398874</v>
      </c>
    </row>
    <row r="47" spans="1:13" x14ac:dyDescent="0.2">
      <c r="L47" s="14" t="s">
        <v>44</v>
      </c>
      <c r="M47" s="14">
        <f>330/M45</f>
        <v>19.614697542860025</v>
      </c>
    </row>
    <row r="48" spans="1:13" x14ac:dyDescent="0.2">
      <c r="L48" s="14" t="s">
        <v>45</v>
      </c>
      <c r="M48" s="14">
        <f>-(-10-B41)*M45</f>
        <v>179.08633372114738</v>
      </c>
    </row>
    <row r="49" spans="12:13" x14ac:dyDescent="0.2">
      <c r="L49" s="14" t="s">
        <v>47</v>
      </c>
      <c r="M49" s="14">
        <f>-(10-B41)*M45</f>
        <v>-157.39604055856591</v>
      </c>
    </row>
    <row r="51" spans="12:13" x14ac:dyDescent="0.2">
      <c r="L51" s="14" t="s">
        <v>49</v>
      </c>
      <c r="M51" s="14">
        <v>16.824118713985666</v>
      </c>
    </row>
  </sheetData>
  <phoneticPr fontId="12" type="noConversion"/>
  <pageMargins left="0.75" right="0.75" top="1" bottom="1" header="0.5" footer="0.5"/>
  <pageSetup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8" zoomScale="85" workbookViewId="0">
      <selection activeCell="M51" sqref="M51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26.28515625" style="14" customWidth="1"/>
    <col min="13" max="13" width="9.14062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350.2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4.1220999999999997</v>
      </c>
      <c r="C11" s="54">
        <v>-4.1117999999999997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-7.0000000000000007E-2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2.9045999999999998</v>
      </c>
      <c r="C15" s="55">
        <v>-2.9009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190.42</v>
      </c>
      <c r="C17" s="27">
        <f>B$17*1000</f>
        <v>190420</v>
      </c>
      <c r="D17" s="27">
        <f>C$17*4.4482216</f>
        <v>847030.35707200004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-190.44</v>
      </c>
      <c r="C19" s="29">
        <f>B$19 * 1000</f>
        <v>-190440</v>
      </c>
      <c r="D19" s="25">
        <f>C$19*4.4482216</f>
        <v>-847119.32150399999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65.582530756992441</v>
      </c>
      <c r="C21" s="27">
        <f>2*C$3 / (B$11 - C$11)</f>
        <v>65582.530756992448</v>
      </c>
      <c r="D21" s="27">
        <f>2*D$3 / (B$11 - C$11)</f>
        <v>291725.62989591813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-0.18900000000000003</v>
      </c>
      <c r="C23" s="29">
        <f>C$3 *(B$13/100)</f>
        <v>-189.00000000000003</v>
      </c>
      <c r="D23" s="29">
        <f>D$3 *(B$13/100)</f>
        <v>-840.7138824000001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1.4607274030574877</v>
      </c>
      <c r="C31" s="29">
        <f>C15 *(($C$7 + $B$5)/($C$27+ $B$5))</f>
        <v>-1.4588666678817968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95.609199838599395</v>
      </c>
      <c r="C33" s="27">
        <f>C21*$B$31+C23</f>
        <v>95609.199838599394</v>
      </c>
      <c r="D33" s="27">
        <f>D21*$B$31+D23</f>
        <v>425290.90788077429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-95.865168116709</v>
      </c>
      <c r="C35" s="29">
        <f>C21*$C$31+C23</f>
        <v>-95865.168116709028</v>
      </c>
      <c r="D35" s="29">
        <f>D21*$C$31+D23</f>
        <v>-426429.51150437637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6.3040200000000004</v>
      </c>
      <c r="C40" s="49">
        <f>B33</f>
        <v>95.609199838599395</v>
      </c>
      <c r="D40" s="49">
        <f>C33</f>
        <v>95609.199838599394</v>
      </c>
      <c r="E40" s="49">
        <f>D33</f>
        <v>425290.90788077429</v>
      </c>
    </row>
    <row r="41" spans="1:13" ht="23.25" customHeight="1" x14ac:dyDescent="0.2">
      <c r="A41" s="48" t="s">
        <v>27</v>
      </c>
      <c r="B41" s="51">
        <v>0.53485099999999997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-5.2269399999999999</v>
      </c>
      <c r="C42" s="49">
        <f>B35</f>
        <v>-95.865168116709</v>
      </c>
      <c r="D42" s="49">
        <f>C35</f>
        <v>-95865.168116709028</v>
      </c>
      <c r="E42" s="49">
        <f>D35</f>
        <v>-426429.51150437637</v>
      </c>
    </row>
    <row r="45" spans="1:13" x14ac:dyDescent="0.2">
      <c r="L45" s="14" t="s">
        <v>42</v>
      </c>
      <c r="M45" s="14">
        <f>SLOPE(C40:C42,B40:B42)</f>
        <v>16.605233842836896</v>
      </c>
    </row>
    <row r="46" spans="1:13" x14ac:dyDescent="0.2">
      <c r="L46" s="14" t="s">
        <v>43</v>
      </c>
      <c r="M46" s="14">
        <f>RSQ(C40:C42,B40:B42)</f>
        <v>0.99999869759212623</v>
      </c>
    </row>
    <row r="47" spans="1:13" x14ac:dyDescent="0.2">
      <c r="L47" s="14" t="s">
        <v>44</v>
      </c>
      <c r="M47" s="14">
        <f>330/M45</f>
        <v>19.873252200079929</v>
      </c>
    </row>
    <row r="48" spans="1:13" x14ac:dyDescent="0.2">
      <c r="L48" s="14" t="s">
        <v>48</v>
      </c>
      <c r="M48" s="14">
        <f>-(-10-B41)*M45</f>
        <v>174.93366435444412</v>
      </c>
    </row>
    <row r="49" spans="12:13" x14ac:dyDescent="0.2">
      <c r="L49" s="14" t="s">
        <v>47</v>
      </c>
      <c r="M49" s="14">
        <f>-(10-B41)*M45</f>
        <v>-157.17101250229379</v>
      </c>
    </row>
    <row r="51" spans="12:13" x14ac:dyDescent="0.2">
      <c r="L51" s="14" t="s">
        <v>49</v>
      </c>
      <c r="M51" s="14">
        <v>16.605233842836896</v>
      </c>
    </row>
  </sheetData>
  <phoneticPr fontId="12" type="noConversion"/>
  <pageMargins left="0.75" right="0.75" top="1" bottom="1" header="0.5" footer="0.5"/>
  <pageSetup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37" zoomScale="85" workbookViewId="0">
      <selection activeCell="M47" sqref="M47"/>
    </sheetView>
  </sheetViews>
  <sheetFormatPr defaultColWidth="8.85546875" defaultRowHeight="12.75" x14ac:dyDescent="0.2"/>
  <cols>
    <col min="1" max="1" width="26.42578125" style="13" customWidth="1"/>
    <col min="2" max="2" width="17.28515625" style="32" bestFit="1" customWidth="1"/>
    <col min="3" max="3" width="18.42578125" style="32" bestFit="1" customWidth="1"/>
    <col min="4" max="4" width="19" style="32" bestFit="1" customWidth="1"/>
    <col min="5" max="5" width="19" style="14" bestFit="1" customWidth="1"/>
    <col min="6" max="7" width="9.140625" style="14" customWidth="1"/>
    <col min="8" max="8" width="13.28515625" style="14" customWidth="1"/>
    <col min="9" max="9" width="12.28515625" style="14" customWidth="1"/>
    <col min="10" max="10" width="12.42578125" style="14" customWidth="1"/>
    <col min="11" max="11" width="13" style="14" customWidth="1"/>
    <col min="12" max="12" width="15.85546875" style="14" bestFit="1" customWidth="1"/>
    <col min="13" max="13" width="9.140625" style="14" customWidth="1"/>
  </cols>
  <sheetData>
    <row r="1" spans="1:11" s="35" customFormat="1" ht="26.25" x14ac:dyDescent="0.4">
      <c r="A1" s="36" t="s">
        <v>0</v>
      </c>
      <c r="B1" s="33"/>
      <c r="C1" s="33"/>
      <c r="D1" s="33"/>
      <c r="E1" s="34"/>
      <c r="F1" s="34"/>
      <c r="G1" s="34"/>
      <c r="H1" s="34"/>
      <c r="I1" s="34"/>
    </row>
    <row r="2" spans="1:11" s="3" customFormat="1" ht="15.75" x14ac:dyDescent="0.25">
      <c r="A2" s="5" t="s">
        <v>8</v>
      </c>
      <c r="B2" s="25" t="s">
        <v>4</v>
      </c>
      <c r="C2" s="25" t="s">
        <v>14</v>
      </c>
      <c r="D2" s="25" t="s">
        <v>5</v>
      </c>
    </row>
    <row r="3" spans="1:11" s="4" customFormat="1" ht="15.75" x14ac:dyDescent="0.25">
      <c r="A3" s="9"/>
      <c r="B3" s="53">
        <v>270</v>
      </c>
      <c r="C3" s="25">
        <f>B$3*1000</f>
        <v>270000</v>
      </c>
      <c r="D3" s="25">
        <f>C$3*4.4482216</f>
        <v>1201019.8319999999</v>
      </c>
      <c r="E3" s="3"/>
      <c r="F3" s="3"/>
      <c r="G3" s="3"/>
      <c r="H3" s="3"/>
      <c r="I3" s="3"/>
    </row>
    <row r="4" spans="1:11" s="18" customFormat="1" ht="20.25" x14ac:dyDescent="0.3">
      <c r="A4" s="15" t="s">
        <v>1</v>
      </c>
      <c r="B4" s="26" t="s">
        <v>6</v>
      </c>
      <c r="C4" s="27"/>
      <c r="D4" s="27"/>
      <c r="E4" s="17"/>
      <c r="F4" s="17"/>
      <c r="G4" s="17"/>
      <c r="H4" s="17"/>
      <c r="I4" s="17"/>
    </row>
    <row r="5" spans="1:11" s="18" customFormat="1" ht="15.75" x14ac:dyDescent="0.25">
      <c r="A5" s="19"/>
      <c r="B5" s="56">
        <v>350.8</v>
      </c>
      <c r="C5" s="27"/>
      <c r="D5" s="27"/>
      <c r="E5" s="17"/>
      <c r="F5" s="17"/>
      <c r="G5" s="17"/>
      <c r="H5" s="17"/>
      <c r="I5" s="17"/>
    </row>
    <row r="6" spans="1:11" s="6" customFormat="1" ht="20.25" x14ac:dyDescent="0.3">
      <c r="A6" s="2" t="s">
        <v>2</v>
      </c>
      <c r="B6" s="28" t="s">
        <v>7</v>
      </c>
      <c r="C6" s="28" t="s">
        <v>6</v>
      </c>
      <c r="D6" s="29"/>
      <c r="E6" s="10"/>
      <c r="F6" s="10"/>
      <c r="G6" s="10"/>
      <c r="H6" s="10"/>
      <c r="I6" s="10"/>
    </row>
    <row r="7" spans="1:11" s="6" customFormat="1" ht="15.75" x14ac:dyDescent="0.25">
      <c r="A7" s="7"/>
      <c r="B7" s="56">
        <v>30</v>
      </c>
      <c r="C7" s="41">
        <f>B$7*1000</f>
        <v>30000</v>
      </c>
      <c r="D7" s="29"/>
      <c r="E7" s="10"/>
      <c r="F7" s="10"/>
      <c r="G7" s="10"/>
      <c r="H7" s="10"/>
      <c r="I7" s="10"/>
    </row>
    <row r="8" spans="1:11" s="18" customFormat="1" ht="20.25" x14ac:dyDescent="0.3">
      <c r="A8" s="15" t="s">
        <v>3</v>
      </c>
      <c r="B8" s="26" t="s">
        <v>15</v>
      </c>
      <c r="C8" s="27"/>
      <c r="D8" s="27"/>
      <c r="E8" s="17"/>
      <c r="F8" s="17"/>
      <c r="G8" s="17"/>
      <c r="H8" s="17"/>
      <c r="I8" s="17"/>
    </row>
    <row r="9" spans="1:11" s="18" customFormat="1" ht="15.75" x14ac:dyDescent="0.25">
      <c r="A9" s="19"/>
      <c r="B9" s="42">
        <v>10</v>
      </c>
      <c r="C9" s="27"/>
      <c r="D9" s="27"/>
      <c r="E9" s="17"/>
      <c r="F9" s="17"/>
      <c r="G9" s="17"/>
      <c r="H9" s="17"/>
      <c r="I9" s="17"/>
    </row>
    <row r="10" spans="1:11" s="6" customFormat="1" ht="15.75" x14ac:dyDescent="0.25">
      <c r="A10" s="5" t="s">
        <v>9</v>
      </c>
      <c r="B10" s="43" t="s">
        <v>12</v>
      </c>
      <c r="C10" s="29" t="s">
        <v>13</v>
      </c>
      <c r="D10" s="25"/>
      <c r="E10" s="3"/>
      <c r="F10" s="3"/>
      <c r="G10" s="10"/>
      <c r="H10" s="10"/>
      <c r="I10" s="10"/>
      <c r="J10" s="10"/>
      <c r="K10" s="10"/>
    </row>
    <row r="11" spans="1:11" s="6" customFormat="1" ht="15.75" x14ac:dyDescent="0.25">
      <c r="A11" s="9"/>
      <c r="B11" s="53">
        <v>4.1516999999999999</v>
      </c>
      <c r="C11" s="54">
        <v>-4.1433999999999997</v>
      </c>
      <c r="D11" s="25"/>
      <c r="E11" s="3"/>
      <c r="F11" s="3"/>
      <c r="G11" s="10"/>
      <c r="H11" s="10"/>
      <c r="I11" s="10"/>
      <c r="J11" s="10"/>
      <c r="K11" s="10"/>
    </row>
    <row r="12" spans="1:11" s="18" customFormat="1" ht="15.75" x14ac:dyDescent="0.25">
      <c r="A12" s="19" t="s">
        <v>10</v>
      </c>
      <c r="B12" s="27" t="s">
        <v>11</v>
      </c>
      <c r="F12" s="21"/>
      <c r="G12" s="17"/>
      <c r="H12" s="17"/>
      <c r="I12" s="17"/>
      <c r="J12" s="17"/>
      <c r="K12" s="17"/>
    </row>
    <row r="13" spans="1:11" s="18" customFormat="1" ht="15.75" x14ac:dyDescent="0.25">
      <c r="A13" s="19"/>
      <c r="B13" s="54">
        <v>0.16600000000000001</v>
      </c>
      <c r="F13" s="21"/>
      <c r="G13" s="17"/>
      <c r="H13" s="17"/>
      <c r="I13" s="17"/>
      <c r="J13" s="17"/>
      <c r="K13" s="17"/>
    </row>
    <row r="14" spans="1:11" s="6" customFormat="1" ht="15.75" x14ac:dyDescent="0.25">
      <c r="A14" s="5" t="s">
        <v>24</v>
      </c>
      <c r="B14" s="37" t="s">
        <v>12</v>
      </c>
      <c r="C14" s="37" t="s">
        <v>13</v>
      </c>
      <c r="D14" s="29"/>
      <c r="E14" s="10"/>
      <c r="F14" s="10"/>
      <c r="G14" s="10"/>
      <c r="H14" s="10"/>
    </row>
    <row r="15" spans="1:11" s="39" customFormat="1" ht="15.75" x14ac:dyDescent="0.25">
      <c r="A15" s="24"/>
      <c r="B15" s="54">
        <v>2.9028</v>
      </c>
      <c r="C15" s="55">
        <v>-2.9026000000000001</v>
      </c>
      <c r="D15" s="38"/>
    </row>
    <row r="16" spans="1:11" s="18" customFormat="1" ht="15.75" x14ac:dyDescent="0.25">
      <c r="A16" s="22" t="s">
        <v>21</v>
      </c>
      <c r="B16" s="27" t="s">
        <v>4</v>
      </c>
      <c r="C16" s="30" t="s">
        <v>14</v>
      </c>
      <c r="D16" s="21" t="s">
        <v>5</v>
      </c>
      <c r="E16" s="17"/>
      <c r="F16" s="17"/>
      <c r="G16" s="17"/>
      <c r="H16" s="17"/>
    </row>
    <row r="17" spans="1:13" s="20" customFormat="1" ht="15.75" x14ac:dyDescent="0.25">
      <c r="A17" s="23"/>
      <c r="B17" s="54">
        <v>188.9</v>
      </c>
      <c r="C17" s="27">
        <f>B$17*1000</f>
        <v>188900</v>
      </c>
      <c r="D17" s="27">
        <f>C$17*4.4482216</f>
        <v>840269.06024000002</v>
      </c>
    </row>
    <row r="18" spans="1:13" s="39" customFormat="1" ht="15.75" x14ac:dyDescent="0.25">
      <c r="A18" s="46" t="s">
        <v>22</v>
      </c>
      <c r="B18" s="29" t="s">
        <v>4</v>
      </c>
      <c r="C18" s="25" t="s">
        <v>14</v>
      </c>
      <c r="D18" s="3" t="s">
        <v>5</v>
      </c>
    </row>
    <row r="19" spans="1:13" s="39" customFormat="1" ht="15.75" x14ac:dyDescent="0.25">
      <c r="A19" s="45"/>
      <c r="B19" s="54">
        <v>-189.1</v>
      </c>
      <c r="C19" s="29">
        <f>B$19 * 1000</f>
        <v>-189100</v>
      </c>
      <c r="D19" s="25">
        <f>C$19*4.4482216</f>
        <v>-841158.70455999998</v>
      </c>
    </row>
    <row r="20" spans="1:13" s="16" customFormat="1" ht="15" customHeight="1" x14ac:dyDescent="0.25">
      <c r="A20" s="40" t="s">
        <v>16</v>
      </c>
      <c r="B20" s="27" t="s">
        <v>17</v>
      </c>
      <c r="C20" s="27" t="s">
        <v>18</v>
      </c>
      <c r="D20" s="27" t="s">
        <v>19</v>
      </c>
    </row>
    <row r="21" spans="1:13" s="16" customFormat="1" ht="16.5" customHeight="1" x14ac:dyDescent="0.25">
      <c r="A21" s="23"/>
      <c r="B21" s="27">
        <f>2*B$3 / (B$11 - C$11)</f>
        <v>65.098672710395292</v>
      </c>
      <c r="C21" s="27">
        <f>2*C$3 / (B$11 - C$11)</f>
        <v>65098.672710395294</v>
      </c>
      <c r="D21" s="27">
        <f>2*D$3 / (B$11 - C$11)</f>
        <v>289573.32208171091</v>
      </c>
    </row>
    <row r="22" spans="1:13" s="6" customFormat="1" ht="15.75" x14ac:dyDescent="0.25">
      <c r="A22" s="5" t="s">
        <v>20</v>
      </c>
      <c r="B22" s="29" t="s">
        <v>4</v>
      </c>
      <c r="C22" s="25" t="s">
        <v>14</v>
      </c>
      <c r="D22" s="3" t="s">
        <v>5</v>
      </c>
      <c r="E22" s="10"/>
      <c r="F22" s="10"/>
      <c r="G22" s="10"/>
      <c r="H22" s="10"/>
    </row>
    <row r="23" spans="1:13" s="8" customFormat="1" ht="15.75" x14ac:dyDescent="0.25">
      <c r="A23" s="24"/>
      <c r="B23" s="29">
        <f>B$3 *(B$13/100)</f>
        <v>0.44819999999999999</v>
      </c>
      <c r="C23" s="29">
        <f>C$3 *(B$13/100)</f>
        <v>448.2</v>
      </c>
      <c r="D23" s="29">
        <f>D$3 *(B$13/100)</f>
        <v>1993.6929211199999</v>
      </c>
    </row>
    <row r="24" spans="1:13" s="1" customFormat="1" x14ac:dyDescent="0.2">
      <c r="A24" s="11"/>
      <c r="B24" s="31"/>
      <c r="C24" s="31"/>
      <c r="D24" s="31"/>
      <c r="E24" s="12"/>
      <c r="F24" s="12"/>
      <c r="G24" s="12"/>
      <c r="H24" s="12"/>
      <c r="I24" s="12"/>
      <c r="J24" s="12"/>
      <c r="K24" s="12"/>
      <c r="L24" s="12"/>
      <c r="M24" s="12"/>
    </row>
    <row r="25" spans="1:13" s="35" customFormat="1" ht="26.25" x14ac:dyDescent="0.4">
      <c r="A25" s="36" t="s">
        <v>23</v>
      </c>
      <c r="B25" s="33"/>
      <c r="C25" s="33"/>
      <c r="D25" s="33"/>
      <c r="E25" s="34"/>
      <c r="F25" s="34"/>
      <c r="G25" s="34"/>
      <c r="H25" s="34"/>
      <c r="I25" s="34"/>
    </row>
    <row r="26" spans="1:13" s="6" customFormat="1" ht="20.25" x14ac:dyDescent="0.3">
      <c r="A26" s="2" t="s">
        <v>2</v>
      </c>
      <c r="B26" s="28" t="s">
        <v>7</v>
      </c>
      <c r="C26" s="28" t="s">
        <v>6</v>
      </c>
      <c r="D26" s="29"/>
      <c r="E26" s="10"/>
      <c r="F26" s="10"/>
      <c r="G26" s="10"/>
      <c r="H26" s="10"/>
      <c r="I26" s="10"/>
    </row>
    <row r="27" spans="1:13" s="6" customFormat="1" ht="15.75" x14ac:dyDescent="0.25">
      <c r="A27" s="7"/>
      <c r="B27" s="56">
        <v>60</v>
      </c>
      <c r="C27" s="41">
        <f>B$27*1000</f>
        <v>60000</v>
      </c>
      <c r="D27" s="29"/>
      <c r="E27" s="10"/>
      <c r="F27" s="10"/>
      <c r="G27" s="10"/>
      <c r="H27" s="10"/>
      <c r="I27" s="10"/>
    </row>
    <row r="28" spans="1:13" s="18" customFormat="1" ht="20.25" x14ac:dyDescent="0.3">
      <c r="A28" s="15" t="s">
        <v>3</v>
      </c>
      <c r="B28" s="26" t="s">
        <v>15</v>
      </c>
      <c r="C28" s="27"/>
      <c r="D28" s="27"/>
      <c r="E28" s="17"/>
      <c r="F28" s="17"/>
      <c r="G28" s="17"/>
      <c r="H28" s="17"/>
      <c r="I28" s="17"/>
    </row>
    <row r="29" spans="1:13" s="18" customFormat="1" ht="15.75" x14ac:dyDescent="0.25">
      <c r="A29" s="44"/>
      <c r="B29" s="52"/>
      <c r="C29" s="27"/>
      <c r="D29" s="27"/>
      <c r="E29" s="17"/>
      <c r="F29" s="17"/>
      <c r="G29" s="17"/>
      <c r="H29" s="17"/>
      <c r="I29" s="17"/>
    </row>
    <row r="30" spans="1:13" s="6" customFormat="1" ht="15.75" x14ac:dyDescent="0.25">
      <c r="A30" s="5" t="s">
        <v>24</v>
      </c>
      <c r="B30" s="37" t="s">
        <v>12</v>
      </c>
      <c r="C30" s="37" t="s">
        <v>13</v>
      </c>
      <c r="D30" s="29"/>
      <c r="E30" s="10"/>
      <c r="F30" s="10"/>
      <c r="G30" s="10"/>
      <c r="H30" s="10"/>
    </row>
    <row r="31" spans="1:13" s="39" customFormat="1" ht="15.75" x14ac:dyDescent="0.25">
      <c r="A31" s="24"/>
      <c r="B31" s="29">
        <f>B15 *(($C$7 + $B$5)/($C$27+ $B$5))</f>
        <v>1.4598365264420687</v>
      </c>
      <c r="C31" s="29">
        <f>C15 *(($C$7 + $B$5)/($C$27+ $B$5))</f>
        <v>-1.4597359451738834</v>
      </c>
      <c r="D31" s="38"/>
    </row>
    <row r="32" spans="1:13" s="18" customFormat="1" ht="15.75" x14ac:dyDescent="0.25">
      <c r="A32" s="22" t="s">
        <v>21</v>
      </c>
      <c r="B32" s="27" t="s">
        <v>4</v>
      </c>
      <c r="C32" s="30" t="s">
        <v>14</v>
      </c>
      <c r="D32" s="21" t="s">
        <v>5</v>
      </c>
      <c r="E32" s="17"/>
      <c r="F32" s="17"/>
      <c r="G32" s="17"/>
      <c r="H32" s="17"/>
    </row>
    <row r="33" spans="1:13" s="20" customFormat="1" ht="15.75" x14ac:dyDescent="0.25">
      <c r="A33" s="23"/>
      <c r="B33" s="27">
        <f>B21*$B$31+B23</f>
        <v>95.481620245532554</v>
      </c>
      <c r="C33" s="27">
        <f>C21*$B$31+C23</f>
        <v>95481.620245532555</v>
      </c>
      <c r="D33" s="27">
        <f>D21*$B$31+D23</f>
        <v>424723.40557917522</v>
      </c>
    </row>
    <row r="34" spans="1:13" s="39" customFormat="1" ht="15.75" x14ac:dyDescent="0.25">
      <c r="A34" s="46" t="s">
        <v>22</v>
      </c>
      <c r="B34" s="29" t="s">
        <v>4</v>
      </c>
      <c r="C34" s="25" t="s">
        <v>14</v>
      </c>
      <c r="D34" s="3" t="s">
        <v>5</v>
      </c>
    </row>
    <row r="35" spans="1:13" s="39" customFormat="1" ht="15.75" x14ac:dyDescent="0.25">
      <c r="A35" s="45"/>
      <c r="B35" s="29">
        <f>B21*$C$31+B23</f>
        <v>-94.578672538474166</v>
      </c>
      <c r="C35" s="29">
        <f>C21*$C$31+C23</f>
        <v>-94578.672538474173</v>
      </c>
      <c r="D35" s="29">
        <f>D21*$C$31+D23</f>
        <v>-420706.89408496767</v>
      </c>
    </row>
    <row r="38" spans="1:13" s="35" customFormat="1" ht="26.25" x14ac:dyDescent="0.4">
      <c r="A38" s="36" t="s">
        <v>25</v>
      </c>
      <c r="B38" s="33"/>
      <c r="C38" s="33"/>
      <c r="D38" s="33"/>
      <c r="E38" s="34"/>
      <c r="F38" s="34"/>
      <c r="G38" s="34"/>
      <c r="H38" s="34"/>
      <c r="I38" s="34"/>
    </row>
    <row r="39" spans="1:13" ht="20.25" x14ac:dyDescent="0.3">
      <c r="B39" s="26" t="s">
        <v>15</v>
      </c>
      <c r="C39" s="50" t="s">
        <v>4</v>
      </c>
      <c r="D39" s="50" t="s">
        <v>14</v>
      </c>
      <c r="E39" s="50" t="s">
        <v>5</v>
      </c>
    </row>
    <row r="40" spans="1:13" ht="26.25" customHeight="1" x14ac:dyDescent="0.2">
      <c r="A40" s="47" t="s">
        <v>26</v>
      </c>
      <c r="B40" s="51">
        <v>6.2019099999999998</v>
      </c>
      <c r="C40" s="49">
        <f>B33</f>
        <v>95.481620245532554</v>
      </c>
      <c r="D40" s="49">
        <f>C33</f>
        <v>95481.620245532555</v>
      </c>
      <c r="E40" s="49">
        <f>D33</f>
        <v>424723.40557917522</v>
      </c>
    </row>
    <row r="41" spans="1:13" ht="23.25" customHeight="1" x14ac:dyDescent="0.2">
      <c r="A41" s="48" t="s">
        <v>27</v>
      </c>
      <c r="B41" s="51">
        <v>0.466248</v>
      </c>
      <c r="C41" s="49">
        <v>0</v>
      </c>
      <c r="D41" s="49">
        <v>0</v>
      </c>
      <c r="E41" s="49">
        <v>0</v>
      </c>
    </row>
    <row r="42" spans="1:13" ht="29.25" customHeight="1" x14ac:dyDescent="0.2">
      <c r="A42" s="47" t="s">
        <v>28</v>
      </c>
      <c r="B42" s="51">
        <v>-5.2678000000000003</v>
      </c>
      <c r="C42" s="49">
        <f>B35</f>
        <v>-94.578672538474166</v>
      </c>
      <c r="D42" s="49">
        <f>C35</f>
        <v>-94578.672538474173</v>
      </c>
      <c r="E42" s="49">
        <f>D35</f>
        <v>-420706.89408496767</v>
      </c>
    </row>
    <row r="45" spans="1:13" x14ac:dyDescent="0.2">
      <c r="L45" s="14" t="s">
        <v>42</v>
      </c>
      <c r="M45" s="14">
        <f>SLOPE(C40:C42,B40:B42)</f>
        <v>16.570631156612254</v>
      </c>
    </row>
    <row r="46" spans="1:13" x14ac:dyDescent="0.2">
      <c r="L46" s="14" t="s">
        <v>43</v>
      </c>
      <c r="M46" s="14">
        <f>RSQ(C40:C42,B40:B42)</f>
        <v>0.99999291561955894</v>
      </c>
    </row>
    <row r="47" spans="1:13" x14ac:dyDescent="0.2">
      <c r="L47" s="14" t="s">
        <v>44</v>
      </c>
      <c r="M47" s="14">
        <f>330/M45</f>
        <v>19.914751398489646</v>
      </c>
    </row>
    <row r="48" spans="1:13" x14ac:dyDescent="0.2">
      <c r="L48" s="14" t="s">
        <v>45</v>
      </c>
      <c r="M48" s="14">
        <f>-(-10-B41)*M45</f>
        <v>173.43233520163071</v>
      </c>
    </row>
    <row r="49" spans="12:13" x14ac:dyDescent="0.2">
      <c r="L49" s="14" t="s">
        <v>46</v>
      </c>
      <c r="M49" s="14">
        <f>-(10-B41)*M45</f>
        <v>-157.9802879306144</v>
      </c>
    </row>
    <row r="51" spans="12:13" x14ac:dyDescent="0.2">
      <c r="L51" s="14" t="s">
        <v>49</v>
      </c>
      <c r="M51" s="14">
        <v>16.570631156612254</v>
      </c>
    </row>
  </sheetData>
  <phoneticPr fontId="12" type="noConversion"/>
  <pageMargins left="0.75" right="0.75" top="1" bottom="1" header="0.5" footer="0.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LBCB Serial Numbers</vt:lpstr>
      <vt:lpstr>X1 LOAD CELL</vt:lpstr>
      <vt:lpstr>X2 LOAD CELL</vt:lpstr>
      <vt:lpstr>Y1 LOAD CELL</vt:lpstr>
      <vt:lpstr>Z1 LOAD CELL</vt:lpstr>
      <vt:lpstr>Z2 LOAD CELL</vt:lpstr>
      <vt:lpstr>Z3 LOAD CELL</vt:lpstr>
    </vt:vector>
  </TitlesOfParts>
  <Company>the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Bletzinger, Michael Erwin</cp:lastModifiedBy>
  <dcterms:created xsi:type="dcterms:W3CDTF">2006-04-01T03:23:52Z</dcterms:created>
  <dcterms:modified xsi:type="dcterms:W3CDTF">2014-06-04T13:30:14Z</dcterms:modified>
</cp:coreProperties>
</file>