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45" yWindow="2205" windowWidth="24255" windowHeight="15405" tabRatio="677" activeTab="6"/>
  </bookViews>
  <sheets>
    <sheet name="Serial Numbers" sheetId="16" r:id="rId1"/>
    <sheet name="X1 LOAD CELL" sheetId="10" r:id="rId2"/>
    <sheet name="X2 LOAD CELL" sheetId="11" r:id="rId3"/>
    <sheet name="Y1 LOAD CELL" sheetId="12" r:id="rId4"/>
    <sheet name="Z1 LOAD CELL" sheetId="13" r:id="rId5"/>
    <sheet name="Z2 LOAD CELL" sheetId="14" r:id="rId6"/>
    <sheet name="Z3 LOAD CELL" sheetId="15" r:id="rId7"/>
  </sheets>
  <calcPr calcId="145621"/>
</workbook>
</file>

<file path=xl/calcChain.xml><?xml version="1.0" encoding="utf-8"?>
<calcChain xmlns="http://schemas.openxmlformats.org/spreadsheetml/2006/main">
  <c r="C3" i="10" l="1"/>
  <c r="D3" i="10"/>
  <c r="D23" i="10" s="1"/>
  <c r="C7" i="10"/>
  <c r="C17" i="10"/>
  <c r="D17" i="10" s="1"/>
  <c r="C19" i="10"/>
  <c r="D19" i="10" s="1"/>
  <c r="B21" i="10"/>
  <c r="B33" i="10" s="1"/>
  <c r="C40" i="10" s="1"/>
  <c r="C21" i="10"/>
  <c r="D21" i="10"/>
  <c r="D33" i="10" s="1"/>
  <c r="E40" i="10" s="1"/>
  <c r="B23" i="10"/>
  <c r="C23" i="10"/>
  <c r="C27" i="10"/>
  <c r="B31" i="10" s="1"/>
  <c r="C33" i="10" s="1"/>
  <c r="D40" i="10" s="1"/>
  <c r="C31" i="10"/>
  <c r="C35" i="10" s="1"/>
  <c r="D42" i="10" s="1"/>
  <c r="C3" i="11"/>
  <c r="C7" i="11"/>
  <c r="C31" i="11" s="1"/>
  <c r="B35" i="11" s="1"/>
  <c r="C42" i="11" s="1"/>
  <c r="C17" i="11"/>
  <c r="D17" i="11"/>
  <c r="C19" i="11"/>
  <c r="D19" i="11"/>
  <c r="B21" i="11"/>
  <c r="C21" i="11"/>
  <c r="B23" i="11"/>
  <c r="C27" i="11"/>
  <c r="B31" i="11"/>
  <c r="B33" i="11" s="1"/>
  <c r="C40" i="11" s="1"/>
  <c r="C3" i="12"/>
  <c r="D3" i="12"/>
  <c r="D23" i="12" s="1"/>
  <c r="C7" i="12"/>
  <c r="C17" i="12"/>
  <c r="D17" i="12" s="1"/>
  <c r="C19" i="12"/>
  <c r="D19" i="12" s="1"/>
  <c r="B21" i="12"/>
  <c r="C21" i="12"/>
  <c r="B23" i="12"/>
  <c r="C23" i="12"/>
  <c r="C27" i="12"/>
  <c r="B31" i="12" s="1"/>
  <c r="C33" i="12" s="1"/>
  <c r="D40" i="12" s="1"/>
  <c r="C3" i="13"/>
  <c r="C7" i="13"/>
  <c r="C31" i="13" s="1"/>
  <c r="C17" i="13"/>
  <c r="D17" i="13"/>
  <c r="C19" i="13"/>
  <c r="D19" i="13"/>
  <c r="B21" i="13"/>
  <c r="B23" i="13"/>
  <c r="C27" i="13"/>
  <c r="C3" i="14"/>
  <c r="D3" i="14"/>
  <c r="D23" i="14" s="1"/>
  <c r="C7" i="14"/>
  <c r="C17" i="14"/>
  <c r="D17" i="14" s="1"/>
  <c r="C19" i="14"/>
  <c r="D19" i="14" s="1"/>
  <c r="B21" i="14"/>
  <c r="B33" i="14" s="1"/>
  <c r="C40" i="14" s="1"/>
  <c r="C21" i="14"/>
  <c r="B23" i="14"/>
  <c r="C23" i="14"/>
  <c r="C33" i="14" s="1"/>
  <c r="D40" i="14" s="1"/>
  <c r="C27" i="14"/>
  <c r="B31" i="14" s="1"/>
  <c r="C31" i="14"/>
  <c r="C3" i="15"/>
  <c r="C7" i="15"/>
  <c r="C31" i="15" s="1"/>
  <c r="B35" i="15" s="1"/>
  <c r="C42" i="15" s="1"/>
  <c r="C17" i="15"/>
  <c r="D17" i="15"/>
  <c r="C19" i="15"/>
  <c r="D19" i="15"/>
  <c r="B21" i="15"/>
  <c r="C21" i="15"/>
  <c r="B23" i="15"/>
  <c r="C27" i="15"/>
  <c r="M46" i="11" l="1"/>
  <c r="M45" i="11"/>
  <c r="B35" i="14"/>
  <c r="C42" i="14" s="1"/>
  <c r="M46" i="14" s="1"/>
  <c r="B31" i="15"/>
  <c r="B33" i="15" s="1"/>
  <c r="C40" i="15" s="1"/>
  <c r="C33" i="15"/>
  <c r="D40" i="15" s="1"/>
  <c r="C35" i="14"/>
  <c r="D42" i="14" s="1"/>
  <c r="D21" i="14"/>
  <c r="D3" i="13"/>
  <c r="C23" i="13"/>
  <c r="B35" i="10"/>
  <c r="C42" i="10" s="1"/>
  <c r="M45" i="10"/>
  <c r="B31" i="13"/>
  <c r="B33" i="13" s="1"/>
  <c r="C40" i="13" s="1"/>
  <c r="C21" i="13"/>
  <c r="C31" i="12"/>
  <c r="D21" i="12"/>
  <c r="C23" i="11"/>
  <c r="D3" i="11"/>
  <c r="C33" i="11"/>
  <c r="D40" i="11" s="1"/>
  <c r="C23" i="15"/>
  <c r="C35" i="15" s="1"/>
  <c r="D42" i="15" s="1"/>
  <c r="D3" i="15"/>
  <c r="B35" i="13"/>
  <c r="C42" i="13" s="1"/>
  <c r="B33" i="12"/>
  <c r="C40" i="12" s="1"/>
  <c r="C35" i="11"/>
  <c r="D42" i="11" s="1"/>
  <c r="M46" i="10"/>
  <c r="D35" i="10"/>
  <c r="E42" i="10" s="1"/>
  <c r="D21" i="11" l="1"/>
  <c r="D23" i="11"/>
  <c r="C33" i="13"/>
  <c r="D40" i="13" s="1"/>
  <c r="C35" i="13"/>
  <c r="D42" i="13" s="1"/>
  <c r="D33" i="12"/>
  <c r="E40" i="12" s="1"/>
  <c r="D35" i="12"/>
  <c r="E42" i="12" s="1"/>
  <c r="M49" i="10"/>
  <c r="M47" i="10"/>
  <c r="M48" i="10"/>
  <c r="D33" i="14"/>
  <c r="E40" i="14" s="1"/>
  <c r="D35" i="14"/>
  <c r="E42" i="14" s="1"/>
  <c r="M45" i="14"/>
  <c r="C35" i="12"/>
  <c r="D42" i="12" s="1"/>
  <c r="B35" i="12"/>
  <c r="C42" i="12" s="1"/>
  <c r="M45" i="12" s="1"/>
  <c r="M48" i="11"/>
  <c r="M47" i="11"/>
  <c r="M49" i="11"/>
  <c r="D21" i="15"/>
  <c r="D23" i="15"/>
  <c r="M46" i="13"/>
  <c r="M45" i="13"/>
  <c r="D21" i="13"/>
  <c r="D23" i="13"/>
  <c r="M46" i="15"/>
  <c r="M45" i="15"/>
  <c r="M47" i="12" l="1"/>
  <c r="M49" i="12"/>
  <c r="M48" i="12"/>
  <c r="M49" i="14"/>
  <c r="M47" i="14"/>
  <c r="M48" i="14"/>
  <c r="M48" i="13"/>
  <c r="M47" i="13"/>
  <c r="M49" i="13"/>
  <c r="D35" i="13"/>
  <c r="E42" i="13" s="1"/>
  <c r="D33" i="13"/>
  <c r="E40" i="13" s="1"/>
  <c r="D35" i="11"/>
  <c r="E42" i="11" s="1"/>
  <c r="D33" i="11"/>
  <c r="E40" i="11" s="1"/>
  <c r="M48" i="15"/>
  <c r="M49" i="15"/>
  <c r="M47" i="15"/>
  <c r="D35" i="15"/>
  <c r="E42" i="15" s="1"/>
  <c r="D33" i="15"/>
  <c r="E40" i="15" s="1"/>
  <c r="M46" i="12"/>
</calcChain>
</file>

<file path=xl/sharedStrings.xml><?xml version="1.0" encoding="utf-8"?>
<sst xmlns="http://schemas.openxmlformats.org/spreadsheetml/2006/main" count="416" uniqueCount="49">
  <si>
    <t>FACTORY CALIBRATION</t>
  </si>
  <si>
    <t>Bridge Resistance</t>
  </si>
  <si>
    <t>Shunt Resistance</t>
  </si>
  <si>
    <t>Excitation</t>
  </si>
  <si>
    <t>KIP</t>
  </si>
  <si>
    <t>N</t>
  </si>
  <si>
    <t>Ω</t>
  </si>
  <si>
    <t>KΩ</t>
  </si>
  <si>
    <t>Load Cell Capacity</t>
  </si>
  <si>
    <t>Rated Output</t>
  </si>
  <si>
    <t>Zero Balance</t>
  </si>
  <si>
    <t>%RO</t>
  </si>
  <si>
    <t>Positive mV/V</t>
  </si>
  <si>
    <t>Negative mV/V</t>
  </si>
  <si>
    <t>Lbs</t>
  </si>
  <si>
    <t>V</t>
  </si>
  <si>
    <t>Factory Slope</t>
  </si>
  <si>
    <t>KIP/mV/V</t>
  </si>
  <si>
    <t>Lbs/mV/V</t>
  </si>
  <si>
    <t>N/mV/V</t>
  </si>
  <si>
    <t>Factory Offset</t>
  </si>
  <si>
    <t>Shunt Load Positive</t>
  </si>
  <si>
    <t>Shunt Load Negative</t>
  </si>
  <si>
    <t>INSTALLED CALIBRATION</t>
  </si>
  <si>
    <t>Shunt Output</t>
  </si>
  <si>
    <t>MEASURED VOLTAGES</t>
  </si>
  <si>
    <t>Shunt Positive</t>
  </si>
  <si>
    <t>Zero Load</t>
  </si>
  <si>
    <t>Shunt Negative</t>
  </si>
  <si>
    <t>LBCB BOX -Load Cell Serial Numbers</t>
  </si>
  <si>
    <t>X1</t>
    <phoneticPr fontId="1" type="noConversion"/>
  </si>
  <si>
    <t>X2</t>
    <phoneticPr fontId="1" type="noConversion"/>
  </si>
  <si>
    <t>Y1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</si>
  <si>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</si>
  <si>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</si>
  <si>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</si>
  <si>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141010A</t>
  </si>
  <si>
    <t>141009A</t>
  </si>
  <si>
    <t>141804A</t>
  </si>
  <si>
    <t>141805A</t>
  </si>
  <si>
    <t>141727A</t>
  </si>
  <si>
    <t>141799A</t>
  </si>
  <si>
    <t>Slope</t>
  </si>
  <si>
    <t>R2</t>
  </si>
  <si>
    <t xml:space="preserve">Voltage @ Max Kip </t>
  </si>
  <si>
    <t>Max Kip Compression</t>
    <phoneticPr fontId="11" type="noConversion"/>
  </si>
  <si>
    <t>Max Kip Tension</t>
    <phoneticPr fontId="11" type="noConversion"/>
  </si>
  <si>
    <t>LBCB 2 (I Think)</t>
  </si>
  <si>
    <t>Previous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</si>
</sst>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0"/>
      <name val="Arial"/>
    </font>
    <font>
      <u/>
      <sz val="10"/>
      <color indexed="36"/>
      <name val="Arial"/>
    </font>
    <font>
      <b/>
      <sz val="12"/>
      <name val="Arial"/>
    </font>
    <font>
      <sz val="12"/>
      <name val="Arial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0"/>
      <name val="Arial"/>
    </font>
    <font>
      <b/>
      <sz val="20"/>
      <color indexed="9"/>
      <name val="Arial"/>
      <family val="2"/>
    </font>
    <font>
      <b/>
      <sz val="12"/>
      <name val="Arial"/>
    </font>
    <font>
      <b/>
      <sz val="14"/>
      <name val="Arial"/>
    </font>
    <font>
      <sz val="16"/>
      <name val="Times New Roman"/>
      <family val="1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wrapText="1"/>
    </xf>
    <xf numFmtId="0" fontId="2" fillId="2" borderId="3" xfId="0" applyFont="1" applyFill="1" applyBorder="1" applyAlignment="1" applyProtection="1"/>
    <xf numFmtId="0" fontId="3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/>
    <xf numFmtId="2" fontId="2" fillId="2" borderId="2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1" xfId="0" applyFont="1" applyFill="1" applyBorder="1"/>
    <xf numFmtId="0" fontId="6" fillId="0" borderId="0" xfId="0" applyFont="1"/>
    <xf numFmtId="0" fontId="2" fillId="3" borderId="3" xfId="0" applyFont="1" applyFill="1" applyBorder="1" applyAlignment="1"/>
    <xf numFmtId="2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2" fontId="2" fillId="3" borderId="3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 applyProtection="1">
      <alignment horizontal="center" wrapText="1"/>
    </xf>
    <xf numFmtId="0" fontId="2" fillId="3" borderId="3" xfId="0" applyFont="1" applyFill="1" applyBorder="1" applyAlignment="1" applyProtection="1"/>
    <xf numFmtId="2" fontId="2" fillId="3" borderId="4" xfId="0" applyNumberFormat="1" applyFont="1" applyFill="1" applyBorder="1" applyAlignment="1" applyProtection="1">
      <alignment horizontal="center" wrapText="1"/>
    </xf>
    <xf numFmtId="2" fontId="2" fillId="2" borderId="4" xfId="0" applyNumberFormat="1" applyFont="1" applyFill="1" applyBorder="1" applyAlignment="1" applyProtection="1">
      <alignment horizontal="center" wrapText="1"/>
    </xf>
    <xf numFmtId="164" fontId="2" fillId="2" borderId="2" xfId="0" applyNumberFormat="1" applyFont="1" applyFill="1" applyBorder="1" applyAlignment="1" applyProtection="1">
      <alignment horizontal="center" wrapText="1"/>
    </xf>
    <xf numFmtId="164" fontId="5" fillId="3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 applyProtection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/>
    <xf numFmtId="164" fontId="6" fillId="4" borderId="5" xfId="0" applyNumberFormat="1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7" fillId="4" borderId="6" xfId="0" applyFont="1" applyFill="1" applyBorder="1" applyAlignment="1"/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3" borderId="3" xfId="0" applyNumberFormat="1" applyFont="1" applyFill="1" applyBorder="1" applyAlignment="1" applyProtection="1"/>
    <xf numFmtId="164" fontId="8" fillId="2" borderId="2" xfId="0" applyNumberFormat="1" applyFont="1" applyFill="1" applyBorder="1" applyAlignment="1">
      <alignment horizontal="center" wrapText="1"/>
    </xf>
    <xf numFmtId="164" fontId="8" fillId="3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 applyProtection="1">
      <alignment horizontal="center"/>
    </xf>
    <xf numFmtId="0" fontId="2" fillId="3" borderId="4" xfId="0" applyFont="1" applyFill="1" applyBorder="1" applyAlignment="1"/>
    <xf numFmtId="2" fontId="2" fillId="2" borderId="1" xfId="0" applyNumberFormat="1" applyFont="1" applyFill="1" applyBorder="1" applyAlignment="1" applyProtection="1">
      <alignment horizontal="center" wrapText="1"/>
    </xf>
    <xf numFmtId="2" fontId="2" fillId="2" borderId="1" xfId="0" applyNumberFormat="1" applyFont="1" applyFill="1" applyBorder="1" applyAlignment="1" applyProtection="1"/>
    <xf numFmtId="0" fontId="2" fillId="3" borderId="2" xfId="0" applyFont="1" applyFill="1" applyBorder="1" applyAlignment="1" applyProtection="1">
      <alignment vertical="center"/>
    </xf>
    <xf numFmtId="0" fontId="2" fillId="0" borderId="1" xfId="0" applyFont="1" applyFill="1" applyBorder="1" applyAlignment="1">
      <alignment vertical="center"/>
    </xf>
    <xf numFmtId="164" fontId="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9" fillId="5" borderId="2" xfId="0" applyNumberFormat="1" applyFont="1" applyFill="1" applyBorder="1" applyAlignment="1">
      <alignment horizontal="left" vertical="center"/>
    </xf>
    <xf numFmtId="164" fontId="8" fillId="5" borderId="2" xfId="0" applyNumberFormat="1" applyFont="1" applyFill="1" applyBorder="1" applyAlignment="1">
      <alignment horizontal="center" wrapText="1"/>
    </xf>
    <xf numFmtId="164" fontId="2" fillId="6" borderId="2" xfId="0" applyNumberFormat="1" applyFont="1" applyFill="1" applyBorder="1" applyAlignment="1" applyProtection="1">
      <alignment horizontal="center" wrapText="1"/>
    </xf>
    <xf numFmtId="164" fontId="2" fillId="6" borderId="2" xfId="0" applyNumberFormat="1" applyFont="1" applyFill="1" applyBorder="1" applyAlignment="1">
      <alignment horizontal="center" wrapText="1"/>
    </xf>
    <xf numFmtId="164" fontId="2" fillId="6" borderId="3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0" fontId="0" fillId="0" borderId="0" xfId="0"/>
    <xf numFmtId="0" fontId="5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CELL'!$B$40:$B$42</c:f>
              <c:numCache>
                <c:formatCode>0.0000</c:formatCode>
                <c:ptCount val="3"/>
                <c:pt idx="0">
                  <c:v>3.0278200000000002</c:v>
                </c:pt>
                <c:pt idx="1">
                  <c:v>0.16358300000000001</c:v>
                </c:pt>
                <c:pt idx="2">
                  <c:v>-2.70045</c:v>
                </c:pt>
              </c:numCache>
            </c:numRef>
          </c:xVal>
          <c:yVal>
            <c:numRef>
              <c:f>'X1 LOAD CELL'!$C$40:$C$42</c:f>
              <c:numCache>
                <c:formatCode>0.0000</c:formatCode>
                <c:ptCount val="3"/>
                <c:pt idx="0">
                  <c:v>95.653684201591744</c:v>
                </c:pt>
                <c:pt idx="1">
                  <c:v>0</c:v>
                </c:pt>
                <c:pt idx="2">
                  <c:v>-94.936422522015164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2736"/>
        <c:axId val="74613312"/>
      </c:scatterChart>
      <c:valAx>
        <c:axId val="746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3312"/>
        <c:crosses val="autoZero"/>
        <c:crossBetween val="midCat"/>
      </c:valAx>
      <c:valAx>
        <c:axId val="7461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CELL'!$B$40:$B$42</c:f>
              <c:numCache>
                <c:formatCode>0.0000</c:formatCode>
                <c:ptCount val="3"/>
                <c:pt idx="0">
                  <c:v>3.04833</c:v>
                </c:pt>
                <c:pt idx="1">
                  <c:v>0.14116699999999999</c:v>
                </c:pt>
                <c:pt idx="2">
                  <c:v>-2.74864</c:v>
                </c:pt>
              </c:numCache>
            </c:numRef>
          </c:xVal>
          <c:yVal>
            <c:numRef>
              <c:f>'X2 LOAD CELL'!$C$40:$C$42</c:f>
              <c:numCache>
                <c:formatCode>0.0000</c:formatCode>
                <c:ptCount val="3"/>
                <c:pt idx="0">
                  <c:v>94.545533206003284</c:v>
                </c:pt>
                <c:pt idx="1">
                  <c:v>0</c:v>
                </c:pt>
                <c:pt idx="2">
                  <c:v>-94.542495579864081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5040"/>
        <c:axId val="74615616"/>
      </c:scatterChart>
      <c:valAx>
        <c:axId val="746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5616"/>
        <c:crosses val="autoZero"/>
        <c:crossBetween val="midCat"/>
      </c:valAx>
      <c:valAx>
        <c:axId val="7461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5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CELL'!$B$40:$B$42</c:f>
              <c:numCache>
                <c:formatCode>0.0000</c:formatCode>
                <c:ptCount val="3"/>
                <c:pt idx="0">
                  <c:v>3.0439099999999999</c:v>
                </c:pt>
                <c:pt idx="1">
                  <c:v>0.13650000000000001</c:v>
                </c:pt>
                <c:pt idx="2">
                  <c:v>-2.7726899999999999</c:v>
                </c:pt>
              </c:numCache>
            </c:numRef>
          </c:xVal>
          <c:yVal>
            <c:numRef>
              <c:f>'Y1 LOAD CELL'!$C$40:$C$42</c:f>
              <c:numCache>
                <c:formatCode>0.0000</c:formatCode>
                <c:ptCount val="3"/>
                <c:pt idx="0">
                  <c:v>96.618413690484303</c:v>
                </c:pt>
                <c:pt idx="1">
                  <c:v>0</c:v>
                </c:pt>
                <c:pt idx="2">
                  <c:v>-96.076617348823447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7344"/>
        <c:axId val="74617920"/>
      </c:scatterChart>
      <c:valAx>
        <c:axId val="746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7920"/>
        <c:crosses val="autoZero"/>
        <c:crossBetween val="midCat"/>
      </c:valAx>
      <c:valAx>
        <c:axId val="7461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7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CELL'!$B$40:$B$42</c:f>
              <c:numCache>
                <c:formatCode>0.0000</c:formatCode>
                <c:ptCount val="3"/>
                <c:pt idx="0">
                  <c:v>3.3293200000000001</c:v>
                </c:pt>
                <c:pt idx="1">
                  <c:v>0.44909399999999999</c:v>
                </c:pt>
                <c:pt idx="2">
                  <c:v>-2.4423300000000001</c:v>
                </c:pt>
              </c:numCache>
            </c:numRef>
          </c:xVal>
          <c:yVal>
            <c:numRef>
              <c:f>'Z1 LOAD CELL'!$C$40:$C$42</c:f>
              <c:numCache>
                <c:formatCode>0.0000</c:formatCode>
                <c:ptCount val="3"/>
                <c:pt idx="0">
                  <c:v>95.721466835940603</c:v>
                </c:pt>
                <c:pt idx="1">
                  <c:v>0</c:v>
                </c:pt>
                <c:pt idx="2">
                  <c:v>-94.545805066247325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9648"/>
        <c:axId val="74620224"/>
      </c:scatterChart>
      <c:valAx>
        <c:axId val="746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20224"/>
        <c:crosses val="autoZero"/>
        <c:crossBetween val="midCat"/>
      </c:valAx>
      <c:valAx>
        <c:axId val="7462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19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CELL'!$B$40:$B$42</c:f>
              <c:numCache>
                <c:formatCode>0.0000</c:formatCode>
                <c:ptCount val="3"/>
                <c:pt idx="0">
                  <c:v>3.2493599999999998</c:v>
                </c:pt>
                <c:pt idx="1">
                  <c:v>0.37279200000000001</c:v>
                </c:pt>
                <c:pt idx="2">
                  <c:v>-2.50562</c:v>
                </c:pt>
              </c:numCache>
            </c:numRef>
          </c:xVal>
          <c:yVal>
            <c:numRef>
              <c:f>'Z2 LOAD CELL'!$C$40:$C$42</c:f>
              <c:numCache>
                <c:formatCode>0.0000</c:formatCode>
                <c:ptCount val="3"/>
                <c:pt idx="0">
                  <c:v>95.27837976072685</c:v>
                </c:pt>
                <c:pt idx="1">
                  <c:v>0</c:v>
                </c:pt>
                <c:pt idx="2">
                  <c:v>-96.359541113683093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0880"/>
        <c:axId val="127051456"/>
      </c:scatterChart>
      <c:valAx>
        <c:axId val="1270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1456"/>
        <c:crosses val="autoZero"/>
        <c:crossBetween val="midCat"/>
      </c:valAx>
      <c:valAx>
        <c:axId val="1270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0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CELL'!$B$40:$B$42</c:f>
              <c:numCache>
                <c:formatCode>0.0000</c:formatCode>
                <c:ptCount val="3"/>
                <c:pt idx="0">
                  <c:v>3.1899600000000001</c:v>
                </c:pt>
                <c:pt idx="1">
                  <c:v>0.29833399999999999</c:v>
                </c:pt>
                <c:pt idx="2">
                  <c:v>-2.59396</c:v>
                </c:pt>
              </c:numCache>
            </c:numRef>
          </c:xVal>
          <c:yVal>
            <c:numRef>
              <c:f>'Z3 LOAD CELL'!$C$40:$C$42</c:f>
              <c:numCache>
                <c:formatCode>0.0000</c:formatCode>
                <c:ptCount val="3"/>
                <c:pt idx="0">
                  <c:v>94.796900398283441</c:v>
                </c:pt>
                <c:pt idx="1">
                  <c:v>0</c:v>
                </c:pt>
                <c:pt idx="2">
                  <c:v>-95.771680684633225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3184"/>
        <c:axId val="127053760"/>
      </c:scatterChart>
      <c:valAx>
        <c:axId val="1270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3760"/>
        <c:crosses val="autoZero"/>
        <c:crossBetween val="midCat"/>
      </c:valAx>
      <c:valAx>
        <c:axId val="1270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3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2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32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4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5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6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7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2" sqref="B12"/>
    </sheetView>
  </sheetViews>
  <sheetFormatPr defaultColWidth="8.85546875" defaultRowHeight="12.75" x14ac:dyDescent="0.2"/>
  <cols>
    <col min="1" max="1" width="54.7109375" style="57" customWidth="1"/>
    <col min="2" max="2" width="8.85546875" style="57"/>
    <col min="3" max="3" width="23.5703125" style="57" customWidth="1"/>
    <col min="4" max="16384" width="8.85546875" style="57"/>
  </cols>
  <sheetData>
    <row r="1" spans="1:3" ht="20.25" x14ac:dyDescent="0.3">
      <c r="A1" s="58" t="s">
        <v>29</v>
      </c>
    </row>
    <row r="2" spans="1:3" ht="20.25" x14ac:dyDescent="0.3">
      <c r="A2" s="59" t="s">
        <v>47</v>
      </c>
    </row>
    <row r="3" spans="1:3" ht="20.25" x14ac:dyDescent="0.3">
      <c r="A3" s="59" t="s">
        <v>40</v>
      </c>
      <c r="B3" s="57" t="s">
        <v>30</v>
      </c>
      <c r="C3" s="57">
        <v>33.2718456283677</v>
      </c>
    </row>
    <row r="4" spans="1:3" ht="20.25" x14ac:dyDescent="0.3">
      <c r="A4" s="59" t="s">
        <v>36</v>
      </c>
      <c r="B4" s="57" t="s">
        <v>31</v>
      </c>
      <c r="C4" s="57">
        <v>32.618327648775299</v>
      </c>
    </row>
    <row r="5" spans="1:3" ht="20.25" x14ac:dyDescent="0.3">
      <c r="A5" s="59" t="s">
        <v>41</v>
      </c>
      <c r="B5" s="57" t="s">
        <v>32</v>
      </c>
      <c r="C5" s="57">
        <v>33.128454725635798</v>
      </c>
    </row>
    <row r="6" spans="1:3" ht="20.25" x14ac:dyDescent="0.3">
      <c r="A6" s="59" t="s">
        <v>39</v>
      </c>
      <c r="B6" s="57" t="s">
        <v>33</v>
      </c>
      <c r="C6" s="57">
        <v>32.965663689777301</v>
      </c>
    </row>
    <row r="7" spans="1:3" ht="20.25" x14ac:dyDescent="0.3">
      <c r="A7" s="59" t="s">
        <v>38</v>
      </c>
      <c r="B7" s="57" t="s">
        <v>34</v>
      </c>
      <c r="C7" s="57">
        <v>33.299512733429097</v>
      </c>
    </row>
    <row r="8" spans="1:3" ht="20.25" x14ac:dyDescent="0.3">
      <c r="A8" s="59" t="s">
        <v>37</v>
      </c>
      <c r="B8" s="57" t="s">
        <v>35</v>
      </c>
      <c r="C8" s="57">
        <v>32.948003734880999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B41" sqref="B4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0" style="14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350.4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4.1387</v>
      </c>
      <c r="C11" s="54">
        <v>-4.1226000000000003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0.13100000000000001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2.8990999999999998</v>
      </c>
      <c r="C15" s="55">
        <v>-2.8988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189.26</v>
      </c>
      <c r="C17" s="27">
        <f>B$17*1000</f>
        <v>189260</v>
      </c>
      <c r="D17" s="27">
        <f>C$17*4.4482216</f>
        <v>841870.42001600005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-189.78</v>
      </c>
      <c r="C19" s="29">
        <f>B$19 * 1000</f>
        <v>-189780</v>
      </c>
      <c r="D19" s="25">
        <f>C$19*4.4482216</f>
        <v>-844183.49524800002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65.365015191313717</v>
      </c>
      <c r="C21" s="27">
        <f>2*C$3 / (B$11 - C$11)</f>
        <v>65365.015191313716</v>
      </c>
      <c r="D21" s="27">
        <f>2*D$3 / (B$11 - C$11)</f>
        <v>290758.07245832979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0.35370000000000001</v>
      </c>
      <c r="C23" s="29">
        <f>C$3 *(B$13/100)</f>
        <v>353.7</v>
      </c>
      <c r="D23" s="29">
        <f>D$3 *(B$13/100)</f>
        <v>1573.3359799199998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1.457966221267796</v>
      </c>
      <c r="C31" s="29">
        <f>C15 *(($C$7 + $B$5)/($C$27+ $B$5))</f>
        <v>-1.4578153503539331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95.653684201591744</v>
      </c>
      <c r="C33" s="27">
        <f>C21*$B$31+C23</f>
        <v>95653.684201591735</v>
      </c>
      <c r="D33" s="27">
        <f>D21*$B$31+D23</f>
        <v>425488.78418509907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-94.936422522015164</v>
      </c>
      <c r="C35" s="29">
        <f>C21*$C$31+C23</f>
        <v>-94936.422522015171</v>
      </c>
      <c r="D35" s="29">
        <f>D21*$C$31+D23</f>
        <v>-422298.24528915429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3.0278200000000002</v>
      </c>
      <c r="C40" s="49">
        <f>B33</f>
        <v>95.653684201591744</v>
      </c>
      <c r="D40" s="49">
        <f>C33</f>
        <v>95653.684201591735</v>
      </c>
      <c r="E40" s="49">
        <f>D33</f>
        <v>425488.78418509907</v>
      </c>
    </row>
    <row r="41" spans="1:13" ht="23.25" customHeight="1" x14ac:dyDescent="0.2">
      <c r="A41" s="48" t="s">
        <v>27</v>
      </c>
      <c r="B41" s="51">
        <v>0.16358300000000001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-2.70045</v>
      </c>
      <c r="C42" s="49">
        <f>B35</f>
        <v>-94.936422522015164</v>
      </c>
      <c r="D42" s="49">
        <f>C35</f>
        <v>-94936.422522015171</v>
      </c>
      <c r="E42" s="49">
        <f>D35</f>
        <v>-422298.24528915429</v>
      </c>
    </row>
    <row r="45" spans="1:13" x14ac:dyDescent="0.2">
      <c r="L45" s="14" t="s">
        <v>42</v>
      </c>
      <c r="M45" s="14">
        <f>SLOPE(C40:C42,B40:B42)</f>
        <v>33.271845628367728</v>
      </c>
    </row>
    <row r="46" spans="1:13" x14ac:dyDescent="0.2">
      <c r="L46" s="14" t="s">
        <v>43</v>
      </c>
      <c r="M46" s="14">
        <f>RSQ(C40:C42,B40:B42)</f>
        <v>0.99999536795638222</v>
      </c>
    </row>
    <row r="47" spans="1:13" x14ac:dyDescent="0.2">
      <c r="L47" s="14" t="s">
        <v>44</v>
      </c>
      <c r="M47" s="14">
        <f>330/M45</f>
        <v>9.9182955970029045</v>
      </c>
    </row>
    <row r="48" spans="1:13" x14ac:dyDescent="0.2">
      <c r="L48" s="14" t="s">
        <v>45</v>
      </c>
      <c r="M48" s="14">
        <f>-(-10-B41)*M45</f>
        <v>338.16116460710253</v>
      </c>
    </row>
    <row r="49" spans="12:13" x14ac:dyDescent="0.2">
      <c r="L49" s="14" t="s">
        <v>46</v>
      </c>
      <c r="M49" s="14">
        <f>-(10-B41)*M45</f>
        <v>-327.27574796025203</v>
      </c>
    </row>
    <row r="51" spans="12:13" x14ac:dyDescent="0.2">
      <c r="L51" s="14" t="s">
        <v>48</v>
      </c>
      <c r="M51" s="14">
        <v>33.254403121151931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B41" sqref="B4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350.6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4.1666999999999996</v>
      </c>
      <c r="C11" s="54">
        <v>-4.1501999999999999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-9.8000000000000004E-2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2.9036</v>
      </c>
      <c r="C15" s="55">
        <v>-2.8873000000000002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188.32</v>
      </c>
      <c r="C17" s="27">
        <f>B$17*1000</f>
        <v>188320</v>
      </c>
      <c r="D17" s="27">
        <f>C$17*4.4482216</f>
        <v>837689.09171199996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-187.8</v>
      </c>
      <c r="C19" s="29">
        <f>B$19 * 1000</f>
        <v>-187800</v>
      </c>
      <c r="D19" s="25">
        <f>C$19*4.4482216</f>
        <v>-835376.01647999999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64.928038091115681</v>
      </c>
      <c r="C21" s="27">
        <f>2*C$3 / (B$11 - C$11)</f>
        <v>64928.038091115675</v>
      </c>
      <c r="D21" s="27">
        <f>2*D$3 / (B$11 - C$11)</f>
        <v>288814.3014825235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-0.2646</v>
      </c>
      <c r="C23" s="29">
        <f>C$3 *(B$13/100)</f>
        <v>-264.59999999999997</v>
      </c>
      <c r="D23" s="29">
        <f>D$3 *(B$13/100)</f>
        <v>-1176.99943536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1.4602340682611272</v>
      </c>
      <c r="C31" s="29">
        <f>C15 *(($C$7 + $B$5)/($C$27+ $B$5))</f>
        <v>-1.4520367217558732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94.545533206003284</v>
      </c>
      <c r="C33" s="27">
        <f>C21*$B$31+C23</f>
        <v>94545.533206003267</v>
      </c>
      <c r="D33" s="27">
        <f>D21*$B$31+D23</f>
        <v>420559.48299046099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-94.542495579864081</v>
      </c>
      <c r="C35" s="29">
        <f>C21*$C$31+C23</f>
        <v>-94542.495579864073</v>
      </c>
      <c r="D35" s="29">
        <f>D21*$C$31+D23</f>
        <v>-420545.97095625586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3.04833</v>
      </c>
      <c r="C40" s="49">
        <f>B33</f>
        <v>94.545533206003284</v>
      </c>
      <c r="D40" s="49">
        <f>C33</f>
        <v>94545.533206003267</v>
      </c>
      <c r="E40" s="49">
        <f>D33</f>
        <v>420559.48299046099</v>
      </c>
    </row>
    <row r="41" spans="1:13" ht="23.25" customHeight="1" x14ac:dyDescent="0.2">
      <c r="A41" s="48" t="s">
        <v>27</v>
      </c>
      <c r="B41" s="51">
        <v>0.14116699999999999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-2.74864</v>
      </c>
      <c r="C42" s="49">
        <f>B35</f>
        <v>-94.542495579864081</v>
      </c>
      <c r="D42" s="49">
        <f>C35</f>
        <v>-94542.495579864073</v>
      </c>
      <c r="E42" s="49">
        <f>D35</f>
        <v>-420545.97095625586</v>
      </c>
    </row>
    <row r="45" spans="1:13" x14ac:dyDescent="0.2">
      <c r="L45" s="14" t="s">
        <v>42</v>
      </c>
      <c r="M45" s="14">
        <f>SLOPE(C40:C42,B40:B42)</f>
        <v>32.618327648775342</v>
      </c>
    </row>
    <row r="46" spans="1:13" x14ac:dyDescent="0.2">
      <c r="L46" s="14" t="s">
        <v>43</v>
      </c>
      <c r="M46" s="14">
        <f>RSQ(C40:C42,B40:B42)</f>
        <v>0.99999704401967526</v>
      </c>
    </row>
    <row r="47" spans="1:13" x14ac:dyDescent="0.2">
      <c r="L47" s="14" t="s">
        <v>44</v>
      </c>
      <c r="M47" s="14">
        <f>330/M45</f>
        <v>10.117011624671379</v>
      </c>
    </row>
    <row r="48" spans="1:13" x14ac:dyDescent="0.2">
      <c r="L48" s="14" t="s">
        <v>45</v>
      </c>
      <c r="M48" s="14">
        <f>-(-10-B41)*M45</f>
        <v>330.78790794694805</v>
      </c>
    </row>
    <row r="49" spans="12:13" x14ac:dyDescent="0.2">
      <c r="L49" s="14" t="s">
        <v>46</v>
      </c>
      <c r="M49" s="14">
        <f>-(10-B41)*M45</f>
        <v>-321.57864502855875</v>
      </c>
    </row>
    <row r="51" spans="12:13" x14ac:dyDescent="0.2">
      <c r="L51" s="14" t="s">
        <v>48</v>
      </c>
      <c r="M51" s="14">
        <v>32.607810021277572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3" zoomScale="85" workbookViewId="0">
      <selection activeCell="B41" sqref="B4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350.7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4.1010999999999997</v>
      </c>
      <c r="C11" s="54">
        <v>-4.0885999999999996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0.112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2.9045999999999998</v>
      </c>
      <c r="C15" s="55">
        <v>-2.9064999999999999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191.36</v>
      </c>
      <c r="C17" s="27">
        <f>B$17*1000</f>
        <v>191360</v>
      </c>
      <c r="D17" s="27">
        <f>C$17*4.4482216</f>
        <v>851211.68537600001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-191.9</v>
      </c>
      <c r="C19" s="29">
        <f>B$19 * 1000</f>
        <v>-191900</v>
      </c>
      <c r="D19" s="25">
        <f>C$19*4.4482216</f>
        <v>-853613.72504000005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65.936481189787187</v>
      </c>
      <c r="C21" s="27">
        <f>2*C$3 / (B$11 - C$11)</f>
        <v>65936.481189787184</v>
      </c>
      <c r="D21" s="27">
        <f>2*D$3 / (B$11 - C$11)</f>
        <v>293300.07985640503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0.30240000000000006</v>
      </c>
      <c r="C23" s="29">
        <f>C$3 *(B$13/100)</f>
        <v>302.40000000000003</v>
      </c>
      <c r="D23" s="29">
        <f>D$3 *(B$13/100)</f>
        <v>1345.1422118400001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1.4607393654091834</v>
      </c>
      <c r="C31" s="29">
        <f>C15 *(($C$7 + $B$5)/($C$27+ $B$5))</f>
        <v>-1.4616948858919616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96.618413690484303</v>
      </c>
      <c r="C33" s="27">
        <f>C21*$B$31+C23</f>
        <v>96618.413690484274</v>
      </c>
      <c r="D33" s="27">
        <f>D21*$B$31+D23</f>
        <v>429780.11473574792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-96.076617348823447</v>
      </c>
      <c r="C35" s="29">
        <f>C21*$C$31+C23</f>
        <v>-96076.617348823464</v>
      </c>
      <c r="D35" s="29">
        <f>D21*$C$31+D23</f>
        <v>-427370.08454597119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3.0439099999999999</v>
      </c>
      <c r="C40" s="49">
        <f>B33</f>
        <v>96.618413690484303</v>
      </c>
      <c r="D40" s="49">
        <f>C33</f>
        <v>96618.413690484274</v>
      </c>
      <c r="E40" s="49">
        <f>D33</f>
        <v>429780.11473574792</v>
      </c>
    </row>
    <row r="41" spans="1:13" ht="23.25" customHeight="1" x14ac:dyDescent="0.2">
      <c r="A41" s="48" t="s">
        <v>27</v>
      </c>
      <c r="B41" s="51">
        <v>0.13650000000000001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-2.7726899999999999</v>
      </c>
      <c r="C42" s="49">
        <f>B35</f>
        <v>-96.076617348823447</v>
      </c>
      <c r="D42" s="49">
        <f>C35</f>
        <v>-96076.617348823464</v>
      </c>
      <c r="E42" s="49">
        <f>D35</f>
        <v>-427370.08454597119</v>
      </c>
    </row>
    <row r="45" spans="1:13" x14ac:dyDescent="0.2">
      <c r="L45" s="14" t="s">
        <v>42</v>
      </c>
      <c r="M45" s="14">
        <f>SLOPE(C40:C42,B40:B42)</f>
        <v>33.128454725635848</v>
      </c>
    </row>
    <row r="46" spans="1:13" x14ac:dyDescent="0.2">
      <c r="L46" s="14" t="s">
        <v>43</v>
      </c>
      <c r="M46" s="14">
        <f>RSQ(C40:C42,B40:B42)</f>
        <v>0.99999675999398663</v>
      </c>
    </row>
    <row r="47" spans="1:13" x14ac:dyDescent="0.2">
      <c r="L47" s="14" t="s">
        <v>44</v>
      </c>
      <c r="M47" s="14">
        <f>330/M45</f>
        <v>9.9612252588598871</v>
      </c>
    </row>
    <row r="48" spans="1:13" x14ac:dyDescent="0.2">
      <c r="L48" s="14" t="s">
        <v>45</v>
      </c>
      <c r="M48" s="14">
        <f>-(-10-B41)*M45</f>
        <v>335.80658132640775</v>
      </c>
    </row>
    <row r="49" spans="12:13" x14ac:dyDescent="0.2">
      <c r="L49" s="14" t="s">
        <v>46</v>
      </c>
      <c r="M49" s="14">
        <f>-(10-B41)*M45</f>
        <v>-326.76251318630921</v>
      </c>
    </row>
    <row r="51" spans="12:13" x14ac:dyDescent="0.2">
      <c r="L51" s="14" t="s">
        <v>48</v>
      </c>
      <c r="M51" s="14">
        <v>33.114024480878896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0" zoomScale="85" workbookViewId="0">
      <selection activeCell="B41" sqref="B4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350.5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4.1440999999999999</v>
      </c>
      <c r="C11" s="54">
        <v>-4.1337999999999999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0.27300000000000002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2.8953000000000002</v>
      </c>
      <c r="C15" s="55">
        <v>-2.9043999999999999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188.77</v>
      </c>
      <c r="C17" s="27">
        <f>B$17*1000</f>
        <v>188770</v>
      </c>
      <c r="D17" s="27">
        <f>C$17*4.4482216</f>
        <v>839690.791432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-189.67</v>
      </c>
      <c r="C19" s="29">
        <f>B$19 * 1000</f>
        <v>-189670</v>
      </c>
      <c r="D19" s="25">
        <f>C$19*4.4482216</f>
        <v>-843694.19087200006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65.233936143224739</v>
      </c>
      <c r="C21" s="27">
        <f>2*C$3 / (B$11 - C$11)</f>
        <v>65233.936143224739</v>
      </c>
      <c r="D21" s="27">
        <f>2*D$3 / (B$11 - C$11)</f>
        <v>290175.00380531297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0.73710000000000009</v>
      </c>
      <c r="C23" s="29">
        <f>C$3 *(B$13/100)</f>
        <v>737.1</v>
      </c>
      <c r="D23" s="29">
        <f>D$3 *(B$13/100)</f>
        <v>3278.7841413599999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1.4560575745022826</v>
      </c>
      <c r="C31" s="29">
        <f>C15 *(($C$7 + $B$5)/($C$27+ $B$5))</f>
        <v>-1.4606339997183122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95.721466835940603</v>
      </c>
      <c r="C33" s="27">
        <f>C21*$B$31+C23</f>
        <v>95721.466835940606</v>
      </c>
      <c r="D33" s="27">
        <f>D21*$B$31+D23</f>
        <v>425790.29636331461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-94.545805066247325</v>
      </c>
      <c r="C35" s="29">
        <f>C21*$C$31+C23</f>
        <v>-94545.805066247311</v>
      </c>
      <c r="D35" s="29">
        <f>D21*$C$31+D23</f>
        <v>-420560.69228507072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3.3293200000000001</v>
      </c>
      <c r="C40" s="49">
        <f>B33</f>
        <v>95.721466835940603</v>
      </c>
      <c r="D40" s="49">
        <f>C33</f>
        <v>95721.466835940606</v>
      </c>
      <c r="E40" s="49">
        <f>D33</f>
        <v>425790.29636331461</v>
      </c>
    </row>
    <row r="41" spans="1:13" ht="23.25" customHeight="1" x14ac:dyDescent="0.2">
      <c r="A41" s="48" t="s">
        <v>27</v>
      </c>
      <c r="B41" s="51">
        <v>0.44909399999999999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-2.4423300000000001</v>
      </c>
      <c r="C42" s="49">
        <f>B35</f>
        <v>-94.545805066247325</v>
      </c>
      <c r="D42" s="49">
        <f>C35</f>
        <v>-94545.805066247311</v>
      </c>
      <c r="E42" s="49">
        <f>D35</f>
        <v>-420560.69228507072</v>
      </c>
    </row>
    <row r="45" spans="1:13" x14ac:dyDescent="0.2">
      <c r="L45" s="14" t="s">
        <v>42</v>
      </c>
      <c r="M45" s="14">
        <f>SLOPE(C40:C42,B40:B42)</f>
        <v>32.965663689777294</v>
      </c>
    </row>
    <row r="46" spans="1:13" x14ac:dyDescent="0.2">
      <c r="L46" s="14" t="s">
        <v>43</v>
      </c>
      <c r="M46" s="14">
        <f>RSQ(C40:C42,B40:B42)</f>
        <v>0.99997802664157376</v>
      </c>
    </row>
    <row r="47" spans="1:13" x14ac:dyDescent="0.2">
      <c r="L47" s="14" t="s">
        <v>44</v>
      </c>
      <c r="M47" s="14">
        <f>330/M45</f>
        <v>10.010415780050973</v>
      </c>
    </row>
    <row r="48" spans="1:13" x14ac:dyDescent="0.2">
      <c r="L48" s="14" t="s">
        <v>45</v>
      </c>
      <c r="M48" s="14">
        <f>-(-10-B41)*M45</f>
        <v>344.46131866686983</v>
      </c>
    </row>
    <row r="49" spans="12:13" x14ac:dyDescent="0.2">
      <c r="L49" s="14" t="s">
        <v>46</v>
      </c>
      <c r="M49" s="14">
        <f>-(10-B41)*M45</f>
        <v>-314.85195512867608</v>
      </c>
    </row>
    <row r="51" spans="12:13" x14ac:dyDescent="0.2">
      <c r="L51" s="14" t="s">
        <v>48</v>
      </c>
      <c r="M51" s="14">
        <v>32.965292656332217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7" zoomScale="85" workbookViewId="0">
      <selection activeCell="B41" sqref="B4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350.7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4.1199000000000003</v>
      </c>
      <c r="C11" s="54">
        <v>-4.1120000000000001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-0.17699999999999999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2.9026000000000001</v>
      </c>
      <c r="C15" s="55">
        <v>-2.9064000000000001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190.3</v>
      </c>
      <c r="C17" s="27">
        <f>B$17*1000</f>
        <v>190300</v>
      </c>
      <c r="D17" s="27">
        <f>C$17*4.4482216</f>
        <v>846496.57047999999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-190.8</v>
      </c>
      <c r="C19" s="29">
        <f>B$19 * 1000</f>
        <v>-190800</v>
      </c>
      <c r="D19" s="25">
        <f>C$19*4.4482216</f>
        <v>-848720.68128000002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65.598464510015916</v>
      </c>
      <c r="C21" s="27">
        <f>2*C$3 / (B$11 - C$11)</f>
        <v>65598.46451001591</v>
      </c>
      <c r="D21" s="27">
        <f>2*D$3 / (B$11 - C$11)</f>
        <v>291796.50676028623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-0.47789999999999999</v>
      </c>
      <c r="C23" s="29">
        <f>C$3 *(B$13/100)</f>
        <v>-477.9</v>
      </c>
      <c r="D23" s="29">
        <f>D$3 *(B$13/100)</f>
        <v>-2125.8051026399999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1.4597335543746803</v>
      </c>
      <c r="C31" s="29">
        <f>C15 *(($C$7 + $B$5)/($C$27+ $B$5))</f>
        <v>-1.4616445953402366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95.27837976072685</v>
      </c>
      <c r="C33" s="27">
        <f>C21*$B$31+C23</f>
        <v>95278.37976072685</v>
      </c>
      <c r="D33" s="27">
        <f>D21*$B$31+D23</f>
        <v>423819.34686466807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-96.359541113683093</v>
      </c>
      <c r="C35" s="29">
        <f>C21*$C$31+C23</f>
        <v>-96359.541113683066</v>
      </c>
      <c r="D35" s="29">
        <f>D21*$C$31+D23</f>
        <v>-428628.59214797319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3.2493599999999998</v>
      </c>
      <c r="C40" s="49">
        <f>B33</f>
        <v>95.27837976072685</v>
      </c>
      <c r="D40" s="49">
        <f>C33</f>
        <v>95278.37976072685</v>
      </c>
      <c r="E40" s="49">
        <f>D33</f>
        <v>423819.34686466807</v>
      </c>
    </row>
    <row r="41" spans="1:13" ht="23.25" customHeight="1" x14ac:dyDescent="0.2">
      <c r="A41" s="48" t="s">
        <v>27</v>
      </c>
      <c r="B41" s="51">
        <v>0.37279200000000001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-2.50562</v>
      </c>
      <c r="C42" s="49">
        <f>B35</f>
        <v>-96.359541113683093</v>
      </c>
      <c r="D42" s="49">
        <f>C35</f>
        <v>-96359.541113683066</v>
      </c>
      <c r="E42" s="49">
        <f>D35</f>
        <v>-428628.59214797319</v>
      </c>
    </row>
    <row r="45" spans="1:13" x14ac:dyDescent="0.2">
      <c r="L45" s="14" t="s">
        <v>42</v>
      </c>
      <c r="M45" s="14">
        <f>SLOPE(C40:C42,B40:B42)</f>
        <v>33.299512733429125</v>
      </c>
    </row>
    <row r="46" spans="1:13" x14ac:dyDescent="0.2">
      <c r="L46" s="14" t="s">
        <v>43</v>
      </c>
      <c r="M46" s="14">
        <f>RSQ(C40:C42,B40:B42)</f>
        <v>0.99999056146293175</v>
      </c>
    </row>
    <row r="47" spans="1:13" x14ac:dyDescent="0.2">
      <c r="L47" s="14" t="s">
        <v>44</v>
      </c>
      <c r="M47" s="14">
        <f>330/M45</f>
        <v>9.9100549200744172</v>
      </c>
    </row>
    <row r="48" spans="1:13" x14ac:dyDescent="0.2">
      <c r="L48" s="14" t="s">
        <v>45</v>
      </c>
      <c r="M48" s="14">
        <f>-(-10-B41)*M45</f>
        <v>345.40891928521177</v>
      </c>
    </row>
    <row r="49" spans="12:13" x14ac:dyDescent="0.2">
      <c r="L49" s="14" t="s">
        <v>46</v>
      </c>
      <c r="M49" s="14">
        <f>-(10-B41)*M45</f>
        <v>-320.58133538337074</v>
      </c>
    </row>
    <row r="51" spans="12:13" x14ac:dyDescent="0.2">
      <c r="L51" s="14" t="s">
        <v>48</v>
      </c>
      <c r="M51" s="14">
        <v>33.291571584751779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3" zoomScale="85" workbookViewId="0">
      <selection activeCell="B41" sqref="B4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16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350.8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4.1395</v>
      </c>
      <c r="C11" s="54">
        <v>-4.1292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-0.17199999999999999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2.9005000000000001</v>
      </c>
      <c r="C15" s="55">
        <v>-2.9018999999999999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189.33</v>
      </c>
      <c r="C17" s="27">
        <f>B$17*1000</f>
        <v>189330</v>
      </c>
      <c r="D17" s="27">
        <f>C$17*4.4482216</f>
        <v>842181.79552799999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-189.69</v>
      </c>
      <c r="C19" s="29">
        <f>B$19 * 1000</f>
        <v>-189690</v>
      </c>
      <c r="D19" s="25">
        <f>C$19*4.4482216</f>
        <v>-843783.15530400001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65.306517348555403</v>
      </c>
      <c r="C21" s="27">
        <f>2*C$3 / (B$11 - C$11)</f>
        <v>65306.517348555404</v>
      </c>
      <c r="D21" s="27">
        <f>2*D$3 / (B$11 - C$11)</f>
        <v>290497.86109061888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-0.46439999999999998</v>
      </c>
      <c r="C23" s="29">
        <f>C$3 *(B$13/100)</f>
        <v>-464.4</v>
      </c>
      <c r="D23" s="29">
        <f>D$3 *(B$13/100)</f>
        <v>-2065.7541110399998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1.4586798418579374</v>
      </c>
      <c r="C31" s="29">
        <f>C15 *(($C$7 + $B$5)/($C$27+ $B$5))</f>
        <v>-1.4593839107352347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94.796900398283441</v>
      </c>
      <c r="C33" s="27">
        <f>C21*$B$31+C23</f>
        <v>94796.900398283455</v>
      </c>
      <c r="D33" s="27">
        <f>D21*$B$31+D23</f>
        <v>421677.61996469303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-95.771680684633225</v>
      </c>
      <c r="C35" s="29">
        <f>C21*$C$31+C23</f>
        <v>-95771.680684633233</v>
      </c>
      <c r="D35" s="29">
        <f>D21*$C$31+D23</f>
        <v>-426013.65868968831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3.1899600000000001</v>
      </c>
      <c r="C40" s="49">
        <f>B33</f>
        <v>94.796900398283441</v>
      </c>
      <c r="D40" s="49">
        <f>C33</f>
        <v>94796.900398283455</v>
      </c>
      <c r="E40" s="49">
        <f>D33</f>
        <v>421677.61996469303</v>
      </c>
    </row>
    <row r="41" spans="1:13" ht="23.25" customHeight="1" x14ac:dyDescent="0.2">
      <c r="A41" s="48" t="s">
        <v>27</v>
      </c>
      <c r="B41" s="51">
        <v>0.29833399999999999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-2.59396</v>
      </c>
      <c r="C42" s="49">
        <f>B35</f>
        <v>-95.771680684633225</v>
      </c>
      <c r="D42" s="49">
        <f>C35</f>
        <v>-95771.680684633233</v>
      </c>
      <c r="E42" s="49">
        <f>D35</f>
        <v>-426013.65868968831</v>
      </c>
    </row>
    <row r="45" spans="1:13" x14ac:dyDescent="0.2">
      <c r="L45" s="14" t="s">
        <v>42</v>
      </c>
      <c r="M45" s="14">
        <f>SLOPE(C40:C42,B40:B42)</f>
        <v>32.94800373488102</v>
      </c>
    </row>
    <row r="46" spans="1:13" x14ac:dyDescent="0.2">
      <c r="L46" s="14" t="s">
        <v>43</v>
      </c>
      <c r="M46" s="14">
        <f>RSQ(C40:C42,B40:B42)</f>
        <v>0.99999166799663675</v>
      </c>
    </row>
    <row r="47" spans="1:13" x14ac:dyDescent="0.2">
      <c r="L47" s="14" t="s">
        <v>44</v>
      </c>
      <c r="M47" s="14">
        <f>330/M45</f>
        <v>10.015781309707675</v>
      </c>
    </row>
    <row r="48" spans="1:13" x14ac:dyDescent="0.2">
      <c r="L48" s="14" t="s">
        <v>45</v>
      </c>
      <c r="M48" s="14">
        <f>-(-10-B41)*M45</f>
        <v>339.30954709505221</v>
      </c>
    </row>
    <row r="49" spans="12:13" x14ac:dyDescent="0.2">
      <c r="L49" s="14" t="s">
        <v>46</v>
      </c>
      <c r="M49" s="14">
        <f>-(10-B41)*M45</f>
        <v>-319.65052760256816</v>
      </c>
    </row>
    <row r="51" spans="12:13" x14ac:dyDescent="0.2">
      <c r="L51" s="14" t="s">
        <v>48</v>
      </c>
      <c r="M51" s="14">
        <v>32.94137788889384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Serial Numbers</vt:lpstr>
      <vt:lpstr>X1 LOAD CELL</vt:lpstr>
      <vt:lpstr>X2 LOAD CELL</vt:lpstr>
      <vt:lpstr>Y1 LOAD CELL</vt:lpstr>
      <vt:lpstr>Z1 LOAD CELL</vt:lpstr>
      <vt:lpstr>Z2 LOAD CELL</vt:lpstr>
      <vt:lpstr>Z3 LOAD CELL</vt:lpstr>
    </vt:vector>
  </TitlesOfParts>
  <Company>the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Bletzinger, Michael Erwin</cp:lastModifiedBy>
  <dcterms:created xsi:type="dcterms:W3CDTF">2006-04-01T03:23:52Z</dcterms:created>
  <dcterms:modified xsi:type="dcterms:W3CDTF">2014-06-05T13:41:47Z</dcterms:modified>
</cp:coreProperties>
</file>