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5" windowWidth="18195" windowHeight="11700" activeTab="2"/>
  </bookViews>
  <sheets>
    <sheet name="Tuning" sheetId="1" r:id="rId1"/>
    <sheet name="Calibration" sheetId="4" r:id="rId2"/>
    <sheet name="All you need" sheetId="5" r:id="rId3"/>
    <sheet name="SWController" sheetId="2" r:id="rId4"/>
    <sheet name="Actuator_PinLocations" sheetId="3" r:id="rId5"/>
  </sheets>
  <calcPr calcId="145621"/>
</workbook>
</file>

<file path=xl/calcChain.xml><?xml version="1.0" encoding="utf-8"?>
<calcChain xmlns="http://schemas.openxmlformats.org/spreadsheetml/2006/main">
  <c r="F11" i="5" l="1"/>
  <c r="F10" i="5"/>
  <c r="F9" i="5"/>
  <c r="F8" i="5"/>
  <c r="F7" i="5"/>
  <c r="F6" i="5"/>
  <c r="D11" i="5"/>
  <c r="D10" i="5"/>
  <c r="D9" i="5"/>
  <c r="D8" i="5"/>
  <c r="D7" i="5"/>
  <c r="D6" i="5"/>
  <c r="F50" i="4" l="1"/>
  <c r="E50" i="4"/>
  <c r="C11" i="2" l="1"/>
  <c r="S36" i="2"/>
  <c r="T36" i="2" s="1"/>
  <c r="T35" i="2"/>
  <c r="S35" i="2"/>
  <c r="R35" i="2"/>
  <c r="P36" i="2"/>
  <c r="Q36" i="2" s="1"/>
  <c r="Q35" i="2"/>
  <c r="P35" i="2"/>
  <c r="O35" i="2"/>
  <c r="L35" i="2"/>
  <c r="M36" i="2"/>
  <c r="N36" i="2" s="1"/>
  <c r="N35" i="2"/>
  <c r="M35" i="2"/>
  <c r="F10" i="2"/>
  <c r="H9" i="2"/>
  <c r="G9" i="2"/>
  <c r="I8" i="2"/>
  <c r="I10" i="2" s="1"/>
  <c r="H8" i="2"/>
  <c r="H10" i="2" s="1"/>
  <c r="G8" i="2"/>
  <c r="G10" i="2" s="1"/>
  <c r="F8" i="2"/>
  <c r="E8" i="2"/>
  <c r="E10" i="2" s="1"/>
  <c r="D8" i="2"/>
  <c r="D10" i="2" s="1"/>
  <c r="L74" i="4"/>
  <c r="I13" i="2" s="1"/>
  <c r="I14" i="2" s="1"/>
  <c r="K74" i="4"/>
  <c r="F74" i="4"/>
  <c r="H13" i="2" s="1"/>
  <c r="H14" i="2" s="1"/>
  <c r="E74" i="4"/>
  <c r="L50" i="4"/>
  <c r="G13" i="2" s="1"/>
  <c r="G14" i="2" s="1"/>
  <c r="K50" i="4"/>
  <c r="F13" i="2"/>
  <c r="F14" i="2" s="1"/>
  <c r="L27" i="4"/>
  <c r="E13" i="2" s="1"/>
  <c r="E14" i="2" s="1"/>
  <c r="K27" i="4"/>
  <c r="E27" i="4"/>
  <c r="F27" i="4"/>
  <c r="D13" i="2" s="1"/>
  <c r="D14" i="2" s="1"/>
  <c r="N16" i="2" l="1"/>
  <c r="G15" i="2"/>
  <c r="G16" i="2" s="1"/>
  <c r="H15" i="2"/>
  <c r="H16" i="2" s="1"/>
  <c r="O16" i="2" s="1"/>
  <c r="I15" i="2"/>
  <c r="I16" i="2" s="1"/>
  <c r="P16" i="2" s="1"/>
  <c r="J22" i="2"/>
  <c r="J36" i="2"/>
  <c r="K35" i="2"/>
  <c r="J35" i="2"/>
  <c r="I35" i="2"/>
  <c r="G22" i="2"/>
  <c r="G36" i="2"/>
  <c r="H35" i="2"/>
  <c r="G35" i="2"/>
  <c r="F35" i="2"/>
  <c r="E36" i="2"/>
  <c r="D36" i="2"/>
  <c r="D15" i="2" s="1"/>
  <c r="D16" i="2" s="1"/>
  <c r="K16" i="2" s="1"/>
  <c r="E35" i="2"/>
  <c r="D35" i="2"/>
  <c r="C35" i="2"/>
  <c r="D22" i="2"/>
  <c r="H36" i="2" l="1"/>
  <c r="E15" i="2"/>
  <c r="E16" i="2" s="1"/>
  <c r="L16" i="2" s="1"/>
  <c r="K36" i="2"/>
  <c r="F15" i="2"/>
  <c r="F16" i="2" s="1"/>
  <c r="M16" i="2" s="1"/>
  <c r="L9" i="3"/>
  <c r="I11" i="2" s="1"/>
  <c r="I12" i="2" s="1"/>
  <c r="I17" i="2" s="1"/>
  <c r="J9" i="3"/>
  <c r="H11" i="2" s="1"/>
  <c r="H12" i="2" s="1"/>
  <c r="H17" i="2" s="1"/>
  <c r="H9" i="3"/>
  <c r="G11" i="2" s="1"/>
  <c r="G12" i="2" s="1"/>
  <c r="G17" i="2" s="1"/>
  <c r="F9" i="3"/>
  <c r="F11" i="2" s="1"/>
  <c r="F12" i="2" s="1"/>
  <c r="F17" i="2" s="1"/>
  <c r="D9" i="3"/>
  <c r="E11" i="2" s="1"/>
  <c r="E12" i="2" s="1"/>
  <c r="E17" i="2" s="1"/>
  <c r="B9" i="3"/>
  <c r="D11" i="2" s="1"/>
  <c r="D12" i="2" s="1"/>
  <c r="D17" i="2" s="1"/>
</calcChain>
</file>

<file path=xl/sharedStrings.xml><?xml version="1.0" encoding="utf-8"?>
<sst xmlns="http://schemas.openxmlformats.org/spreadsheetml/2006/main" count="127" uniqueCount="49">
  <si>
    <t>Warning</t>
  </si>
  <si>
    <t>The differential rate needs to be the same polarity as the proportional gain.</t>
  </si>
  <si>
    <t>The integrator gain needs to be the opposite polarity of the proportional gain.</t>
  </si>
  <si>
    <t>The integrator gain needs to be &lt; 5% FS.</t>
  </si>
  <si>
    <t>The differential rate needs to be less then 10% of the proportional gain.</t>
  </si>
  <si>
    <t>porportional gain</t>
  </si>
  <si>
    <t>differential gain</t>
  </si>
  <si>
    <t>integrator gain</t>
  </si>
  <si>
    <t>x1</t>
  </si>
  <si>
    <t>x2</t>
  </si>
  <si>
    <t>y</t>
  </si>
  <si>
    <t>z1</t>
  </si>
  <si>
    <t>z2</t>
  </si>
  <si>
    <t>z3</t>
  </si>
  <si>
    <t>X1</t>
  </si>
  <si>
    <t>Slider</t>
  </si>
  <si>
    <t xml:space="preserve">LVDT </t>
  </si>
  <si>
    <t>max</t>
  </si>
  <si>
    <t>min</t>
  </si>
  <si>
    <t>mid</t>
  </si>
  <si>
    <t>(x)</t>
  </si>
  <si>
    <t>(y)</t>
  </si>
  <si>
    <t>(z)</t>
  </si>
  <si>
    <t>fixed</t>
  </si>
  <si>
    <t>free</t>
  </si>
  <si>
    <t>length</t>
  </si>
  <si>
    <t xml:space="preserve">DO NOT ADJUST DITHER TO BE TOO HIGH. 1-5% SHOULD BE OK. </t>
  </si>
  <si>
    <t>X2</t>
  </si>
  <si>
    <t>Y</t>
  </si>
  <si>
    <t>LVDT</t>
  </si>
  <si>
    <t>Caliper</t>
  </si>
  <si>
    <t>Cmd</t>
  </si>
  <si>
    <t>in/cmd</t>
  </si>
  <si>
    <t>in/LVDT</t>
  </si>
  <si>
    <t>Z1</t>
  </si>
  <si>
    <t>Z2</t>
  </si>
  <si>
    <t>Z3</t>
  </si>
  <si>
    <t>Pin Edge</t>
  </si>
  <si>
    <t>Cylinder</t>
  </si>
  <si>
    <t>Stroke</t>
  </si>
  <si>
    <t>total</t>
  </si>
  <si>
    <t>measured</t>
  </si>
  <si>
    <t>diff</t>
  </si>
  <si>
    <t>LVDT/in</t>
  </si>
  <si>
    <t>LVDT/cmd</t>
  </si>
  <si>
    <t>cmd/LVDT</t>
  </si>
  <si>
    <t>offset</t>
  </si>
  <si>
    <t>All DITHERS HERE ARE 1%</t>
  </si>
  <si>
    <t>ServoErr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</si>
</sst>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2" borderId="0" xfId="1"/>
    <xf numFmtId="0" fontId="4" fillId="2" borderId="1" xfId="1" applyBorder="1"/>
  </cellXfs>
  <cellStyles count="2">
    <cellStyle name="40% - Accent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workbookViewId="0">
      <selection activeCell="I17" sqref="I17"/>
    </sheetView>
  </sheetViews>
  <sheetFormatPr defaultRowHeight="15" x14ac:dyDescent="0.25"/>
  <cols>
    <col min="1" max="16384" width="9.140625" style="2"/>
  </cols>
  <sheetData>
    <row r="2" spans="2:9" x14ac:dyDescent="0.25">
      <c r="C2" s="1" t="s">
        <v>0</v>
      </c>
    </row>
    <row r="3" spans="2:9" x14ac:dyDescent="0.25">
      <c r="D3" s="2" t="s">
        <v>1</v>
      </c>
    </row>
    <row r="5" spans="2:9" x14ac:dyDescent="0.25">
      <c r="D5" s="2" t="s">
        <v>2</v>
      </c>
    </row>
    <row r="7" spans="2:9" x14ac:dyDescent="0.25">
      <c r="D7" s="2" t="s">
        <v>3</v>
      </c>
    </row>
    <row r="9" spans="2:9" x14ac:dyDescent="0.25">
      <c r="D9" s="2" t="s">
        <v>4</v>
      </c>
    </row>
    <row r="15" spans="2:9" x14ac:dyDescent="0.25">
      <c r="D15" s="2" t="s">
        <v>8</v>
      </c>
      <c r="E15" s="2" t="s">
        <v>9</v>
      </c>
      <c r="F15" s="2" t="s">
        <v>10</v>
      </c>
      <c r="G15" s="2" t="s">
        <v>11</v>
      </c>
      <c r="H15" s="2" t="s">
        <v>12</v>
      </c>
      <c r="I15" s="2" t="s">
        <v>13</v>
      </c>
    </row>
    <row r="16" spans="2:9" x14ac:dyDescent="0.25">
      <c r="B16" s="2" t="s">
        <v>5</v>
      </c>
      <c r="D16" s="2">
        <v>85</v>
      </c>
      <c r="E16" s="2">
        <v>85</v>
      </c>
      <c r="F16" s="2">
        <v>90</v>
      </c>
      <c r="G16" s="2">
        <v>95</v>
      </c>
      <c r="H16" s="2">
        <v>75</v>
      </c>
      <c r="I16" s="2">
        <v>85</v>
      </c>
    </row>
    <row r="17" spans="2:9" x14ac:dyDescent="0.25">
      <c r="B17" s="2" t="s">
        <v>6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2:9" x14ac:dyDescent="0.25">
      <c r="B18" s="2" t="s">
        <v>7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22" spans="2:9" x14ac:dyDescent="0.25">
      <c r="B22" s="1" t="s">
        <v>26</v>
      </c>
    </row>
    <row r="23" spans="2:9" x14ac:dyDescent="0.25">
      <c r="B23" s="1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L75"/>
  <sheetViews>
    <sheetView topLeftCell="A43" workbookViewId="0">
      <selection activeCell="O33" sqref="O33"/>
    </sheetView>
  </sheetViews>
  <sheetFormatPr defaultRowHeight="15" x14ac:dyDescent="0.25"/>
  <cols>
    <col min="4" max="4" width="9.7109375" customWidth="1"/>
  </cols>
  <sheetData>
    <row r="6" spans="3:12" x14ac:dyDescent="0.25">
      <c r="C6" t="s">
        <v>14</v>
      </c>
      <c r="D6" t="s">
        <v>31</v>
      </c>
      <c r="E6" t="s">
        <v>29</v>
      </c>
      <c r="F6" t="s">
        <v>30</v>
      </c>
      <c r="I6" t="s">
        <v>27</v>
      </c>
      <c r="J6" t="s">
        <v>31</v>
      </c>
      <c r="K6" t="s">
        <v>29</v>
      </c>
      <c r="L6" t="s">
        <v>30</v>
      </c>
    </row>
    <row r="9" spans="3:12" x14ac:dyDescent="0.25">
      <c r="D9">
        <v>0</v>
      </c>
      <c r="E9">
        <v>-2.31781E-2</v>
      </c>
      <c r="F9">
        <v>2.8119999999999998</v>
      </c>
      <c r="J9">
        <v>0</v>
      </c>
      <c r="K9">
        <v>-4.5157799999999998E-2</v>
      </c>
      <c r="L9">
        <v>2.677</v>
      </c>
    </row>
    <row r="10" spans="3:12" x14ac:dyDescent="0.25">
      <c r="D10">
        <v>0.5</v>
      </c>
      <c r="E10">
        <v>-0.523872</v>
      </c>
      <c r="F10">
        <v>2.6739999999999999</v>
      </c>
      <c r="J10">
        <v>1</v>
      </c>
      <c r="K10">
        <v>-1.0467500000000001</v>
      </c>
      <c r="L10">
        <v>2.4039999999999999</v>
      </c>
    </row>
    <row r="11" spans="3:12" x14ac:dyDescent="0.25">
      <c r="D11">
        <v>1</v>
      </c>
      <c r="E11">
        <v>-1.02417</v>
      </c>
      <c r="F11">
        <v>2.5419999999999998</v>
      </c>
      <c r="J11">
        <v>2</v>
      </c>
      <c r="K11">
        <v>-2.0476000000000001</v>
      </c>
      <c r="L11">
        <v>2.14</v>
      </c>
    </row>
    <row r="12" spans="3:12" x14ac:dyDescent="0.25">
      <c r="D12">
        <v>2</v>
      </c>
      <c r="E12">
        <v>-2.0253899999999998</v>
      </c>
      <c r="F12">
        <v>2.27</v>
      </c>
      <c r="J12">
        <v>3</v>
      </c>
      <c r="K12">
        <v>-3.0478499999999999</v>
      </c>
      <c r="L12">
        <v>1.861</v>
      </c>
    </row>
    <row r="13" spans="3:12" x14ac:dyDescent="0.25">
      <c r="D13">
        <v>3</v>
      </c>
      <c r="E13">
        <v>-3.0260099999999999</v>
      </c>
      <c r="F13">
        <v>2.0030000000000001</v>
      </c>
      <c r="J13">
        <v>4</v>
      </c>
      <c r="K13">
        <v>-4.0493600000000001</v>
      </c>
      <c r="L13">
        <v>1.589</v>
      </c>
    </row>
    <row r="14" spans="3:12" x14ac:dyDescent="0.25">
      <c r="D14">
        <v>4</v>
      </c>
      <c r="E14">
        <v>-4.0267499999999998</v>
      </c>
      <c r="F14">
        <v>1.7350000000000001</v>
      </c>
      <c r="J14">
        <v>3</v>
      </c>
      <c r="K14">
        <v>-3.04867</v>
      </c>
      <c r="L14">
        <v>1.861</v>
      </c>
    </row>
    <row r="15" spans="3:12" x14ac:dyDescent="0.25">
      <c r="D15">
        <v>3</v>
      </c>
      <c r="E15">
        <v>-3.0239400000000001</v>
      </c>
      <c r="F15">
        <v>2.0049999999999999</v>
      </c>
      <c r="J15">
        <v>2</v>
      </c>
      <c r="K15">
        <v>-2.0474600000000001</v>
      </c>
      <c r="L15">
        <v>2.133</v>
      </c>
    </row>
    <row r="16" spans="3:12" x14ac:dyDescent="0.25">
      <c r="D16">
        <v>2</v>
      </c>
      <c r="E16">
        <v>-2.0230299999999999</v>
      </c>
      <c r="F16">
        <v>2.2719999999999998</v>
      </c>
      <c r="J16">
        <v>1</v>
      </c>
      <c r="K16">
        <v>-1.0461</v>
      </c>
      <c r="L16">
        <v>2.4039999999999999</v>
      </c>
    </row>
    <row r="17" spans="3:12" x14ac:dyDescent="0.25">
      <c r="D17">
        <v>1</v>
      </c>
      <c r="E17">
        <v>-1.02159</v>
      </c>
      <c r="F17">
        <v>2.5419999999999998</v>
      </c>
      <c r="J17">
        <v>0</v>
      </c>
      <c r="K17">
        <v>-4.46673E-2</v>
      </c>
      <c r="L17">
        <v>2.6779999999999999</v>
      </c>
    </row>
    <row r="18" spans="3:12" x14ac:dyDescent="0.25">
      <c r="D18">
        <v>0</v>
      </c>
      <c r="E18">
        <v>-1.98272E-2</v>
      </c>
      <c r="F18">
        <v>2.8119999999999998</v>
      </c>
      <c r="J18">
        <v>-1</v>
      </c>
      <c r="K18">
        <v>0.95660100000000003</v>
      </c>
      <c r="L18">
        <v>2.95</v>
      </c>
    </row>
    <row r="19" spans="3:12" x14ac:dyDescent="0.25">
      <c r="D19">
        <v>-1</v>
      </c>
      <c r="E19">
        <v>0.98180900000000004</v>
      </c>
      <c r="F19">
        <v>3.0830000000000002</v>
      </c>
      <c r="J19">
        <v>-2</v>
      </c>
      <c r="K19">
        <v>1.9584600000000001</v>
      </c>
      <c r="L19">
        <v>3.222</v>
      </c>
    </row>
    <row r="20" spans="3:12" x14ac:dyDescent="0.25">
      <c r="D20">
        <v>-2</v>
      </c>
      <c r="E20">
        <v>1.9834099999999999</v>
      </c>
      <c r="F20">
        <v>3.3540000000000001</v>
      </c>
      <c r="J20">
        <v>-3</v>
      </c>
      <c r="K20">
        <v>2.9602900000000001</v>
      </c>
      <c r="L20">
        <v>3.4940000000000002</v>
      </c>
    </row>
    <row r="21" spans="3:12" x14ac:dyDescent="0.25">
      <c r="D21">
        <v>-3</v>
      </c>
      <c r="E21">
        <v>2.9850400000000001</v>
      </c>
      <c r="F21">
        <v>3.6240000000000001</v>
      </c>
      <c r="J21">
        <v>-4</v>
      </c>
      <c r="K21">
        <v>3.9620700000000002</v>
      </c>
      <c r="L21">
        <v>3.766</v>
      </c>
    </row>
    <row r="22" spans="3:12" x14ac:dyDescent="0.25">
      <c r="D22">
        <v>-4</v>
      </c>
      <c r="E22">
        <v>3.9866999999999999</v>
      </c>
      <c r="F22">
        <v>3.8940000000000001</v>
      </c>
      <c r="J22">
        <v>-3</v>
      </c>
      <c r="K22">
        <v>2.9600200000000001</v>
      </c>
      <c r="L22">
        <v>3.4950000000000001</v>
      </c>
    </row>
    <row r="23" spans="3:12" x14ac:dyDescent="0.25">
      <c r="D23">
        <v>-3</v>
      </c>
      <c r="E23">
        <v>2.9853299999999998</v>
      </c>
      <c r="F23">
        <v>3.6240000000000001</v>
      </c>
      <c r="J23">
        <v>-2</v>
      </c>
      <c r="K23">
        <v>1.9585399999999999</v>
      </c>
      <c r="L23">
        <v>3.2250000000000001</v>
      </c>
    </row>
    <row r="24" spans="3:12" x14ac:dyDescent="0.25">
      <c r="D24">
        <v>-2</v>
      </c>
      <c r="E24">
        <v>1.9843599999999999</v>
      </c>
      <c r="F24">
        <v>3.3559999999999999</v>
      </c>
      <c r="J24">
        <v>-1</v>
      </c>
      <c r="K24">
        <v>0.95675600000000005</v>
      </c>
      <c r="L24">
        <v>2.9510000000000001</v>
      </c>
    </row>
    <row r="25" spans="3:12" x14ac:dyDescent="0.25">
      <c r="D25">
        <v>-1</v>
      </c>
      <c r="E25">
        <v>0.98253900000000005</v>
      </c>
      <c r="F25">
        <v>3.0830000000000002</v>
      </c>
      <c r="J25">
        <v>0</v>
      </c>
      <c r="K25">
        <v>-4.4563400000000003E-2</v>
      </c>
      <c r="L25">
        <v>2.6819999999999999</v>
      </c>
    </row>
    <row r="26" spans="3:12" x14ac:dyDescent="0.25">
      <c r="D26">
        <v>0</v>
      </c>
      <c r="E26">
        <v>-1.9222099999999999E-2</v>
      </c>
      <c r="F26">
        <v>2.8109999999999999</v>
      </c>
    </row>
    <row r="27" spans="3:12" x14ac:dyDescent="0.25">
      <c r="E27" s="4">
        <f>SLOPE(F9:F26,D9:D26)</f>
        <v>-0.27018038721863691</v>
      </c>
      <c r="F27" s="4">
        <f>SLOPE(F9:F26,E9:E26)</f>
        <v>0.26969468103565636</v>
      </c>
      <c r="K27" s="4">
        <f>SLOPE(L9:L25,J9:J25)</f>
        <v>-0.27215909090909091</v>
      </c>
      <c r="L27" s="4">
        <f>SLOPE(L9:L25,K9:K25)</f>
        <v>0.27176828870122743</v>
      </c>
    </row>
    <row r="28" spans="3:12" x14ac:dyDescent="0.25">
      <c r="E28" t="s">
        <v>32</v>
      </c>
      <c r="F28" t="s">
        <v>33</v>
      </c>
      <c r="K28" t="s">
        <v>32</v>
      </c>
      <c r="L28" t="s">
        <v>33</v>
      </c>
    </row>
    <row r="31" spans="3:12" x14ac:dyDescent="0.25">
      <c r="C31" t="s">
        <v>28</v>
      </c>
      <c r="D31" t="s">
        <v>31</v>
      </c>
      <c r="E31" t="s">
        <v>29</v>
      </c>
      <c r="F31" t="s">
        <v>30</v>
      </c>
      <c r="I31" t="s">
        <v>34</v>
      </c>
      <c r="J31" t="s">
        <v>31</v>
      </c>
      <c r="K31" t="s">
        <v>29</v>
      </c>
      <c r="L31" t="s">
        <v>30</v>
      </c>
    </row>
    <row r="34" spans="4:12" x14ac:dyDescent="0.25">
      <c r="D34">
        <v>0</v>
      </c>
      <c r="E34">
        <v>-2.7712500000000001E-2</v>
      </c>
      <c r="F34">
        <v>1.7270000000000001</v>
      </c>
      <c r="J34">
        <v>0</v>
      </c>
      <c r="K34">
        <v>1.34523E-2</v>
      </c>
      <c r="L34">
        <v>1.831</v>
      </c>
    </row>
    <row r="35" spans="4:12" x14ac:dyDescent="0.25">
      <c r="D35">
        <v>1</v>
      </c>
      <c r="E35">
        <v>-1.0284</v>
      </c>
      <c r="F35">
        <v>1.5920000000000001</v>
      </c>
      <c r="J35">
        <v>1</v>
      </c>
      <c r="K35">
        <v>-0.978047</v>
      </c>
      <c r="L35">
        <v>1.6759999999999999</v>
      </c>
    </row>
    <row r="36" spans="4:12" x14ac:dyDescent="0.25">
      <c r="D36">
        <v>2</v>
      </c>
      <c r="E36">
        <v>-2.03098</v>
      </c>
      <c r="F36">
        <v>1.4550000000000001</v>
      </c>
      <c r="J36">
        <v>2</v>
      </c>
      <c r="K36">
        <v>-1.9695100000000001</v>
      </c>
      <c r="L36">
        <v>1.5409999999999999</v>
      </c>
    </row>
    <row r="37" spans="4:12" x14ac:dyDescent="0.25">
      <c r="D37">
        <v>3</v>
      </c>
      <c r="E37">
        <v>-3.0304000000000002</v>
      </c>
      <c r="F37">
        <v>1.3260000000000001</v>
      </c>
      <c r="J37">
        <v>3</v>
      </c>
      <c r="K37">
        <v>-2.9606699999999999</v>
      </c>
      <c r="L37">
        <v>1.4059999999999999</v>
      </c>
    </row>
    <row r="38" spans="4:12" x14ac:dyDescent="0.25">
      <c r="D38">
        <v>2</v>
      </c>
      <c r="E38">
        <v>-2.0305399999999998</v>
      </c>
      <c r="F38">
        <v>1.46</v>
      </c>
      <c r="J38">
        <v>2</v>
      </c>
      <c r="K38">
        <v>-1.9703999999999999</v>
      </c>
      <c r="L38">
        <v>1.5389999999999999</v>
      </c>
    </row>
    <row r="39" spans="4:12" x14ac:dyDescent="0.25">
      <c r="D39">
        <v>1</v>
      </c>
      <c r="E39">
        <v>-1.0284</v>
      </c>
      <c r="F39">
        <v>1.59</v>
      </c>
      <c r="J39">
        <v>1</v>
      </c>
      <c r="K39">
        <v>-0.97838800000000004</v>
      </c>
      <c r="L39">
        <v>1.677</v>
      </c>
    </row>
    <row r="40" spans="4:12" x14ac:dyDescent="0.25">
      <c r="D40">
        <v>0</v>
      </c>
      <c r="E40">
        <v>-2.7712500000000001E-2</v>
      </c>
      <c r="F40">
        <v>1.7310000000000001</v>
      </c>
      <c r="J40">
        <v>0</v>
      </c>
      <c r="K40">
        <v>1.31138E-2</v>
      </c>
      <c r="L40">
        <v>1.8140000000000001</v>
      </c>
    </row>
    <row r="41" spans="4:12" x14ac:dyDescent="0.25">
      <c r="D41">
        <v>-1</v>
      </c>
      <c r="E41">
        <v>0.97445300000000001</v>
      </c>
      <c r="F41">
        <v>1.8640000000000001</v>
      </c>
      <c r="J41">
        <v>-1</v>
      </c>
      <c r="K41">
        <v>1.0055799999999999</v>
      </c>
      <c r="L41">
        <v>1.952</v>
      </c>
    </row>
    <row r="42" spans="4:12" x14ac:dyDescent="0.25">
      <c r="D42">
        <v>-2</v>
      </c>
      <c r="E42">
        <v>1.97603</v>
      </c>
      <c r="F42">
        <v>2.0110000000000001</v>
      </c>
      <c r="J42">
        <v>-2</v>
      </c>
      <c r="K42">
        <v>1.99783</v>
      </c>
      <c r="L42">
        <v>2.09</v>
      </c>
    </row>
    <row r="43" spans="4:12" x14ac:dyDescent="0.25">
      <c r="D43">
        <v>-3</v>
      </c>
      <c r="E43">
        <v>2.9777800000000001</v>
      </c>
      <c r="F43">
        <v>2.1349999999999998</v>
      </c>
      <c r="J43">
        <v>-3</v>
      </c>
      <c r="K43">
        <v>2.9901</v>
      </c>
      <c r="L43">
        <v>2.2280000000000002</v>
      </c>
    </row>
    <row r="44" spans="4:12" x14ac:dyDescent="0.25">
      <c r="D44">
        <v>-4</v>
      </c>
      <c r="E44">
        <v>3.9803899999999999</v>
      </c>
      <c r="F44">
        <v>2.2730000000000001</v>
      </c>
      <c r="J44">
        <v>-4</v>
      </c>
      <c r="K44">
        <v>3.9834399999999999</v>
      </c>
      <c r="L44">
        <v>2.3660000000000001</v>
      </c>
    </row>
    <row r="45" spans="4:12" x14ac:dyDescent="0.25">
      <c r="D45">
        <v>-3</v>
      </c>
      <c r="E45">
        <v>2.9827400000000002</v>
      </c>
      <c r="F45">
        <v>2.1469999999999998</v>
      </c>
      <c r="J45">
        <v>-3</v>
      </c>
      <c r="K45">
        <v>2.99173</v>
      </c>
      <c r="L45">
        <v>2.23</v>
      </c>
    </row>
    <row r="46" spans="4:12" x14ac:dyDescent="0.25">
      <c r="D46">
        <v>-2</v>
      </c>
      <c r="E46">
        <v>1.98068</v>
      </c>
      <c r="F46">
        <v>2.0070000000000001</v>
      </c>
      <c r="J46">
        <v>-2</v>
      </c>
      <c r="K46">
        <v>1.9989699999999999</v>
      </c>
      <c r="L46">
        <v>2.09</v>
      </c>
    </row>
    <row r="47" spans="4:12" x14ac:dyDescent="0.25">
      <c r="D47">
        <v>-1</v>
      </c>
      <c r="E47">
        <v>0.97875599999999996</v>
      </c>
      <c r="F47">
        <v>1.8640000000000001</v>
      </c>
      <c r="J47">
        <v>-1</v>
      </c>
      <c r="K47">
        <v>1.0065200000000001</v>
      </c>
      <c r="L47">
        <v>1.952</v>
      </c>
    </row>
    <row r="48" spans="4:12" x14ac:dyDescent="0.25">
      <c r="D48">
        <v>0</v>
      </c>
      <c r="E48">
        <v>-2.31811E-2</v>
      </c>
      <c r="F48">
        <v>1.724</v>
      </c>
      <c r="J48">
        <v>0</v>
      </c>
      <c r="K48">
        <v>1.45744E-2</v>
      </c>
      <c r="L48">
        <v>1.8149999999999999</v>
      </c>
    </row>
    <row r="50" spans="3:12" x14ac:dyDescent="0.25">
      <c r="E50" s="4">
        <f>SLOPE(F34:F48,D34:D48)</f>
        <v>-0.13653794642857142</v>
      </c>
      <c r="F50" s="4">
        <f>SLOPE(F34:F48,E34:E48)</f>
        <v>0.1362724941836006</v>
      </c>
      <c r="K50" s="4">
        <f>SLOPE(L34:L48,J34:J48)</f>
        <v>-0.13740625000000001</v>
      </c>
      <c r="L50" s="4">
        <f>SLOPE(L34:L48,K34:K48)</f>
        <v>0.13849747226772158</v>
      </c>
    </row>
    <row r="51" spans="3:12" x14ac:dyDescent="0.25">
      <c r="E51" t="s">
        <v>32</v>
      </c>
      <c r="F51" t="s">
        <v>33</v>
      </c>
      <c r="K51" t="s">
        <v>32</v>
      </c>
      <c r="L51" t="s">
        <v>33</v>
      </c>
    </row>
    <row r="55" spans="3:12" x14ac:dyDescent="0.25">
      <c r="C55" t="s">
        <v>35</v>
      </c>
      <c r="D55" t="s">
        <v>31</v>
      </c>
      <c r="E55" t="s">
        <v>29</v>
      </c>
      <c r="F55" t="s">
        <v>30</v>
      </c>
      <c r="I55" t="s">
        <v>36</v>
      </c>
      <c r="J55" t="s">
        <v>31</v>
      </c>
      <c r="K55" t="s">
        <v>29</v>
      </c>
      <c r="L55" t="s">
        <v>30</v>
      </c>
    </row>
    <row r="58" spans="3:12" x14ac:dyDescent="0.25">
      <c r="D58">
        <v>0</v>
      </c>
      <c r="E58">
        <v>-2.6750099999999999E-2</v>
      </c>
      <c r="F58">
        <v>1.774</v>
      </c>
      <c r="J58">
        <v>0</v>
      </c>
      <c r="K58">
        <v>-2.3782000000000001E-2</v>
      </c>
      <c r="L58">
        <v>1.851</v>
      </c>
    </row>
    <row r="59" spans="3:12" x14ac:dyDescent="0.25">
      <c r="D59">
        <v>1</v>
      </c>
      <c r="E59">
        <v>-1.0389200000000001</v>
      </c>
      <c r="F59">
        <v>1.64</v>
      </c>
      <c r="J59">
        <v>1</v>
      </c>
      <c r="K59">
        <v>-1.0261</v>
      </c>
      <c r="L59">
        <v>1.718</v>
      </c>
    </row>
    <row r="60" spans="3:12" x14ac:dyDescent="0.25">
      <c r="D60">
        <v>2</v>
      </c>
      <c r="E60">
        <v>-2.0505599999999999</v>
      </c>
      <c r="F60">
        <v>1.5069999999999999</v>
      </c>
      <c r="J60">
        <v>2</v>
      </c>
      <c r="K60">
        <v>-2.0299200000000002</v>
      </c>
      <c r="L60">
        <v>1.5860000000000001</v>
      </c>
    </row>
    <row r="61" spans="3:12" x14ac:dyDescent="0.25">
      <c r="D61">
        <v>3</v>
      </c>
      <c r="E61">
        <v>-3.06202</v>
      </c>
      <c r="F61">
        <v>1.375</v>
      </c>
      <c r="J61">
        <v>3</v>
      </c>
      <c r="K61">
        <v>-3.0319400000000001</v>
      </c>
      <c r="L61">
        <v>1.454</v>
      </c>
    </row>
    <row r="62" spans="3:12" x14ac:dyDescent="0.25">
      <c r="D62">
        <v>2</v>
      </c>
      <c r="E62">
        <v>-2.0507599999999999</v>
      </c>
      <c r="F62">
        <v>1.5069999999999999</v>
      </c>
      <c r="J62">
        <v>2</v>
      </c>
      <c r="K62">
        <v>-2.0334599999999998</v>
      </c>
      <c r="L62">
        <v>1.5860000000000001</v>
      </c>
    </row>
    <row r="63" spans="3:12" x14ac:dyDescent="0.25">
      <c r="D63">
        <v>1</v>
      </c>
      <c r="E63">
        <v>-1.0389999999999999</v>
      </c>
      <c r="F63">
        <v>1.641</v>
      </c>
      <c r="J63">
        <v>1</v>
      </c>
      <c r="K63">
        <v>-1.0303599999999999</v>
      </c>
      <c r="L63">
        <v>1.718</v>
      </c>
    </row>
    <row r="64" spans="3:12" x14ac:dyDescent="0.25">
      <c r="D64">
        <v>0</v>
      </c>
      <c r="E64">
        <v>-2.6768799999999999E-2</v>
      </c>
      <c r="F64">
        <v>1.774</v>
      </c>
      <c r="J64">
        <v>0</v>
      </c>
      <c r="K64">
        <v>-2.6682399999999998E-2</v>
      </c>
      <c r="L64">
        <v>1.851</v>
      </c>
    </row>
    <row r="65" spans="4:12" x14ac:dyDescent="0.25">
      <c r="D65">
        <v>-1</v>
      </c>
      <c r="E65">
        <v>0.98526199999999997</v>
      </c>
      <c r="F65">
        <v>1.9079999999999999</v>
      </c>
      <c r="J65">
        <v>-1</v>
      </c>
      <c r="K65">
        <v>0.97724800000000001</v>
      </c>
      <c r="L65">
        <v>1.9830000000000001</v>
      </c>
    </row>
    <row r="66" spans="4:12" x14ac:dyDescent="0.25">
      <c r="D66">
        <v>-2</v>
      </c>
      <c r="E66">
        <v>1.9977799999999999</v>
      </c>
      <c r="F66">
        <v>2.0409999999999999</v>
      </c>
      <c r="J66">
        <v>-2</v>
      </c>
      <c r="K66">
        <v>1.9807999999999999</v>
      </c>
      <c r="L66">
        <v>2.117</v>
      </c>
    </row>
    <row r="67" spans="4:12" x14ac:dyDescent="0.25">
      <c r="D67">
        <v>-3</v>
      </c>
      <c r="E67">
        <v>3.0103</v>
      </c>
      <c r="F67">
        <v>2.1749999999999998</v>
      </c>
      <c r="J67">
        <v>-3</v>
      </c>
      <c r="K67">
        <v>2.9845199999999998</v>
      </c>
      <c r="L67">
        <v>2.246</v>
      </c>
    </row>
    <row r="68" spans="4:12" x14ac:dyDescent="0.25">
      <c r="D68">
        <v>-4</v>
      </c>
      <c r="E68">
        <v>4.0227399999999998</v>
      </c>
      <c r="F68">
        <v>2.3109999999999999</v>
      </c>
      <c r="J68">
        <v>-4</v>
      </c>
      <c r="K68">
        <v>3.9887800000000002</v>
      </c>
      <c r="L68">
        <v>2.3780000000000001</v>
      </c>
    </row>
    <row r="69" spans="4:12" x14ac:dyDescent="0.25">
      <c r="D69">
        <v>-3</v>
      </c>
      <c r="E69">
        <v>3.0104199999999999</v>
      </c>
      <c r="F69">
        <v>2.1760000000000002</v>
      </c>
      <c r="J69">
        <v>-3</v>
      </c>
      <c r="K69">
        <v>2.9885700000000002</v>
      </c>
      <c r="L69">
        <v>2.2469999999999999</v>
      </c>
    </row>
    <row r="70" spans="4:12" x14ac:dyDescent="0.25">
      <c r="D70">
        <v>-2</v>
      </c>
      <c r="E70">
        <v>1.9980899999999999</v>
      </c>
      <c r="F70">
        <v>2.0419999999999998</v>
      </c>
      <c r="J70">
        <v>-2</v>
      </c>
      <c r="K70">
        <v>1.9840100000000001</v>
      </c>
      <c r="L70">
        <v>2.1160000000000001</v>
      </c>
    </row>
    <row r="71" spans="4:12" x14ac:dyDescent="0.25">
      <c r="D71">
        <v>-1</v>
      </c>
      <c r="E71">
        <v>0.98557399999999995</v>
      </c>
      <c r="F71">
        <v>1.907</v>
      </c>
      <c r="J71">
        <v>-1</v>
      </c>
      <c r="K71">
        <v>0.98000399999999999</v>
      </c>
      <c r="L71">
        <v>1.9830000000000001</v>
      </c>
    </row>
    <row r="72" spans="4:12" x14ac:dyDescent="0.25">
      <c r="D72">
        <v>0</v>
      </c>
      <c r="E72">
        <v>-2.6774099999999999E-2</v>
      </c>
      <c r="F72">
        <v>1.7729999999999999</v>
      </c>
      <c r="J72">
        <v>0</v>
      </c>
      <c r="K72">
        <v>-2.3094199999999999E-2</v>
      </c>
      <c r="L72">
        <v>1.851</v>
      </c>
    </row>
    <row r="74" spans="4:12" x14ac:dyDescent="0.25">
      <c r="E74" s="4">
        <f>SLOPE(F58:F72,D58:D72)</f>
        <v>-0.13370870535714285</v>
      </c>
      <c r="F74" s="4">
        <f>SLOPE(F58:F72,E58:E72)</f>
        <v>0.13209961629671843</v>
      </c>
      <c r="K74" s="4">
        <f>SLOPE(L58:L72,J58:J72)</f>
        <v>-0.13216517857142857</v>
      </c>
      <c r="L74" s="4">
        <f>SLOPE(L58:L72,K58:K72)</f>
        <v>0.13172485577531828</v>
      </c>
    </row>
    <row r="75" spans="4:12" x14ac:dyDescent="0.25">
      <c r="E75" t="s">
        <v>32</v>
      </c>
      <c r="F75" t="s">
        <v>33</v>
      </c>
      <c r="K75" t="s">
        <v>32</v>
      </c>
      <c r="L75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23"/>
  <sheetViews>
    <sheetView tabSelected="1" topLeftCell="A4" workbookViewId="0">
      <selection activeCell="M13" sqref="M13"/>
    </sheetView>
  </sheetViews>
  <sheetFormatPr defaultRowHeight="15" x14ac:dyDescent="0.25"/>
  <cols>
    <col min="3" max="6" width="10.7109375" customWidth="1"/>
  </cols>
  <sheetData>
    <row r="5" spans="3:6" x14ac:dyDescent="0.25">
      <c r="C5" s="6"/>
      <c r="D5" s="6" t="s">
        <v>32</v>
      </c>
      <c r="E5" s="5"/>
      <c r="F5" s="6" t="s">
        <v>33</v>
      </c>
    </row>
    <row r="6" spans="3:6" x14ac:dyDescent="0.25">
      <c r="C6" s="6" t="s">
        <v>14</v>
      </c>
      <c r="D6" s="6">
        <f>Calibration!$E$27</f>
        <v>-0.27018038721863691</v>
      </c>
      <c r="E6" s="5"/>
      <c r="F6" s="6">
        <f>Calibration!$F$27</f>
        <v>0.26969468103565636</v>
      </c>
    </row>
    <row r="7" spans="3:6" x14ac:dyDescent="0.25">
      <c r="C7" s="6" t="s">
        <v>27</v>
      </c>
      <c r="D7" s="6">
        <f>Calibration!$K$27</f>
        <v>-0.27215909090909091</v>
      </c>
      <c r="E7" s="5"/>
      <c r="F7" s="6">
        <f>Calibration!$L$27</f>
        <v>0.27176828870122743</v>
      </c>
    </row>
    <row r="8" spans="3:6" x14ac:dyDescent="0.25">
      <c r="C8" s="6" t="s">
        <v>28</v>
      </c>
      <c r="D8" s="6">
        <f>Calibration!$E$50</f>
        <v>-0.13653794642857142</v>
      </c>
      <c r="E8" s="5"/>
      <c r="F8" s="6">
        <f>Calibration!$F$50</f>
        <v>0.1362724941836006</v>
      </c>
    </row>
    <row r="9" spans="3:6" x14ac:dyDescent="0.25">
      <c r="C9" s="6" t="s">
        <v>34</v>
      </c>
      <c r="D9" s="6">
        <f>Calibration!$K$50</f>
        <v>-0.13740625000000001</v>
      </c>
      <c r="E9" s="5"/>
      <c r="F9" s="6">
        <f>Calibration!$L$50</f>
        <v>0.13849747226772158</v>
      </c>
    </row>
    <row r="10" spans="3:6" x14ac:dyDescent="0.25">
      <c r="C10" s="6" t="s">
        <v>35</v>
      </c>
      <c r="D10" s="6">
        <f>Calibration!$E$74</f>
        <v>-0.13370870535714285</v>
      </c>
      <c r="E10" s="5"/>
      <c r="F10" s="6">
        <f>Calibration!$F$74</f>
        <v>0.13209961629671843</v>
      </c>
    </row>
    <row r="11" spans="3:6" x14ac:dyDescent="0.25">
      <c r="C11" s="6" t="s">
        <v>36</v>
      </c>
      <c r="D11" s="6">
        <f>Calibration!$K$74</f>
        <v>-0.13216517857142857</v>
      </c>
      <c r="E11" s="5"/>
      <c r="F11" s="6">
        <f>Calibration!$L$74</f>
        <v>0.13172485577531828</v>
      </c>
    </row>
    <row r="12" spans="3:6" x14ac:dyDescent="0.25">
      <c r="C12" s="5"/>
      <c r="D12" s="5"/>
      <c r="E12" s="5"/>
      <c r="F12" s="5"/>
    </row>
    <row r="13" spans="3:6" x14ac:dyDescent="0.25">
      <c r="C13" s="5"/>
      <c r="D13" s="5"/>
      <c r="E13" s="5"/>
      <c r="F13" s="5"/>
    </row>
    <row r="14" spans="3:6" x14ac:dyDescent="0.25">
      <c r="C14" s="5"/>
      <c r="D14" s="5"/>
      <c r="E14" s="5"/>
      <c r="F14" s="5"/>
    </row>
    <row r="15" spans="3:6" x14ac:dyDescent="0.25">
      <c r="C15" s="5"/>
      <c r="D15" s="5"/>
      <c r="E15" s="5"/>
      <c r="F15" s="5"/>
    </row>
    <row r="16" spans="3:6" x14ac:dyDescent="0.25">
      <c r="C16" s="5"/>
      <c r="D16" s="5"/>
      <c r="E16" s="5"/>
      <c r="F16" s="5"/>
    </row>
    <row r="17" spans="3:6" x14ac:dyDescent="0.25">
      <c r="C17" s="6"/>
      <c r="D17" s="6" t="s">
        <v>48</v>
      </c>
      <c r="E17" s="5"/>
      <c r="F17" s="5"/>
    </row>
    <row r="18" spans="3:6" x14ac:dyDescent="0.25">
      <c r="C18" s="6" t="s">
        <v>14</v>
      </c>
      <c r="D18" s="6">
        <v>-1.28851E-2</v>
      </c>
      <c r="E18" s="5"/>
      <c r="F18" s="5"/>
    </row>
    <row r="19" spans="3:6" x14ac:dyDescent="0.25">
      <c r="C19" s="6" t="s">
        <v>27</v>
      </c>
      <c r="D19" s="6">
        <v>0.10285</v>
      </c>
      <c r="E19" s="5"/>
      <c r="F19" s="5"/>
    </row>
    <row r="20" spans="3:6" x14ac:dyDescent="0.25">
      <c r="C20" s="6" t="s">
        <v>28</v>
      </c>
      <c r="D20" s="6">
        <v>5.2018200000000001E-2</v>
      </c>
      <c r="E20" s="5"/>
      <c r="F20" s="5"/>
    </row>
    <row r="21" spans="3:6" x14ac:dyDescent="0.25">
      <c r="C21" s="6" t="s">
        <v>34</v>
      </c>
      <c r="D21" s="6">
        <v>-2.3521799999999999E-2</v>
      </c>
      <c r="E21" s="5"/>
      <c r="F21" s="5"/>
    </row>
    <row r="22" spans="3:6" x14ac:dyDescent="0.25">
      <c r="C22" s="6" t="s">
        <v>35</v>
      </c>
      <c r="D22" s="6">
        <v>8.3689899999999998E-2</v>
      </c>
      <c r="E22" s="5"/>
      <c r="F22" s="5"/>
    </row>
    <row r="23" spans="3:6" x14ac:dyDescent="0.25">
      <c r="C23" s="6" t="s">
        <v>36</v>
      </c>
      <c r="D23" s="6">
        <v>6.8332900000000002E-2</v>
      </c>
      <c r="E23" s="5"/>
      <c r="F23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T36"/>
  <sheetViews>
    <sheetView topLeftCell="B1" workbookViewId="0">
      <selection activeCell="I7" sqref="I7"/>
    </sheetView>
  </sheetViews>
  <sheetFormatPr defaultRowHeight="15" x14ac:dyDescent="0.25"/>
  <sheetData>
    <row r="6" spans="2:16" x14ac:dyDescent="0.25">
      <c r="D6" t="s">
        <v>14</v>
      </c>
      <c r="E6" t="s">
        <v>27</v>
      </c>
      <c r="F6" t="s">
        <v>28</v>
      </c>
      <c r="G6" t="s">
        <v>34</v>
      </c>
      <c r="H6" t="s">
        <v>35</v>
      </c>
      <c r="I6" t="s">
        <v>36</v>
      </c>
    </row>
    <row r="7" spans="2:16" x14ac:dyDescent="0.25">
      <c r="C7" t="s">
        <v>37</v>
      </c>
      <c r="D7">
        <v>0.875</v>
      </c>
      <c r="E7">
        <v>0.875</v>
      </c>
      <c r="F7">
        <v>0.875</v>
      </c>
      <c r="G7">
        <v>0.875</v>
      </c>
      <c r="H7">
        <v>0.875</v>
      </c>
      <c r="I7">
        <v>0.875</v>
      </c>
    </row>
    <row r="8" spans="2:16" x14ac:dyDescent="0.25">
      <c r="C8" t="s">
        <v>38</v>
      </c>
      <c r="D8">
        <f>8+10/16</f>
        <v>8.625</v>
      </c>
      <c r="E8">
        <f>D8</f>
        <v>8.625</v>
      </c>
      <c r="F8">
        <f>6+4/16</f>
        <v>6.25</v>
      </c>
      <c r="G8">
        <f>F8</f>
        <v>6.25</v>
      </c>
      <c r="H8">
        <f>G8</f>
        <v>6.25</v>
      </c>
      <c r="I8">
        <f>H8</f>
        <v>6.25</v>
      </c>
    </row>
    <row r="9" spans="2:16" x14ac:dyDescent="0.25">
      <c r="C9" t="s">
        <v>39</v>
      </c>
      <c r="D9">
        <v>5.3579999999999997</v>
      </c>
      <c r="E9">
        <v>5.2469999999999999</v>
      </c>
      <c r="F9">
        <v>4.2889999999999997</v>
      </c>
      <c r="G9">
        <f>4+0.25</f>
        <v>4.25</v>
      </c>
      <c r="H9">
        <f>4+3/16</f>
        <v>4.1875</v>
      </c>
      <c r="I9">
        <v>4.25</v>
      </c>
    </row>
    <row r="10" spans="2:16" x14ac:dyDescent="0.25">
      <c r="B10" t="s">
        <v>41</v>
      </c>
      <c r="C10" t="s">
        <v>40</v>
      </c>
      <c r="D10">
        <f>SUM(D7:D9)</f>
        <v>14.858000000000001</v>
      </c>
      <c r="E10">
        <f t="shared" ref="E10:I10" si="0">SUM(E7:E9)</f>
        <v>14.747</v>
      </c>
      <c r="F10">
        <f t="shared" si="0"/>
        <v>11.414</v>
      </c>
      <c r="G10">
        <f t="shared" si="0"/>
        <v>11.375</v>
      </c>
      <c r="H10">
        <f t="shared" si="0"/>
        <v>11.3125</v>
      </c>
      <c r="I10">
        <f t="shared" si="0"/>
        <v>11.375</v>
      </c>
    </row>
    <row r="11" spans="2:16" x14ac:dyDescent="0.25">
      <c r="C11" t="str">
        <f>"true"</f>
        <v>true</v>
      </c>
      <c r="D11">
        <f>Actuator_PinLocations!$B$9</f>
        <v>14.44602660041854</v>
      </c>
      <c r="E11">
        <f>Actuator_PinLocations!$D$9</f>
        <v>14.44602660041854</v>
      </c>
      <c r="F11">
        <f>Actuator_PinLocations!$F$9</f>
        <v>11.317233027114003</v>
      </c>
      <c r="G11">
        <f>Actuator_PinLocations!$H$9</f>
        <v>11.010008974564917</v>
      </c>
      <c r="H11">
        <f>Actuator_PinLocations!$J$9</f>
        <v>11.010031557629617</v>
      </c>
      <c r="I11">
        <f>Actuator_PinLocations!$L$9</f>
        <v>11.010031557629617</v>
      </c>
    </row>
    <row r="12" spans="2:16" x14ac:dyDescent="0.25">
      <c r="C12" t="s">
        <v>42</v>
      </c>
      <c r="D12">
        <f>D11-D10</f>
        <v>-0.41197339958146095</v>
      </c>
      <c r="E12">
        <f t="shared" ref="E12:I12" si="1">E11-E10</f>
        <v>-0.3009733995814603</v>
      </c>
      <c r="F12">
        <f t="shared" si="1"/>
        <v>-9.6766972885996339E-2</v>
      </c>
      <c r="G12">
        <f t="shared" si="1"/>
        <v>-0.36499102543508322</v>
      </c>
      <c r="H12">
        <f t="shared" si="1"/>
        <v>-0.30246844237038317</v>
      </c>
      <c r="I12">
        <f t="shared" si="1"/>
        <v>-0.36496844237038317</v>
      </c>
    </row>
    <row r="13" spans="2:16" x14ac:dyDescent="0.25">
      <c r="C13" t="s">
        <v>33</v>
      </c>
      <c r="D13">
        <f>Calibration!$F$27</f>
        <v>0.26969468103565636</v>
      </c>
      <c r="E13">
        <f>Calibration!$L$27</f>
        <v>0.27176828870122743</v>
      </c>
      <c r="F13">
        <f>Calibration!$F$50</f>
        <v>0.1362724941836006</v>
      </c>
      <c r="G13">
        <f>Calibration!$L$50</f>
        <v>0.13849747226772158</v>
      </c>
      <c r="H13">
        <f>Calibration!$F$74</f>
        <v>0.13209961629671843</v>
      </c>
      <c r="I13">
        <f>Calibration!$L$74</f>
        <v>0.13172485577531828</v>
      </c>
    </row>
    <row r="14" spans="2:16" x14ac:dyDescent="0.25">
      <c r="C14" t="s">
        <v>43</v>
      </c>
      <c r="D14">
        <f>1/D13</f>
        <v>3.7078966339265325</v>
      </c>
      <c r="E14">
        <f t="shared" ref="E14:I14" si="2">1/E13</f>
        <v>3.6796051694587706</v>
      </c>
      <c r="F14">
        <f t="shared" si="2"/>
        <v>7.3382380354225782</v>
      </c>
      <c r="G14">
        <f t="shared" si="2"/>
        <v>7.2203483834488829</v>
      </c>
      <c r="H14">
        <f t="shared" si="2"/>
        <v>7.570044698342107</v>
      </c>
      <c r="I14">
        <f t="shared" si="2"/>
        <v>7.5915816655414643</v>
      </c>
    </row>
    <row r="15" spans="2:16" x14ac:dyDescent="0.25">
      <c r="C15" t="s">
        <v>44</v>
      </c>
      <c r="D15">
        <f>D36</f>
        <v>-0.10313631208791209</v>
      </c>
      <c r="E15">
        <f>G36</f>
        <v>-0.10268510659340661</v>
      </c>
      <c r="F15">
        <f>J36</f>
        <v>-0.10276952857142857</v>
      </c>
      <c r="G15">
        <f>M36</f>
        <v>-0.10253658901098901</v>
      </c>
      <c r="H15">
        <f>P36</f>
        <v>-0.10092701538461538</v>
      </c>
      <c r="I15">
        <f>S36</f>
        <v>-0.10332987692307692</v>
      </c>
    </row>
    <row r="16" spans="2:16" x14ac:dyDescent="0.25">
      <c r="C16" t="s">
        <v>45</v>
      </c>
      <c r="D16">
        <f>1/D15</f>
        <v>-9.6959061241942859</v>
      </c>
      <c r="E16">
        <f t="shared" ref="E16:I16" si="3">1/E15</f>
        <v>-9.7385106095240666</v>
      </c>
      <c r="F16">
        <f t="shared" si="3"/>
        <v>-9.7305107253164405</v>
      </c>
      <c r="G16">
        <f t="shared" si="3"/>
        <v>-9.7526162089595978</v>
      </c>
      <c r="H16">
        <f t="shared" si="3"/>
        <v>-9.9081499258565522</v>
      </c>
      <c r="I16">
        <f t="shared" si="3"/>
        <v>-9.6777430669393105</v>
      </c>
      <c r="K16">
        <f>D14*D16</f>
        <v>-35.951417680767641</v>
      </c>
      <c r="L16">
        <f t="shared" ref="L16:P16" si="4">E14*E16</f>
        <v>-35.833873981633836</v>
      </c>
      <c r="M16">
        <f t="shared" si="4"/>
        <v>-71.40480390860445</v>
      </c>
      <c r="N16">
        <f t="shared" si="4"/>
        <v>-70.417286678758799</v>
      </c>
      <c r="O16">
        <f t="shared" si="4"/>
        <v>-75.005137816609135</v>
      </c>
      <c r="P16">
        <f t="shared" si="4"/>
        <v>-73.469376830797486</v>
      </c>
    </row>
    <row r="17" spans="1:20" x14ac:dyDescent="0.25">
      <c r="C17" t="s">
        <v>46</v>
      </c>
      <c r="D17">
        <f>D12*D14*D16</f>
        <v>14.811027761718888</v>
      </c>
      <c r="E17">
        <f t="shared" ref="E17:I17" si="5">E12*E14*E16</f>
        <v>10.785042872425974</v>
      </c>
      <c r="F17">
        <f t="shared" si="5"/>
        <v>6.9096267237538109</v>
      </c>
      <c r="G17">
        <f t="shared" si="5"/>
        <v>25.7016776732364</v>
      </c>
      <c r="H17">
        <f t="shared" si="5"/>
        <v>22.68668720516569</v>
      </c>
      <c r="I17">
        <f t="shared" si="5"/>
        <v>26.814004023858878</v>
      </c>
    </row>
    <row r="19" spans="1:20" x14ac:dyDescent="0.25">
      <c r="C19" t="s">
        <v>14</v>
      </c>
      <c r="D19" t="s">
        <v>15</v>
      </c>
      <c r="E19" t="s">
        <v>16</v>
      </c>
      <c r="F19" t="s">
        <v>27</v>
      </c>
      <c r="G19" t="s">
        <v>15</v>
      </c>
      <c r="H19" t="s">
        <v>16</v>
      </c>
      <c r="I19" t="s">
        <v>28</v>
      </c>
      <c r="J19" t="s">
        <v>15</v>
      </c>
      <c r="K19" t="s">
        <v>16</v>
      </c>
      <c r="L19" t="s">
        <v>34</v>
      </c>
      <c r="M19" t="s">
        <v>15</v>
      </c>
      <c r="N19" t="s">
        <v>16</v>
      </c>
      <c r="O19" t="s">
        <v>35</v>
      </c>
      <c r="P19" t="s">
        <v>15</v>
      </c>
      <c r="Q19" t="s">
        <v>16</v>
      </c>
      <c r="R19" t="s">
        <v>36</v>
      </c>
      <c r="S19" t="s">
        <v>15</v>
      </c>
      <c r="T19" t="s">
        <v>16</v>
      </c>
    </row>
    <row r="20" spans="1:20" x14ac:dyDescent="0.25">
      <c r="A20" t="s">
        <v>17</v>
      </c>
      <c r="D20">
        <v>75.05</v>
      </c>
      <c r="E20">
        <v>-7.7741400000000001</v>
      </c>
      <c r="G20">
        <v>72.364999999999995</v>
      </c>
      <c r="H20">
        <v>-7.4498800000000003</v>
      </c>
      <c r="J20">
        <v>74.088999999999999</v>
      </c>
      <c r="K20">
        <v>-7.6451200000000004</v>
      </c>
    </row>
    <row r="21" spans="1:20" x14ac:dyDescent="0.25">
      <c r="A21" t="s">
        <v>18</v>
      </c>
      <c r="D21">
        <v>-70.463999999999999</v>
      </c>
      <c r="E21">
        <v>7.2832100000000004</v>
      </c>
      <c r="G21">
        <v>-72.284999999999997</v>
      </c>
      <c r="H21">
        <v>7.4453100000000001</v>
      </c>
      <c r="J21">
        <v>-72.435000000000002</v>
      </c>
      <c r="K21">
        <v>7.4670699999999997</v>
      </c>
    </row>
    <row r="22" spans="1:20" x14ac:dyDescent="0.25">
      <c r="A22" t="s">
        <v>19</v>
      </c>
      <c r="D22" s="4">
        <f>(D20+D21)*0.5</f>
        <v>2.2929999999999993</v>
      </c>
      <c r="G22" s="4">
        <f>(G20+G21)*0.5</f>
        <v>3.9999999999999147E-2</v>
      </c>
      <c r="J22" s="4">
        <f>(J20+J21)*0.5</f>
        <v>0.82699999999999818</v>
      </c>
      <c r="M22" s="4"/>
      <c r="P22" s="4"/>
      <c r="S22" s="4"/>
    </row>
    <row r="23" spans="1:20" x14ac:dyDescent="0.25">
      <c r="D23">
        <v>5</v>
      </c>
      <c r="E23">
        <v>-0.52424199999999999</v>
      </c>
      <c r="G23">
        <v>5</v>
      </c>
      <c r="H23">
        <v>-0.51568199999999997</v>
      </c>
      <c r="J23">
        <v>5</v>
      </c>
      <c r="K23">
        <v>-0.521567</v>
      </c>
      <c r="M23">
        <v>5</v>
      </c>
      <c r="N23">
        <v>-0.52139400000000002</v>
      </c>
      <c r="P23">
        <v>5</v>
      </c>
      <c r="Q23">
        <v>-0.463285</v>
      </c>
      <c r="S23">
        <v>5</v>
      </c>
      <c r="T23">
        <v>-0.53949899999999995</v>
      </c>
    </row>
    <row r="24" spans="1:20" x14ac:dyDescent="0.25">
      <c r="D24">
        <v>10</v>
      </c>
      <c r="E24">
        <v>-1.0384500000000001</v>
      </c>
      <c r="G24">
        <v>10</v>
      </c>
      <c r="H24">
        <v>-1.0297400000000001</v>
      </c>
      <c r="J24">
        <v>10</v>
      </c>
      <c r="K24">
        <v>-1.0385899999999999</v>
      </c>
      <c r="M24">
        <v>10</v>
      </c>
      <c r="N24">
        <v>-1.0362199999999999</v>
      </c>
      <c r="P24">
        <v>10</v>
      </c>
      <c r="Q24">
        <v>-0.98004899999999995</v>
      </c>
      <c r="S24">
        <v>10</v>
      </c>
      <c r="T24">
        <v>-1.05674</v>
      </c>
    </row>
    <row r="25" spans="1:20" x14ac:dyDescent="0.25">
      <c r="D25">
        <v>15</v>
      </c>
      <c r="E25">
        <v>-1.55467</v>
      </c>
      <c r="G25">
        <v>15</v>
      </c>
      <c r="H25">
        <v>-1.5438099999999999</v>
      </c>
      <c r="J25">
        <v>15</v>
      </c>
      <c r="K25">
        <v>-1.54877</v>
      </c>
      <c r="M25">
        <v>15</v>
      </c>
      <c r="N25">
        <v>-1.54722</v>
      </c>
      <c r="P25">
        <v>15</v>
      </c>
      <c r="Q25">
        <v>-1.4956700000000001</v>
      </c>
      <c r="S25">
        <v>15</v>
      </c>
      <c r="T25">
        <v>-1.5734600000000001</v>
      </c>
    </row>
    <row r="26" spans="1:20" x14ac:dyDescent="0.25">
      <c r="D26">
        <v>20</v>
      </c>
      <c r="E26">
        <v>-2.0710899999999999</v>
      </c>
      <c r="G26">
        <v>20</v>
      </c>
      <c r="H26">
        <v>-2.0548199999999999</v>
      </c>
      <c r="J26">
        <v>20</v>
      </c>
      <c r="K26">
        <v>-2.0627399999999998</v>
      </c>
      <c r="M26">
        <v>20</v>
      </c>
      <c r="N26">
        <v>-2.0630799999999998</v>
      </c>
      <c r="P26">
        <v>20</v>
      </c>
      <c r="Q26">
        <v>-1.4956700000000001</v>
      </c>
      <c r="S26">
        <v>20</v>
      </c>
      <c r="T26">
        <v>-2.0889500000000001</v>
      </c>
    </row>
    <row r="27" spans="1:20" x14ac:dyDescent="0.25">
      <c r="D27">
        <v>25</v>
      </c>
      <c r="E27">
        <v>-2.5863700000000001</v>
      </c>
      <c r="G27">
        <v>25</v>
      </c>
      <c r="H27">
        <v>-2.5692900000000001</v>
      </c>
      <c r="J27">
        <v>25</v>
      </c>
      <c r="K27">
        <v>-2.5798100000000002</v>
      </c>
      <c r="M27">
        <v>25</v>
      </c>
      <c r="N27">
        <v>-2.5746600000000002</v>
      </c>
      <c r="P27">
        <v>25</v>
      </c>
      <c r="Q27">
        <v>-2.5245199999999999</v>
      </c>
      <c r="S27">
        <v>25</v>
      </c>
      <c r="T27">
        <v>-2.6042100000000001</v>
      </c>
    </row>
    <row r="28" spans="1:20" x14ac:dyDescent="0.25">
      <c r="D28">
        <v>30</v>
      </c>
      <c r="E28">
        <v>-3.1012900000000001</v>
      </c>
      <c r="G28">
        <v>30</v>
      </c>
      <c r="H28">
        <v>-3.08196</v>
      </c>
      <c r="J28">
        <v>30</v>
      </c>
      <c r="K28">
        <v>-3.09314</v>
      </c>
      <c r="M28">
        <v>30</v>
      </c>
      <c r="N28">
        <v>-3.0876700000000001</v>
      </c>
      <c r="P28">
        <v>30</v>
      </c>
      <c r="Q28">
        <v>-3.04237</v>
      </c>
      <c r="S28">
        <v>30</v>
      </c>
      <c r="T28">
        <v>-3.1221100000000002</v>
      </c>
    </row>
    <row r="29" spans="1:20" x14ac:dyDescent="0.25">
      <c r="D29">
        <v>-5</v>
      </c>
      <c r="E29">
        <v>0.50484200000000001</v>
      </c>
      <c r="G29">
        <v>-5</v>
      </c>
      <c r="H29">
        <v>0.51112500000000005</v>
      </c>
      <c r="J29">
        <v>-5</v>
      </c>
      <c r="K29">
        <v>0.50459399999999999</v>
      </c>
      <c r="M29">
        <v>-5</v>
      </c>
      <c r="N29">
        <v>0.503162</v>
      </c>
      <c r="P29">
        <v>-5</v>
      </c>
      <c r="Q29">
        <v>0.569801</v>
      </c>
      <c r="S29">
        <v>-5</v>
      </c>
      <c r="T29">
        <v>0.49437900000000001</v>
      </c>
    </row>
    <row r="30" spans="1:20" x14ac:dyDescent="0.25">
      <c r="D30">
        <v>-10</v>
      </c>
      <c r="E30">
        <v>1.0243899999999999</v>
      </c>
      <c r="G30">
        <v>-10</v>
      </c>
      <c r="H30">
        <v>1.02624</v>
      </c>
      <c r="J30">
        <v>-10</v>
      </c>
      <c r="K30">
        <v>1.01579</v>
      </c>
      <c r="M30">
        <v>-10</v>
      </c>
      <c r="N30">
        <v>1.01292</v>
      </c>
      <c r="P30">
        <v>-10</v>
      </c>
      <c r="Q30">
        <v>1.08653</v>
      </c>
      <c r="S30">
        <v>-10</v>
      </c>
      <c r="T30">
        <v>1.0090600000000001</v>
      </c>
    </row>
    <row r="31" spans="1:20" x14ac:dyDescent="0.25">
      <c r="D31">
        <v>-15</v>
      </c>
      <c r="E31">
        <v>1.53715</v>
      </c>
      <c r="G31">
        <v>-15</v>
      </c>
      <c r="H31">
        <v>1.5386299999999999</v>
      </c>
      <c r="J31">
        <v>-15</v>
      </c>
      <c r="K31">
        <v>1.5325500000000001</v>
      </c>
      <c r="M31">
        <v>-15</v>
      </c>
      <c r="N31">
        <v>1.5286599999999999</v>
      </c>
      <c r="P31">
        <v>-15</v>
      </c>
      <c r="Q31">
        <v>1.5993999999999999</v>
      </c>
      <c r="S31">
        <v>-15</v>
      </c>
      <c r="T31">
        <v>1.52735</v>
      </c>
    </row>
    <row r="32" spans="1:20" x14ac:dyDescent="0.25">
      <c r="D32">
        <v>-20</v>
      </c>
      <c r="E32">
        <v>2.0544199999999999</v>
      </c>
      <c r="G32">
        <v>-20</v>
      </c>
      <c r="H32">
        <v>2.0516899999999998</v>
      </c>
      <c r="J32">
        <v>-20</v>
      </c>
      <c r="K32">
        <v>2.04704</v>
      </c>
      <c r="M32">
        <v>-20</v>
      </c>
      <c r="N32">
        <v>2.0408300000000001</v>
      </c>
      <c r="P32">
        <v>-20</v>
      </c>
      <c r="Q32">
        <v>2.1172599999999999</v>
      </c>
      <c r="S32">
        <v>-20</v>
      </c>
      <c r="T32">
        <v>2.04352</v>
      </c>
    </row>
    <row r="33" spans="3:20" x14ac:dyDescent="0.25">
      <c r="D33">
        <v>-25</v>
      </c>
      <c r="E33">
        <v>2.5713300000000001</v>
      </c>
      <c r="G33">
        <v>-25</v>
      </c>
      <c r="H33">
        <v>2.5653700000000002</v>
      </c>
      <c r="J33">
        <v>-25</v>
      </c>
      <c r="K33">
        <v>2.55776</v>
      </c>
      <c r="M33">
        <v>-25</v>
      </c>
      <c r="N33">
        <v>2.55104</v>
      </c>
      <c r="P33">
        <v>-25</v>
      </c>
      <c r="Q33">
        <v>2.6334499999999998</v>
      </c>
      <c r="S33">
        <v>-25</v>
      </c>
      <c r="T33">
        <v>2.5611299999999999</v>
      </c>
    </row>
    <row r="34" spans="3:20" x14ac:dyDescent="0.25">
      <c r="D34">
        <v>-30</v>
      </c>
      <c r="E34">
        <v>3.0875900000000001</v>
      </c>
      <c r="G34">
        <v>-30</v>
      </c>
      <c r="H34">
        <v>3.0777100000000002</v>
      </c>
      <c r="J34">
        <v>-30</v>
      </c>
      <c r="K34">
        <v>3.0759300000000001</v>
      </c>
      <c r="M34">
        <v>-30</v>
      </c>
      <c r="N34">
        <v>3.0646100000000001</v>
      </c>
      <c r="P34">
        <v>-30</v>
      </c>
      <c r="Q34">
        <v>3.1493899999999999</v>
      </c>
      <c r="S34">
        <v>-30</v>
      </c>
      <c r="T34">
        <v>3.07884</v>
      </c>
    </row>
    <row r="35" spans="3:20" x14ac:dyDescent="0.25">
      <c r="C35" s="3" t="str">
        <f>"y="</f>
        <v>y=</v>
      </c>
      <c r="D35" t="str">
        <f>"Ax"</f>
        <v>Ax</v>
      </c>
      <c r="E35" t="str">
        <f>"+B"</f>
        <v>+B</v>
      </c>
      <c r="F35" s="3" t="str">
        <f>"y="</f>
        <v>y=</v>
      </c>
      <c r="G35" t="str">
        <f>"Ax"</f>
        <v>Ax</v>
      </c>
      <c r="H35" t="str">
        <f>"+B"</f>
        <v>+B</v>
      </c>
      <c r="I35" s="3" t="str">
        <f>"y="</f>
        <v>y=</v>
      </c>
      <c r="J35" t="str">
        <f>"Ax"</f>
        <v>Ax</v>
      </c>
      <c r="K35" t="str">
        <f>"+B"</f>
        <v>+B</v>
      </c>
      <c r="L35" s="3" t="str">
        <f>"y="</f>
        <v>y=</v>
      </c>
      <c r="M35" t="str">
        <f>"Ax"</f>
        <v>Ax</v>
      </c>
      <c r="N35" t="str">
        <f>"+B"</f>
        <v>+B</v>
      </c>
      <c r="O35" s="3" t="str">
        <f>"y="</f>
        <v>y=</v>
      </c>
      <c r="P35" t="str">
        <f>"Ax"</f>
        <v>Ax</v>
      </c>
      <c r="Q35" t="str">
        <f>"+B"</f>
        <v>+B</v>
      </c>
      <c r="R35" s="3" t="str">
        <f>"y="</f>
        <v>y=</v>
      </c>
      <c r="S35" t="str">
        <f>"Ax"</f>
        <v>Ax</v>
      </c>
      <c r="T35" t="str">
        <f>"+B"</f>
        <v>+B</v>
      </c>
    </row>
    <row r="36" spans="3:20" x14ac:dyDescent="0.25">
      <c r="D36">
        <f>SLOPE(E23:E34,D23:D34)</f>
        <v>-0.10313631208791209</v>
      </c>
      <c r="E36">
        <f>1/12*(SUM(E23:E34)-SUM(D23:D34)*D36)</f>
        <v>-8.0324999999999598E-3</v>
      </c>
      <c r="G36">
        <f>SLOPE(H23:H34,G23:G34)</f>
        <v>-0.10268510659340661</v>
      </c>
      <c r="H36">
        <f>1/12*(SUM(H23:H34)-SUM(G23:G34)*G36)</f>
        <v>-2.0447500000001875E-3</v>
      </c>
      <c r="J36">
        <f>SLOPE(K23:K34,J23:J34)</f>
        <v>-0.10276952857142857</v>
      </c>
      <c r="K36">
        <f>1/12*(SUM(K23:K34)-SUM(J23:J34)*J36)</f>
        <v>-9.2460833333332468E-3</v>
      </c>
      <c r="M36">
        <f>SLOPE(N23:N34,M23:M34)</f>
        <v>-0.10253658901098901</v>
      </c>
      <c r="N36">
        <f>1/12*(SUM(N23:N34)-SUM(M23:M34)*M36)</f>
        <v>-1.0751833333333441E-2</v>
      </c>
      <c r="P36">
        <f>SLOPE(Q23:Q34,P23:P34)</f>
        <v>-0.10092701538461538</v>
      </c>
      <c r="Q36">
        <f>1/12*(SUM(Q23:Q34)-SUM(P23:P34)*P36)</f>
        <v>9.6188916666666763E-2</v>
      </c>
      <c r="S36">
        <f>SLOPE(T23:T34,S23:S34)</f>
        <v>-0.10332987692307692</v>
      </c>
      <c r="T36">
        <f>1/12*(SUM(T23:T34)-SUM(S23:S34)*S36)</f>
        <v>-2.2557499999999932E-2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9"/>
  <sheetViews>
    <sheetView workbookViewId="0">
      <selection activeCell="L9" sqref="L9"/>
    </sheetView>
  </sheetViews>
  <sheetFormatPr defaultRowHeight="15" x14ac:dyDescent="0.25"/>
  <sheetData>
    <row r="3" spans="1:13" x14ac:dyDescent="0.25">
      <c r="B3" t="s">
        <v>8</v>
      </c>
      <c r="D3" t="s">
        <v>9</v>
      </c>
      <c r="F3" t="s">
        <v>10</v>
      </c>
      <c r="H3" t="s">
        <v>11</v>
      </c>
      <c r="J3" t="s">
        <v>12</v>
      </c>
      <c r="L3" t="s">
        <v>13</v>
      </c>
    </row>
    <row r="4" spans="1:13" x14ac:dyDescent="0.25">
      <c r="B4" t="s">
        <v>23</v>
      </c>
      <c r="C4" t="s">
        <v>24</v>
      </c>
      <c r="D4" t="s">
        <v>23</v>
      </c>
      <c r="E4" t="s">
        <v>24</v>
      </c>
      <c r="F4" t="s">
        <v>23</v>
      </c>
      <c r="G4" t="s">
        <v>24</v>
      </c>
      <c r="H4" t="s">
        <v>23</v>
      </c>
      <c r="I4" t="s">
        <v>24</v>
      </c>
      <c r="J4" t="s">
        <v>23</v>
      </c>
      <c r="K4" t="s">
        <v>24</v>
      </c>
      <c r="L4" t="s">
        <v>23</v>
      </c>
      <c r="M4" t="s">
        <v>24</v>
      </c>
    </row>
    <row r="5" spans="1:13" x14ac:dyDescent="0.25">
      <c r="A5" t="s">
        <v>20</v>
      </c>
      <c r="B5">
        <v>-19.184000000000001</v>
      </c>
      <c r="C5">
        <v>-5.4347000000000003</v>
      </c>
      <c r="D5">
        <v>-19.184000000000001</v>
      </c>
      <c r="E5">
        <v>-5.4347000000000003</v>
      </c>
      <c r="F5">
        <v>7.9000000000000001E-2</v>
      </c>
      <c r="G5">
        <v>-0.1013</v>
      </c>
      <c r="H5">
        <v>-5.6231999999999998</v>
      </c>
      <c r="I5">
        <v>-5.6253000000000002</v>
      </c>
      <c r="J5">
        <v>5.9787999999999997</v>
      </c>
      <c r="K5">
        <v>6.0049000000000001</v>
      </c>
      <c r="L5">
        <v>5.9787999999999997</v>
      </c>
      <c r="M5">
        <v>6.0049000000000001</v>
      </c>
    </row>
    <row r="6" spans="1:13" x14ac:dyDescent="0.25">
      <c r="A6" t="s">
        <v>21</v>
      </c>
      <c r="B6">
        <v>4.8038999999999996</v>
      </c>
      <c r="C6">
        <v>4.7977999999999996</v>
      </c>
      <c r="D6">
        <v>-4.8038999999999996</v>
      </c>
      <c r="E6">
        <v>-4.7977999999999996</v>
      </c>
      <c r="F6">
        <v>-7.6005000000000003</v>
      </c>
      <c r="G6">
        <v>3.3363999999999998</v>
      </c>
      <c r="H6">
        <v>3.3799999999999997E-2</v>
      </c>
      <c r="I6">
        <v>4.7699999999999999E-2</v>
      </c>
      <c r="J6">
        <v>4.8056000000000001</v>
      </c>
      <c r="K6">
        <v>4.8093000000000004</v>
      </c>
      <c r="L6">
        <v>-4.8056000000000001</v>
      </c>
      <c r="M6">
        <v>-4.8093000000000004</v>
      </c>
    </row>
    <row r="7" spans="1:13" x14ac:dyDescent="0.25">
      <c r="A7" t="s">
        <v>22</v>
      </c>
      <c r="B7">
        <v>-7.0262000000000002</v>
      </c>
      <c r="C7">
        <v>-2.5939999999999999</v>
      </c>
      <c r="D7">
        <v>-7.0262000000000002</v>
      </c>
      <c r="E7">
        <v>-2.5939999999999999</v>
      </c>
      <c r="F7">
        <v>-6.8944999999999999</v>
      </c>
      <c r="G7">
        <v>-3.9908000000000001</v>
      </c>
      <c r="H7">
        <v>-13.63</v>
      </c>
      <c r="I7">
        <v>-2.62</v>
      </c>
      <c r="J7">
        <v>-13.63</v>
      </c>
      <c r="K7">
        <v>-2.62</v>
      </c>
      <c r="L7">
        <v>-13.63</v>
      </c>
      <c r="M7">
        <v>-2.62</v>
      </c>
    </row>
    <row r="9" spans="1:13" x14ac:dyDescent="0.25">
      <c r="A9" t="s">
        <v>25</v>
      </c>
      <c r="B9">
        <f>SQRT((B5-C5)^2+(B6-C6)^2+(B7-C7)^2)</f>
        <v>14.44602660041854</v>
      </c>
      <c r="D9">
        <f>SQRT((D5-E5)^2+(D6-E6)^2+(D7-E7)^2)</f>
        <v>14.44602660041854</v>
      </c>
      <c r="F9">
        <f>SQRT((F5-G5)^2+(F6-G6)^2+(F7-G7)^2)</f>
        <v>11.317233027114003</v>
      </c>
      <c r="H9">
        <f>SQRT((H5-I5)^2+(H6-I6)^2+(H7-I7)^2)</f>
        <v>11.010008974564917</v>
      </c>
      <c r="J9">
        <f>SQRT((J5-K5)^2+(J6-K6)^2+(J7-K7)^2)</f>
        <v>11.010031557629617</v>
      </c>
      <c r="L9">
        <f>SQRT((L5-M5)^2+(L6-M6)^2+(L7-M7)^2)</f>
        <v>11.010031557629617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Tuning</vt:lpstr>
      <vt:lpstr>Calibration</vt:lpstr>
      <vt:lpstr>All you need</vt:lpstr>
      <vt:lpstr>SWController</vt:lpstr>
      <vt:lpstr>Actuator_PinLocations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Chia-Ming</dc:creator>
  <cp:lastModifiedBy>Bletzinger, Michael Erwin</cp:lastModifiedBy>
  <dcterms:created xsi:type="dcterms:W3CDTF">2011-08-02T18:16:10Z</dcterms:created>
  <dcterms:modified xsi:type="dcterms:W3CDTF">2011-08-09T20:42:24Z</dcterms:modified>
</cp:coreProperties>
</file>