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45" yWindow="2325" windowWidth="19440" windowHeight="15285" tabRatio="852" firstSheet="1" activeTab="2"/>
  </bookViews>
  <sheets>
    <sheet name="LBCB Serial Numbers" sheetId="5" r:id="rId1"/>
    <sheet name="X1 LOAD CELL LBCB 1" sheetId="4" r:id="rId2"/>
    <sheet name="X2 LOAD CELL LBCB 1" sheetId="16" r:id="rId3"/>
    <sheet name="Y1 LOAD CELL LBCB 1" sheetId="17" r:id="rId4"/>
    <sheet name="Z1 LOAD CELL LBCB 1" sheetId="18" r:id="rId5"/>
    <sheet name="Z2 LOAD CELL LBCB 1" sheetId="19" r:id="rId6"/>
    <sheet name="Z3 LOAD CELL LBCB 1" sheetId="20" r:id="rId7"/>
  </sheets>
  <calcPr calcId="145621"/>
</workbook>
</file>

<file path=xl/calcChain.xml><?xml version="1.0" encoding="utf-8"?>
<calcChain xmlns="http://schemas.openxmlformats.org/spreadsheetml/2006/main">
  <c r="C27" i="20" l="1"/>
  <c r="B31" i="20" s="1"/>
  <c r="B23" i="20"/>
  <c r="B21" i="20"/>
  <c r="C17" i="20"/>
  <c r="D17" i="20" s="1"/>
  <c r="C15" i="20"/>
  <c r="D15" i="20" s="1"/>
  <c r="C9" i="20"/>
  <c r="C31" i="20" s="1"/>
  <c r="C3" i="20"/>
  <c r="C23" i="20" s="1"/>
  <c r="C27" i="19"/>
  <c r="C31" i="19" s="1"/>
  <c r="B23" i="19"/>
  <c r="B21" i="19"/>
  <c r="C17" i="19"/>
  <c r="D17" i="19" s="1"/>
  <c r="C15" i="19"/>
  <c r="D15" i="19" s="1"/>
  <c r="C9" i="19"/>
  <c r="C3" i="19"/>
  <c r="C23" i="19" s="1"/>
  <c r="C27" i="18"/>
  <c r="B31" i="18" s="1"/>
  <c r="B23" i="18"/>
  <c r="B21" i="18"/>
  <c r="C17" i="18"/>
  <c r="D17" i="18" s="1"/>
  <c r="C15" i="18"/>
  <c r="D15" i="18" s="1"/>
  <c r="C9" i="18"/>
  <c r="C31" i="18" s="1"/>
  <c r="C3" i="18"/>
  <c r="C23" i="18" s="1"/>
  <c r="C27" i="17"/>
  <c r="B31" i="17" s="1"/>
  <c r="B23" i="17"/>
  <c r="B21" i="17"/>
  <c r="C17" i="17"/>
  <c r="D17" i="17" s="1"/>
  <c r="C15" i="17"/>
  <c r="D15" i="17" s="1"/>
  <c r="C9" i="17"/>
  <c r="C31" i="17" s="1"/>
  <c r="C3" i="17"/>
  <c r="C23" i="17" s="1"/>
  <c r="C27" i="16"/>
  <c r="B23" i="16"/>
  <c r="B21" i="16"/>
  <c r="C17" i="16"/>
  <c r="D17" i="16" s="1"/>
  <c r="C15" i="16"/>
  <c r="D15" i="16" s="1"/>
  <c r="C9" i="16"/>
  <c r="C31" i="16" s="1"/>
  <c r="B35" i="16" s="1"/>
  <c r="C42" i="16" s="1"/>
  <c r="C3" i="16"/>
  <c r="D3" i="16" s="1"/>
  <c r="B21" i="4"/>
  <c r="B23" i="4"/>
  <c r="B33" i="20" l="1"/>
  <c r="C40" i="20" s="1"/>
  <c r="B35" i="19"/>
  <c r="C42" i="19" s="1"/>
  <c r="B33" i="18"/>
  <c r="C40" i="18" s="1"/>
  <c r="B33" i="17"/>
  <c r="C40" i="17" s="1"/>
  <c r="B35" i="20"/>
  <c r="C42" i="20" s="1"/>
  <c r="D3" i="20"/>
  <c r="C21" i="20"/>
  <c r="D3" i="19"/>
  <c r="B31" i="19"/>
  <c r="B33" i="19" s="1"/>
  <c r="C40" i="19" s="1"/>
  <c r="C21" i="19"/>
  <c r="B35" i="18"/>
  <c r="C42" i="18" s="1"/>
  <c r="C21" i="18"/>
  <c r="D3" i="18"/>
  <c r="B35" i="17"/>
  <c r="C42" i="17" s="1"/>
  <c r="C21" i="17"/>
  <c r="D3" i="17"/>
  <c r="D21" i="16"/>
  <c r="D23" i="16"/>
  <c r="C23" i="16"/>
  <c r="B31" i="16"/>
  <c r="B33" i="16" s="1"/>
  <c r="C40" i="16" s="1"/>
  <c r="C21" i="16"/>
  <c r="C3" i="4"/>
  <c r="C21" i="4" s="1"/>
  <c r="D3" i="4"/>
  <c r="D21" i="4" s="1"/>
  <c r="C9" i="4"/>
  <c r="C15" i="4"/>
  <c r="D15" i="4" s="1"/>
  <c r="C17" i="4"/>
  <c r="D17" i="4" s="1"/>
  <c r="C27" i="4"/>
  <c r="B31" i="4" s="1"/>
  <c r="M45" i="20" l="1"/>
  <c r="M47" i="20" s="1"/>
  <c r="N47" i="20" s="1"/>
  <c r="M46" i="20"/>
  <c r="N46" i="20" s="1"/>
  <c r="M46" i="18"/>
  <c r="N46" i="18" s="1"/>
  <c r="M45" i="18"/>
  <c r="M47" i="18" s="1"/>
  <c r="N47" i="18" s="1"/>
  <c r="M45" i="17"/>
  <c r="M49" i="17" s="1"/>
  <c r="N49" i="17" s="1"/>
  <c r="C35" i="20"/>
  <c r="D42" i="20" s="1"/>
  <c r="C33" i="20"/>
  <c r="D40" i="20" s="1"/>
  <c r="D23" i="20"/>
  <c r="D21" i="20"/>
  <c r="C33" i="19"/>
  <c r="D40" i="19" s="1"/>
  <c r="N45" i="19" s="1"/>
  <c r="C35" i="19"/>
  <c r="D42" i="19" s="1"/>
  <c r="M45" i="19"/>
  <c r="M46" i="19"/>
  <c r="N46" i="19" s="1"/>
  <c r="D21" i="19"/>
  <c r="D23" i="19"/>
  <c r="C35" i="18"/>
  <c r="D42" i="18" s="1"/>
  <c r="C33" i="18"/>
  <c r="D40" i="18" s="1"/>
  <c r="D23" i="18"/>
  <c r="D21" i="18"/>
  <c r="C35" i="17"/>
  <c r="D42" i="17" s="1"/>
  <c r="C33" i="17"/>
  <c r="D40" i="17" s="1"/>
  <c r="N45" i="17" s="1"/>
  <c r="M46" i="17"/>
  <c r="N46" i="17" s="1"/>
  <c r="D21" i="17"/>
  <c r="D23" i="17"/>
  <c r="C33" i="16"/>
  <c r="D40" i="16" s="1"/>
  <c r="C35" i="16"/>
  <c r="D42" i="16" s="1"/>
  <c r="M45" i="16"/>
  <c r="M46" i="16"/>
  <c r="N46" i="16" s="1"/>
  <c r="D33" i="16"/>
  <c r="E40" i="16" s="1"/>
  <c r="D35" i="16"/>
  <c r="E42" i="16" s="1"/>
  <c r="B33" i="4"/>
  <c r="C40" i="4" s="1"/>
  <c r="D23" i="4"/>
  <c r="C23" i="4"/>
  <c r="C31" i="4"/>
  <c r="C33" i="4"/>
  <c r="D40" i="4" s="1"/>
  <c r="M49" i="20" l="1"/>
  <c r="N49" i="20" s="1"/>
  <c r="M48" i="20"/>
  <c r="N48" i="20" s="1"/>
  <c r="M49" i="18"/>
  <c r="N49" i="18" s="1"/>
  <c r="M48" i="18"/>
  <c r="N48" i="18" s="1"/>
  <c r="M47" i="17"/>
  <c r="N47" i="17" s="1"/>
  <c r="M48" i="17"/>
  <c r="N48" i="17" s="1"/>
  <c r="D33" i="20"/>
  <c r="E40" i="20" s="1"/>
  <c r="D35" i="20"/>
  <c r="E42" i="20" s="1"/>
  <c r="N45" i="20"/>
  <c r="D33" i="19"/>
  <c r="E40" i="19" s="1"/>
  <c r="D35" i="19"/>
  <c r="E42" i="19" s="1"/>
  <c r="M48" i="19"/>
  <c r="N48" i="19" s="1"/>
  <c r="M47" i="19"/>
  <c r="N47" i="19" s="1"/>
  <c r="M49" i="19"/>
  <c r="N49" i="19" s="1"/>
  <c r="D35" i="18"/>
  <c r="E42" i="18" s="1"/>
  <c r="D33" i="18"/>
  <c r="E40" i="18" s="1"/>
  <c r="N45" i="18"/>
  <c r="D33" i="17"/>
  <c r="E40" i="17" s="1"/>
  <c r="D35" i="17"/>
  <c r="E42" i="17" s="1"/>
  <c r="M48" i="16"/>
  <c r="N48" i="16" s="1"/>
  <c r="M49" i="16"/>
  <c r="N49" i="16" s="1"/>
  <c r="M47" i="16"/>
  <c r="N47" i="16" s="1"/>
  <c r="N45" i="16"/>
  <c r="C42" i="4"/>
  <c r="M45" i="4" s="1"/>
  <c r="M48" i="4" s="1"/>
  <c r="N48" i="4" s="1"/>
  <c r="B35" i="4"/>
  <c r="C35" i="4"/>
  <c r="D42" i="4" s="1"/>
  <c r="N45" i="4" s="1"/>
  <c r="D35" i="4"/>
  <c r="E42" i="4" s="1"/>
  <c r="D33" i="4"/>
  <c r="E40" i="4" s="1"/>
  <c r="M46" i="4" l="1"/>
  <c r="N46" i="4" s="1"/>
  <c r="M49" i="4"/>
  <c r="N49" i="4" s="1"/>
  <c r="M47" i="4"/>
  <c r="N47" i="4" s="1"/>
</calcChain>
</file>

<file path=xl/sharedStrings.xml><?xml version="1.0" encoding="utf-8"?>
<sst xmlns="http://schemas.openxmlformats.org/spreadsheetml/2006/main" count="416" uniqueCount="59">
  <si>
    <t>Shunt Resistance</t>
  </si>
  <si>
    <t>Excitation</t>
  </si>
  <si>
    <t>KIP</t>
  </si>
  <si>
    <t>N</t>
  </si>
  <si>
    <t>Ω</t>
  </si>
  <si>
    <t>KΩ</t>
  </si>
  <si>
    <t>Load Cell Capacity</t>
  </si>
  <si>
    <t>Rated Output</t>
  </si>
  <si>
    <t>Zero Balance</t>
  </si>
  <si>
    <t>%RO</t>
  </si>
  <si>
    <t>Lbs</t>
  </si>
  <si>
    <t>V</t>
  </si>
  <si>
    <t>Factory Slope</t>
  </si>
  <si>
    <t>KIP/mV/V</t>
  </si>
  <si>
    <t>Lbs/mV/V</t>
  </si>
  <si>
    <t>N/mV/V</t>
  </si>
  <si>
    <t>Factory Offset</t>
  </si>
  <si>
    <t>Shunt Output</t>
  </si>
  <si>
    <t>Zero Load</t>
  </si>
  <si>
    <t>LBCB BOX -Load Cell Serial Numbers</t>
  </si>
  <si>
    <t>X1</t>
    <phoneticPr fontId="1" type="noConversion"/>
  </si>
  <si>
    <t>X2</t>
    <phoneticPr fontId="1" type="noConversion"/>
  </si>
  <si>
    <t>Y1</t>
    <phoneticPr fontId="1" type="noConversion"/>
  </si>
  <si>
    <t>Z1</t>
    <phoneticPr fontId="1" type="noConversion"/>
  </si>
  <si>
    <t>Z2</t>
    <phoneticPr fontId="1" type="noConversion"/>
  </si>
  <si>
    <t>Z3</t>
    <phoneticPr fontId="1" type="noConversion"/>
  </si>
  <si>
    <t>LBCB 1</t>
  </si>
  <si>
    <t>Slope</t>
  </si>
  <si>
    <t>R2</t>
  </si>
  <si>
    <t xml:space="preserve">Voltage @ Max Kip </t>
  </si>
  <si>
    <t>Max Kip Compression</t>
    <phoneticPr fontId="11" type="noConversion"/>
  </si>
  <si>
    <t>Max Kip Tension</t>
    <phoneticPr fontId="11" type="noConversion"/>
  </si>
  <si>
    <t>lb</t>
  </si>
  <si>
    <t>kip</t>
  </si>
  <si>
    <t>Output Resistance</t>
  </si>
  <si>
    <t>FACTORY CALIBRATION #376740</t>
  </si>
  <si>
    <t>Tension mV/V</t>
  </si>
  <si>
    <t>Compression mV/V</t>
  </si>
  <si>
    <t>INSTALLED CALIBRATION #376740</t>
  </si>
  <si>
    <t>MEASURED VOLTAGES #376740</t>
  </si>
  <si>
    <t>Shunt Load Tension (Positive)</t>
  </si>
  <si>
    <t>Shunt Load Compression (Negative)</t>
  </si>
  <si>
    <t>Shunt Tension (Positive)</t>
  </si>
  <si>
    <t>Shunt Compression (Negative)</t>
  </si>
  <si>
    <t>FACTORY CALIBRATION #376741</t>
  </si>
  <si>
    <t>INSTALLED CALIBRATION #376741</t>
  </si>
  <si>
    <t>MEASURED VOLTAGES #376741</t>
  </si>
  <si>
    <t>FACTORY CALIBRATION #376747</t>
  </si>
  <si>
    <t>INSTALLED CALIBRATION #376747</t>
  </si>
  <si>
    <t>MEASURED VOLTAGES #376747</t>
  </si>
  <si>
    <t>FACTORY CALIBRATION #376739</t>
  </si>
  <si>
    <t>INSTALLED CALIBRATION #376739</t>
  </si>
  <si>
    <t>MEASURED VOLTAGES #376739</t>
  </si>
  <si>
    <t>FACTORY CALIBRATION #376749</t>
  </si>
  <si>
    <t>INSTALLED CALIBRATION #376749</t>
  </si>
  <si>
    <t>MEASURED VOLTAGES #376749</t>
  </si>
  <si>
    <t>FACTORY CALIBRATION #376751</t>
  </si>
  <si>
    <t>INSTALLED CALIBRATION #376751</t>
  </si>
  <si>
    <t>MEASURED VOLTAGES #376751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</si>
</sst>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12" x14ac:knownFonts="1">
    <font>
      <sz val="10"/>
      <name val="Arial"/>
    </font>
    <font>
      <u/>
      <sz val="10"/>
      <color indexed="3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0"/>
      <name val="Arial"/>
      <family val="2"/>
    </font>
    <font>
      <b/>
      <sz val="20"/>
      <color indexed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6"/>
      <name val="Times New Roman"/>
      <family val="1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wrapText="1"/>
    </xf>
    <xf numFmtId="0" fontId="2" fillId="2" borderId="2" xfId="0" applyFont="1" applyFill="1" applyBorder="1" applyAlignment="1" applyProtection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1" xfId="0" applyFont="1" applyFill="1" applyBorder="1"/>
    <xf numFmtId="0" fontId="6" fillId="0" borderId="0" xfId="0" applyFont="1"/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2" fontId="2" fillId="3" borderId="3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 applyProtection="1">
      <alignment horizontal="center" wrapText="1"/>
    </xf>
    <xf numFmtId="164" fontId="2" fillId="2" borderId="2" xfId="0" applyNumberFormat="1" applyFont="1" applyFill="1" applyBorder="1" applyAlignment="1" applyProtection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 applyProtection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/>
    <xf numFmtId="164" fontId="6" fillId="4" borderId="5" xfId="0" applyNumberFormat="1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7" fillId="4" borderId="6" xfId="0" applyFont="1" applyFill="1" applyBorder="1" applyAlignment="1"/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164" fontId="8" fillId="2" borderId="2" xfId="0" applyNumberFormat="1" applyFont="1" applyFill="1" applyBorder="1" applyAlignment="1">
      <alignment horizontal="center" wrapText="1"/>
    </xf>
    <xf numFmtId="164" fontId="9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4" fontId="8" fillId="5" borderId="2" xfId="0" applyNumberFormat="1" applyFont="1" applyFill="1" applyBorder="1" applyAlignment="1">
      <alignment horizontal="center" wrapText="1"/>
    </xf>
    <xf numFmtId="164" fontId="8" fillId="6" borderId="2" xfId="0" applyNumberFormat="1" applyFont="1" applyFill="1" applyBorder="1" applyAlignment="1">
      <alignment horizontal="center" wrapText="1"/>
    </xf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164" fontId="8" fillId="7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 applyProtection="1">
      <alignment horizontal="center" wrapText="1"/>
    </xf>
    <xf numFmtId="0" fontId="2" fillId="0" borderId="2" xfId="0" applyFont="1" applyFill="1" applyBorder="1" applyAlignment="1" applyProtection="1">
      <alignment horizontal="center" wrapText="1"/>
    </xf>
    <xf numFmtId="0" fontId="3" fillId="0" borderId="2" xfId="0" applyFont="1" applyFill="1" applyBorder="1" applyAlignment="1" applyProtection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64" fontId="8" fillId="0" borderId="2" xfId="0" applyNumberFormat="1" applyFont="1" applyFill="1" applyBorder="1" applyAlignment="1">
      <alignment horizontal="center" wrapText="1"/>
    </xf>
    <xf numFmtId="165" fontId="2" fillId="0" borderId="2" xfId="0" applyNumberFormat="1" applyFont="1" applyFill="1" applyBorder="1" applyAlignment="1" applyProtection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 wrapText="1"/>
    </xf>
    <xf numFmtId="2" fontId="2" fillId="0" borderId="3" xfId="0" applyNumberFormat="1" applyFont="1" applyFill="1" applyBorder="1" applyAlignment="1">
      <alignment horizontal="center" wrapText="1"/>
    </xf>
    <xf numFmtId="2" fontId="2" fillId="0" borderId="2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165" fontId="2" fillId="7" borderId="2" xfId="0" applyNumberFormat="1" applyFont="1" applyFill="1" applyBorder="1" applyAlignment="1">
      <alignment horizontal="center" wrapText="1"/>
    </xf>
    <xf numFmtId="165" fontId="2" fillId="7" borderId="3" xfId="0" applyNumberFormat="1" applyFont="1" applyFill="1" applyBorder="1" applyAlignment="1">
      <alignment horizontal="center" wrapText="1"/>
    </xf>
    <xf numFmtId="165" fontId="2" fillId="7" borderId="2" xfId="0" applyNumberFormat="1" applyFont="1" applyFill="1" applyBorder="1" applyAlignment="1" applyProtection="1">
      <alignment horizontal="center" wrapText="1"/>
    </xf>
    <xf numFmtId="165" fontId="2" fillId="7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 vertical="center" wrapText="1"/>
    </xf>
    <xf numFmtId="164" fontId="9" fillId="5" borderId="2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</xf>
    <xf numFmtId="2" fontId="2" fillId="2" borderId="3" xfId="0" applyNumberFormat="1" applyFont="1" applyFill="1" applyBorder="1" applyAlignment="1" applyProtection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2" fontId="2" fillId="0" borderId="3" xfId="0" applyNumberFormat="1" applyFont="1" applyFill="1" applyBorder="1" applyAlignment="1" applyProtection="1">
      <alignment horizontal="center" vertical="center" wrapText="1"/>
    </xf>
    <xf numFmtId="2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2" fontId="2" fillId="0" borderId="3" xfId="0" applyNumberFormat="1" applyFont="1" applyFill="1" applyBorder="1" applyAlignment="1" applyProtection="1">
      <alignment horizontal="center" vertical="center"/>
    </xf>
    <xf numFmtId="2" fontId="2" fillId="0" borderId="4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4657022646038593"/>
          <c:y val="2.9371999231803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005867657468606E-2"/>
          <c:y val="0.1613834556207106"/>
          <c:w val="0.75789495325490941"/>
          <c:h val="0.72910739771499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5716167673436662"/>
                  <c:y val="-0.17896671130097691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'X1 LOAD CELL LBCB 1'!$B$40:$B$42</c:f>
              <c:numCache>
                <c:formatCode>0.0000</c:formatCode>
                <c:ptCount val="3"/>
                <c:pt idx="0">
                  <c:v>5.6540900000000001</c:v>
                </c:pt>
                <c:pt idx="1">
                  <c:v>-6.0559500000000002E-2</c:v>
                </c:pt>
                <c:pt idx="2">
                  <c:v>-5.7744299999999997</c:v>
                </c:pt>
              </c:numCache>
            </c:numRef>
          </c:xVal>
          <c:yVal>
            <c:numRef>
              <c:f>'X1 LOAD CELL LBCB 1'!$C$40:$C$42</c:f>
              <c:numCache>
                <c:formatCode>0.0000</c:formatCode>
                <c:ptCount val="3"/>
                <c:pt idx="0">
                  <c:v>2.1592069624770787</c:v>
                </c:pt>
                <c:pt idx="1">
                  <c:v>0</c:v>
                </c:pt>
                <c:pt idx="2">
                  <c:v>-2.1610559071833815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87776"/>
        <c:axId val="113388352"/>
      </c:scatterChart>
      <c:valAx>
        <c:axId val="11338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(V)</a:t>
                </a:r>
              </a:p>
            </c:rich>
          </c:tx>
          <c:layout>
            <c:manualLayout>
              <c:xMode val="edge"/>
              <c:yMode val="edge"/>
              <c:x val="0.39378403830174491"/>
              <c:y val="0.914725476388622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388352"/>
        <c:crosses val="autoZero"/>
        <c:crossBetween val="midCat"/>
      </c:valAx>
      <c:valAx>
        <c:axId val="113388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(KIP)</a:t>
                </a:r>
              </a:p>
            </c:rich>
          </c:tx>
          <c:layout>
            <c:manualLayout>
              <c:xMode val="edge"/>
              <c:yMode val="edge"/>
              <c:x val="1.6072804969730542E-2"/>
              <c:y val="0.42589270853338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38777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32862475105187"/>
          <c:y val="0.53457012995326803"/>
          <c:w val="0.13166240652079297"/>
          <c:h val="8.9433668352431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4657022646038593"/>
          <c:y val="2.9371999231803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005867657468606E-2"/>
          <c:y val="0.1613834556207106"/>
          <c:w val="0.75789495325490941"/>
          <c:h val="0.72910739771499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5716167673436662"/>
                  <c:y val="-0.17896671130097691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'X2 LOAD CELL LBCB 1'!$B$40:$B$42</c:f>
              <c:numCache>
                <c:formatCode>0.0000</c:formatCode>
                <c:ptCount val="3"/>
                <c:pt idx="0">
                  <c:v>5.7501199999999999</c:v>
                </c:pt>
                <c:pt idx="1">
                  <c:v>-3.8615299999999998E-2</c:v>
                </c:pt>
                <c:pt idx="2">
                  <c:v>-5.82761</c:v>
                </c:pt>
              </c:numCache>
            </c:numRef>
          </c:xVal>
          <c:yVal>
            <c:numRef>
              <c:f>'X2 LOAD CELL LBCB 1'!$C$40:$C$42</c:f>
              <c:numCache>
                <c:formatCode>0.0000</c:formatCode>
                <c:ptCount val="3"/>
                <c:pt idx="0">
                  <c:v>2.1238431321577891</c:v>
                </c:pt>
                <c:pt idx="1">
                  <c:v>0</c:v>
                </c:pt>
                <c:pt idx="2">
                  <c:v>-2.1316158752954006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90080"/>
        <c:axId val="113390656"/>
      </c:scatterChart>
      <c:valAx>
        <c:axId val="113390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(V)</a:t>
                </a:r>
              </a:p>
            </c:rich>
          </c:tx>
          <c:layout>
            <c:manualLayout>
              <c:xMode val="edge"/>
              <c:yMode val="edge"/>
              <c:x val="0.39378403830174491"/>
              <c:y val="0.914725476388622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390656"/>
        <c:crosses val="autoZero"/>
        <c:crossBetween val="midCat"/>
      </c:valAx>
      <c:valAx>
        <c:axId val="113390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(KIP)</a:t>
                </a:r>
              </a:p>
            </c:rich>
          </c:tx>
          <c:layout>
            <c:manualLayout>
              <c:xMode val="edge"/>
              <c:yMode val="edge"/>
              <c:x val="1.6072804969730542E-2"/>
              <c:y val="0.42589270853338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39008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32862475105187"/>
          <c:y val="0.53457012995326803"/>
          <c:w val="0.13166240652079297"/>
          <c:h val="8.9433668352431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4657022646038593"/>
          <c:y val="2.9371999231803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005867657468606E-2"/>
          <c:y val="0.1613834556207106"/>
          <c:w val="0.75789495325490941"/>
          <c:h val="0.72910739771499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5716167673436662"/>
                  <c:y val="-0.17896671130097691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'Y1 LOAD CELL LBCB 1'!$B$40:$B$42</c:f>
              <c:numCache>
                <c:formatCode>0.0000</c:formatCode>
                <c:ptCount val="3"/>
                <c:pt idx="0">
                  <c:v>5.6943599999999996</c:v>
                </c:pt>
                <c:pt idx="1">
                  <c:v>-7.2939599999999993E-2</c:v>
                </c:pt>
                <c:pt idx="2">
                  <c:v>-5.8283899999999997</c:v>
                </c:pt>
              </c:numCache>
            </c:numRef>
          </c:xVal>
          <c:yVal>
            <c:numRef>
              <c:f>'Y1 LOAD CELL LBCB 1'!$C$40:$C$42</c:f>
              <c:numCache>
                <c:formatCode>0.0000</c:formatCode>
                <c:ptCount val="3"/>
                <c:pt idx="0">
                  <c:v>2.1295208268557442</c:v>
                </c:pt>
                <c:pt idx="1">
                  <c:v>0</c:v>
                </c:pt>
                <c:pt idx="2">
                  <c:v>-2.1488871003481806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92384"/>
        <c:axId val="113392960"/>
      </c:scatterChart>
      <c:valAx>
        <c:axId val="11339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(V)</a:t>
                </a:r>
              </a:p>
            </c:rich>
          </c:tx>
          <c:layout>
            <c:manualLayout>
              <c:xMode val="edge"/>
              <c:yMode val="edge"/>
              <c:x val="0.39378403830174491"/>
              <c:y val="0.914725476388622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392960"/>
        <c:crosses val="autoZero"/>
        <c:crossBetween val="midCat"/>
      </c:valAx>
      <c:valAx>
        <c:axId val="113392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(KIP)</a:t>
                </a:r>
              </a:p>
            </c:rich>
          </c:tx>
          <c:layout>
            <c:manualLayout>
              <c:xMode val="edge"/>
              <c:yMode val="edge"/>
              <c:x val="1.6072804969730542E-2"/>
              <c:y val="0.42589270853338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3923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32862475105187"/>
          <c:y val="0.53457012995326803"/>
          <c:w val="0.13166240652079297"/>
          <c:h val="8.9433668352431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4657022646038593"/>
          <c:y val="2.9371999231803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005867657468606E-2"/>
          <c:y val="0.1613834556207106"/>
          <c:w val="0.75789495325490941"/>
          <c:h val="0.72910739771499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5716167673436662"/>
                  <c:y val="-0.17896671130097691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'Z1 LOAD CELL LBCB 1'!$B$40:$B$42</c:f>
              <c:numCache>
                <c:formatCode>0.0000</c:formatCode>
                <c:ptCount val="3"/>
                <c:pt idx="0">
                  <c:v>5.7370200000000002</c:v>
                </c:pt>
                <c:pt idx="1">
                  <c:v>-2.67814E-2</c:v>
                </c:pt>
                <c:pt idx="2">
                  <c:v>-5.7669899999999998</c:v>
                </c:pt>
              </c:numCache>
            </c:numRef>
          </c:xVal>
          <c:yVal>
            <c:numRef>
              <c:f>'Z1 LOAD CELL LBCB 1'!$C$40:$C$42</c:f>
              <c:numCache>
                <c:formatCode>0.0000</c:formatCode>
                <c:ptCount val="3"/>
                <c:pt idx="0">
                  <c:v>2.1575442872686095</c:v>
                </c:pt>
                <c:pt idx="1">
                  <c:v>0</c:v>
                </c:pt>
                <c:pt idx="2">
                  <c:v>-2.1722831828106615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25856"/>
        <c:axId val="116426432"/>
      </c:scatterChart>
      <c:valAx>
        <c:axId val="11642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(V)</a:t>
                </a:r>
              </a:p>
            </c:rich>
          </c:tx>
          <c:layout>
            <c:manualLayout>
              <c:xMode val="edge"/>
              <c:yMode val="edge"/>
              <c:x val="0.39378403830174491"/>
              <c:y val="0.914725476388622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426432"/>
        <c:crosses val="autoZero"/>
        <c:crossBetween val="midCat"/>
      </c:valAx>
      <c:valAx>
        <c:axId val="116426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(KIP)</a:t>
                </a:r>
              </a:p>
            </c:rich>
          </c:tx>
          <c:layout>
            <c:manualLayout>
              <c:xMode val="edge"/>
              <c:yMode val="edge"/>
              <c:x val="1.6072804969730542E-2"/>
              <c:y val="0.42589270853338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4258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32862475105187"/>
          <c:y val="0.53457012995326803"/>
          <c:w val="0.13166240652079297"/>
          <c:h val="8.9433668352431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4657022646038593"/>
          <c:y val="2.9371999231803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005867657468606E-2"/>
          <c:y val="0.1613834556207106"/>
          <c:w val="0.75789495325490941"/>
          <c:h val="0.72910739771499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5716167673436662"/>
                  <c:y val="-0.17896671130097691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'Z2 LOAD CELL LBCB 1'!$B$40:$B$42</c:f>
              <c:numCache>
                <c:formatCode>0.0000</c:formatCode>
                <c:ptCount val="3"/>
                <c:pt idx="0">
                  <c:v>5.5563500000000001</c:v>
                </c:pt>
                <c:pt idx="1">
                  <c:v>-5.0684300000000002E-2</c:v>
                </c:pt>
                <c:pt idx="2">
                  <c:v>-5.6524900000000002</c:v>
                </c:pt>
              </c:numCache>
            </c:numRef>
          </c:xVal>
          <c:yVal>
            <c:numRef>
              <c:f>'Z2 LOAD CELL LBCB 1'!$C$40:$C$42</c:f>
              <c:numCache>
                <c:formatCode>0.0000</c:formatCode>
                <c:ptCount val="3"/>
                <c:pt idx="0">
                  <c:v>2.1406136132150535</c:v>
                </c:pt>
                <c:pt idx="1">
                  <c:v>0</c:v>
                </c:pt>
                <c:pt idx="2">
                  <c:v>-2.1714166835637028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28160"/>
        <c:axId val="116428736"/>
      </c:scatterChart>
      <c:valAx>
        <c:axId val="116428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(V)</a:t>
                </a:r>
              </a:p>
            </c:rich>
          </c:tx>
          <c:layout>
            <c:manualLayout>
              <c:xMode val="edge"/>
              <c:yMode val="edge"/>
              <c:x val="0.39378403830174491"/>
              <c:y val="0.914725476388622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428736"/>
        <c:crosses val="autoZero"/>
        <c:crossBetween val="midCat"/>
      </c:valAx>
      <c:valAx>
        <c:axId val="116428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(KIP)</a:t>
                </a:r>
              </a:p>
            </c:rich>
          </c:tx>
          <c:layout>
            <c:manualLayout>
              <c:xMode val="edge"/>
              <c:yMode val="edge"/>
              <c:x val="1.6072804969730542E-2"/>
              <c:y val="0.42589270853338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42816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32862475105187"/>
          <c:y val="0.53457012995326803"/>
          <c:w val="0.13166240652079297"/>
          <c:h val="8.9433668352431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4657022646038593"/>
          <c:y val="2.9371999231803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005867657468606E-2"/>
          <c:y val="0.1613834556207106"/>
          <c:w val="0.75789495325490941"/>
          <c:h val="0.72910739771499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5716167673436662"/>
                  <c:y val="-0.17896671130097691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'Z3 LOAD CELL LBCB 1'!$B$40:$B$42</c:f>
              <c:numCache>
                <c:formatCode>0.0000</c:formatCode>
                <c:ptCount val="3"/>
                <c:pt idx="0">
                  <c:v>5.6710500000000001</c:v>
                </c:pt>
                <c:pt idx="1">
                  <c:v>-4.8000300000000003E-2</c:v>
                </c:pt>
                <c:pt idx="2">
                  <c:v>-5.7609899999999996</c:v>
                </c:pt>
              </c:numCache>
            </c:numRef>
          </c:xVal>
          <c:yVal>
            <c:numRef>
              <c:f>'Z3 LOAD CELL LBCB 1'!$C$40:$C$42</c:f>
              <c:numCache>
                <c:formatCode>0.0000</c:formatCode>
                <c:ptCount val="3"/>
                <c:pt idx="0">
                  <c:v>2.1197297917527682</c:v>
                </c:pt>
                <c:pt idx="1">
                  <c:v>0</c:v>
                </c:pt>
                <c:pt idx="2">
                  <c:v>-2.1460467715601284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30464"/>
        <c:axId val="116431040"/>
      </c:scatterChart>
      <c:valAx>
        <c:axId val="11643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(V)</a:t>
                </a:r>
              </a:p>
            </c:rich>
          </c:tx>
          <c:layout>
            <c:manualLayout>
              <c:xMode val="edge"/>
              <c:yMode val="edge"/>
              <c:x val="0.39378403830174491"/>
              <c:y val="0.914725476388622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431040"/>
        <c:crosses val="autoZero"/>
        <c:crossBetween val="midCat"/>
      </c:valAx>
      <c:valAx>
        <c:axId val="1164310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(KIP)</a:t>
                </a:r>
              </a:p>
            </c:rich>
          </c:tx>
          <c:layout>
            <c:manualLayout>
              <c:xMode val="edge"/>
              <c:yMode val="edge"/>
              <c:x val="1.6072804969730542E-2"/>
              <c:y val="0.42589270853338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4304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32862475105187"/>
          <c:y val="0.53457012995326803"/>
          <c:w val="0.13166240652079297"/>
          <c:h val="8.9433668352431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10</xdr:col>
      <xdr:colOff>809625</xdr:colOff>
      <xdr:row>72</xdr:row>
      <xdr:rowOff>152400</xdr:rowOff>
    </xdr:to>
    <xdr:graphicFrame macro="">
      <xdr:nvGraphicFramePr>
        <xdr:cNvPr id="1339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10</xdr:col>
      <xdr:colOff>809625</xdr:colOff>
      <xdr:row>72</xdr:row>
      <xdr:rowOff>152400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10</xdr:col>
      <xdr:colOff>809625</xdr:colOff>
      <xdr:row>72</xdr:row>
      <xdr:rowOff>152400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10</xdr:col>
      <xdr:colOff>809625</xdr:colOff>
      <xdr:row>72</xdr:row>
      <xdr:rowOff>152400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10</xdr:col>
      <xdr:colOff>809625</xdr:colOff>
      <xdr:row>72</xdr:row>
      <xdr:rowOff>152400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10</xdr:col>
      <xdr:colOff>809625</xdr:colOff>
      <xdr:row>72</xdr:row>
      <xdr:rowOff>152400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ColWidth="8.85546875" defaultRowHeight="12.75" x14ac:dyDescent="0.2"/>
  <cols>
    <col min="1" max="1" width="54.7109375" customWidth="1"/>
  </cols>
  <sheetData>
    <row r="1" spans="1:2" ht="20.25" x14ac:dyDescent="0.3">
      <c r="A1" s="33" t="s">
        <v>19</v>
      </c>
    </row>
    <row r="2" spans="1:2" ht="20.25" x14ac:dyDescent="0.3">
      <c r="A2" s="34" t="s">
        <v>26</v>
      </c>
    </row>
    <row r="3" spans="1:2" ht="20.25" x14ac:dyDescent="0.3">
      <c r="A3" s="35">
        <v>376740</v>
      </c>
      <c r="B3" t="s">
        <v>20</v>
      </c>
    </row>
    <row r="4" spans="1:2" ht="20.25" x14ac:dyDescent="0.3">
      <c r="A4" s="35">
        <v>376741</v>
      </c>
      <c r="B4" t="s">
        <v>21</v>
      </c>
    </row>
    <row r="5" spans="1:2" ht="20.25" x14ac:dyDescent="0.3">
      <c r="A5" s="35">
        <v>376747</v>
      </c>
      <c r="B5" t="s">
        <v>22</v>
      </c>
    </row>
    <row r="6" spans="1:2" ht="20.25" x14ac:dyDescent="0.3">
      <c r="A6" s="35">
        <v>376739</v>
      </c>
      <c r="B6" t="s">
        <v>23</v>
      </c>
    </row>
    <row r="7" spans="1:2" ht="20.25" x14ac:dyDescent="0.3">
      <c r="A7" s="35">
        <v>376749</v>
      </c>
      <c r="B7" t="s">
        <v>24</v>
      </c>
    </row>
    <row r="8" spans="1:2" ht="20.25" x14ac:dyDescent="0.3">
      <c r="A8" s="35">
        <v>376751</v>
      </c>
      <c r="B8" t="s">
        <v>25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6" zoomScale="85" workbookViewId="0">
      <selection activeCell="B42" sqref="B42"/>
    </sheetView>
  </sheetViews>
  <sheetFormatPr defaultColWidth="8.85546875" defaultRowHeight="12.75" x14ac:dyDescent="0.2"/>
  <cols>
    <col min="1" max="1" width="32" style="7" customWidth="1"/>
    <col min="2" max="2" width="17.28515625" style="20" bestFit="1" customWidth="1"/>
    <col min="3" max="3" width="23.7109375" style="20" bestFit="1" customWidth="1"/>
    <col min="4" max="4" width="19" style="20" bestFit="1" customWidth="1"/>
    <col min="5" max="5" width="19" style="8" bestFit="1" customWidth="1"/>
    <col min="6" max="7" width="9.140625" style="8" customWidth="1"/>
    <col min="8" max="8" width="13.28515625" style="8" customWidth="1"/>
    <col min="9" max="9" width="12.28515625" style="8" customWidth="1"/>
    <col min="10" max="10" width="12.42578125" style="8" customWidth="1"/>
    <col min="11" max="11" width="13" style="8" customWidth="1"/>
    <col min="12" max="12" width="18.85546875" style="8" customWidth="1"/>
    <col min="13" max="13" width="9.140625" style="8" customWidth="1"/>
  </cols>
  <sheetData>
    <row r="1" spans="1:11" s="23" customFormat="1" ht="26.25" x14ac:dyDescent="0.4">
      <c r="A1" s="24" t="s">
        <v>35</v>
      </c>
      <c r="B1" s="21"/>
      <c r="C1" s="21"/>
      <c r="D1" s="21"/>
      <c r="E1" s="22"/>
      <c r="F1" s="22"/>
      <c r="G1" s="22"/>
      <c r="H1" s="22"/>
      <c r="I1" s="22"/>
    </row>
    <row r="2" spans="1:11" s="39" customFormat="1" ht="15.75" x14ac:dyDescent="0.25">
      <c r="A2" s="70" t="s">
        <v>6</v>
      </c>
      <c r="B2" s="38" t="s">
        <v>2</v>
      </c>
      <c r="C2" s="38" t="s">
        <v>10</v>
      </c>
      <c r="D2" s="38" t="s">
        <v>3</v>
      </c>
    </row>
    <row r="3" spans="1:11" s="40" customFormat="1" ht="15.75" x14ac:dyDescent="0.25">
      <c r="A3" s="71"/>
      <c r="B3" s="38">
        <v>3</v>
      </c>
      <c r="C3" s="38">
        <f>B$3*1000</f>
        <v>3000</v>
      </c>
      <c r="D3" s="38">
        <f>C$3*4.4482216</f>
        <v>13344.6648</v>
      </c>
      <c r="E3" s="39"/>
      <c r="F3" s="39"/>
      <c r="G3" s="39"/>
      <c r="H3" s="39"/>
      <c r="I3" s="39"/>
    </row>
    <row r="4" spans="1:11" s="44" customFormat="1" ht="20.25" x14ac:dyDescent="0.3">
      <c r="A4" s="76" t="s">
        <v>34</v>
      </c>
      <c r="B4" s="41" t="s">
        <v>4</v>
      </c>
      <c r="C4" s="42"/>
      <c r="D4" s="42"/>
      <c r="E4" s="43"/>
      <c r="F4" s="43"/>
      <c r="G4" s="43"/>
      <c r="H4" s="43"/>
      <c r="I4" s="43"/>
    </row>
    <row r="5" spans="1:11" s="44" customFormat="1" ht="15.75" x14ac:dyDescent="0.25">
      <c r="A5" s="77"/>
      <c r="B5" s="36">
        <v>352.1</v>
      </c>
      <c r="C5" s="42"/>
      <c r="D5" s="42"/>
      <c r="E5" s="43"/>
      <c r="F5" s="43"/>
      <c r="G5" s="43"/>
      <c r="H5" s="43"/>
      <c r="I5" s="43"/>
    </row>
    <row r="6" spans="1:11" s="44" customFormat="1" ht="15.75" x14ac:dyDescent="0.25">
      <c r="A6" s="76" t="s">
        <v>8</v>
      </c>
      <c r="B6" s="42" t="s">
        <v>9</v>
      </c>
      <c r="F6" s="39"/>
      <c r="G6" s="43"/>
      <c r="H6" s="43"/>
      <c r="I6" s="43"/>
      <c r="J6" s="43"/>
      <c r="K6" s="43"/>
    </row>
    <row r="7" spans="1:11" s="44" customFormat="1" ht="15.75" x14ac:dyDescent="0.25">
      <c r="A7" s="77"/>
      <c r="B7" s="37">
        <v>-3.5000000000000003E-2</v>
      </c>
      <c r="F7" s="39"/>
      <c r="G7" s="43"/>
      <c r="H7" s="43"/>
      <c r="I7" s="43"/>
      <c r="J7" s="43"/>
      <c r="K7" s="43"/>
    </row>
    <row r="8" spans="1:11" s="44" customFormat="1" ht="20.25" x14ac:dyDescent="0.3">
      <c r="A8" s="76" t="s">
        <v>0</v>
      </c>
      <c r="B8" s="41" t="s">
        <v>5</v>
      </c>
      <c r="C8" s="41" t="s">
        <v>4</v>
      </c>
      <c r="D8" s="42"/>
      <c r="E8" s="43"/>
      <c r="F8" s="43"/>
      <c r="G8" s="43"/>
      <c r="H8" s="43"/>
      <c r="I8" s="43"/>
    </row>
    <row r="9" spans="1:11" s="44" customFormat="1" ht="15.75" x14ac:dyDescent="0.25">
      <c r="A9" s="77"/>
      <c r="B9" s="45">
        <v>60</v>
      </c>
      <c r="C9" s="45">
        <f>B$9*1000</f>
        <v>60000</v>
      </c>
      <c r="D9" s="42"/>
      <c r="E9" s="43"/>
      <c r="F9" s="43"/>
      <c r="G9" s="43"/>
      <c r="H9" s="43"/>
      <c r="I9" s="43"/>
    </row>
    <row r="10" spans="1:11" s="44" customFormat="1" ht="20.25" x14ac:dyDescent="0.3">
      <c r="A10" s="76" t="s">
        <v>1</v>
      </c>
      <c r="B10" s="41" t="s">
        <v>11</v>
      </c>
      <c r="C10" s="42"/>
      <c r="D10" s="42"/>
      <c r="E10" s="43"/>
      <c r="F10" s="43"/>
      <c r="G10" s="43"/>
      <c r="H10" s="43"/>
      <c r="I10" s="43"/>
    </row>
    <row r="11" spans="1:11" s="44" customFormat="1" ht="15.75" x14ac:dyDescent="0.25">
      <c r="A11" s="77"/>
      <c r="B11" s="45">
        <v>10</v>
      </c>
      <c r="C11" s="42"/>
      <c r="D11" s="42"/>
      <c r="E11" s="43"/>
      <c r="F11" s="43"/>
      <c r="G11" s="43"/>
      <c r="H11" s="43"/>
      <c r="I11" s="43"/>
    </row>
    <row r="12" spans="1:11" s="44" customFormat="1" ht="15.75" x14ac:dyDescent="0.25">
      <c r="A12" s="70" t="s">
        <v>17</v>
      </c>
      <c r="B12" s="47" t="s">
        <v>36</v>
      </c>
      <c r="C12" s="47" t="s">
        <v>37</v>
      </c>
      <c r="D12" s="42"/>
      <c r="E12" s="43"/>
      <c r="F12" s="43"/>
      <c r="G12" s="43"/>
      <c r="H12" s="43"/>
    </row>
    <row r="13" spans="1:11" s="49" customFormat="1" ht="15.75" x14ac:dyDescent="0.25">
      <c r="A13" s="71"/>
      <c r="B13" s="52">
        <v>1.4628000000000001</v>
      </c>
      <c r="C13" s="53">
        <v>-1.4626300000000001</v>
      </c>
      <c r="D13" s="48"/>
    </row>
    <row r="14" spans="1:11" s="44" customFormat="1" ht="15.75" x14ac:dyDescent="0.25">
      <c r="A14" s="66" t="s">
        <v>40</v>
      </c>
      <c r="B14" s="42" t="s">
        <v>2</v>
      </c>
      <c r="C14" s="38" t="s">
        <v>10</v>
      </c>
      <c r="D14" s="39" t="s">
        <v>3</v>
      </c>
      <c r="E14" s="43"/>
      <c r="F14" s="43"/>
      <c r="G14" s="43"/>
      <c r="H14" s="43"/>
    </row>
    <row r="15" spans="1:11" s="49" customFormat="1" ht="15.75" x14ac:dyDescent="0.25">
      <c r="A15" s="67"/>
      <c r="B15" s="37">
        <v>2.1675</v>
      </c>
      <c r="C15" s="42">
        <f>B$15*1000</f>
        <v>2167.5</v>
      </c>
      <c r="D15" s="42">
        <f>C$15*4.4482216</f>
        <v>9641.5203180000008</v>
      </c>
    </row>
    <row r="16" spans="1:11" s="49" customFormat="1" ht="15.75" x14ac:dyDescent="0.25">
      <c r="A16" s="68" t="s">
        <v>41</v>
      </c>
      <c r="B16" s="42" t="s">
        <v>2</v>
      </c>
      <c r="C16" s="38" t="s">
        <v>10</v>
      </c>
      <c r="D16" s="39" t="s">
        <v>3</v>
      </c>
    </row>
    <row r="17" spans="1:13" s="49" customFormat="1" ht="15.75" x14ac:dyDescent="0.25">
      <c r="A17" s="69"/>
      <c r="B17" s="37">
        <v>2.1541999999999999</v>
      </c>
      <c r="C17" s="42">
        <f>B$17 * 1000</f>
        <v>2154.1999999999998</v>
      </c>
      <c r="D17" s="38">
        <f>C$17*4.4482216</f>
        <v>9582.358970719999</v>
      </c>
    </row>
    <row r="18" spans="1:13" s="44" customFormat="1" ht="15.75" x14ac:dyDescent="0.25">
      <c r="A18" s="70" t="s">
        <v>7</v>
      </c>
      <c r="B18" s="46" t="s">
        <v>36</v>
      </c>
      <c r="C18" s="47" t="s">
        <v>37</v>
      </c>
      <c r="D18" s="38"/>
      <c r="E18" s="39"/>
      <c r="F18" s="39"/>
      <c r="G18" s="43"/>
      <c r="H18" s="43"/>
      <c r="I18" s="43"/>
      <c r="J18" s="43"/>
      <c r="K18" s="43"/>
    </row>
    <row r="19" spans="1:13" s="44" customFormat="1" ht="15.75" x14ac:dyDescent="0.25">
      <c r="A19" s="71"/>
      <c r="B19" s="54">
        <v>2.02521</v>
      </c>
      <c r="C19" s="55">
        <v>-2.0376400000000001</v>
      </c>
      <c r="D19" s="38"/>
      <c r="E19" s="39"/>
      <c r="F19" s="39"/>
      <c r="G19" s="43"/>
      <c r="H19" s="43"/>
      <c r="I19" s="43"/>
      <c r="J19" s="43"/>
      <c r="K19" s="43"/>
    </row>
    <row r="20" spans="1:13" s="50" customFormat="1" ht="15" customHeight="1" x14ac:dyDescent="0.25">
      <c r="A20" s="72" t="s">
        <v>12</v>
      </c>
      <c r="B20" s="42" t="s">
        <v>13</v>
      </c>
      <c r="C20" s="42" t="s">
        <v>14</v>
      </c>
      <c r="D20" s="42" t="s">
        <v>15</v>
      </c>
    </row>
    <row r="21" spans="1:13" s="50" customFormat="1" ht="16.5" customHeight="1" x14ac:dyDescent="0.25">
      <c r="A21" s="73"/>
      <c r="B21" s="42">
        <f>2*B$3 / ($B$19 - $C$19)</f>
        <v>1.4767958452810219</v>
      </c>
      <c r="C21" s="42">
        <f>2*C$3 / ($B$19 - $C$19)</f>
        <v>1476.7958452810219</v>
      </c>
      <c r="D21" s="42">
        <f>2*$D$3 / ($B$19 - $C$19)</f>
        <v>6569.1151777693003</v>
      </c>
    </row>
    <row r="22" spans="1:13" s="44" customFormat="1" ht="15.75" x14ac:dyDescent="0.25">
      <c r="A22" s="70" t="s">
        <v>16</v>
      </c>
      <c r="B22" s="42" t="s">
        <v>2</v>
      </c>
      <c r="C22" s="38" t="s">
        <v>10</v>
      </c>
      <c r="D22" s="39" t="s">
        <v>3</v>
      </c>
      <c r="E22" s="43"/>
      <c r="F22" s="43"/>
      <c r="G22" s="43"/>
      <c r="H22" s="43"/>
    </row>
    <row r="23" spans="1:13" s="50" customFormat="1" ht="15.75" x14ac:dyDescent="0.25">
      <c r="A23" s="71"/>
      <c r="B23" s="42">
        <f>$B$3 *($B$7/100)</f>
        <v>-1.0500000000000002E-3</v>
      </c>
      <c r="C23" s="42">
        <f>$C$3 *($B$7/100)</f>
        <v>-1.05</v>
      </c>
      <c r="D23" s="42">
        <f>$D$3 *($B$7/100)</f>
        <v>-4.6706326800000006</v>
      </c>
    </row>
    <row r="24" spans="1:13" s="1" customFormat="1" x14ac:dyDescent="0.2">
      <c r="A24" s="5"/>
      <c r="B24" s="19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</row>
    <row r="25" spans="1:13" s="23" customFormat="1" ht="26.25" x14ac:dyDescent="0.4">
      <c r="A25" s="24" t="s">
        <v>38</v>
      </c>
      <c r="B25" s="21"/>
      <c r="C25" s="21"/>
      <c r="D25" s="21"/>
      <c r="E25" s="22"/>
      <c r="F25" s="22"/>
      <c r="G25" s="22"/>
      <c r="H25" s="22"/>
      <c r="I25" s="22"/>
    </row>
    <row r="26" spans="1:13" s="3" customFormat="1" ht="20.25" x14ac:dyDescent="0.3">
      <c r="A26" s="74" t="s">
        <v>0</v>
      </c>
      <c r="B26" s="16" t="s">
        <v>5</v>
      </c>
      <c r="C26" s="16" t="s">
        <v>4</v>
      </c>
      <c r="D26" s="17"/>
      <c r="E26" s="4"/>
      <c r="F26" s="4"/>
      <c r="G26" s="4"/>
      <c r="H26" s="4"/>
      <c r="I26" s="4"/>
    </row>
    <row r="27" spans="1:13" s="3" customFormat="1" ht="15.75" x14ac:dyDescent="0.25">
      <c r="A27" s="75"/>
      <c r="B27" s="32">
        <v>60</v>
      </c>
      <c r="C27" s="28">
        <f>B$27*1000</f>
        <v>60000</v>
      </c>
      <c r="D27" s="17"/>
      <c r="E27" s="4"/>
      <c r="F27" s="4"/>
      <c r="G27" s="4"/>
      <c r="H27" s="4"/>
      <c r="I27" s="4"/>
    </row>
    <row r="28" spans="1:13" s="10" customFormat="1" ht="20.25" x14ac:dyDescent="0.3">
      <c r="A28" s="58" t="s">
        <v>1</v>
      </c>
      <c r="B28" s="14" t="s">
        <v>11</v>
      </c>
      <c r="C28" s="15"/>
      <c r="D28" s="15"/>
      <c r="E28" s="9"/>
      <c r="F28" s="9"/>
      <c r="G28" s="9"/>
      <c r="H28" s="9"/>
      <c r="I28" s="9"/>
    </row>
    <row r="29" spans="1:13" s="10" customFormat="1" ht="15.75" x14ac:dyDescent="0.25">
      <c r="A29" s="59"/>
      <c r="B29" s="31">
        <v>10</v>
      </c>
      <c r="C29" s="15"/>
      <c r="D29" s="15"/>
      <c r="E29" s="9"/>
      <c r="F29" s="9"/>
      <c r="G29" s="9"/>
      <c r="H29" s="9"/>
      <c r="I29" s="9"/>
    </row>
    <row r="30" spans="1:13" s="3" customFormat="1" ht="15.75" x14ac:dyDescent="0.25">
      <c r="A30" s="60" t="s">
        <v>17</v>
      </c>
      <c r="B30" s="25" t="s">
        <v>36</v>
      </c>
      <c r="C30" s="25" t="s">
        <v>37</v>
      </c>
      <c r="D30" s="17"/>
      <c r="E30" s="4"/>
      <c r="F30" s="4"/>
      <c r="G30" s="4"/>
      <c r="H30" s="4"/>
    </row>
    <row r="31" spans="1:13" s="27" customFormat="1" ht="15.75" x14ac:dyDescent="0.25">
      <c r="A31" s="61"/>
      <c r="B31" s="17">
        <f>B13 *(($C$9 + $B$5)/($C$27+ $B$5))</f>
        <v>1.4628000000000001</v>
      </c>
      <c r="C31" s="17">
        <f>C13 *(($C$9 + $B$5)/($C$27+ $B$5))</f>
        <v>-1.4626300000000001</v>
      </c>
      <c r="D31" s="26"/>
    </row>
    <row r="32" spans="1:13" s="10" customFormat="1" ht="15.75" x14ac:dyDescent="0.25">
      <c r="A32" s="62" t="s">
        <v>40</v>
      </c>
      <c r="B32" s="15" t="s">
        <v>2</v>
      </c>
      <c r="C32" s="18" t="s">
        <v>10</v>
      </c>
      <c r="D32" s="12" t="s">
        <v>3</v>
      </c>
      <c r="E32" s="9"/>
      <c r="F32" s="9"/>
      <c r="G32" s="9"/>
      <c r="H32" s="9"/>
    </row>
    <row r="33" spans="1:14" s="11" customFormat="1" ht="15.75" x14ac:dyDescent="0.25">
      <c r="A33" s="63"/>
      <c r="B33" s="15">
        <f>B21*$B$31+B23</f>
        <v>2.1592069624770787</v>
      </c>
      <c r="C33" s="15">
        <f>C21*$B$31+C23</f>
        <v>2159.2069624770788</v>
      </c>
      <c r="D33" s="15">
        <f>D21*$B$31+D23</f>
        <v>9604.6310493609344</v>
      </c>
    </row>
    <row r="34" spans="1:14" s="27" customFormat="1" ht="15.75" x14ac:dyDescent="0.25">
      <c r="A34" s="64" t="s">
        <v>41</v>
      </c>
      <c r="B34" s="17" t="s">
        <v>2</v>
      </c>
      <c r="C34" s="13" t="s">
        <v>10</v>
      </c>
      <c r="D34" s="2" t="s">
        <v>3</v>
      </c>
    </row>
    <row r="35" spans="1:14" s="27" customFormat="1" ht="15.75" x14ac:dyDescent="0.25">
      <c r="A35" s="65"/>
      <c r="B35" s="17">
        <f>B21*$C$31+B23</f>
        <v>-2.1610559071833815</v>
      </c>
      <c r="C35" s="17">
        <f>C21*$C$31+C23</f>
        <v>-2161.0559071833814</v>
      </c>
      <c r="D35" s="17">
        <f>D21*$C$31+D23</f>
        <v>-9612.8555651407114</v>
      </c>
    </row>
    <row r="38" spans="1:14" s="23" customFormat="1" ht="26.25" x14ac:dyDescent="0.4">
      <c r="A38" s="24" t="s">
        <v>39</v>
      </c>
      <c r="B38" s="21"/>
      <c r="C38" s="21"/>
      <c r="D38" s="21"/>
      <c r="E38" s="22"/>
      <c r="F38" s="22"/>
      <c r="G38" s="22"/>
      <c r="H38" s="22"/>
      <c r="I38" s="22"/>
    </row>
    <row r="39" spans="1:14" ht="20.25" x14ac:dyDescent="0.3">
      <c r="B39" s="14" t="s">
        <v>11</v>
      </c>
      <c r="C39" s="30" t="s">
        <v>2</v>
      </c>
      <c r="D39" s="30" t="s">
        <v>10</v>
      </c>
      <c r="E39" s="30" t="s">
        <v>3</v>
      </c>
    </row>
    <row r="40" spans="1:14" ht="26.25" customHeight="1" x14ac:dyDescent="0.2">
      <c r="A40" s="56" t="s">
        <v>42</v>
      </c>
      <c r="B40" s="57">
        <v>5.6540900000000001</v>
      </c>
      <c r="C40" s="29">
        <f>B33</f>
        <v>2.1592069624770787</v>
      </c>
      <c r="D40" s="29">
        <f>C33</f>
        <v>2159.2069624770788</v>
      </c>
      <c r="E40" s="29">
        <f>D33</f>
        <v>9604.6310493609344</v>
      </c>
    </row>
    <row r="41" spans="1:14" ht="23.25" customHeight="1" x14ac:dyDescent="0.2">
      <c r="A41" s="51" t="s">
        <v>18</v>
      </c>
      <c r="B41" s="57">
        <v>-6.0559500000000002E-2</v>
      </c>
      <c r="C41" s="29">
        <v>0</v>
      </c>
      <c r="D41" s="29">
        <v>0</v>
      </c>
      <c r="E41" s="29">
        <v>0</v>
      </c>
    </row>
    <row r="42" spans="1:14" ht="31.5" x14ac:dyDescent="0.2">
      <c r="A42" s="56" t="s">
        <v>43</v>
      </c>
      <c r="B42" s="57">
        <v>-5.7744299999999997</v>
      </c>
      <c r="C42" s="29">
        <f>B35</f>
        <v>-2.1610559071833815</v>
      </c>
      <c r="D42" s="29">
        <f>C35</f>
        <v>-2161.0559071833814</v>
      </c>
      <c r="E42" s="29">
        <f>D35</f>
        <v>-9612.8555651407114</v>
      </c>
    </row>
    <row r="44" spans="1:14" x14ac:dyDescent="0.2">
      <c r="M44" s="8" t="s">
        <v>33</v>
      </c>
      <c r="N44" t="s">
        <v>32</v>
      </c>
    </row>
    <row r="45" spans="1:14" x14ac:dyDescent="0.2">
      <c r="L45" s="8" t="s">
        <v>27</v>
      </c>
      <c r="M45" s="8">
        <f>-SLOPE(C40:C42,B40:B42)</f>
        <v>-0.37802469794512478</v>
      </c>
      <c r="N45">
        <f>-SLOPE(D40:D42,B40:B42)</f>
        <v>-378.02469794512473</v>
      </c>
    </row>
    <row r="46" spans="1:14" x14ac:dyDescent="0.2">
      <c r="L46" s="8" t="s">
        <v>28</v>
      </c>
      <c r="M46" s="8">
        <f>RSQ(C40:C42,B40:B42)</f>
        <v>0.99999991795061305</v>
      </c>
      <c r="N46">
        <f>M46</f>
        <v>0.99999991795061305</v>
      </c>
    </row>
    <row r="47" spans="1:14" x14ac:dyDescent="0.2">
      <c r="L47" s="8" t="s">
        <v>29</v>
      </c>
      <c r="M47" s="8">
        <f>-B3/M45</f>
        <v>7.9359894110291416</v>
      </c>
      <c r="N47">
        <f>M47</f>
        <v>7.9359894110291416</v>
      </c>
    </row>
    <row r="48" spans="1:14" x14ac:dyDescent="0.2">
      <c r="L48" s="8" t="s">
        <v>30</v>
      </c>
      <c r="M48" s="8">
        <f>-(-10-B41)*M45</f>
        <v>-3.7573539927560398</v>
      </c>
      <c r="N48">
        <f>M48*1000</f>
        <v>-3757.3539927560396</v>
      </c>
    </row>
    <row r="49" spans="12:14" x14ac:dyDescent="0.2">
      <c r="L49" s="8" t="s">
        <v>31</v>
      </c>
      <c r="M49" s="8">
        <f>-(10-B41)*M45</f>
        <v>3.8031399661464556</v>
      </c>
      <c r="N49">
        <f>M49*1000</f>
        <v>3803.1399661464557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6:A27"/>
  </mergeCells>
  <phoneticPr fontId="11" type="noConversion"/>
  <pageMargins left="0.75" right="0.75" top="1" bottom="1" header="0.5" footer="0.5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21" zoomScale="85" workbookViewId="0">
      <selection activeCell="A49" sqref="A48:A49"/>
    </sheetView>
  </sheetViews>
  <sheetFormatPr defaultColWidth="8.85546875" defaultRowHeight="12.75" x14ac:dyDescent="0.2"/>
  <cols>
    <col min="1" max="1" width="32" style="7" customWidth="1"/>
    <col min="2" max="2" width="17.28515625" style="20" bestFit="1" customWidth="1"/>
    <col min="3" max="3" width="23.7109375" style="20" bestFit="1" customWidth="1"/>
    <col min="4" max="4" width="19" style="20" bestFit="1" customWidth="1"/>
    <col min="5" max="5" width="19" style="8" bestFit="1" customWidth="1"/>
    <col min="6" max="7" width="9.140625" style="8" customWidth="1"/>
    <col min="8" max="8" width="13.28515625" style="8" customWidth="1"/>
    <col min="9" max="9" width="12.28515625" style="8" customWidth="1"/>
    <col min="10" max="10" width="12.42578125" style="8" customWidth="1"/>
    <col min="11" max="11" width="13" style="8" customWidth="1"/>
    <col min="12" max="12" width="18.85546875" style="8" customWidth="1"/>
    <col min="13" max="13" width="9.140625" style="8" customWidth="1"/>
  </cols>
  <sheetData>
    <row r="1" spans="1:11" s="23" customFormat="1" ht="26.25" x14ac:dyDescent="0.4">
      <c r="A1" s="24" t="s">
        <v>44</v>
      </c>
      <c r="B1" s="21"/>
      <c r="C1" s="21"/>
      <c r="D1" s="21"/>
      <c r="E1" s="22"/>
      <c r="F1" s="22"/>
      <c r="G1" s="22"/>
      <c r="H1" s="22"/>
      <c r="I1" s="22"/>
    </row>
    <row r="2" spans="1:11" s="39" customFormat="1" ht="15.75" x14ac:dyDescent="0.25">
      <c r="A2" s="70" t="s">
        <v>6</v>
      </c>
      <c r="B2" s="38" t="s">
        <v>2</v>
      </c>
      <c r="C2" s="38" t="s">
        <v>10</v>
      </c>
      <c r="D2" s="38" t="s">
        <v>3</v>
      </c>
    </row>
    <row r="3" spans="1:11" s="40" customFormat="1" ht="15.75" x14ac:dyDescent="0.25">
      <c r="A3" s="71"/>
      <c r="B3" s="38">
        <v>3</v>
      </c>
      <c r="C3" s="38">
        <f>B$3*1000</f>
        <v>3000</v>
      </c>
      <c r="D3" s="38">
        <f>C$3*4.4482216</f>
        <v>13344.6648</v>
      </c>
      <c r="E3" s="39"/>
      <c r="F3" s="39"/>
      <c r="G3" s="39"/>
      <c r="H3" s="39"/>
      <c r="I3" s="39"/>
    </row>
    <row r="4" spans="1:11" s="44" customFormat="1" ht="20.25" x14ac:dyDescent="0.3">
      <c r="A4" s="76" t="s">
        <v>34</v>
      </c>
      <c r="B4" s="41" t="s">
        <v>4</v>
      </c>
      <c r="C4" s="42"/>
      <c r="D4" s="42"/>
      <c r="E4" s="43"/>
      <c r="F4" s="43"/>
      <c r="G4" s="43"/>
      <c r="H4" s="43"/>
      <c r="I4" s="43"/>
    </row>
    <row r="5" spans="1:11" s="44" customFormat="1" ht="15.75" x14ac:dyDescent="0.25">
      <c r="A5" s="77"/>
      <c r="B5" s="36">
        <v>352.1</v>
      </c>
      <c r="C5" s="42"/>
      <c r="D5" s="42"/>
      <c r="E5" s="43"/>
      <c r="F5" s="43"/>
      <c r="G5" s="43"/>
      <c r="H5" s="43"/>
      <c r="I5" s="43"/>
    </row>
    <row r="6" spans="1:11" s="44" customFormat="1" ht="15.75" x14ac:dyDescent="0.25">
      <c r="A6" s="76" t="s">
        <v>8</v>
      </c>
      <c r="B6" s="42" t="s">
        <v>9</v>
      </c>
      <c r="F6" s="39"/>
      <c r="G6" s="43"/>
      <c r="H6" s="43"/>
      <c r="I6" s="43"/>
      <c r="J6" s="43"/>
      <c r="K6" s="43"/>
    </row>
    <row r="7" spans="1:11" s="44" customFormat="1" ht="15.75" x14ac:dyDescent="0.25">
      <c r="A7" s="77"/>
      <c r="B7" s="37">
        <v>-0.13100000000000001</v>
      </c>
      <c r="F7" s="39"/>
      <c r="G7" s="43"/>
      <c r="H7" s="43"/>
      <c r="I7" s="43"/>
      <c r="J7" s="43"/>
      <c r="K7" s="43"/>
    </row>
    <row r="8" spans="1:11" s="44" customFormat="1" ht="20.25" x14ac:dyDescent="0.3">
      <c r="A8" s="76" t="s">
        <v>0</v>
      </c>
      <c r="B8" s="41" t="s">
        <v>5</v>
      </c>
      <c r="C8" s="41" t="s">
        <v>4</v>
      </c>
      <c r="D8" s="42"/>
      <c r="E8" s="43"/>
      <c r="F8" s="43"/>
      <c r="G8" s="43"/>
      <c r="H8" s="43"/>
      <c r="I8" s="43"/>
    </row>
    <row r="9" spans="1:11" s="44" customFormat="1" ht="15.75" x14ac:dyDescent="0.25">
      <c r="A9" s="77"/>
      <c r="B9" s="45">
        <v>60</v>
      </c>
      <c r="C9" s="45">
        <f>B$9*1000</f>
        <v>60000</v>
      </c>
      <c r="D9" s="42"/>
      <c r="E9" s="43"/>
      <c r="F9" s="43"/>
      <c r="G9" s="43"/>
      <c r="H9" s="43"/>
      <c r="I9" s="43"/>
    </row>
    <row r="10" spans="1:11" s="44" customFormat="1" ht="20.25" x14ac:dyDescent="0.3">
      <c r="A10" s="76" t="s">
        <v>1</v>
      </c>
      <c r="B10" s="41" t="s">
        <v>11</v>
      </c>
      <c r="C10" s="42"/>
      <c r="D10" s="42"/>
      <c r="E10" s="43"/>
      <c r="F10" s="43"/>
      <c r="G10" s="43"/>
      <c r="H10" s="43"/>
      <c r="I10" s="43"/>
    </row>
    <row r="11" spans="1:11" s="44" customFormat="1" ht="15.75" x14ac:dyDescent="0.25">
      <c r="A11" s="77"/>
      <c r="B11" s="45">
        <v>10</v>
      </c>
      <c r="C11" s="42"/>
      <c r="D11" s="42"/>
      <c r="E11" s="43"/>
      <c r="F11" s="43"/>
      <c r="G11" s="43"/>
      <c r="H11" s="43"/>
      <c r="I11" s="43"/>
    </row>
    <row r="12" spans="1:11" s="44" customFormat="1" ht="15.75" x14ac:dyDescent="0.25">
      <c r="A12" s="70" t="s">
        <v>17</v>
      </c>
      <c r="B12" s="47" t="s">
        <v>36</v>
      </c>
      <c r="C12" s="47" t="s">
        <v>37</v>
      </c>
      <c r="D12" s="42"/>
      <c r="E12" s="43"/>
      <c r="F12" s="43"/>
      <c r="G12" s="43"/>
      <c r="H12" s="43"/>
    </row>
    <row r="13" spans="1:11" s="49" customFormat="1" ht="15.75" x14ac:dyDescent="0.25">
      <c r="A13" s="71"/>
      <c r="B13" s="52">
        <v>1.4631099999999999</v>
      </c>
      <c r="C13" s="53">
        <v>-1.46305</v>
      </c>
      <c r="D13" s="48"/>
    </row>
    <row r="14" spans="1:11" s="44" customFormat="1" ht="15.75" x14ac:dyDescent="0.25">
      <c r="A14" s="66" t="s">
        <v>40</v>
      </c>
      <c r="B14" s="42" t="s">
        <v>2</v>
      </c>
      <c r="C14" s="38" t="s">
        <v>10</v>
      </c>
      <c r="D14" s="39" t="s">
        <v>3</v>
      </c>
      <c r="E14" s="43"/>
      <c r="F14" s="43"/>
      <c r="G14" s="43"/>
      <c r="H14" s="43"/>
    </row>
    <row r="15" spans="1:11" s="49" customFormat="1" ht="15.75" x14ac:dyDescent="0.25">
      <c r="A15" s="67"/>
      <c r="B15" s="37">
        <v>2.1343000000000001</v>
      </c>
      <c r="C15" s="42">
        <f>B$15*1000</f>
        <v>2134.3000000000002</v>
      </c>
      <c r="D15" s="42">
        <f>C$15*4.4482216</f>
        <v>9493.8393608800015</v>
      </c>
    </row>
    <row r="16" spans="1:11" s="49" customFormat="1" ht="15.75" x14ac:dyDescent="0.25">
      <c r="A16" s="68" t="s">
        <v>41</v>
      </c>
      <c r="B16" s="42" t="s">
        <v>2</v>
      </c>
      <c r="C16" s="38" t="s">
        <v>10</v>
      </c>
      <c r="D16" s="39" t="s">
        <v>3</v>
      </c>
    </row>
    <row r="17" spans="1:13" s="49" customFormat="1" ht="15.75" x14ac:dyDescent="0.25">
      <c r="A17" s="69"/>
      <c r="B17" s="37">
        <v>2.1202999999999999</v>
      </c>
      <c r="C17" s="42">
        <f>B$17 * 1000</f>
        <v>2120.2999999999997</v>
      </c>
      <c r="D17" s="38">
        <f>C$17*4.4482216</f>
        <v>9431.5642584799989</v>
      </c>
    </row>
    <row r="18" spans="1:13" s="44" customFormat="1" ht="15.75" x14ac:dyDescent="0.25">
      <c r="A18" s="70" t="s">
        <v>7</v>
      </c>
      <c r="B18" s="46" t="s">
        <v>36</v>
      </c>
      <c r="C18" s="47" t="s">
        <v>37</v>
      </c>
      <c r="D18" s="38"/>
      <c r="E18" s="39"/>
      <c r="F18" s="39"/>
      <c r="G18" s="43"/>
      <c r="H18" s="43"/>
      <c r="I18" s="43"/>
      <c r="J18" s="43"/>
      <c r="K18" s="43"/>
    </row>
    <row r="19" spans="1:13" s="44" customFormat="1" ht="15.75" x14ac:dyDescent="0.25">
      <c r="A19" s="71"/>
      <c r="B19" s="54">
        <v>2.0555300000000001</v>
      </c>
      <c r="C19" s="55">
        <v>-2.0702199999999999</v>
      </c>
      <c r="D19" s="38"/>
      <c r="E19" s="39"/>
      <c r="F19" s="39"/>
      <c r="G19" s="43"/>
      <c r="H19" s="43"/>
      <c r="I19" s="43"/>
      <c r="J19" s="43"/>
      <c r="K19" s="43"/>
    </row>
    <row r="20" spans="1:13" s="50" customFormat="1" ht="15" customHeight="1" x14ac:dyDescent="0.25">
      <c r="A20" s="72" t="s">
        <v>12</v>
      </c>
      <c r="B20" s="42" t="s">
        <v>13</v>
      </c>
      <c r="C20" s="42" t="s">
        <v>14</v>
      </c>
      <c r="D20" s="42" t="s">
        <v>15</v>
      </c>
    </row>
    <row r="21" spans="1:13" s="50" customFormat="1" ht="16.5" customHeight="1" x14ac:dyDescent="0.25">
      <c r="A21" s="73"/>
      <c r="B21" s="42">
        <f>2*B$3 / ($B$19 - $C$19)</f>
        <v>1.4542810398109434</v>
      </c>
      <c r="C21" s="42">
        <f>2*C$3 / ($B$19 - $C$19)</f>
        <v>1454.2810398109434</v>
      </c>
      <c r="D21" s="42">
        <f>2*$D$3 / ($B$19 - $C$19)</f>
        <v>6468.9643337574989</v>
      </c>
    </row>
    <row r="22" spans="1:13" s="44" customFormat="1" ht="15.75" x14ac:dyDescent="0.25">
      <c r="A22" s="70" t="s">
        <v>16</v>
      </c>
      <c r="B22" s="42" t="s">
        <v>2</v>
      </c>
      <c r="C22" s="38" t="s">
        <v>10</v>
      </c>
      <c r="D22" s="39" t="s">
        <v>3</v>
      </c>
      <c r="E22" s="43"/>
      <c r="F22" s="43"/>
      <c r="G22" s="43"/>
      <c r="H22" s="43"/>
    </row>
    <row r="23" spans="1:13" s="50" customFormat="1" ht="15.75" x14ac:dyDescent="0.25">
      <c r="A23" s="71"/>
      <c r="B23" s="42">
        <f>$B$3 *($B$7/100)</f>
        <v>-3.9299999999999995E-3</v>
      </c>
      <c r="C23" s="42">
        <f>$C$3 *($B$7/100)</f>
        <v>-3.9299999999999997</v>
      </c>
      <c r="D23" s="42">
        <f>$D$3 *($B$7/100)</f>
        <v>-17.481510887999999</v>
      </c>
    </row>
    <row r="24" spans="1:13" s="1" customFormat="1" x14ac:dyDescent="0.2">
      <c r="A24" s="5"/>
      <c r="B24" s="19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</row>
    <row r="25" spans="1:13" s="23" customFormat="1" ht="26.25" x14ac:dyDescent="0.4">
      <c r="A25" s="24" t="s">
        <v>45</v>
      </c>
      <c r="B25" s="21"/>
      <c r="C25" s="21"/>
      <c r="D25" s="21"/>
      <c r="E25" s="22"/>
      <c r="F25" s="22"/>
      <c r="G25" s="22"/>
      <c r="H25" s="22"/>
      <c r="I25" s="22"/>
    </row>
    <row r="26" spans="1:13" s="3" customFormat="1" ht="20.25" x14ac:dyDescent="0.3">
      <c r="A26" s="74" t="s">
        <v>0</v>
      </c>
      <c r="B26" s="16" t="s">
        <v>5</v>
      </c>
      <c r="C26" s="16" t="s">
        <v>4</v>
      </c>
      <c r="D26" s="17"/>
      <c r="E26" s="4"/>
      <c r="F26" s="4"/>
      <c r="G26" s="4"/>
      <c r="H26" s="4"/>
      <c r="I26" s="4"/>
    </row>
    <row r="27" spans="1:13" s="3" customFormat="1" ht="15.75" x14ac:dyDescent="0.25">
      <c r="A27" s="75"/>
      <c r="B27" s="32">
        <v>60</v>
      </c>
      <c r="C27" s="28">
        <f>B$27*1000</f>
        <v>60000</v>
      </c>
      <c r="D27" s="17"/>
      <c r="E27" s="4"/>
      <c r="F27" s="4"/>
      <c r="G27" s="4"/>
      <c r="H27" s="4"/>
      <c r="I27" s="4"/>
    </row>
    <row r="28" spans="1:13" s="10" customFormat="1" ht="20.25" x14ac:dyDescent="0.3">
      <c r="A28" s="58" t="s">
        <v>1</v>
      </c>
      <c r="B28" s="14" t="s">
        <v>11</v>
      </c>
      <c r="C28" s="15"/>
      <c r="D28" s="15"/>
      <c r="E28" s="9"/>
      <c r="F28" s="9"/>
      <c r="G28" s="9"/>
      <c r="H28" s="9"/>
      <c r="I28" s="9"/>
    </row>
    <row r="29" spans="1:13" s="10" customFormat="1" ht="15.75" x14ac:dyDescent="0.25">
      <c r="A29" s="59"/>
      <c r="B29" s="31">
        <v>10</v>
      </c>
      <c r="C29" s="15"/>
      <c r="D29" s="15"/>
      <c r="E29" s="9"/>
      <c r="F29" s="9"/>
      <c r="G29" s="9"/>
      <c r="H29" s="9"/>
      <c r="I29" s="9"/>
    </row>
    <row r="30" spans="1:13" s="3" customFormat="1" ht="15.75" x14ac:dyDescent="0.25">
      <c r="A30" s="60" t="s">
        <v>17</v>
      </c>
      <c r="B30" s="25" t="s">
        <v>36</v>
      </c>
      <c r="C30" s="25" t="s">
        <v>37</v>
      </c>
      <c r="D30" s="17"/>
      <c r="E30" s="4"/>
      <c r="F30" s="4"/>
      <c r="G30" s="4"/>
      <c r="H30" s="4"/>
    </row>
    <row r="31" spans="1:13" s="27" customFormat="1" ht="15.75" x14ac:dyDescent="0.25">
      <c r="A31" s="61"/>
      <c r="B31" s="17">
        <f>B13 *(($C$9 + $B$5)/($C$27+ $B$5))</f>
        <v>1.4631099999999999</v>
      </c>
      <c r="C31" s="17">
        <f>C13 *(($C$9 + $B$5)/($C$27+ $B$5))</f>
        <v>-1.46305</v>
      </c>
      <c r="D31" s="26"/>
    </row>
    <row r="32" spans="1:13" s="10" customFormat="1" ht="15.75" x14ac:dyDescent="0.25">
      <c r="A32" s="62" t="s">
        <v>40</v>
      </c>
      <c r="B32" s="15" t="s">
        <v>2</v>
      </c>
      <c r="C32" s="18" t="s">
        <v>10</v>
      </c>
      <c r="D32" s="12" t="s">
        <v>3</v>
      </c>
      <c r="E32" s="9"/>
      <c r="F32" s="9"/>
      <c r="G32" s="9"/>
      <c r="H32" s="9"/>
    </row>
    <row r="33" spans="1:14" s="11" customFormat="1" ht="15.75" x14ac:dyDescent="0.25">
      <c r="A33" s="63"/>
      <c r="B33" s="15">
        <f>B21*$B$31+B23</f>
        <v>2.1238431321577891</v>
      </c>
      <c r="C33" s="15">
        <f>C21*$B$31+C23</f>
        <v>2123.8431321577896</v>
      </c>
      <c r="D33" s="15">
        <f>D21*$B$31+D23</f>
        <v>9447.3248954759347</v>
      </c>
    </row>
    <row r="34" spans="1:14" s="27" customFormat="1" ht="15.75" x14ac:dyDescent="0.25">
      <c r="A34" s="64" t="s">
        <v>41</v>
      </c>
      <c r="B34" s="17" t="s">
        <v>2</v>
      </c>
      <c r="C34" s="13" t="s">
        <v>10</v>
      </c>
      <c r="D34" s="2" t="s">
        <v>3</v>
      </c>
    </row>
    <row r="35" spans="1:14" s="27" customFormat="1" ht="15.75" x14ac:dyDescent="0.25">
      <c r="A35" s="65"/>
      <c r="B35" s="17">
        <f>B21*$C$31+B23</f>
        <v>-2.1316158752954006</v>
      </c>
      <c r="C35" s="17">
        <f>C21*$C$31+C23</f>
        <v>-2131.6158752954007</v>
      </c>
      <c r="D35" s="17">
        <f>D21*$C$31+D23</f>
        <v>-9481.8997793919079</v>
      </c>
    </row>
    <row r="38" spans="1:14" s="23" customFormat="1" ht="26.25" x14ac:dyDescent="0.4">
      <c r="A38" s="24" t="s">
        <v>46</v>
      </c>
      <c r="B38" s="21"/>
      <c r="C38" s="21"/>
      <c r="D38" s="21"/>
      <c r="E38" s="22"/>
      <c r="F38" s="22"/>
      <c r="G38" s="22"/>
      <c r="H38" s="22"/>
      <c r="I38" s="22"/>
    </row>
    <row r="39" spans="1:14" ht="20.25" x14ac:dyDescent="0.3">
      <c r="B39" s="14" t="s">
        <v>11</v>
      </c>
      <c r="C39" s="30" t="s">
        <v>2</v>
      </c>
      <c r="D39" s="30" t="s">
        <v>10</v>
      </c>
      <c r="E39" s="30" t="s">
        <v>3</v>
      </c>
    </row>
    <row r="40" spans="1:14" ht="26.25" customHeight="1" x14ac:dyDescent="0.2">
      <c r="A40" s="56" t="s">
        <v>42</v>
      </c>
      <c r="B40" s="57">
        <v>5.7501199999999999</v>
      </c>
      <c r="C40" s="29">
        <f>B33</f>
        <v>2.1238431321577891</v>
      </c>
      <c r="D40" s="29">
        <f>C33</f>
        <v>2123.8431321577896</v>
      </c>
      <c r="E40" s="29">
        <f>D33</f>
        <v>9447.3248954759347</v>
      </c>
    </row>
    <row r="41" spans="1:14" ht="23.25" customHeight="1" x14ac:dyDescent="0.2">
      <c r="A41" s="51" t="s">
        <v>18</v>
      </c>
      <c r="B41" s="57">
        <v>-3.8615299999999998E-2</v>
      </c>
      <c r="C41" s="29">
        <v>0</v>
      </c>
      <c r="D41" s="29">
        <v>0</v>
      </c>
      <c r="E41" s="29">
        <v>0</v>
      </c>
    </row>
    <row r="42" spans="1:14" ht="31.5" x14ac:dyDescent="0.2">
      <c r="A42" s="56" t="s">
        <v>43</v>
      </c>
      <c r="B42" s="57">
        <v>-5.82761</v>
      </c>
      <c r="C42" s="29">
        <f>B35</f>
        <v>-2.1316158752954006</v>
      </c>
      <c r="D42" s="29">
        <f>C35</f>
        <v>-2131.6158752954007</v>
      </c>
      <c r="E42" s="29">
        <f>D35</f>
        <v>-9481.8997793919079</v>
      </c>
    </row>
    <row r="44" spans="1:14" x14ac:dyDescent="0.2">
      <c r="M44" s="8" t="s">
        <v>33</v>
      </c>
      <c r="N44" t="s">
        <v>32</v>
      </c>
    </row>
    <row r="45" spans="1:14" x14ac:dyDescent="0.2">
      <c r="L45" s="8" t="s">
        <v>27</v>
      </c>
      <c r="M45" s="8">
        <f>-SLOPE(C40:C42,B40:B42)</f>
        <v>-0.36755556268722611</v>
      </c>
      <c r="N45">
        <f>-SLOPE(D40:D42,B40:B42)</f>
        <v>-367.55556268722609</v>
      </c>
    </row>
    <row r="46" spans="1:14" x14ac:dyDescent="0.2">
      <c r="L46" s="8" t="s">
        <v>28</v>
      </c>
      <c r="M46" s="8">
        <f>RSQ(C40:C42,B40:B42)</f>
        <v>0.99999891504009619</v>
      </c>
      <c r="N46">
        <f>M46</f>
        <v>0.99999891504009619</v>
      </c>
    </row>
    <row r="47" spans="1:14" x14ac:dyDescent="0.2">
      <c r="L47" s="8" t="s">
        <v>29</v>
      </c>
      <c r="M47" s="8">
        <f>-B3/M45</f>
        <v>8.1620312805682396</v>
      </c>
      <c r="N47">
        <f>M47</f>
        <v>8.1620312805682396</v>
      </c>
    </row>
    <row r="48" spans="1:14" x14ac:dyDescent="0.2">
      <c r="L48" s="8" t="s">
        <v>30</v>
      </c>
      <c r="M48" s="8">
        <f>-(-10-B41)*M45</f>
        <v>-3.6613623585524251</v>
      </c>
      <c r="N48">
        <f>M48*1000</f>
        <v>-3661.3623585524251</v>
      </c>
    </row>
    <row r="49" spans="12:14" x14ac:dyDescent="0.2">
      <c r="L49" s="8" t="s">
        <v>31</v>
      </c>
      <c r="M49" s="8">
        <f>-(10-B41)*M45</f>
        <v>3.6897488951920971</v>
      </c>
      <c r="N49">
        <f>M49*1000</f>
        <v>3689.7488951920973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6:A27"/>
  </mergeCells>
  <pageMargins left="0.75" right="0.75" top="1" bottom="1" header="0.5" footer="0.5"/>
  <pageSetup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0" zoomScale="85" workbookViewId="0">
      <selection activeCell="B40" sqref="B40"/>
    </sheetView>
  </sheetViews>
  <sheetFormatPr defaultColWidth="8.85546875" defaultRowHeight="12.75" x14ac:dyDescent="0.2"/>
  <cols>
    <col min="1" max="1" width="32" style="7" customWidth="1"/>
    <col min="2" max="2" width="17.28515625" style="20" bestFit="1" customWidth="1"/>
    <col min="3" max="3" width="23.7109375" style="20" bestFit="1" customWidth="1"/>
    <col min="4" max="4" width="19" style="20" bestFit="1" customWidth="1"/>
    <col min="5" max="5" width="19" style="8" bestFit="1" customWidth="1"/>
    <col min="6" max="7" width="9.140625" style="8" customWidth="1"/>
    <col min="8" max="8" width="13.28515625" style="8" customWidth="1"/>
    <col min="9" max="9" width="12.28515625" style="8" customWidth="1"/>
    <col min="10" max="10" width="12.42578125" style="8" customWidth="1"/>
    <col min="11" max="11" width="13" style="8" customWidth="1"/>
    <col min="12" max="12" width="18.85546875" style="8" customWidth="1"/>
    <col min="13" max="13" width="9.140625" style="8" customWidth="1"/>
  </cols>
  <sheetData>
    <row r="1" spans="1:11" s="23" customFormat="1" ht="26.25" x14ac:dyDescent="0.4">
      <c r="A1" s="24" t="s">
        <v>47</v>
      </c>
      <c r="B1" s="21"/>
      <c r="C1" s="21"/>
      <c r="D1" s="21"/>
      <c r="E1" s="22"/>
      <c r="F1" s="22"/>
      <c r="G1" s="22"/>
      <c r="H1" s="22"/>
      <c r="I1" s="22"/>
    </row>
    <row r="2" spans="1:11" s="39" customFormat="1" ht="15.75" x14ac:dyDescent="0.25">
      <c r="A2" s="70" t="s">
        <v>6</v>
      </c>
      <c r="B2" s="38" t="s">
        <v>2</v>
      </c>
      <c r="C2" s="38" t="s">
        <v>10</v>
      </c>
      <c r="D2" s="38" t="s">
        <v>3</v>
      </c>
    </row>
    <row r="3" spans="1:11" s="40" customFormat="1" ht="15.75" x14ac:dyDescent="0.25">
      <c r="A3" s="71"/>
      <c r="B3" s="38">
        <v>3</v>
      </c>
      <c r="C3" s="38">
        <f>B$3*1000</f>
        <v>3000</v>
      </c>
      <c r="D3" s="38">
        <f>C$3*4.4482216</f>
        <v>13344.6648</v>
      </c>
      <c r="E3" s="39"/>
      <c r="F3" s="39"/>
      <c r="G3" s="39"/>
      <c r="H3" s="39"/>
      <c r="I3" s="39"/>
    </row>
    <row r="4" spans="1:11" s="44" customFormat="1" ht="20.25" x14ac:dyDescent="0.3">
      <c r="A4" s="76" t="s">
        <v>34</v>
      </c>
      <c r="B4" s="41" t="s">
        <v>4</v>
      </c>
      <c r="C4" s="42"/>
      <c r="D4" s="42"/>
      <c r="E4" s="43"/>
      <c r="F4" s="43"/>
      <c r="G4" s="43"/>
      <c r="H4" s="43"/>
      <c r="I4" s="43"/>
    </row>
    <row r="5" spans="1:11" s="44" customFormat="1" ht="15.75" x14ac:dyDescent="0.25">
      <c r="A5" s="77"/>
      <c r="B5" s="36">
        <v>352</v>
      </c>
      <c r="C5" s="42"/>
      <c r="D5" s="42"/>
      <c r="E5" s="43"/>
      <c r="F5" s="43"/>
      <c r="G5" s="43"/>
      <c r="H5" s="43"/>
      <c r="I5" s="43"/>
    </row>
    <row r="6" spans="1:11" s="44" customFormat="1" ht="15.75" x14ac:dyDescent="0.25">
      <c r="A6" s="76" t="s">
        <v>8</v>
      </c>
      <c r="B6" s="42" t="s">
        <v>9</v>
      </c>
      <c r="F6" s="39"/>
      <c r="G6" s="43"/>
      <c r="H6" s="43"/>
      <c r="I6" s="43"/>
      <c r="J6" s="43"/>
      <c r="K6" s="43"/>
    </row>
    <row r="7" spans="1:11" s="44" customFormat="1" ht="15.75" x14ac:dyDescent="0.25">
      <c r="A7" s="77"/>
      <c r="B7" s="37">
        <v>-0.29399999999999998</v>
      </c>
      <c r="F7" s="39"/>
      <c r="G7" s="43"/>
      <c r="H7" s="43"/>
      <c r="I7" s="43"/>
      <c r="J7" s="43"/>
      <c r="K7" s="43"/>
    </row>
    <row r="8" spans="1:11" s="44" customFormat="1" ht="20.25" x14ac:dyDescent="0.3">
      <c r="A8" s="76" t="s">
        <v>0</v>
      </c>
      <c r="B8" s="41" t="s">
        <v>5</v>
      </c>
      <c r="C8" s="41" t="s">
        <v>4</v>
      </c>
      <c r="D8" s="42"/>
      <c r="E8" s="43"/>
      <c r="F8" s="43"/>
      <c r="G8" s="43"/>
      <c r="H8" s="43"/>
      <c r="I8" s="43"/>
    </row>
    <row r="9" spans="1:11" s="44" customFormat="1" ht="15.75" x14ac:dyDescent="0.25">
      <c r="A9" s="77"/>
      <c r="B9" s="45">
        <v>60</v>
      </c>
      <c r="C9" s="45">
        <f>B$9*1000</f>
        <v>60000</v>
      </c>
      <c r="D9" s="42"/>
      <c r="E9" s="43"/>
      <c r="F9" s="43"/>
      <c r="G9" s="43"/>
      <c r="H9" s="43"/>
      <c r="I9" s="43"/>
    </row>
    <row r="10" spans="1:11" s="44" customFormat="1" ht="20.25" x14ac:dyDescent="0.3">
      <c r="A10" s="76" t="s">
        <v>1</v>
      </c>
      <c r="B10" s="41" t="s">
        <v>11</v>
      </c>
      <c r="C10" s="42"/>
      <c r="D10" s="42"/>
      <c r="E10" s="43"/>
      <c r="F10" s="43"/>
      <c r="G10" s="43"/>
      <c r="H10" s="43"/>
      <c r="I10" s="43"/>
    </row>
    <row r="11" spans="1:11" s="44" customFormat="1" ht="15.75" x14ac:dyDescent="0.25">
      <c r="A11" s="77"/>
      <c r="B11" s="45">
        <v>10</v>
      </c>
      <c r="C11" s="42"/>
      <c r="D11" s="42"/>
      <c r="E11" s="43"/>
      <c r="F11" s="43"/>
      <c r="G11" s="43"/>
      <c r="H11" s="43"/>
      <c r="I11" s="43"/>
    </row>
    <row r="12" spans="1:11" s="44" customFormat="1" ht="15.75" x14ac:dyDescent="0.25">
      <c r="A12" s="70" t="s">
        <v>17</v>
      </c>
      <c r="B12" s="47" t="s">
        <v>36</v>
      </c>
      <c r="C12" s="47" t="s">
        <v>37</v>
      </c>
      <c r="D12" s="42"/>
      <c r="E12" s="43"/>
      <c r="F12" s="43"/>
      <c r="G12" s="43"/>
      <c r="H12" s="43"/>
    </row>
    <row r="13" spans="1:11" s="49" customFormat="1" ht="15.75" x14ac:dyDescent="0.25">
      <c r="A13" s="71"/>
      <c r="B13" s="52">
        <v>1.46167</v>
      </c>
      <c r="C13" s="53">
        <v>-1.46285</v>
      </c>
      <c r="D13" s="48"/>
    </row>
    <row r="14" spans="1:11" s="44" customFormat="1" ht="15.75" x14ac:dyDescent="0.25">
      <c r="A14" s="66" t="s">
        <v>40</v>
      </c>
      <c r="B14" s="42" t="s">
        <v>2</v>
      </c>
      <c r="C14" s="38" t="s">
        <v>10</v>
      </c>
      <c r="D14" s="39" t="s">
        <v>3</v>
      </c>
      <c r="E14" s="43"/>
      <c r="F14" s="43"/>
      <c r="G14" s="43"/>
      <c r="H14" s="43"/>
    </row>
    <row r="15" spans="1:11" s="49" customFormat="1" ht="15.75" x14ac:dyDescent="0.25">
      <c r="A15" s="67"/>
      <c r="B15" s="37">
        <v>2.1456</v>
      </c>
      <c r="C15" s="42">
        <f>B$15*1000</f>
        <v>2145.6</v>
      </c>
      <c r="D15" s="42">
        <f>C$15*4.4482216</f>
        <v>9544.1042649600004</v>
      </c>
    </row>
    <row r="16" spans="1:11" s="49" customFormat="1" ht="15.75" x14ac:dyDescent="0.25">
      <c r="A16" s="68" t="s">
        <v>41</v>
      </c>
      <c r="B16" s="42" t="s">
        <v>2</v>
      </c>
      <c r="C16" s="38" t="s">
        <v>10</v>
      </c>
      <c r="D16" s="39" t="s">
        <v>3</v>
      </c>
    </row>
    <row r="17" spans="1:13" s="49" customFormat="1" ht="15.75" x14ac:dyDescent="0.25">
      <c r="A17" s="69"/>
      <c r="B17" s="37">
        <v>2.1333000000000002</v>
      </c>
      <c r="C17" s="42">
        <f>B$17 * 1000</f>
        <v>2133.3000000000002</v>
      </c>
      <c r="D17" s="38">
        <f>C$17*4.4482216</f>
        <v>9489.3911392800019</v>
      </c>
    </row>
    <row r="18" spans="1:13" s="44" customFormat="1" ht="15.75" x14ac:dyDescent="0.25">
      <c r="A18" s="70" t="s">
        <v>7</v>
      </c>
      <c r="B18" s="46" t="s">
        <v>36</v>
      </c>
      <c r="C18" s="47" t="s">
        <v>37</v>
      </c>
      <c r="D18" s="38"/>
      <c r="E18" s="39"/>
      <c r="F18" s="39"/>
      <c r="G18" s="43"/>
      <c r="H18" s="43"/>
      <c r="I18" s="43"/>
      <c r="J18" s="43"/>
      <c r="K18" s="43"/>
    </row>
    <row r="19" spans="1:13" s="44" customFormat="1" ht="15.75" x14ac:dyDescent="0.25">
      <c r="A19" s="71"/>
      <c r="B19" s="54">
        <v>2.0438700000000001</v>
      </c>
      <c r="C19" s="55">
        <v>-2.0574499999999998</v>
      </c>
      <c r="D19" s="38"/>
      <c r="E19" s="39"/>
      <c r="F19" s="39"/>
      <c r="G19" s="43"/>
      <c r="H19" s="43"/>
      <c r="I19" s="43"/>
      <c r="J19" s="43"/>
      <c r="K19" s="43"/>
    </row>
    <row r="20" spans="1:13" s="50" customFormat="1" ht="15" customHeight="1" x14ac:dyDescent="0.25">
      <c r="A20" s="72" t="s">
        <v>12</v>
      </c>
      <c r="B20" s="42" t="s">
        <v>13</v>
      </c>
      <c r="C20" s="42" t="s">
        <v>14</v>
      </c>
      <c r="D20" s="42" t="s">
        <v>15</v>
      </c>
    </row>
    <row r="21" spans="1:13" s="50" customFormat="1" ht="16.5" customHeight="1" x14ac:dyDescent="0.25">
      <c r="A21" s="73"/>
      <c r="B21" s="42">
        <f>2*B$3 / ($B$19 - $C$19)</f>
        <v>1.46294363765812</v>
      </c>
      <c r="C21" s="42">
        <f>2*C$3 / ($B$19 - $C$19)</f>
        <v>1462.94363765812</v>
      </c>
      <c r="D21" s="42">
        <f>2*$D$3 / ($B$19 - $C$19)</f>
        <v>6507.4974886134232</v>
      </c>
    </row>
    <row r="22" spans="1:13" s="44" customFormat="1" ht="15.75" x14ac:dyDescent="0.25">
      <c r="A22" s="70" t="s">
        <v>16</v>
      </c>
      <c r="B22" s="42" t="s">
        <v>2</v>
      </c>
      <c r="C22" s="38" t="s">
        <v>10</v>
      </c>
      <c r="D22" s="39" t="s">
        <v>3</v>
      </c>
      <c r="E22" s="43"/>
      <c r="F22" s="43"/>
      <c r="G22" s="43"/>
      <c r="H22" s="43"/>
    </row>
    <row r="23" spans="1:13" s="50" customFormat="1" ht="15.75" x14ac:dyDescent="0.25">
      <c r="A23" s="71"/>
      <c r="B23" s="42">
        <f>$B$3 *($B$7/100)</f>
        <v>-8.8199999999999997E-3</v>
      </c>
      <c r="C23" s="42">
        <f>$C$3 *($B$7/100)</f>
        <v>-8.82</v>
      </c>
      <c r="D23" s="42">
        <f>$D$3 *($B$7/100)</f>
        <v>-39.233314512</v>
      </c>
    </row>
    <row r="24" spans="1:13" s="1" customFormat="1" x14ac:dyDescent="0.2">
      <c r="A24" s="5"/>
      <c r="B24" s="19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</row>
    <row r="25" spans="1:13" s="23" customFormat="1" ht="26.25" x14ac:dyDescent="0.4">
      <c r="A25" s="24" t="s">
        <v>48</v>
      </c>
      <c r="B25" s="21"/>
      <c r="C25" s="21"/>
      <c r="D25" s="21"/>
      <c r="E25" s="22"/>
      <c r="F25" s="22"/>
      <c r="G25" s="22"/>
      <c r="H25" s="22"/>
      <c r="I25" s="22"/>
    </row>
    <row r="26" spans="1:13" s="3" customFormat="1" ht="20.25" x14ac:dyDescent="0.3">
      <c r="A26" s="74" t="s">
        <v>0</v>
      </c>
      <c r="B26" s="16" t="s">
        <v>5</v>
      </c>
      <c r="C26" s="16" t="s">
        <v>4</v>
      </c>
      <c r="D26" s="17"/>
      <c r="E26" s="4"/>
      <c r="F26" s="4"/>
      <c r="G26" s="4"/>
      <c r="H26" s="4"/>
      <c r="I26" s="4"/>
    </row>
    <row r="27" spans="1:13" s="3" customFormat="1" ht="15.75" x14ac:dyDescent="0.25">
      <c r="A27" s="75"/>
      <c r="B27" s="32">
        <v>60</v>
      </c>
      <c r="C27" s="28">
        <f>B$27*1000</f>
        <v>60000</v>
      </c>
      <c r="D27" s="17"/>
      <c r="E27" s="4"/>
      <c r="F27" s="4"/>
      <c r="G27" s="4"/>
      <c r="H27" s="4"/>
      <c r="I27" s="4"/>
    </row>
    <row r="28" spans="1:13" s="10" customFormat="1" ht="20.25" x14ac:dyDescent="0.3">
      <c r="A28" s="58" t="s">
        <v>1</v>
      </c>
      <c r="B28" s="14" t="s">
        <v>11</v>
      </c>
      <c r="C28" s="15"/>
      <c r="D28" s="15"/>
      <c r="E28" s="9"/>
      <c r="F28" s="9"/>
      <c r="G28" s="9"/>
      <c r="H28" s="9"/>
      <c r="I28" s="9"/>
    </row>
    <row r="29" spans="1:13" s="10" customFormat="1" ht="15.75" x14ac:dyDescent="0.25">
      <c r="A29" s="59"/>
      <c r="B29" s="31">
        <v>10</v>
      </c>
      <c r="C29" s="15"/>
      <c r="D29" s="15"/>
      <c r="E29" s="9"/>
      <c r="F29" s="9"/>
      <c r="G29" s="9"/>
      <c r="H29" s="9"/>
      <c r="I29" s="9"/>
    </row>
    <row r="30" spans="1:13" s="3" customFormat="1" ht="15.75" x14ac:dyDescent="0.25">
      <c r="A30" s="60" t="s">
        <v>17</v>
      </c>
      <c r="B30" s="25" t="s">
        <v>36</v>
      </c>
      <c r="C30" s="25" t="s">
        <v>37</v>
      </c>
      <c r="D30" s="17"/>
      <c r="E30" s="4"/>
      <c r="F30" s="4"/>
      <c r="G30" s="4"/>
      <c r="H30" s="4"/>
    </row>
    <row r="31" spans="1:13" s="27" customFormat="1" ht="15.75" x14ac:dyDescent="0.25">
      <c r="A31" s="61"/>
      <c r="B31" s="17">
        <f>B13 *(($C$9 + $B$5)/($C$27+ $B$5))</f>
        <v>1.46167</v>
      </c>
      <c r="C31" s="17">
        <f>C13 *(($C$9 + $B$5)/($C$27+ $B$5))</f>
        <v>-1.46285</v>
      </c>
      <c r="D31" s="26"/>
    </row>
    <row r="32" spans="1:13" s="10" customFormat="1" ht="15.75" x14ac:dyDescent="0.25">
      <c r="A32" s="62" t="s">
        <v>40</v>
      </c>
      <c r="B32" s="15" t="s">
        <v>2</v>
      </c>
      <c r="C32" s="18" t="s">
        <v>10</v>
      </c>
      <c r="D32" s="12" t="s">
        <v>3</v>
      </c>
      <c r="E32" s="9"/>
      <c r="F32" s="9"/>
      <c r="G32" s="9"/>
      <c r="H32" s="9"/>
    </row>
    <row r="33" spans="1:14" s="11" customFormat="1" ht="15.75" x14ac:dyDescent="0.25">
      <c r="A33" s="63"/>
      <c r="B33" s="15">
        <f>B21*$B$31+B23</f>
        <v>2.1295208268557442</v>
      </c>
      <c r="C33" s="15">
        <f>C21*$B$31+C23</f>
        <v>2129.520826855744</v>
      </c>
      <c r="D33" s="15">
        <f>D21*$B$31+D23</f>
        <v>9472.5805396695832</v>
      </c>
    </row>
    <row r="34" spans="1:14" s="27" customFormat="1" ht="15.75" x14ac:dyDescent="0.25">
      <c r="A34" s="64" t="s">
        <v>41</v>
      </c>
      <c r="B34" s="17" t="s">
        <v>2</v>
      </c>
      <c r="C34" s="13" t="s">
        <v>10</v>
      </c>
      <c r="D34" s="2" t="s">
        <v>3</v>
      </c>
    </row>
    <row r="35" spans="1:14" s="27" customFormat="1" ht="15.75" x14ac:dyDescent="0.25">
      <c r="A35" s="65"/>
      <c r="B35" s="17">
        <f>B21*$C$31+B23</f>
        <v>-2.1488871003481806</v>
      </c>
      <c r="C35" s="17">
        <f>C21*$C$31+C23</f>
        <v>-2148.8871003481809</v>
      </c>
      <c r="D35" s="17">
        <f>D21*$C$31+D23</f>
        <v>-9558.7260157301444</v>
      </c>
    </row>
    <row r="38" spans="1:14" s="23" customFormat="1" ht="26.25" x14ac:dyDescent="0.4">
      <c r="A38" s="24" t="s">
        <v>49</v>
      </c>
      <c r="B38" s="21"/>
      <c r="C38" s="21"/>
      <c r="D38" s="21"/>
      <c r="E38" s="22"/>
      <c r="F38" s="22"/>
      <c r="G38" s="22"/>
      <c r="H38" s="22"/>
      <c r="I38" s="22"/>
    </row>
    <row r="39" spans="1:14" ht="20.25" x14ac:dyDescent="0.3">
      <c r="B39" s="14" t="s">
        <v>11</v>
      </c>
      <c r="C39" s="30" t="s">
        <v>2</v>
      </c>
      <c r="D39" s="30" t="s">
        <v>10</v>
      </c>
      <c r="E39" s="30" t="s">
        <v>3</v>
      </c>
    </row>
    <row r="40" spans="1:14" ht="26.25" customHeight="1" x14ac:dyDescent="0.2">
      <c r="A40" s="56" t="s">
        <v>42</v>
      </c>
      <c r="B40" s="57">
        <v>5.6943599999999996</v>
      </c>
      <c r="C40" s="29">
        <f>B33</f>
        <v>2.1295208268557442</v>
      </c>
      <c r="D40" s="29">
        <f>C33</f>
        <v>2129.520826855744</v>
      </c>
      <c r="E40" s="29">
        <f>D33</f>
        <v>9472.5805396695832</v>
      </c>
    </row>
    <row r="41" spans="1:14" ht="23.25" customHeight="1" x14ac:dyDescent="0.2">
      <c r="A41" s="51" t="s">
        <v>18</v>
      </c>
      <c r="B41" s="57">
        <v>-7.2939599999999993E-2</v>
      </c>
      <c r="C41" s="29">
        <v>0</v>
      </c>
      <c r="D41" s="29">
        <v>0</v>
      </c>
      <c r="E41" s="29">
        <v>0</v>
      </c>
    </row>
    <row r="42" spans="1:14" ht="31.5" x14ac:dyDescent="0.2">
      <c r="A42" s="56" t="s">
        <v>43</v>
      </c>
      <c r="B42" s="57">
        <v>-5.8283899999999997</v>
      </c>
      <c r="C42" s="29">
        <f>B35</f>
        <v>-2.1488871003481806</v>
      </c>
      <c r="D42" s="29">
        <f>C35</f>
        <v>-2148.8871003481809</v>
      </c>
      <c r="E42" s="29">
        <f>D35</f>
        <v>-9558.7260157301444</v>
      </c>
    </row>
    <row r="44" spans="1:14" x14ac:dyDescent="0.2">
      <c r="M44" s="8" t="s">
        <v>33</v>
      </c>
      <c r="N44" t="s">
        <v>32</v>
      </c>
    </row>
    <row r="45" spans="1:14" x14ac:dyDescent="0.2">
      <c r="L45" s="8" t="s">
        <v>27</v>
      </c>
      <c r="M45" s="8">
        <f>-SLOPE(C40:C42,B40:B42)</f>
        <v>-0.37130023482294883</v>
      </c>
      <c r="N45">
        <f>-SLOPE(D40:D42,B40:B42)</f>
        <v>-371.30023482294882</v>
      </c>
    </row>
    <row r="46" spans="1:14" x14ac:dyDescent="0.2">
      <c r="L46" s="8" t="s">
        <v>28</v>
      </c>
      <c r="M46" s="8">
        <f>RSQ(C40:C42,B40:B42)</f>
        <v>0.99998971463978159</v>
      </c>
      <c r="N46">
        <f>M46</f>
        <v>0.99998971463978159</v>
      </c>
    </row>
    <row r="47" spans="1:14" x14ac:dyDescent="0.2">
      <c r="L47" s="8" t="s">
        <v>29</v>
      </c>
      <c r="M47" s="8">
        <f>-B3/M45</f>
        <v>8.0797147931525632</v>
      </c>
      <c r="N47">
        <f>M47</f>
        <v>8.0797147931525632</v>
      </c>
    </row>
    <row r="48" spans="1:14" x14ac:dyDescent="0.2">
      <c r="L48" s="8" t="s">
        <v>30</v>
      </c>
      <c r="M48" s="8">
        <f>-(-10-B41)*M45</f>
        <v>-3.6859198576215966</v>
      </c>
      <c r="N48">
        <f>M48*1000</f>
        <v>-3685.9198576215967</v>
      </c>
    </row>
    <row r="49" spans="12:14" x14ac:dyDescent="0.2">
      <c r="L49" s="8" t="s">
        <v>31</v>
      </c>
      <c r="M49" s="8">
        <f>-(10-B41)*M45</f>
        <v>3.74008483883738</v>
      </c>
      <c r="N49">
        <f>M49*1000</f>
        <v>3740.0848388373802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6:A27"/>
  </mergeCells>
  <pageMargins left="0.75" right="0.75" top="1" bottom="1" header="0.5" footer="0.5"/>
  <pageSetup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7" zoomScale="85" workbookViewId="0">
      <selection activeCell="B40" sqref="B40"/>
    </sheetView>
  </sheetViews>
  <sheetFormatPr defaultColWidth="8.85546875" defaultRowHeight="12.75" x14ac:dyDescent="0.2"/>
  <cols>
    <col min="1" max="1" width="32" style="7" customWidth="1"/>
    <col min="2" max="2" width="17.28515625" style="20" bestFit="1" customWidth="1"/>
    <col min="3" max="3" width="23.7109375" style="20" bestFit="1" customWidth="1"/>
    <col min="4" max="4" width="19" style="20" bestFit="1" customWidth="1"/>
    <col min="5" max="5" width="19" style="8" bestFit="1" customWidth="1"/>
    <col min="6" max="7" width="9.140625" style="8" customWidth="1"/>
    <col min="8" max="8" width="13.28515625" style="8" customWidth="1"/>
    <col min="9" max="9" width="12.28515625" style="8" customWidth="1"/>
    <col min="10" max="10" width="12.42578125" style="8" customWidth="1"/>
    <col min="11" max="11" width="13" style="8" customWidth="1"/>
    <col min="12" max="12" width="18.85546875" style="8" customWidth="1"/>
    <col min="13" max="13" width="9.140625" style="8" customWidth="1"/>
  </cols>
  <sheetData>
    <row r="1" spans="1:11" s="23" customFormat="1" ht="26.25" x14ac:dyDescent="0.4">
      <c r="A1" s="24" t="s">
        <v>50</v>
      </c>
      <c r="B1" s="21"/>
      <c r="C1" s="21"/>
      <c r="D1" s="21"/>
      <c r="E1" s="22"/>
      <c r="F1" s="22"/>
      <c r="G1" s="22"/>
      <c r="H1" s="22"/>
      <c r="I1" s="22"/>
    </row>
    <row r="2" spans="1:11" s="39" customFormat="1" ht="15.75" x14ac:dyDescent="0.25">
      <c r="A2" s="70" t="s">
        <v>6</v>
      </c>
      <c r="B2" s="38" t="s">
        <v>2</v>
      </c>
      <c r="C2" s="38" t="s">
        <v>10</v>
      </c>
      <c r="D2" s="38" t="s">
        <v>3</v>
      </c>
    </row>
    <row r="3" spans="1:11" s="40" customFormat="1" ht="15.75" x14ac:dyDescent="0.25">
      <c r="A3" s="71"/>
      <c r="B3" s="38">
        <v>3</v>
      </c>
      <c r="C3" s="38">
        <f>B$3*1000</f>
        <v>3000</v>
      </c>
      <c r="D3" s="38">
        <f>C$3*4.4482216</f>
        <v>13344.6648</v>
      </c>
      <c r="E3" s="39"/>
      <c r="F3" s="39"/>
      <c r="G3" s="39"/>
      <c r="H3" s="39"/>
      <c r="I3" s="39"/>
    </row>
    <row r="4" spans="1:11" s="44" customFormat="1" ht="20.25" x14ac:dyDescent="0.3">
      <c r="A4" s="76" t="s">
        <v>34</v>
      </c>
      <c r="B4" s="41" t="s">
        <v>4</v>
      </c>
      <c r="C4" s="42"/>
      <c r="D4" s="42"/>
      <c r="E4" s="43"/>
      <c r="F4" s="43"/>
      <c r="G4" s="43"/>
      <c r="H4" s="43"/>
      <c r="I4" s="43"/>
    </row>
    <row r="5" spans="1:11" s="44" customFormat="1" ht="15.75" x14ac:dyDescent="0.25">
      <c r="A5" s="77"/>
      <c r="B5" s="36">
        <v>352</v>
      </c>
      <c r="C5" s="42"/>
      <c r="D5" s="42"/>
      <c r="E5" s="43"/>
      <c r="F5" s="43"/>
      <c r="G5" s="43"/>
      <c r="H5" s="43"/>
      <c r="I5" s="43"/>
    </row>
    <row r="6" spans="1:11" s="44" customFormat="1" ht="15.75" x14ac:dyDescent="0.25">
      <c r="A6" s="76" t="s">
        <v>8</v>
      </c>
      <c r="B6" s="42" t="s">
        <v>9</v>
      </c>
      <c r="F6" s="39"/>
      <c r="G6" s="43"/>
      <c r="H6" s="43"/>
      <c r="I6" s="43"/>
      <c r="J6" s="43"/>
      <c r="K6" s="43"/>
    </row>
    <row r="7" spans="1:11" s="44" customFormat="1" ht="15.75" x14ac:dyDescent="0.25">
      <c r="A7" s="77"/>
      <c r="B7" s="37">
        <v>-0.23799999999999999</v>
      </c>
      <c r="F7" s="39"/>
      <c r="G7" s="43"/>
      <c r="H7" s="43"/>
      <c r="I7" s="43"/>
      <c r="J7" s="43"/>
      <c r="K7" s="43"/>
    </row>
    <row r="8" spans="1:11" s="44" customFormat="1" ht="20.25" x14ac:dyDescent="0.3">
      <c r="A8" s="76" t="s">
        <v>0</v>
      </c>
      <c r="B8" s="41" t="s">
        <v>5</v>
      </c>
      <c r="C8" s="41" t="s">
        <v>4</v>
      </c>
      <c r="D8" s="42"/>
      <c r="E8" s="43"/>
      <c r="F8" s="43"/>
      <c r="G8" s="43"/>
      <c r="H8" s="43"/>
      <c r="I8" s="43"/>
    </row>
    <row r="9" spans="1:11" s="44" customFormat="1" ht="15.75" x14ac:dyDescent="0.25">
      <c r="A9" s="77"/>
      <c r="B9" s="45">
        <v>60</v>
      </c>
      <c r="C9" s="45">
        <f>B$9*1000</f>
        <v>60000</v>
      </c>
      <c r="D9" s="42"/>
      <c r="E9" s="43"/>
      <c r="F9" s="43"/>
      <c r="G9" s="43"/>
      <c r="H9" s="43"/>
      <c r="I9" s="43"/>
    </row>
    <row r="10" spans="1:11" s="44" customFormat="1" ht="20.25" x14ac:dyDescent="0.3">
      <c r="A10" s="76" t="s">
        <v>1</v>
      </c>
      <c r="B10" s="41" t="s">
        <v>11</v>
      </c>
      <c r="C10" s="42"/>
      <c r="D10" s="42"/>
      <c r="E10" s="43"/>
      <c r="F10" s="43"/>
      <c r="G10" s="43"/>
      <c r="H10" s="43"/>
      <c r="I10" s="43"/>
    </row>
    <row r="11" spans="1:11" s="44" customFormat="1" ht="15.75" x14ac:dyDescent="0.25">
      <c r="A11" s="77"/>
      <c r="B11" s="45">
        <v>10</v>
      </c>
      <c r="C11" s="42"/>
      <c r="D11" s="42"/>
      <c r="E11" s="43"/>
      <c r="F11" s="43"/>
      <c r="G11" s="43"/>
      <c r="H11" s="43"/>
      <c r="I11" s="43"/>
    </row>
    <row r="12" spans="1:11" s="44" customFormat="1" ht="15.75" x14ac:dyDescent="0.25">
      <c r="A12" s="70" t="s">
        <v>17</v>
      </c>
      <c r="B12" s="47" t="s">
        <v>36</v>
      </c>
      <c r="C12" s="47" t="s">
        <v>37</v>
      </c>
      <c r="D12" s="42"/>
      <c r="E12" s="43"/>
      <c r="F12" s="43"/>
      <c r="G12" s="43"/>
      <c r="H12" s="43"/>
    </row>
    <row r="13" spans="1:11" s="49" customFormat="1" ht="15.75" x14ac:dyDescent="0.25">
      <c r="A13" s="71"/>
      <c r="B13" s="52">
        <v>1.4623200000000001</v>
      </c>
      <c r="C13" s="53">
        <v>-1.4626300000000001</v>
      </c>
      <c r="D13" s="48"/>
    </row>
    <row r="14" spans="1:11" s="44" customFormat="1" ht="15.75" x14ac:dyDescent="0.25">
      <c r="A14" s="66" t="s">
        <v>40</v>
      </c>
      <c r="B14" s="42" t="s">
        <v>2</v>
      </c>
      <c r="C14" s="38" t="s">
        <v>10</v>
      </c>
      <c r="D14" s="39" t="s">
        <v>3</v>
      </c>
      <c r="E14" s="43"/>
      <c r="F14" s="43"/>
      <c r="G14" s="43"/>
      <c r="H14" s="43"/>
    </row>
    <row r="15" spans="1:11" s="49" customFormat="1" ht="15.75" x14ac:dyDescent="0.25">
      <c r="A15" s="67"/>
      <c r="B15" s="37">
        <v>2.1703999999999999</v>
      </c>
      <c r="C15" s="42">
        <f>B$15*1000</f>
        <v>2170.4</v>
      </c>
      <c r="D15" s="42">
        <f>C$15*4.4482216</f>
        <v>9654.4201606400002</v>
      </c>
    </row>
    <row r="16" spans="1:11" s="49" customFormat="1" ht="15.75" x14ac:dyDescent="0.25">
      <c r="A16" s="68" t="s">
        <v>41</v>
      </c>
      <c r="B16" s="42" t="s">
        <v>2</v>
      </c>
      <c r="C16" s="38" t="s">
        <v>10</v>
      </c>
      <c r="D16" s="39" t="s">
        <v>3</v>
      </c>
    </row>
    <row r="17" spans="1:13" s="49" customFormat="1" ht="15.75" x14ac:dyDescent="0.25">
      <c r="A17" s="69"/>
      <c r="B17" s="37">
        <v>2.1594000000000002</v>
      </c>
      <c r="C17" s="42">
        <f>B$17 * 1000</f>
        <v>2159.4</v>
      </c>
      <c r="D17" s="38">
        <f>C$17*4.4482216</f>
        <v>9605.4897230400002</v>
      </c>
    </row>
    <row r="18" spans="1:13" s="44" customFormat="1" ht="15.75" x14ac:dyDescent="0.25">
      <c r="A18" s="70" t="s">
        <v>7</v>
      </c>
      <c r="B18" s="46" t="s">
        <v>36</v>
      </c>
      <c r="C18" s="47" t="s">
        <v>37</v>
      </c>
      <c r="D18" s="38"/>
      <c r="E18" s="39"/>
      <c r="F18" s="39"/>
      <c r="G18" s="43"/>
      <c r="H18" s="43"/>
      <c r="I18" s="43"/>
      <c r="J18" s="43"/>
      <c r="K18" s="43"/>
    </row>
    <row r="19" spans="1:13" s="44" customFormat="1" ht="15.75" x14ac:dyDescent="0.25">
      <c r="A19" s="71"/>
      <c r="B19" s="54">
        <v>2.0202499999999999</v>
      </c>
      <c r="C19" s="55">
        <v>-2.0329600000000001</v>
      </c>
      <c r="D19" s="38"/>
      <c r="E19" s="39"/>
      <c r="F19" s="39"/>
      <c r="G19" s="43"/>
      <c r="H19" s="43"/>
      <c r="I19" s="43"/>
      <c r="J19" s="43"/>
      <c r="K19" s="43"/>
    </row>
    <row r="20" spans="1:13" s="50" customFormat="1" ht="15" customHeight="1" x14ac:dyDescent="0.25">
      <c r="A20" s="72" t="s">
        <v>12</v>
      </c>
      <c r="B20" s="42" t="s">
        <v>13</v>
      </c>
      <c r="C20" s="42" t="s">
        <v>14</v>
      </c>
      <c r="D20" s="42" t="s">
        <v>15</v>
      </c>
    </row>
    <row r="21" spans="1:13" s="50" customFormat="1" ht="16.5" customHeight="1" x14ac:dyDescent="0.25">
      <c r="A21" s="73"/>
      <c r="B21" s="42">
        <f>2*B$3 / ($B$19 - $C$19)</f>
        <v>1.4803082001672749</v>
      </c>
      <c r="C21" s="42">
        <f>2*C$3 / ($B$19 - $C$19)</f>
        <v>1480.3082001672749</v>
      </c>
      <c r="D21" s="42">
        <f>2*$D$3 / ($B$19 - $C$19)</f>
        <v>6584.7389106411956</v>
      </c>
    </row>
    <row r="22" spans="1:13" s="44" customFormat="1" ht="15.75" x14ac:dyDescent="0.25">
      <c r="A22" s="70" t="s">
        <v>16</v>
      </c>
      <c r="B22" s="42" t="s">
        <v>2</v>
      </c>
      <c r="C22" s="38" t="s">
        <v>10</v>
      </c>
      <c r="D22" s="39" t="s">
        <v>3</v>
      </c>
      <c r="E22" s="43"/>
      <c r="F22" s="43"/>
      <c r="G22" s="43"/>
      <c r="H22" s="43"/>
    </row>
    <row r="23" spans="1:13" s="50" customFormat="1" ht="15.75" x14ac:dyDescent="0.25">
      <c r="A23" s="71"/>
      <c r="B23" s="42">
        <f>$B$3 *($B$7/100)</f>
        <v>-7.1399999999999988E-3</v>
      </c>
      <c r="C23" s="42">
        <f>$C$3 *($B$7/100)</f>
        <v>-7.1399999999999988</v>
      </c>
      <c r="D23" s="42">
        <f>$D$3 *($B$7/100)</f>
        <v>-31.760302223999997</v>
      </c>
    </row>
    <row r="24" spans="1:13" s="1" customFormat="1" x14ac:dyDescent="0.2">
      <c r="A24" s="5"/>
      <c r="B24" s="19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</row>
    <row r="25" spans="1:13" s="23" customFormat="1" ht="26.25" x14ac:dyDescent="0.4">
      <c r="A25" s="24" t="s">
        <v>51</v>
      </c>
      <c r="B25" s="21"/>
      <c r="C25" s="21"/>
      <c r="D25" s="21"/>
      <c r="E25" s="22"/>
      <c r="F25" s="22"/>
      <c r="G25" s="22"/>
      <c r="H25" s="22"/>
      <c r="I25" s="22"/>
    </row>
    <row r="26" spans="1:13" s="3" customFormat="1" ht="20.25" x14ac:dyDescent="0.3">
      <c r="A26" s="74" t="s">
        <v>0</v>
      </c>
      <c r="B26" s="16" t="s">
        <v>5</v>
      </c>
      <c r="C26" s="16" t="s">
        <v>4</v>
      </c>
      <c r="D26" s="17"/>
      <c r="E26" s="4"/>
      <c r="F26" s="4"/>
      <c r="G26" s="4"/>
      <c r="H26" s="4"/>
      <c r="I26" s="4"/>
    </row>
    <row r="27" spans="1:13" s="3" customFormat="1" ht="15.75" x14ac:dyDescent="0.25">
      <c r="A27" s="75"/>
      <c r="B27" s="32">
        <v>60</v>
      </c>
      <c r="C27" s="28">
        <f>B$27*1000</f>
        <v>60000</v>
      </c>
      <c r="D27" s="17"/>
      <c r="E27" s="4"/>
      <c r="F27" s="4"/>
      <c r="G27" s="4"/>
      <c r="H27" s="4"/>
      <c r="I27" s="4"/>
    </row>
    <row r="28" spans="1:13" s="10" customFormat="1" ht="20.25" x14ac:dyDescent="0.3">
      <c r="A28" s="58" t="s">
        <v>1</v>
      </c>
      <c r="B28" s="14" t="s">
        <v>11</v>
      </c>
      <c r="C28" s="15"/>
      <c r="D28" s="15"/>
      <c r="E28" s="9"/>
      <c r="F28" s="9"/>
      <c r="G28" s="9"/>
      <c r="H28" s="9"/>
      <c r="I28" s="9"/>
    </row>
    <row r="29" spans="1:13" s="10" customFormat="1" ht="15.75" x14ac:dyDescent="0.25">
      <c r="A29" s="59"/>
      <c r="B29" s="31">
        <v>10</v>
      </c>
      <c r="C29" s="15"/>
      <c r="D29" s="15"/>
      <c r="E29" s="9"/>
      <c r="F29" s="9"/>
      <c r="G29" s="9"/>
      <c r="H29" s="9"/>
      <c r="I29" s="9"/>
    </row>
    <row r="30" spans="1:13" s="3" customFormat="1" ht="15.75" x14ac:dyDescent="0.25">
      <c r="A30" s="60" t="s">
        <v>17</v>
      </c>
      <c r="B30" s="25" t="s">
        <v>36</v>
      </c>
      <c r="C30" s="25" t="s">
        <v>37</v>
      </c>
      <c r="D30" s="17"/>
      <c r="E30" s="4"/>
      <c r="F30" s="4"/>
      <c r="G30" s="4"/>
      <c r="H30" s="4"/>
    </row>
    <row r="31" spans="1:13" s="27" customFormat="1" ht="15.75" x14ac:dyDescent="0.25">
      <c r="A31" s="61"/>
      <c r="B31" s="17">
        <f>B13 *(($C$9 + $B$5)/($C$27+ $B$5))</f>
        <v>1.4623200000000001</v>
      </c>
      <c r="C31" s="17">
        <f>C13 *(($C$9 + $B$5)/($C$27+ $B$5))</f>
        <v>-1.4626300000000001</v>
      </c>
      <c r="D31" s="26"/>
    </row>
    <row r="32" spans="1:13" s="10" customFormat="1" ht="15.75" x14ac:dyDescent="0.25">
      <c r="A32" s="62" t="s">
        <v>40</v>
      </c>
      <c r="B32" s="15" t="s">
        <v>2</v>
      </c>
      <c r="C32" s="18" t="s">
        <v>10</v>
      </c>
      <c r="D32" s="12" t="s">
        <v>3</v>
      </c>
      <c r="E32" s="9"/>
      <c r="F32" s="9"/>
      <c r="G32" s="9"/>
      <c r="H32" s="9"/>
    </row>
    <row r="33" spans="1:14" s="11" customFormat="1" ht="15.75" x14ac:dyDescent="0.25">
      <c r="A33" s="63"/>
      <c r="B33" s="15">
        <f>B21*$B$31+B23</f>
        <v>2.1575442872686095</v>
      </c>
      <c r="C33" s="15">
        <f>C21*$B$31+C23</f>
        <v>2157.5442872686094</v>
      </c>
      <c r="D33" s="15">
        <f>D21*$B$31+D23</f>
        <v>9597.2351015848344</v>
      </c>
    </row>
    <row r="34" spans="1:14" s="27" customFormat="1" ht="15.75" x14ac:dyDescent="0.25">
      <c r="A34" s="64" t="s">
        <v>41</v>
      </c>
      <c r="B34" s="17" t="s">
        <v>2</v>
      </c>
      <c r="C34" s="13" t="s">
        <v>10</v>
      </c>
      <c r="D34" s="2" t="s">
        <v>3</v>
      </c>
    </row>
    <row r="35" spans="1:14" s="27" customFormat="1" ht="15.75" x14ac:dyDescent="0.25">
      <c r="A35" s="65"/>
      <c r="B35" s="17">
        <f>B21*$C$31+B23</f>
        <v>-2.1722831828106615</v>
      </c>
      <c r="C35" s="17">
        <f>C21*$C$31+C23</f>
        <v>-2172.2831828106614</v>
      </c>
      <c r="D35" s="17">
        <f>D21*$C$31+D23</f>
        <v>-9662.7969750951324</v>
      </c>
    </row>
    <row r="38" spans="1:14" s="23" customFormat="1" ht="26.25" x14ac:dyDescent="0.4">
      <c r="A38" s="24" t="s">
        <v>52</v>
      </c>
      <c r="B38" s="21"/>
      <c r="C38" s="21"/>
      <c r="D38" s="21"/>
      <c r="E38" s="22"/>
      <c r="F38" s="22"/>
      <c r="G38" s="22"/>
      <c r="H38" s="22"/>
      <c r="I38" s="22"/>
    </row>
    <row r="39" spans="1:14" ht="20.25" x14ac:dyDescent="0.3">
      <c r="B39" s="14" t="s">
        <v>11</v>
      </c>
      <c r="C39" s="30" t="s">
        <v>2</v>
      </c>
      <c r="D39" s="30" t="s">
        <v>10</v>
      </c>
      <c r="E39" s="30" t="s">
        <v>3</v>
      </c>
    </row>
    <row r="40" spans="1:14" ht="26.25" customHeight="1" x14ac:dyDescent="0.2">
      <c r="A40" s="56" t="s">
        <v>42</v>
      </c>
      <c r="B40" s="57">
        <v>5.7370200000000002</v>
      </c>
      <c r="C40" s="29">
        <f>B33</f>
        <v>2.1575442872686095</v>
      </c>
      <c r="D40" s="29">
        <f>C33</f>
        <v>2157.5442872686094</v>
      </c>
      <c r="E40" s="29">
        <f>D33</f>
        <v>9597.2351015848344</v>
      </c>
    </row>
    <row r="41" spans="1:14" ht="23.25" customHeight="1" x14ac:dyDescent="0.2">
      <c r="A41" s="51" t="s">
        <v>18</v>
      </c>
      <c r="B41" s="57">
        <v>-2.67814E-2</v>
      </c>
      <c r="C41" s="29">
        <v>0</v>
      </c>
      <c r="D41" s="29">
        <v>0</v>
      </c>
      <c r="E41" s="29">
        <v>0</v>
      </c>
    </row>
    <row r="42" spans="1:14" ht="31.5" x14ac:dyDescent="0.2">
      <c r="A42" s="56" t="s">
        <v>43</v>
      </c>
      <c r="B42" s="57">
        <v>-5.7669899999999998</v>
      </c>
      <c r="C42" s="29">
        <f>B35</f>
        <v>-2.1722831828106615</v>
      </c>
      <c r="D42" s="29">
        <f>C35</f>
        <v>-2172.2831828106614</v>
      </c>
      <c r="E42" s="29">
        <f>D35</f>
        <v>-9662.7969750951324</v>
      </c>
    </row>
    <row r="44" spans="1:14" x14ac:dyDescent="0.2">
      <c r="M44" s="8" t="s">
        <v>33</v>
      </c>
      <c r="N44" t="s">
        <v>32</v>
      </c>
    </row>
    <row r="45" spans="1:14" x14ac:dyDescent="0.2">
      <c r="L45" s="8" t="s">
        <v>27</v>
      </c>
      <c r="M45" s="8">
        <f>-SLOPE(C40:C42,B40:B42)</f>
        <v>-0.37637409252400372</v>
      </c>
      <c r="N45">
        <f>-SLOPE(D40:D42,B40:B42)</f>
        <v>-376.37409252400363</v>
      </c>
    </row>
    <row r="46" spans="1:14" x14ac:dyDescent="0.2">
      <c r="L46" s="8" t="s">
        <v>28</v>
      </c>
      <c r="M46" s="8">
        <f>RSQ(C40:C42,B40:B42)</f>
        <v>0.9999900815154904</v>
      </c>
      <c r="N46">
        <f>M46</f>
        <v>0.9999900815154904</v>
      </c>
    </row>
    <row r="47" spans="1:14" x14ac:dyDescent="0.2">
      <c r="L47" s="8" t="s">
        <v>29</v>
      </c>
      <c r="M47" s="8">
        <f>-B3/M45</f>
        <v>7.9707930476343059</v>
      </c>
      <c r="N47">
        <f>M47</f>
        <v>7.9707930476343059</v>
      </c>
    </row>
    <row r="48" spans="1:14" x14ac:dyDescent="0.2">
      <c r="L48" s="8" t="s">
        <v>30</v>
      </c>
      <c r="M48" s="8">
        <f>-(-10-B41)*M45</f>
        <v>-3.7536611001185145</v>
      </c>
      <c r="N48">
        <f>M48*1000</f>
        <v>-3753.6611001185147</v>
      </c>
    </row>
    <row r="49" spans="12:14" x14ac:dyDescent="0.2">
      <c r="L49" s="8" t="s">
        <v>31</v>
      </c>
      <c r="M49" s="8">
        <f>-(10-B41)*M45</f>
        <v>3.7738207503615597</v>
      </c>
      <c r="N49">
        <f>M49*1000</f>
        <v>3773.8207503615599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6:A27"/>
  </mergeCells>
  <pageMargins left="0.75" right="0.75" top="1" bottom="1" header="0.5" footer="0.5"/>
  <pageSetup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0" zoomScale="85" workbookViewId="0">
      <selection activeCell="B41" sqref="B41"/>
    </sheetView>
  </sheetViews>
  <sheetFormatPr defaultColWidth="8.85546875" defaultRowHeight="12.75" x14ac:dyDescent="0.2"/>
  <cols>
    <col min="1" max="1" width="32" style="7" customWidth="1"/>
    <col min="2" max="2" width="17.28515625" style="20" bestFit="1" customWidth="1"/>
    <col min="3" max="3" width="23.7109375" style="20" bestFit="1" customWidth="1"/>
    <col min="4" max="4" width="19" style="20" bestFit="1" customWidth="1"/>
    <col min="5" max="5" width="19" style="8" bestFit="1" customWidth="1"/>
    <col min="6" max="7" width="9.140625" style="8" customWidth="1"/>
    <col min="8" max="8" width="13.28515625" style="8" customWidth="1"/>
    <col min="9" max="9" width="12.28515625" style="8" customWidth="1"/>
    <col min="10" max="10" width="12.42578125" style="8" customWidth="1"/>
    <col min="11" max="11" width="13" style="8" customWidth="1"/>
    <col min="12" max="12" width="18.85546875" style="8" customWidth="1"/>
    <col min="13" max="13" width="9.140625" style="8" customWidth="1"/>
  </cols>
  <sheetData>
    <row r="1" spans="1:11" s="23" customFormat="1" ht="26.25" x14ac:dyDescent="0.4">
      <c r="A1" s="24" t="s">
        <v>53</v>
      </c>
      <c r="B1" s="21"/>
      <c r="C1" s="21"/>
      <c r="D1" s="21"/>
      <c r="E1" s="22"/>
      <c r="F1" s="22"/>
      <c r="G1" s="22"/>
      <c r="H1" s="22"/>
      <c r="I1" s="22"/>
    </row>
    <row r="2" spans="1:11" s="39" customFormat="1" ht="15.75" x14ac:dyDescent="0.25">
      <c r="A2" s="70" t="s">
        <v>6</v>
      </c>
      <c r="B2" s="38" t="s">
        <v>2</v>
      </c>
      <c r="C2" s="38" t="s">
        <v>10</v>
      </c>
      <c r="D2" s="38" t="s">
        <v>3</v>
      </c>
    </row>
    <row r="3" spans="1:11" s="40" customFormat="1" ht="15.75" x14ac:dyDescent="0.25">
      <c r="A3" s="71"/>
      <c r="B3" s="38">
        <v>3</v>
      </c>
      <c r="C3" s="38">
        <f>B$3*1000</f>
        <v>3000</v>
      </c>
      <c r="D3" s="38">
        <f>C$3*4.4482216</f>
        <v>13344.6648</v>
      </c>
      <c r="E3" s="39"/>
      <c r="F3" s="39"/>
      <c r="G3" s="39"/>
      <c r="H3" s="39"/>
      <c r="I3" s="39"/>
    </row>
    <row r="4" spans="1:11" s="44" customFormat="1" ht="20.25" x14ac:dyDescent="0.3">
      <c r="A4" s="76" t="s">
        <v>34</v>
      </c>
      <c r="B4" s="41" t="s">
        <v>4</v>
      </c>
      <c r="C4" s="42"/>
      <c r="D4" s="42"/>
      <c r="E4" s="43"/>
      <c r="F4" s="43"/>
      <c r="G4" s="43"/>
      <c r="H4" s="43"/>
      <c r="I4" s="43"/>
    </row>
    <row r="5" spans="1:11" s="44" customFormat="1" ht="15.75" x14ac:dyDescent="0.25">
      <c r="A5" s="77"/>
      <c r="B5" s="36">
        <v>352.1</v>
      </c>
      <c r="C5" s="42"/>
      <c r="D5" s="42"/>
      <c r="E5" s="43"/>
      <c r="F5" s="43"/>
      <c r="G5" s="43"/>
      <c r="H5" s="43"/>
      <c r="I5" s="43"/>
    </row>
    <row r="6" spans="1:11" s="44" customFormat="1" ht="15.75" x14ac:dyDescent="0.25">
      <c r="A6" s="76" t="s">
        <v>8</v>
      </c>
      <c r="B6" s="42" t="s">
        <v>9</v>
      </c>
      <c r="F6" s="39"/>
      <c r="G6" s="43"/>
      <c r="H6" s="43"/>
      <c r="I6" s="43"/>
      <c r="J6" s="43"/>
      <c r="K6" s="43"/>
    </row>
    <row r="7" spans="1:11" s="44" customFormat="1" ht="15.75" x14ac:dyDescent="0.25">
      <c r="A7" s="77"/>
      <c r="B7" s="37">
        <v>-0.49299999999999999</v>
      </c>
      <c r="F7" s="39"/>
      <c r="G7" s="43"/>
      <c r="H7" s="43"/>
      <c r="I7" s="43"/>
      <c r="J7" s="43"/>
      <c r="K7" s="43"/>
    </row>
    <row r="8" spans="1:11" s="44" customFormat="1" ht="20.25" x14ac:dyDescent="0.3">
      <c r="A8" s="76" t="s">
        <v>0</v>
      </c>
      <c r="B8" s="41" t="s">
        <v>5</v>
      </c>
      <c r="C8" s="41" t="s">
        <v>4</v>
      </c>
      <c r="D8" s="42"/>
      <c r="E8" s="43"/>
      <c r="F8" s="43"/>
      <c r="G8" s="43"/>
      <c r="H8" s="43"/>
      <c r="I8" s="43"/>
    </row>
    <row r="9" spans="1:11" s="44" customFormat="1" ht="15.75" x14ac:dyDescent="0.25">
      <c r="A9" s="77"/>
      <c r="B9" s="45">
        <v>60</v>
      </c>
      <c r="C9" s="45">
        <f>B$9*1000</f>
        <v>60000</v>
      </c>
      <c r="D9" s="42"/>
      <c r="E9" s="43"/>
      <c r="F9" s="43"/>
      <c r="G9" s="43"/>
      <c r="H9" s="43"/>
      <c r="I9" s="43"/>
    </row>
    <row r="10" spans="1:11" s="44" customFormat="1" ht="20.25" x14ac:dyDescent="0.3">
      <c r="A10" s="76" t="s">
        <v>1</v>
      </c>
      <c r="B10" s="41" t="s">
        <v>11</v>
      </c>
      <c r="C10" s="42"/>
      <c r="D10" s="42"/>
      <c r="E10" s="43"/>
      <c r="F10" s="43"/>
      <c r="G10" s="43"/>
      <c r="H10" s="43"/>
      <c r="I10" s="43"/>
    </row>
    <row r="11" spans="1:11" s="44" customFormat="1" ht="15.75" x14ac:dyDescent="0.25">
      <c r="A11" s="77"/>
      <c r="B11" s="45">
        <v>10</v>
      </c>
      <c r="C11" s="42"/>
      <c r="D11" s="42"/>
      <c r="E11" s="43"/>
      <c r="F11" s="43"/>
      <c r="G11" s="43"/>
      <c r="H11" s="43"/>
      <c r="I11" s="43"/>
    </row>
    <row r="12" spans="1:11" s="44" customFormat="1" ht="15.75" x14ac:dyDescent="0.25">
      <c r="A12" s="70" t="s">
        <v>17</v>
      </c>
      <c r="B12" s="47" t="s">
        <v>36</v>
      </c>
      <c r="C12" s="47" t="s">
        <v>37</v>
      </c>
      <c r="D12" s="42"/>
      <c r="E12" s="43"/>
      <c r="F12" s="43"/>
      <c r="G12" s="43"/>
      <c r="H12" s="43"/>
    </row>
    <row r="13" spans="1:11" s="49" customFormat="1" ht="15.75" x14ac:dyDescent="0.25">
      <c r="A13" s="71"/>
      <c r="B13" s="52">
        <v>1.4626999999999999</v>
      </c>
      <c r="C13" s="53">
        <v>-1.46353</v>
      </c>
      <c r="D13" s="48"/>
    </row>
    <row r="14" spans="1:11" s="44" customFormat="1" ht="15.75" x14ac:dyDescent="0.25">
      <c r="A14" s="66" t="s">
        <v>40</v>
      </c>
      <c r="B14" s="42" t="s">
        <v>2</v>
      </c>
      <c r="C14" s="38" t="s">
        <v>10</v>
      </c>
      <c r="D14" s="39" t="s">
        <v>3</v>
      </c>
      <c r="E14" s="43"/>
      <c r="F14" s="43"/>
      <c r="G14" s="43"/>
      <c r="H14" s="43"/>
    </row>
    <row r="15" spans="1:11" s="49" customFormat="1" ht="15.75" x14ac:dyDescent="0.25">
      <c r="A15" s="67"/>
      <c r="B15" s="37">
        <v>2.1608999999999998</v>
      </c>
      <c r="C15" s="42">
        <f>B$15*1000</f>
        <v>2160.8999999999996</v>
      </c>
      <c r="D15" s="42">
        <f>C$15*4.4482216</f>
        <v>9612.1620554399979</v>
      </c>
    </row>
    <row r="16" spans="1:11" s="49" customFormat="1" ht="15.75" x14ac:dyDescent="0.25">
      <c r="A16" s="68" t="s">
        <v>41</v>
      </c>
      <c r="B16" s="42" t="s">
        <v>2</v>
      </c>
      <c r="C16" s="38" t="s">
        <v>10</v>
      </c>
      <c r="D16" s="39" t="s">
        <v>3</v>
      </c>
    </row>
    <row r="17" spans="1:13" s="49" customFormat="1" ht="15.75" x14ac:dyDescent="0.25">
      <c r="A17" s="69"/>
      <c r="B17" s="37">
        <v>2.1484000000000001</v>
      </c>
      <c r="C17" s="42">
        <f>B$17 * 1000</f>
        <v>2148.4</v>
      </c>
      <c r="D17" s="38">
        <f>C$17*4.4482216</f>
        <v>9556.5592854400002</v>
      </c>
    </row>
    <row r="18" spans="1:13" s="44" customFormat="1" ht="15.75" x14ac:dyDescent="0.25">
      <c r="A18" s="70" t="s">
        <v>7</v>
      </c>
      <c r="B18" s="46" t="s">
        <v>36</v>
      </c>
      <c r="C18" s="47" t="s">
        <v>37</v>
      </c>
      <c r="D18" s="38"/>
      <c r="E18" s="39"/>
      <c r="F18" s="39"/>
      <c r="G18" s="43"/>
      <c r="H18" s="43"/>
      <c r="I18" s="43"/>
      <c r="J18" s="43"/>
      <c r="K18" s="43"/>
    </row>
    <row r="19" spans="1:13" s="44" customFormat="1" ht="15.75" x14ac:dyDescent="0.25">
      <c r="A19" s="71"/>
      <c r="B19" s="54">
        <v>2.0291199999999998</v>
      </c>
      <c r="C19" s="55">
        <v>-2.0426000000000002</v>
      </c>
      <c r="D19" s="38"/>
      <c r="E19" s="39"/>
      <c r="F19" s="39"/>
      <c r="G19" s="43"/>
      <c r="H19" s="43"/>
      <c r="I19" s="43"/>
      <c r="J19" s="43"/>
      <c r="K19" s="43"/>
    </row>
    <row r="20" spans="1:13" s="50" customFormat="1" ht="15" customHeight="1" x14ac:dyDescent="0.25">
      <c r="A20" s="72" t="s">
        <v>12</v>
      </c>
      <c r="B20" s="42" t="s">
        <v>13</v>
      </c>
      <c r="C20" s="42" t="s">
        <v>14</v>
      </c>
      <c r="D20" s="42" t="s">
        <v>15</v>
      </c>
    </row>
    <row r="21" spans="1:13" s="50" customFormat="1" ht="16.5" customHeight="1" x14ac:dyDescent="0.25">
      <c r="A21" s="73"/>
      <c r="B21" s="42">
        <f>2*B$3 / ($B$19 - $C$19)</f>
        <v>1.4735787333117207</v>
      </c>
      <c r="C21" s="42">
        <f>2*C$3 / ($B$19 - $C$19)</f>
        <v>1473.578733311721</v>
      </c>
      <c r="D21" s="42">
        <f>2*$D$3 / ($B$19 - $C$19)</f>
        <v>6554.8047508178361</v>
      </c>
    </row>
    <row r="22" spans="1:13" s="44" customFormat="1" ht="15.75" x14ac:dyDescent="0.25">
      <c r="A22" s="70" t="s">
        <v>16</v>
      </c>
      <c r="B22" s="42" t="s">
        <v>2</v>
      </c>
      <c r="C22" s="38" t="s">
        <v>10</v>
      </c>
      <c r="D22" s="39" t="s">
        <v>3</v>
      </c>
      <c r="E22" s="43"/>
      <c r="F22" s="43"/>
      <c r="G22" s="43"/>
      <c r="H22" s="43"/>
    </row>
    <row r="23" spans="1:13" s="50" customFormat="1" ht="15.75" x14ac:dyDescent="0.25">
      <c r="A23" s="71"/>
      <c r="B23" s="42">
        <f>$B$3 *($B$7/100)</f>
        <v>-1.4790000000000001E-2</v>
      </c>
      <c r="C23" s="42">
        <f>$C$3 *($B$7/100)</f>
        <v>-14.790000000000001</v>
      </c>
      <c r="D23" s="42">
        <f>$D$3 *($B$7/100)</f>
        <v>-65.789197464000011</v>
      </c>
    </row>
    <row r="24" spans="1:13" s="1" customFormat="1" x14ac:dyDescent="0.2">
      <c r="A24" s="5"/>
      <c r="B24" s="19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</row>
    <row r="25" spans="1:13" s="23" customFormat="1" ht="26.25" x14ac:dyDescent="0.4">
      <c r="A25" s="24" t="s">
        <v>54</v>
      </c>
      <c r="B25" s="21"/>
      <c r="C25" s="21"/>
      <c r="D25" s="21"/>
      <c r="E25" s="22"/>
      <c r="F25" s="22"/>
      <c r="G25" s="22"/>
      <c r="H25" s="22"/>
      <c r="I25" s="22"/>
    </row>
    <row r="26" spans="1:13" s="3" customFormat="1" ht="20.25" x14ac:dyDescent="0.3">
      <c r="A26" s="74" t="s">
        <v>0</v>
      </c>
      <c r="B26" s="16" t="s">
        <v>5</v>
      </c>
      <c r="C26" s="16" t="s">
        <v>4</v>
      </c>
      <c r="D26" s="17"/>
      <c r="E26" s="4"/>
      <c r="F26" s="4"/>
      <c r="G26" s="4"/>
      <c r="H26" s="4"/>
      <c r="I26" s="4"/>
    </row>
    <row r="27" spans="1:13" s="3" customFormat="1" ht="15.75" x14ac:dyDescent="0.25">
      <c r="A27" s="75"/>
      <c r="B27" s="32">
        <v>60</v>
      </c>
      <c r="C27" s="28">
        <f>B$27*1000</f>
        <v>60000</v>
      </c>
      <c r="D27" s="17"/>
      <c r="E27" s="4"/>
      <c r="F27" s="4"/>
      <c r="G27" s="4"/>
      <c r="H27" s="4"/>
      <c r="I27" s="4"/>
    </row>
    <row r="28" spans="1:13" s="10" customFormat="1" ht="20.25" x14ac:dyDescent="0.3">
      <c r="A28" s="58" t="s">
        <v>1</v>
      </c>
      <c r="B28" s="14" t="s">
        <v>11</v>
      </c>
      <c r="C28" s="15"/>
      <c r="D28" s="15"/>
      <c r="E28" s="9"/>
      <c r="F28" s="9"/>
      <c r="G28" s="9"/>
      <c r="H28" s="9"/>
      <c r="I28" s="9"/>
    </row>
    <row r="29" spans="1:13" s="10" customFormat="1" ht="15.75" x14ac:dyDescent="0.25">
      <c r="A29" s="59"/>
      <c r="B29" s="31">
        <v>10</v>
      </c>
      <c r="C29" s="15"/>
      <c r="D29" s="15"/>
      <c r="E29" s="9"/>
      <c r="F29" s="9"/>
      <c r="G29" s="9"/>
      <c r="H29" s="9"/>
      <c r="I29" s="9"/>
    </row>
    <row r="30" spans="1:13" s="3" customFormat="1" ht="15.75" x14ac:dyDescent="0.25">
      <c r="A30" s="60" t="s">
        <v>17</v>
      </c>
      <c r="B30" s="25" t="s">
        <v>36</v>
      </c>
      <c r="C30" s="25" t="s">
        <v>37</v>
      </c>
      <c r="D30" s="17"/>
      <c r="E30" s="4"/>
      <c r="F30" s="4"/>
      <c r="G30" s="4"/>
      <c r="H30" s="4"/>
    </row>
    <row r="31" spans="1:13" s="27" customFormat="1" ht="15.75" x14ac:dyDescent="0.25">
      <c r="A31" s="61"/>
      <c r="B31" s="17">
        <f>B13 *(($C$9 + $B$5)/($C$27+ $B$5))</f>
        <v>1.4626999999999999</v>
      </c>
      <c r="C31" s="17">
        <f>C13 *(($C$9 + $B$5)/($C$27+ $B$5))</f>
        <v>-1.46353</v>
      </c>
      <c r="D31" s="26"/>
    </row>
    <row r="32" spans="1:13" s="10" customFormat="1" ht="15.75" x14ac:dyDescent="0.25">
      <c r="A32" s="62" t="s">
        <v>40</v>
      </c>
      <c r="B32" s="15" t="s">
        <v>2</v>
      </c>
      <c r="C32" s="18" t="s">
        <v>10</v>
      </c>
      <c r="D32" s="12" t="s">
        <v>3</v>
      </c>
      <c r="E32" s="9"/>
      <c r="F32" s="9"/>
      <c r="G32" s="9"/>
      <c r="H32" s="9"/>
    </row>
    <row r="33" spans="1:14" s="11" customFormat="1" ht="15.75" x14ac:dyDescent="0.25">
      <c r="A33" s="63"/>
      <c r="B33" s="15">
        <f>B21*$B$31+B23</f>
        <v>2.1406136132150535</v>
      </c>
      <c r="C33" s="15">
        <f>C21*$B$31+C23</f>
        <v>2140.6136132150541</v>
      </c>
      <c r="D33" s="15">
        <f>D21*$B$31+D23</f>
        <v>9521.9237115572469</v>
      </c>
    </row>
    <row r="34" spans="1:14" s="27" customFormat="1" ht="15.75" x14ac:dyDescent="0.25">
      <c r="A34" s="64" t="s">
        <v>41</v>
      </c>
      <c r="B34" s="17" t="s">
        <v>2</v>
      </c>
      <c r="C34" s="13" t="s">
        <v>10</v>
      </c>
      <c r="D34" s="2" t="s">
        <v>3</v>
      </c>
    </row>
    <row r="35" spans="1:14" s="27" customFormat="1" ht="15.75" x14ac:dyDescent="0.25">
      <c r="A35" s="65"/>
      <c r="B35" s="17">
        <f>B21*$C$31+B23</f>
        <v>-2.1714166835637028</v>
      </c>
      <c r="C35" s="17">
        <f>C21*$C$31+C23</f>
        <v>-2171.4166835637029</v>
      </c>
      <c r="D35" s="17">
        <f>D21*$C$31+D23</f>
        <v>-9658.9425944284285</v>
      </c>
    </row>
    <row r="38" spans="1:14" s="23" customFormat="1" ht="26.25" x14ac:dyDescent="0.4">
      <c r="A38" s="24" t="s">
        <v>55</v>
      </c>
      <c r="B38" s="21"/>
      <c r="C38" s="21"/>
      <c r="D38" s="21"/>
      <c r="E38" s="22"/>
      <c r="F38" s="22"/>
      <c r="G38" s="22"/>
      <c r="H38" s="22"/>
      <c r="I38" s="22"/>
    </row>
    <row r="39" spans="1:14" ht="20.25" x14ac:dyDescent="0.3">
      <c r="B39" s="14" t="s">
        <v>11</v>
      </c>
      <c r="C39" s="30" t="s">
        <v>2</v>
      </c>
      <c r="D39" s="30" t="s">
        <v>10</v>
      </c>
      <c r="E39" s="30" t="s">
        <v>3</v>
      </c>
    </row>
    <row r="40" spans="1:14" ht="26.25" customHeight="1" x14ac:dyDescent="0.2">
      <c r="A40" s="56" t="s">
        <v>42</v>
      </c>
      <c r="B40" s="57">
        <v>5.5563500000000001</v>
      </c>
      <c r="C40" s="29">
        <f>B33</f>
        <v>2.1406136132150535</v>
      </c>
      <c r="D40" s="29">
        <f>C33</f>
        <v>2140.6136132150541</v>
      </c>
      <c r="E40" s="29">
        <f>D33</f>
        <v>9521.9237115572469</v>
      </c>
    </row>
    <row r="41" spans="1:14" ht="23.25" customHeight="1" x14ac:dyDescent="0.2">
      <c r="A41" s="51" t="s">
        <v>18</v>
      </c>
      <c r="B41" s="57">
        <v>-5.0684300000000002E-2</v>
      </c>
      <c r="C41" s="29">
        <v>0</v>
      </c>
      <c r="D41" s="29">
        <v>0</v>
      </c>
      <c r="E41" s="29">
        <v>0</v>
      </c>
    </row>
    <row r="42" spans="1:14" ht="31.5" x14ac:dyDescent="0.2">
      <c r="A42" s="56" t="s">
        <v>43</v>
      </c>
      <c r="B42" s="57">
        <v>-5.6524900000000002</v>
      </c>
      <c r="C42" s="29">
        <f>B35</f>
        <v>-2.1714166835637028</v>
      </c>
      <c r="D42" s="29">
        <f>C35</f>
        <v>-2171.4166835637029</v>
      </c>
      <c r="E42" s="29">
        <f>D35</f>
        <v>-9658.9425944284285</v>
      </c>
    </row>
    <row r="44" spans="1:14" x14ac:dyDescent="0.2">
      <c r="M44" s="8" t="s">
        <v>33</v>
      </c>
      <c r="N44" t="s">
        <v>32</v>
      </c>
    </row>
    <row r="45" spans="1:14" x14ac:dyDescent="0.2">
      <c r="L45" s="8" t="s">
        <v>27</v>
      </c>
      <c r="M45" s="8">
        <f>-SLOPE(C40:C42,B40:B42)</f>
        <v>-0.38469861238443837</v>
      </c>
      <c r="N45">
        <f>-SLOPE(D40:D42,B40:B42)</f>
        <v>-384.69861238443843</v>
      </c>
    </row>
    <row r="46" spans="1:14" x14ac:dyDescent="0.2">
      <c r="L46" s="8" t="s">
        <v>28</v>
      </c>
      <c r="M46" s="8">
        <f>RSQ(C40:C42,B40:B42)</f>
        <v>0.99998069634661901</v>
      </c>
      <c r="N46">
        <f>M46</f>
        <v>0.99998069634661901</v>
      </c>
    </row>
    <row r="47" spans="1:14" x14ac:dyDescent="0.2">
      <c r="L47" s="8" t="s">
        <v>29</v>
      </c>
      <c r="M47" s="8">
        <f>-B3/M45</f>
        <v>7.7983125060041276</v>
      </c>
      <c r="N47">
        <f>M47</f>
        <v>7.7983125060041276</v>
      </c>
    </row>
    <row r="48" spans="1:14" x14ac:dyDescent="0.2">
      <c r="L48" s="8" t="s">
        <v>30</v>
      </c>
      <c r="M48" s="8">
        <f>-(-10-B41)*M45</f>
        <v>-3.8274879439647069</v>
      </c>
      <c r="N48">
        <f>M48*1000</f>
        <v>-3827.487943964707</v>
      </c>
    </row>
    <row r="49" spans="12:14" x14ac:dyDescent="0.2">
      <c r="L49" s="8" t="s">
        <v>31</v>
      </c>
      <c r="M49" s="8">
        <f>-(10-B41)*M45</f>
        <v>3.8664843037240604</v>
      </c>
      <c r="N49">
        <f>M49*1000</f>
        <v>3866.4843037240603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6:A27"/>
  </mergeCells>
  <pageMargins left="0.75" right="0.75" top="1" bottom="1" header="0.5" footer="0.5"/>
  <pageSetup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3" zoomScale="85" workbookViewId="0">
      <selection activeCell="B41" sqref="B41"/>
    </sheetView>
  </sheetViews>
  <sheetFormatPr defaultColWidth="8.85546875" defaultRowHeight="12.75" x14ac:dyDescent="0.2"/>
  <cols>
    <col min="1" max="1" width="32" style="7" customWidth="1"/>
    <col min="2" max="2" width="17.28515625" style="20" bestFit="1" customWidth="1"/>
    <col min="3" max="3" width="23.7109375" style="20" bestFit="1" customWidth="1"/>
    <col min="4" max="4" width="19" style="20" bestFit="1" customWidth="1"/>
    <col min="5" max="5" width="19" style="8" bestFit="1" customWidth="1"/>
    <col min="6" max="7" width="9.140625" style="8" customWidth="1"/>
    <col min="8" max="8" width="13.28515625" style="8" customWidth="1"/>
    <col min="9" max="9" width="12.28515625" style="8" customWidth="1"/>
    <col min="10" max="10" width="12.42578125" style="8" customWidth="1"/>
    <col min="11" max="11" width="13" style="8" customWidth="1"/>
    <col min="12" max="12" width="18.85546875" style="8" customWidth="1"/>
    <col min="13" max="13" width="9.140625" style="8" customWidth="1"/>
  </cols>
  <sheetData>
    <row r="1" spans="1:11" s="23" customFormat="1" ht="26.25" x14ac:dyDescent="0.4">
      <c r="A1" s="24" t="s">
        <v>56</v>
      </c>
      <c r="B1" s="21"/>
      <c r="C1" s="21"/>
      <c r="D1" s="21"/>
      <c r="E1" s="22"/>
      <c r="F1" s="22"/>
      <c r="G1" s="22"/>
      <c r="H1" s="22"/>
      <c r="I1" s="22"/>
    </row>
    <row r="2" spans="1:11" s="39" customFormat="1" ht="15.75" x14ac:dyDescent="0.25">
      <c r="A2" s="70" t="s">
        <v>6</v>
      </c>
      <c r="B2" s="38" t="s">
        <v>2</v>
      </c>
      <c r="C2" s="38" t="s">
        <v>10</v>
      </c>
      <c r="D2" s="38" t="s">
        <v>3</v>
      </c>
    </row>
    <row r="3" spans="1:11" s="40" customFormat="1" ht="15.75" x14ac:dyDescent="0.25">
      <c r="A3" s="71"/>
      <c r="B3" s="38">
        <v>3</v>
      </c>
      <c r="C3" s="38">
        <f>B$3*1000</f>
        <v>3000</v>
      </c>
      <c r="D3" s="38">
        <f>C$3*4.4482216</f>
        <v>13344.6648</v>
      </c>
      <c r="E3" s="39"/>
      <c r="F3" s="39"/>
      <c r="G3" s="39"/>
      <c r="H3" s="39"/>
      <c r="I3" s="39"/>
    </row>
    <row r="4" spans="1:11" s="44" customFormat="1" ht="20.25" x14ac:dyDescent="0.3">
      <c r="A4" s="76" t="s">
        <v>34</v>
      </c>
      <c r="B4" s="41" t="s">
        <v>4</v>
      </c>
      <c r="C4" s="42"/>
      <c r="D4" s="42"/>
      <c r="E4" s="43"/>
      <c r="F4" s="43"/>
      <c r="G4" s="43"/>
      <c r="H4" s="43"/>
      <c r="I4" s="43"/>
    </row>
    <row r="5" spans="1:11" s="44" customFormat="1" ht="15.75" x14ac:dyDescent="0.25">
      <c r="A5" s="77"/>
      <c r="B5" s="36">
        <v>352.2</v>
      </c>
      <c r="C5" s="42"/>
      <c r="D5" s="42"/>
      <c r="E5" s="43"/>
      <c r="F5" s="43"/>
      <c r="G5" s="43"/>
      <c r="H5" s="43"/>
      <c r="I5" s="43"/>
    </row>
    <row r="6" spans="1:11" s="44" customFormat="1" ht="15.75" x14ac:dyDescent="0.25">
      <c r="A6" s="76" t="s">
        <v>8</v>
      </c>
      <c r="B6" s="42" t="s">
        <v>9</v>
      </c>
      <c r="F6" s="39"/>
      <c r="G6" s="43"/>
      <c r="H6" s="43"/>
      <c r="I6" s="43"/>
      <c r="J6" s="43"/>
      <c r="K6" s="43"/>
    </row>
    <row r="7" spans="1:11" s="44" customFormat="1" ht="15.75" x14ac:dyDescent="0.25">
      <c r="A7" s="77"/>
      <c r="B7" s="37">
        <v>-0.47799999999999998</v>
      </c>
      <c r="F7" s="39"/>
      <c r="G7" s="43"/>
      <c r="H7" s="43"/>
      <c r="I7" s="43"/>
      <c r="J7" s="43"/>
      <c r="K7" s="43"/>
    </row>
    <row r="8" spans="1:11" s="44" customFormat="1" ht="20.25" x14ac:dyDescent="0.3">
      <c r="A8" s="76" t="s">
        <v>0</v>
      </c>
      <c r="B8" s="41" t="s">
        <v>5</v>
      </c>
      <c r="C8" s="41" t="s">
        <v>4</v>
      </c>
      <c r="D8" s="42"/>
      <c r="E8" s="43"/>
      <c r="F8" s="43"/>
      <c r="G8" s="43"/>
      <c r="H8" s="43"/>
      <c r="I8" s="43"/>
    </row>
    <row r="9" spans="1:11" s="44" customFormat="1" ht="15.75" x14ac:dyDescent="0.25">
      <c r="A9" s="77"/>
      <c r="B9" s="45">
        <v>60</v>
      </c>
      <c r="C9" s="45">
        <f>B$9*1000</f>
        <v>60000</v>
      </c>
      <c r="D9" s="42"/>
      <c r="E9" s="43"/>
      <c r="F9" s="43"/>
      <c r="G9" s="43"/>
      <c r="H9" s="43"/>
      <c r="I9" s="43"/>
    </row>
    <row r="10" spans="1:11" s="44" customFormat="1" ht="20.25" x14ac:dyDescent="0.3">
      <c r="A10" s="76" t="s">
        <v>1</v>
      </c>
      <c r="B10" s="41" t="s">
        <v>11</v>
      </c>
      <c r="C10" s="42"/>
      <c r="D10" s="42"/>
      <c r="E10" s="43"/>
      <c r="F10" s="43"/>
      <c r="G10" s="43"/>
      <c r="H10" s="43"/>
      <c r="I10" s="43"/>
    </row>
    <row r="11" spans="1:11" s="44" customFormat="1" ht="15.75" x14ac:dyDescent="0.25">
      <c r="A11" s="77"/>
      <c r="B11" s="45">
        <v>10</v>
      </c>
      <c r="C11" s="42"/>
      <c r="D11" s="42"/>
      <c r="E11" s="43"/>
      <c r="F11" s="43"/>
      <c r="G11" s="43"/>
      <c r="H11" s="43"/>
      <c r="I11" s="43"/>
    </row>
    <row r="12" spans="1:11" s="44" customFormat="1" ht="15.75" x14ac:dyDescent="0.25">
      <c r="A12" s="70" t="s">
        <v>17</v>
      </c>
      <c r="B12" s="47" t="s">
        <v>36</v>
      </c>
      <c r="C12" s="47" t="s">
        <v>37</v>
      </c>
      <c r="D12" s="42"/>
      <c r="E12" s="43"/>
      <c r="F12" s="43"/>
      <c r="G12" s="43"/>
      <c r="H12" s="43"/>
    </row>
    <row r="13" spans="1:11" s="49" customFormat="1" ht="15.75" x14ac:dyDescent="0.25">
      <c r="A13" s="71"/>
      <c r="B13" s="52">
        <v>1.4630399999999999</v>
      </c>
      <c r="C13" s="53">
        <v>-1.4614199999999999</v>
      </c>
      <c r="D13" s="48"/>
    </row>
    <row r="14" spans="1:11" s="44" customFormat="1" ht="15.75" x14ac:dyDescent="0.25">
      <c r="A14" s="66" t="s">
        <v>40</v>
      </c>
      <c r="B14" s="42" t="s">
        <v>2</v>
      </c>
      <c r="C14" s="38" t="s">
        <v>10</v>
      </c>
      <c r="D14" s="39" t="s">
        <v>3</v>
      </c>
      <c r="E14" s="43"/>
      <c r="F14" s="43"/>
      <c r="G14" s="43"/>
      <c r="H14" s="43"/>
    </row>
    <row r="15" spans="1:11" s="49" customFormat="1" ht="15.75" x14ac:dyDescent="0.25">
      <c r="A15" s="67"/>
      <c r="B15" s="37">
        <v>2.1392000000000002</v>
      </c>
      <c r="C15" s="42">
        <f>B$15*1000</f>
        <v>2139.2000000000003</v>
      </c>
      <c r="D15" s="42">
        <f>C$15*4.4482216</f>
        <v>9515.6356467200021</v>
      </c>
    </row>
    <row r="16" spans="1:11" s="49" customFormat="1" ht="15.75" x14ac:dyDescent="0.25">
      <c r="A16" s="68" t="s">
        <v>41</v>
      </c>
      <c r="B16" s="42" t="s">
        <v>2</v>
      </c>
      <c r="C16" s="38" t="s">
        <v>10</v>
      </c>
      <c r="D16" s="39" t="s">
        <v>3</v>
      </c>
    </row>
    <row r="17" spans="1:13" s="49" customFormat="1" ht="15.75" x14ac:dyDescent="0.25">
      <c r="A17" s="69"/>
      <c r="B17" s="37">
        <v>2.1280999999999999</v>
      </c>
      <c r="C17" s="42">
        <f>B$17 * 1000</f>
        <v>2128.1</v>
      </c>
      <c r="D17" s="38">
        <f>C$17*4.4482216</f>
        <v>9466.2603869600007</v>
      </c>
    </row>
    <row r="18" spans="1:13" s="44" customFormat="1" ht="15.75" x14ac:dyDescent="0.25">
      <c r="A18" s="70" t="s">
        <v>7</v>
      </c>
      <c r="B18" s="46" t="s">
        <v>36</v>
      </c>
      <c r="C18" s="47" t="s">
        <v>37</v>
      </c>
      <c r="D18" s="38"/>
      <c r="E18" s="39"/>
      <c r="F18" s="39"/>
      <c r="G18" s="43"/>
      <c r="H18" s="43"/>
      <c r="I18" s="43"/>
      <c r="J18" s="43"/>
      <c r="K18" s="43"/>
    </row>
    <row r="19" spans="1:13" s="44" customFormat="1" ht="15.75" x14ac:dyDescent="0.25">
      <c r="A19" s="71"/>
      <c r="B19" s="54">
        <v>2.0517799999999999</v>
      </c>
      <c r="C19" s="55">
        <v>-2.0615999999999999</v>
      </c>
      <c r="D19" s="38"/>
      <c r="E19" s="39"/>
      <c r="F19" s="39"/>
      <c r="G19" s="43"/>
      <c r="H19" s="43"/>
      <c r="I19" s="43"/>
      <c r="J19" s="43"/>
      <c r="K19" s="43"/>
    </row>
    <row r="20" spans="1:13" s="50" customFormat="1" ht="15" customHeight="1" x14ac:dyDescent="0.25">
      <c r="A20" s="72" t="s">
        <v>12</v>
      </c>
      <c r="B20" s="42" t="s">
        <v>13</v>
      </c>
      <c r="C20" s="42" t="s">
        <v>14</v>
      </c>
      <c r="D20" s="42" t="s">
        <v>15</v>
      </c>
    </row>
    <row r="21" spans="1:13" s="50" customFormat="1" ht="16.5" customHeight="1" x14ac:dyDescent="0.25">
      <c r="A21" s="73"/>
      <c r="B21" s="42">
        <f>2*B$3 / ($B$19 - $C$19)</f>
        <v>1.4586544399010062</v>
      </c>
      <c r="C21" s="42">
        <f>2*C$3 / ($B$19 - $C$19)</f>
        <v>1458.6544399010063</v>
      </c>
      <c r="D21" s="42">
        <f>2*$D$3 / ($B$19 - $C$19)</f>
        <v>6488.418186503558</v>
      </c>
    </row>
    <row r="22" spans="1:13" s="44" customFormat="1" ht="15.75" x14ac:dyDescent="0.25">
      <c r="A22" s="70" t="s">
        <v>16</v>
      </c>
      <c r="B22" s="42" t="s">
        <v>2</v>
      </c>
      <c r="C22" s="38" t="s">
        <v>10</v>
      </c>
      <c r="D22" s="39" t="s">
        <v>3</v>
      </c>
      <c r="E22" s="43"/>
      <c r="F22" s="43"/>
      <c r="G22" s="43"/>
      <c r="H22" s="43"/>
    </row>
    <row r="23" spans="1:13" s="50" customFormat="1" ht="15.75" x14ac:dyDescent="0.25">
      <c r="A23" s="71"/>
      <c r="B23" s="42">
        <f>$B$3 *($B$7/100)</f>
        <v>-1.4339999999999999E-2</v>
      </c>
      <c r="C23" s="42">
        <f>$C$3 *($B$7/100)</f>
        <v>-14.339999999999998</v>
      </c>
      <c r="D23" s="42">
        <f>$D$3 *($B$7/100)</f>
        <v>-63.787497743999992</v>
      </c>
    </row>
    <row r="24" spans="1:13" s="1" customFormat="1" x14ac:dyDescent="0.2">
      <c r="A24" s="5"/>
      <c r="B24" s="19"/>
      <c r="C24" s="19"/>
      <c r="D24" s="19"/>
      <c r="E24" s="6"/>
      <c r="F24" s="6"/>
      <c r="G24" s="6"/>
      <c r="H24" s="6"/>
      <c r="I24" s="6"/>
      <c r="J24" s="6"/>
      <c r="K24" s="6"/>
      <c r="L24" s="6"/>
      <c r="M24" s="6"/>
    </row>
    <row r="25" spans="1:13" s="23" customFormat="1" ht="26.25" x14ac:dyDescent="0.4">
      <c r="A25" s="24" t="s">
        <v>57</v>
      </c>
      <c r="B25" s="21"/>
      <c r="C25" s="21"/>
      <c r="D25" s="21"/>
      <c r="E25" s="22"/>
      <c r="F25" s="22"/>
      <c r="G25" s="22"/>
      <c r="H25" s="22"/>
      <c r="I25" s="22"/>
    </row>
    <row r="26" spans="1:13" s="3" customFormat="1" ht="20.25" x14ac:dyDescent="0.3">
      <c r="A26" s="74" t="s">
        <v>0</v>
      </c>
      <c r="B26" s="16" t="s">
        <v>5</v>
      </c>
      <c r="C26" s="16" t="s">
        <v>4</v>
      </c>
      <c r="D26" s="17"/>
      <c r="E26" s="4"/>
      <c r="F26" s="4"/>
      <c r="G26" s="4"/>
      <c r="H26" s="4"/>
      <c r="I26" s="4"/>
    </row>
    <row r="27" spans="1:13" s="3" customFormat="1" ht="15.75" x14ac:dyDescent="0.25">
      <c r="A27" s="75"/>
      <c r="B27" s="32">
        <v>60</v>
      </c>
      <c r="C27" s="28">
        <f>B$27*1000</f>
        <v>60000</v>
      </c>
      <c r="D27" s="17"/>
      <c r="E27" s="4"/>
      <c r="F27" s="4"/>
      <c r="G27" s="4"/>
      <c r="H27" s="4"/>
      <c r="I27" s="4"/>
    </row>
    <row r="28" spans="1:13" s="10" customFormat="1" ht="20.25" x14ac:dyDescent="0.3">
      <c r="A28" s="58" t="s">
        <v>1</v>
      </c>
      <c r="B28" s="14" t="s">
        <v>11</v>
      </c>
      <c r="C28" s="15"/>
      <c r="D28" s="15"/>
      <c r="E28" s="9"/>
      <c r="F28" s="9"/>
      <c r="G28" s="9"/>
      <c r="H28" s="9"/>
      <c r="I28" s="9"/>
    </row>
    <row r="29" spans="1:13" s="10" customFormat="1" ht="15.75" x14ac:dyDescent="0.25">
      <c r="A29" s="59"/>
      <c r="B29" s="31">
        <v>10</v>
      </c>
      <c r="C29" s="15"/>
      <c r="D29" s="15"/>
      <c r="E29" s="9"/>
      <c r="F29" s="9"/>
      <c r="G29" s="9"/>
      <c r="H29" s="9"/>
      <c r="I29" s="9"/>
    </row>
    <row r="30" spans="1:13" s="3" customFormat="1" ht="15.75" x14ac:dyDescent="0.25">
      <c r="A30" s="60" t="s">
        <v>17</v>
      </c>
      <c r="B30" s="25" t="s">
        <v>36</v>
      </c>
      <c r="C30" s="25" t="s">
        <v>37</v>
      </c>
      <c r="D30" s="17"/>
      <c r="E30" s="4"/>
      <c r="F30" s="4"/>
      <c r="G30" s="4"/>
      <c r="H30" s="4"/>
    </row>
    <row r="31" spans="1:13" s="27" customFormat="1" ht="15.75" x14ac:dyDescent="0.25">
      <c r="A31" s="61"/>
      <c r="B31" s="17">
        <f>B13 *(($C$9 + $B$5)/($C$27+ $B$5))</f>
        <v>1.4630399999999999</v>
      </c>
      <c r="C31" s="17">
        <f>C13 *(($C$9 + $B$5)/($C$27+ $B$5))</f>
        <v>-1.4614199999999999</v>
      </c>
      <c r="D31" s="26"/>
    </row>
    <row r="32" spans="1:13" s="10" customFormat="1" ht="15.75" x14ac:dyDescent="0.25">
      <c r="A32" s="62" t="s">
        <v>40</v>
      </c>
      <c r="B32" s="15" t="s">
        <v>2</v>
      </c>
      <c r="C32" s="18" t="s">
        <v>10</v>
      </c>
      <c r="D32" s="12" t="s">
        <v>3</v>
      </c>
      <c r="E32" s="9"/>
      <c r="F32" s="9"/>
      <c r="G32" s="9"/>
      <c r="H32" s="9"/>
    </row>
    <row r="33" spans="1:14" s="11" customFormat="1" ht="15.75" x14ac:dyDescent="0.25">
      <c r="A33" s="63"/>
      <c r="B33" s="15">
        <f>B21*$B$31+B23</f>
        <v>2.1197297917527682</v>
      </c>
      <c r="C33" s="15">
        <f>C21*$B$31+C23</f>
        <v>2119.7297917527681</v>
      </c>
      <c r="D33" s="15">
        <f>D21*$B$31+D23</f>
        <v>9429.0278458381636</v>
      </c>
    </row>
    <row r="34" spans="1:14" s="27" customFormat="1" ht="15.75" x14ac:dyDescent="0.25">
      <c r="A34" s="64" t="s">
        <v>41</v>
      </c>
      <c r="B34" s="17" t="s">
        <v>2</v>
      </c>
      <c r="C34" s="13" t="s">
        <v>10</v>
      </c>
      <c r="D34" s="2" t="s">
        <v>3</v>
      </c>
    </row>
    <row r="35" spans="1:14" s="27" customFormat="1" ht="15.75" x14ac:dyDescent="0.25">
      <c r="A35" s="65"/>
      <c r="B35" s="17">
        <f>B21*$C$31+B23</f>
        <v>-2.1460467715601284</v>
      </c>
      <c r="C35" s="17">
        <f>C21*$C$31+C23</f>
        <v>-2146.0467715601285</v>
      </c>
      <c r="D35" s="17">
        <f>D21*$C$31+D23</f>
        <v>-9546.0916038640298</v>
      </c>
    </row>
    <row r="38" spans="1:14" s="23" customFormat="1" ht="26.25" x14ac:dyDescent="0.4">
      <c r="A38" s="24" t="s">
        <v>58</v>
      </c>
      <c r="B38" s="21"/>
      <c r="C38" s="21"/>
      <c r="D38" s="21"/>
      <c r="E38" s="22"/>
      <c r="F38" s="22"/>
      <c r="G38" s="22"/>
      <c r="H38" s="22"/>
      <c r="I38" s="22"/>
    </row>
    <row r="39" spans="1:14" ht="20.25" x14ac:dyDescent="0.3">
      <c r="B39" s="14" t="s">
        <v>11</v>
      </c>
      <c r="C39" s="30" t="s">
        <v>2</v>
      </c>
      <c r="D39" s="30" t="s">
        <v>10</v>
      </c>
      <c r="E39" s="30" t="s">
        <v>3</v>
      </c>
    </row>
    <row r="40" spans="1:14" ht="26.25" customHeight="1" x14ac:dyDescent="0.2">
      <c r="A40" s="56" t="s">
        <v>42</v>
      </c>
      <c r="B40" s="57">
        <v>5.6710500000000001</v>
      </c>
      <c r="C40" s="29">
        <f>B33</f>
        <v>2.1197297917527682</v>
      </c>
      <c r="D40" s="29">
        <f>C33</f>
        <v>2119.7297917527681</v>
      </c>
      <c r="E40" s="29">
        <f>D33</f>
        <v>9429.0278458381636</v>
      </c>
    </row>
    <row r="41" spans="1:14" ht="23.25" customHeight="1" x14ac:dyDescent="0.2">
      <c r="A41" s="51" t="s">
        <v>18</v>
      </c>
      <c r="B41" s="57">
        <v>-4.8000300000000003E-2</v>
      </c>
      <c r="C41" s="29">
        <v>0</v>
      </c>
      <c r="D41" s="29">
        <v>0</v>
      </c>
      <c r="E41" s="29">
        <v>0</v>
      </c>
    </row>
    <row r="42" spans="1:14" ht="31.5" x14ac:dyDescent="0.2">
      <c r="A42" s="56" t="s">
        <v>43</v>
      </c>
      <c r="B42" s="57">
        <v>-5.7609899999999996</v>
      </c>
      <c r="C42" s="29">
        <f>B35</f>
        <v>-2.1460467715601284</v>
      </c>
      <c r="D42" s="29">
        <f>C35</f>
        <v>-2146.0467715601285</v>
      </c>
      <c r="E42" s="29">
        <f>D35</f>
        <v>-9546.0916038640298</v>
      </c>
    </row>
    <row r="44" spans="1:14" x14ac:dyDescent="0.2">
      <c r="M44" s="8" t="s">
        <v>33</v>
      </c>
      <c r="N44" t="s">
        <v>32</v>
      </c>
    </row>
    <row r="45" spans="1:14" x14ac:dyDescent="0.2">
      <c r="L45" s="8" t="s">
        <v>27</v>
      </c>
      <c r="M45" s="8">
        <f>-SLOPE(C40:C42,B40:B42)</f>
        <v>-0.37314175887293571</v>
      </c>
      <c r="N45">
        <f>-SLOPE(D40:D42,B40:B42)</f>
        <v>-373.14175887293572</v>
      </c>
    </row>
    <row r="46" spans="1:14" x14ac:dyDescent="0.2">
      <c r="L46" s="8" t="s">
        <v>28</v>
      </c>
      <c r="M46" s="8">
        <f>RSQ(C40:C42,B40:B42)</f>
        <v>0.99998503922164195</v>
      </c>
      <c r="N46">
        <f>M46</f>
        <v>0.99998503922164195</v>
      </c>
    </row>
    <row r="47" spans="1:14" x14ac:dyDescent="0.2">
      <c r="L47" s="8" t="s">
        <v>29</v>
      </c>
      <c r="M47" s="8">
        <f>-B3/M45</f>
        <v>8.0398398964013467</v>
      </c>
      <c r="N47">
        <f>M47</f>
        <v>8.0398398964013467</v>
      </c>
    </row>
    <row r="48" spans="1:14" x14ac:dyDescent="0.2">
      <c r="L48" s="8" t="s">
        <v>30</v>
      </c>
      <c r="M48" s="8">
        <f>-(-10-B41)*M45</f>
        <v>-3.7135066723609285</v>
      </c>
      <c r="N48">
        <f>M48*1000</f>
        <v>-3713.5066723609284</v>
      </c>
    </row>
    <row r="49" spans="12:14" x14ac:dyDescent="0.2">
      <c r="L49" s="8" t="s">
        <v>31</v>
      </c>
      <c r="M49" s="8">
        <f>-(10-B41)*M45</f>
        <v>3.7493285050977856</v>
      </c>
      <c r="N49">
        <f>M49*1000</f>
        <v>3749.3285050977856</v>
      </c>
    </row>
  </sheetData>
  <mergeCells count="16">
    <mergeCell ref="A12:A13"/>
    <mergeCell ref="A2:A3"/>
    <mergeCell ref="A4:A5"/>
    <mergeCell ref="A6:A7"/>
    <mergeCell ref="A8:A9"/>
    <mergeCell ref="A10:A11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6:A27"/>
  </mergeCells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LBCB Serial Numbers</vt:lpstr>
      <vt:lpstr>X1 LOAD CELL LBCB 1</vt:lpstr>
      <vt:lpstr>X2 LOAD CELL LBCB 1</vt:lpstr>
      <vt:lpstr>Y1 LOAD CELL LBCB 1</vt:lpstr>
      <vt:lpstr>Z1 LOAD CELL LBCB 1</vt:lpstr>
      <vt:lpstr>Z2 LOAD CELL LBCB 1</vt:lpstr>
      <vt:lpstr>Z3 LOAD CELL LBCB 1</vt:lpstr>
    </vt:vector>
  </TitlesOfParts>
  <Company>the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Bletzinger, Michael Erwin</cp:lastModifiedBy>
  <dcterms:created xsi:type="dcterms:W3CDTF">2006-04-01T03:23:52Z</dcterms:created>
  <dcterms:modified xsi:type="dcterms:W3CDTF">2014-03-06T16:01:13Z</dcterms:modified>
</cp:coreProperties>
</file>