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45" yWindow="2325" windowWidth="19440" windowHeight="15285" tabRatio="852" firstSheet="1" activeTab="1"/>
  </bookViews>
  <sheets>
    <sheet name="LBCB Serial Numbers" sheetId="5" r:id="rId1"/>
    <sheet name="X1 LOAD CELL LBCB 1" sheetId="4" r:id="rId2"/>
    <sheet name="X2 LOAD CELL LBCB 1" sheetId="16" r:id="rId3"/>
    <sheet name="Y1 LOAD CELL LBCB 1" sheetId="17" r:id="rId4"/>
    <sheet name="Z1 LOAD CELL LBCB 1" sheetId="18" r:id="rId5"/>
    <sheet name="Z2 LOAD CELL LBCB 1" sheetId="19" r:id="rId6"/>
    <sheet name="Z3 LOAD CELL LBCB 1" sheetId="20" r:id="rId7"/>
  </sheets>
  <calcPr calcId="145621"/>
</workbook>
</file>

<file path=xl/calcChain.xml><?xml version="1.0" encoding="utf-8"?>
<calcChain xmlns="http://schemas.openxmlformats.org/spreadsheetml/2006/main">
  <c r="C27" i="20" l="1"/>
  <c r="B31" i="20" s="1"/>
  <c r="B23" i="20"/>
  <c r="B21" i="20"/>
  <c r="C17" i="20"/>
  <c r="D17" i="20" s="1"/>
  <c r="C15" i="20"/>
  <c r="D15" i="20" s="1"/>
  <c r="C9" i="20"/>
  <c r="C3" i="20"/>
  <c r="C23" i="20" s="1"/>
  <c r="C27" i="19"/>
  <c r="B23" i="19"/>
  <c r="B21" i="19"/>
  <c r="C17" i="19"/>
  <c r="D17" i="19" s="1"/>
  <c r="C15" i="19"/>
  <c r="D15" i="19" s="1"/>
  <c r="C9" i="19"/>
  <c r="C3" i="19"/>
  <c r="C23" i="19" s="1"/>
  <c r="C27" i="18"/>
  <c r="B31" i="18" s="1"/>
  <c r="B23" i="18"/>
  <c r="B21" i="18"/>
  <c r="C17" i="18"/>
  <c r="D17" i="18" s="1"/>
  <c r="C15" i="18"/>
  <c r="D15" i="18" s="1"/>
  <c r="C9" i="18"/>
  <c r="C31" i="18" s="1"/>
  <c r="C3" i="18"/>
  <c r="C23" i="18" s="1"/>
  <c r="C27" i="17"/>
  <c r="B31" i="17" s="1"/>
  <c r="B23" i="17"/>
  <c r="B21" i="17"/>
  <c r="C17" i="17"/>
  <c r="D17" i="17" s="1"/>
  <c r="C15" i="17"/>
  <c r="D15" i="17" s="1"/>
  <c r="C9" i="17"/>
  <c r="C3" i="17"/>
  <c r="C23" i="17" s="1"/>
  <c r="C27" i="16"/>
  <c r="B23" i="16"/>
  <c r="B21" i="16"/>
  <c r="C17" i="16"/>
  <c r="D17" i="16" s="1"/>
  <c r="C15" i="16"/>
  <c r="D15" i="16" s="1"/>
  <c r="C9" i="16"/>
  <c r="C31" i="16" s="1"/>
  <c r="C3" i="16"/>
  <c r="D3" i="16" s="1"/>
  <c r="B21" i="4"/>
  <c r="B23" i="4"/>
  <c r="B35" i="16" l="1"/>
  <c r="C42" i="16" s="1"/>
  <c r="C31" i="20"/>
  <c r="B35" i="20" s="1"/>
  <c r="C42" i="20" s="1"/>
  <c r="C31" i="19"/>
  <c r="B35" i="19" s="1"/>
  <c r="C42" i="19" s="1"/>
  <c r="C31" i="17"/>
  <c r="B35" i="17" s="1"/>
  <c r="C42" i="17" s="1"/>
  <c r="B33" i="20"/>
  <c r="C40" i="20" s="1"/>
  <c r="B33" i="18"/>
  <c r="C40" i="18" s="1"/>
  <c r="B33" i="17"/>
  <c r="C40" i="17" s="1"/>
  <c r="D3" i="20"/>
  <c r="C21" i="20"/>
  <c r="D3" i="19"/>
  <c r="B31" i="19"/>
  <c r="B33" i="19" s="1"/>
  <c r="C40" i="19" s="1"/>
  <c r="C21" i="19"/>
  <c r="B35" i="18"/>
  <c r="C42" i="18" s="1"/>
  <c r="C21" i="18"/>
  <c r="D3" i="18"/>
  <c r="C21" i="17"/>
  <c r="D3" i="17"/>
  <c r="D21" i="16"/>
  <c r="D23" i="16"/>
  <c r="C23" i="16"/>
  <c r="B31" i="16"/>
  <c r="B33" i="16" s="1"/>
  <c r="C40" i="16" s="1"/>
  <c r="C21" i="16"/>
  <c r="C3" i="4"/>
  <c r="C21" i="4" s="1"/>
  <c r="C9" i="4"/>
  <c r="C15" i="4"/>
  <c r="D15" i="4" s="1"/>
  <c r="C17" i="4"/>
  <c r="D17" i="4" s="1"/>
  <c r="C27" i="4"/>
  <c r="D3" i="4" l="1"/>
  <c r="D21" i="4" s="1"/>
  <c r="B31" i="4"/>
  <c r="M45" i="20"/>
  <c r="M47" i="20" s="1"/>
  <c r="N47" i="20" s="1"/>
  <c r="M46" i="20"/>
  <c r="N46" i="20" s="1"/>
  <c r="M46" i="18"/>
  <c r="N46" i="18" s="1"/>
  <c r="M45" i="18"/>
  <c r="M47" i="18" s="1"/>
  <c r="N47" i="18" s="1"/>
  <c r="M45" i="17"/>
  <c r="M49" i="17" s="1"/>
  <c r="N49" i="17" s="1"/>
  <c r="C35" i="20"/>
  <c r="D42" i="20" s="1"/>
  <c r="C33" i="20"/>
  <c r="D40" i="20" s="1"/>
  <c r="D23" i="20"/>
  <c r="D21" i="20"/>
  <c r="C33" i="19"/>
  <c r="D40" i="19" s="1"/>
  <c r="C35" i="19"/>
  <c r="D42" i="19" s="1"/>
  <c r="M45" i="19"/>
  <c r="M46" i="19"/>
  <c r="N46" i="19" s="1"/>
  <c r="D21" i="19"/>
  <c r="D23" i="19"/>
  <c r="C35" i="18"/>
  <c r="D42" i="18" s="1"/>
  <c r="C33" i="18"/>
  <c r="D40" i="18" s="1"/>
  <c r="D23" i="18"/>
  <c r="D21" i="18"/>
  <c r="C35" i="17"/>
  <c r="D42" i="17" s="1"/>
  <c r="C33" i="17"/>
  <c r="D40" i="17" s="1"/>
  <c r="N45" i="17" s="1"/>
  <c r="M46" i="17"/>
  <c r="N46" i="17" s="1"/>
  <c r="D21" i="17"/>
  <c r="D23" i="17"/>
  <c r="C33" i="16"/>
  <c r="D40" i="16" s="1"/>
  <c r="C35" i="16"/>
  <c r="D42" i="16" s="1"/>
  <c r="M45" i="16"/>
  <c r="M46" i="16"/>
  <c r="N46" i="16" s="1"/>
  <c r="D33" i="16"/>
  <c r="E40" i="16" s="1"/>
  <c r="D35" i="16"/>
  <c r="E42" i="16" s="1"/>
  <c r="C23" i="4"/>
  <c r="C31" i="4"/>
  <c r="N45" i="19" l="1"/>
  <c r="D23" i="4"/>
  <c r="C33" i="4"/>
  <c r="D40" i="4" s="1"/>
  <c r="B33" i="4"/>
  <c r="C40" i="4" s="1"/>
  <c r="M49" i="20"/>
  <c r="N49" i="20" s="1"/>
  <c r="M48" i="20"/>
  <c r="N48" i="20" s="1"/>
  <c r="M49" i="18"/>
  <c r="N49" i="18" s="1"/>
  <c r="M48" i="18"/>
  <c r="N48" i="18" s="1"/>
  <c r="M47" i="17"/>
  <c r="N47" i="17" s="1"/>
  <c r="M48" i="17"/>
  <c r="N48" i="17" s="1"/>
  <c r="D33" i="20"/>
  <c r="E40" i="20" s="1"/>
  <c r="D35" i="20"/>
  <c r="E42" i="20" s="1"/>
  <c r="N45" i="20"/>
  <c r="D33" i="19"/>
  <c r="E40" i="19" s="1"/>
  <c r="D35" i="19"/>
  <c r="E42" i="19" s="1"/>
  <c r="M48" i="19"/>
  <c r="N48" i="19" s="1"/>
  <c r="M47" i="19"/>
  <c r="N47" i="19" s="1"/>
  <c r="M49" i="19"/>
  <c r="N49" i="19" s="1"/>
  <c r="D35" i="18"/>
  <c r="E42" i="18" s="1"/>
  <c r="D33" i="18"/>
  <c r="E40" i="18" s="1"/>
  <c r="N45" i="18"/>
  <c r="D33" i="17"/>
  <c r="E40" i="17" s="1"/>
  <c r="D35" i="17"/>
  <c r="E42" i="17" s="1"/>
  <c r="M48" i="16"/>
  <c r="N48" i="16" s="1"/>
  <c r="M49" i="16"/>
  <c r="N49" i="16" s="1"/>
  <c r="M47" i="16"/>
  <c r="N47" i="16" s="1"/>
  <c r="N45" i="16"/>
  <c r="B35" i="4"/>
  <c r="C42" i="4" s="1"/>
  <c r="M45" i="4" s="1"/>
  <c r="M48" i="4" s="1"/>
  <c r="N48" i="4" s="1"/>
  <c r="C35" i="4"/>
  <c r="D42" i="4" s="1"/>
  <c r="D35" i="4"/>
  <c r="E42" i="4" s="1"/>
  <c r="D33" i="4"/>
  <c r="E40" i="4" s="1"/>
  <c r="N45" i="4" l="1"/>
  <c r="M46" i="4"/>
  <c r="N46" i="4" s="1"/>
  <c r="M49" i="4"/>
  <c r="N49" i="4" s="1"/>
  <c r="M47" i="4"/>
  <c r="N47" i="4" s="1"/>
</calcChain>
</file>

<file path=xl/sharedStrings.xml><?xml version="1.0" encoding="utf-8"?>
<sst xmlns="http://schemas.openxmlformats.org/spreadsheetml/2006/main" count="416" uniqueCount="59">
  <si>
    <t>Shunt Resistance</t>
  </si>
  <si>
    <t>Excitation</t>
  </si>
  <si>
    <t>KIP</t>
  </si>
  <si>
    <t>N</t>
  </si>
  <si>
    <t>Ω</t>
  </si>
  <si>
    <t>KΩ</t>
  </si>
  <si>
    <t>Load Cell Capacity</t>
  </si>
  <si>
    <t>Rated Output</t>
  </si>
  <si>
    <t>Zero Balance</t>
  </si>
  <si>
    <t>%RO</t>
  </si>
  <si>
    <t>Lbs</t>
  </si>
  <si>
    <t>V</t>
  </si>
  <si>
    <t>Factory Slope</t>
  </si>
  <si>
    <t>KIP/mV/V</t>
  </si>
  <si>
    <t>Lbs/mV/V</t>
  </si>
  <si>
    <t>N/mV/V</t>
  </si>
  <si>
    <t>Factory Offset</t>
  </si>
  <si>
    <t>Shunt Output</t>
  </si>
  <si>
    <t>Zero Load</t>
  </si>
  <si>
    <t>LBCB BOX -Load Cell Serial Numbers</t>
  </si>
  <si>
    <t>X1</t>
    <phoneticPr fontId="1" type="noConversion"/>
  </si>
  <si>
    <t>X2</t>
    <phoneticPr fontId="1" type="noConversion"/>
  </si>
  <si>
    <t>Y1</t>
    <phoneticPr fontId="1" type="noConversion"/>
  </si>
  <si>
    <t>Z1</t>
    <phoneticPr fontId="1" type="noConversion"/>
  </si>
  <si>
    <t>Z2</t>
    <phoneticPr fontId="1" type="noConversion"/>
  </si>
  <si>
    <t>Z3</t>
    <phoneticPr fontId="1" type="noConversion"/>
  </si>
  <si>
    <t>LBCB 1</t>
  </si>
  <si>
    <t>Slope</t>
  </si>
  <si>
    <t>R2</t>
  </si>
  <si>
    <t xml:space="preserve">Voltage @ Max Kip </t>
  </si>
  <si>
    <t>Max Kip Compression</t>
    <phoneticPr fontId="11" type="noConversion"/>
  </si>
  <si>
    <t>Max Kip Tension</t>
    <phoneticPr fontId="11" type="noConversion"/>
  </si>
  <si>
    <t>lb</t>
  </si>
  <si>
    <t>kip</t>
  </si>
  <si>
    <t>Output Resistance</t>
  </si>
  <si>
    <t>Tension mV/V</t>
  </si>
  <si>
    <t>Compression mV/V</t>
  </si>
  <si>
    <t>Shunt Load Tension (Positive)</t>
  </si>
  <si>
    <t>Shunt Load Compression (Negative)</t>
  </si>
  <si>
    <t>Shunt Tension (Positive)</t>
  </si>
  <si>
    <t>Shunt Compression (Negative)</t>
  </si>
  <si>
    <t>FACTORY CALIBRATION #376735</t>
  </si>
  <si>
    <t>INSTALLED CALIBRATION #376735</t>
  </si>
  <si>
    <t>MEASURED VOLTAGES #376735</t>
  </si>
  <si>
    <t>FACTORY CALIBRATION #391915</t>
  </si>
  <si>
    <t>INSTALLED CALIBRATION #391915</t>
  </si>
  <si>
    <t>MEASURED VOLTAGES #391915</t>
  </si>
  <si>
    <t>FACTORY CALIBRATION #376748</t>
  </si>
  <si>
    <t>INSTALLED CALIBRATION #376748</t>
  </si>
  <si>
    <t>MEASURED VOLTAGES #376748</t>
  </si>
  <si>
    <t>FACTORY CALIBRATION #376737</t>
  </si>
  <si>
    <t>INSTALLED CALIBRATION #376737</t>
  </si>
  <si>
    <t>MEASURED VOLTAGES #376737</t>
  </si>
  <si>
    <t>FACTORY CALIBRATION #376733</t>
  </si>
  <si>
    <t>INSTALLED CALIBRATION #376733</t>
  </si>
  <si>
    <t>MEASURED VOLTAGES #376733</t>
  </si>
  <si>
    <t>FACTORY CALIBRATION #376743</t>
  </si>
  <si>
    <t>INSTALLED CALIBRATION #376743</t>
  </si>
  <si>
    <t>MEASURED VOLTAGES #376743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</si>
</sst>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12" x14ac:knownFonts="1">
    <font>
      <sz val="10"/>
      <name val="Arial"/>
    </font>
    <font>
      <u/>
      <sz val="10"/>
      <color indexed="3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0"/>
      <name val="Arial"/>
      <family val="2"/>
    </font>
    <font>
      <b/>
      <sz val="20"/>
      <color indexed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6"/>
      <name val="Times New Roman"/>
      <family val="1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wrapText="1"/>
    </xf>
    <xf numFmtId="0" fontId="2" fillId="2" borderId="2" xfId="0" applyFont="1" applyFill="1" applyBorder="1" applyAlignment="1" applyProtection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1" xfId="0" applyFont="1" applyFill="1" applyBorder="1"/>
    <xf numFmtId="0" fontId="6" fillId="0" borderId="0" xfId="0" applyFont="1"/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2" fontId="2" fillId="3" borderId="3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 applyProtection="1">
      <alignment horizontal="center" wrapText="1"/>
    </xf>
    <xf numFmtId="164" fontId="2" fillId="2" borderId="2" xfId="0" applyNumberFormat="1" applyFont="1" applyFill="1" applyBorder="1" applyAlignment="1" applyProtection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 applyProtection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/>
    <xf numFmtId="164" fontId="6" fillId="4" borderId="5" xfId="0" applyNumberFormat="1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7" fillId="4" borderId="6" xfId="0" applyFont="1" applyFill="1" applyBorder="1" applyAlignment="1"/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164" fontId="8" fillId="2" borderId="2" xfId="0" applyNumberFormat="1" applyFont="1" applyFill="1" applyBorder="1" applyAlignment="1">
      <alignment horizontal="center" wrapText="1"/>
    </xf>
    <xf numFmtId="164" fontId="9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64" fontId="8" fillId="5" borderId="2" xfId="0" applyNumberFormat="1" applyFont="1" applyFill="1" applyBorder="1" applyAlignment="1">
      <alignment horizontal="center" wrapText="1"/>
    </xf>
    <xf numFmtId="164" fontId="8" fillId="6" borderId="2" xfId="0" applyNumberFormat="1" applyFont="1" applyFill="1" applyBorder="1" applyAlignment="1">
      <alignment horizontal="center" wrapText="1"/>
    </xf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164" fontId="8" fillId="7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 applyProtection="1">
      <alignment horizontal="center" wrapText="1"/>
    </xf>
    <xf numFmtId="0" fontId="2" fillId="0" borderId="2" xfId="0" applyFont="1" applyFill="1" applyBorder="1" applyAlignment="1" applyProtection="1">
      <alignment horizontal="center" wrapText="1"/>
    </xf>
    <xf numFmtId="0" fontId="3" fillId="0" borderId="2" xfId="0" applyFont="1" applyFill="1" applyBorder="1" applyAlignment="1" applyProtection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164" fontId="8" fillId="0" borderId="2" xfId="0" applyNumberFormat="1" applyFont="1" applyFill="1" applyBorder="1" applyAlignment="1">
      <alignment horizontal="center" wrapText="1"/>
    </xf>
    <xf numFmtId="165" fontId="2" fillId="0" borderId="2" xfId="0" applyNumberFormat="1" applyFont="1" applyFill="1" applyBorder="1" applyAlignment="1" applyProtection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 wrapText="1"/>
    </xf>
    <xf numFmtId="2" fontId="2" fillId="0" borderId="3" xfId="0" applyNumberFormat="1" applyFont="1" applyFill="1" applyBorder="1" applyAlignment="1">
      <alignment horizontal="center" wrapText="1"/>
    </xf>
    <xf numFmtId="2" fontId="2" fillId="0" borderId="2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165" fontId="2" fillId="7" borderId="2" xfId="0" applyNumberFormat="1" applyFont="1" applyFill="1" applyBorder="1" applyAlignment="1">
      <alignment horizontal="center" wrapText="1"/>
    </xf>
    <xf numFmtId="165" fontId="2" fillId="7" borderId="3" xfId="0" applyNumberFormat="1" applyFont="1" applyFill="1" applyBorder="1" applyAlignment="1">
      <alignment horizontal="center" wrapText="1"/>
    </xf>
    <xf numFmtId="165" fontId="2" fillId="7" borderId="2" xfId="0" applyNumberFormat="1" applyFont="1" applyFill="1" applyBorder="1" applyAlignment="1" applyProtection="1">
      <alignment horizontal="center" wrapText="1"/>
    </xf>
    <xf numFmtId="165" fontId="2" fillId="7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 vertical="center" wrapText="1"/>
    </xf>
    <xf numFmtId="164" fontId="9" fillId="5" borderId="2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</xf>
    <xf numFmtId="2" fontId="2" fillId="2" borderId="3" xfId="0" applyNumberFormat="1" applyFont="1" applyFill="1" applyBorder="1" applyAlignment="1" applyProtection="1">
      <alignment horizontal="center" vertical="center" wrapText="1"/>
    </xf>
    <xf numFmtId="2" fontId="2" fillId="2" borderId="1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2" fontId="2" fillId="0" borderId="3" xfId="0" applyNumberFormat="1" applyFont="1" applyFill="1" applyBorder="1" applyAlignment="1" applyProtection="1">
      <alignment horizontal="center" vertical="center" wrapText="1"/>
    </xf>
    <xf numFmtId="2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2" fontId="2" fillId="0" borderId="3" xfId="0" applyNumberFormat="1" applyFont="1" applyFill="1" applyBorder="1" applyAlignment="1" applyProtection="1">
      <alignment horizontal="center" vertical="center"/>
    </xf>
    <xf numFmtId="2" fontId="2" fillId="0" borderId="4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4657022646038593"/>
          <c:y val="2.9371999231803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005867657468606E-2"/>
          <c:y val="0.1613834556207106"/>
          <c:w val="0.75789495325490941"/>
          <c:h val="0.72910739771499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5716167673436662"/>
                  <c:y val="-0.17896671130097691"/>
                </c:manualLayout>
              </c:layout>
              <c:numFmt formatCode="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'X1 LOAD CELL LBCB 1'!$B$40:$B$42</c:f>
              <c:numCache>
                <c:formatCode>0.0000</c:formatCode>
                <c:ptCount val="3"/>
                <c:pt idx="0">
                  <c:v>4.9671599999999998</c:v>
                </c:pt>
                <c:pt idx="1">
                  <c:v>-0.112997</c:v>
                </c:pt>
                <c:pt idx="2">
                  <c:v>-5.1892899999999997</c:v>
                </c:pt>
              </c:numCache>
            </c:numRef>
          </c:xVal>
          <c:yVal>
            <c:numRef>
              <c:f>'X1 LOAD CELL LBCB 1'!$C$40:$C$42</c:f>
              <c:numCache>
                <c:formatCode>0.0000</c:formatCode>
                <c:ptCount val="3"/>
                <c:pt idx="0">
                  <c:v>2.1505394208546944</c:v>
                </c:pt>
                <c:pt idx="1">
                  <c:v>0</c:v>
                </c:pt>
                <c:pt idx="2">
                  <c:v>-2.1296726673950901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62208"/>
        <c:axId val="122463360"/>
      </c:scatterChart>
      <c:valAx>
        <c:axId val="12246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(V)</a:t>
                </a:r>
              </a:p>
            </c:rich>
          </c:tx>
          <c:layout>
            <c:manualLayout>
              <c:xMode val="edge"/>
              <c:yMode val="edge"/>
              <c:x val="0.39378403830174491"/>
              <c:y val="0.914725476388622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463360"/>
        <c:crosses val="autoZero"/>
        <c:crossBetween val="midCat"/>
      </c:valAx>
      <c:valAx>
        <c:axId val="122463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(KIP)</a:t>
                </a:r>
              </a:p>
            </c:rich>
          </c:tx>
          <c:layout>
            <c:manualLayout>
              <c:xMode val="edge"/>
              <c:yMode val="edge"/>
              <c:x val="1.6072804969730542E-2"/>
              <c:y val="0.425892708533384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4622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032862475105187"/>
          <c:y val="0.53457012995326803"/>
          <c:w val="0.13166240652079297"/>
          <c:h val="8.9433668352431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4657022646038593"/>
          <c:y val="2.9371999231803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005867657468606E-2"/>
          <c:y val="0.1613834556207106"/>
          <c:w val="0.75789495325490941"/>
          <c:h val="0.72910739771499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5716167673436662"/>
                  <c:y val="-0.17896671130097691"/>
                </c:manualLayout>
              </c:layout>
              <c:numFmt formatCode="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'X2 LOAD CELL LBCB 1'!$B$40:$B$42</c:f>
              <c:numCache>
                <c:formatCode>0.0000</c:formatCode>
                <c:ptCount val="3"/>
                <c:pt idx="0">
                  <c:v>5.05619</c:v>
                </c:pt>
                <c:pt idx="1">
                  <c:v>-0.103634</c:v>
                </c:pt>
                <c:pt idx="2">
                  <c:v>-5.2551199999999998</c:v>
                </c:pt>
              </c:numCache>
            </c:numRef>
          </c:xVal>
          <c:yVal>
            <c:numRef>
              <c:f>'X2 LOAD CELL LBCB 1'!$C$40:$C$42</c:f>
              <c:numCache>
                <c:formatCode>0.0000</c:formatCode>
                <c:ptCount val="3"/>
                <c:pt idx="0">
                  <c:v>2.1383499207318417</c:v>
                </c:pt>
                <c:pt idx="1">
                  <c:v>0</c:v>
                </c:pt>
                <c:pt idx="2">
                  <c:v>-2.1399515176488655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62784"/>
        <c:axId val="78434240"/>
      </c:scatterChart>
      <c:valAx>
        <c:axId val="122462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(V)</a:t>
                </a:r>
              </a:p>
            </c:rich>
          </c:tx>
          <c:layout>
            <c:manualLayout>
              <c:xMode val="edge"/>
              <c:yMode val="edge"/>
              <c:x val="0.39378403830174491"/>
              <c:y val="0.914725476388622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434240"/>
        <c:crosses val="autoZero"/>
        <c:crossBetween val="midCat"/>
      </c:valAx>
      <c:valAx>
        <c:axId val="78434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(KIP)</a:t>
                </a:r>
              </a:p>
            </c:rich>
          </c:tx>
          <c:layout>
            <c:manualLayout>
              <c:xMode val="edge"/>
              <c:yMode val="edge"/>
              <c:x val="1.6072804969730542E-2"/>
              <c:y val="0.425892708533384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4627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032862475105187"/>
          <c:y val="0.53457012995326803"/>
          <c:w val="0.13166240652079297"/>
          <c:h val="8.9433668352431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4657022646038593"/>
          <c:y val="2.9371999231803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005867657468606E-2"/>
          <c:y val="0.1613834556207106"/>
          <c:w val="0.75789495325490941"/>
          <c:h val="0.72910739771499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5716167673436662"/>
                  <c:y val="-0.17896671130097691"/>
                </c:manualLayout>
              </c:layout>
              <c:numFmt formatCode="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'Y1 LOAD CELL LBCB 1'!$B$40:$B$42</c:f>
              <c:numCache>
                <c:formatCode>0.0000</c:formatCode>
                <c:ptCount val="3"/>
                <c:pt idx="0">
                  <c:v>5.3967900000000002</c:v>
                </c:pt>
                <c:pt idx="1">
                  <c:v>-0.28010099999999999</c:v>
                </c:pt>
                <c:pt idx="2">
                  <c:v>-5.9683000000000002</c:v>
                </c:pt>
              </c:numCache>
            </c:numRef>
          </c:xVal>
          <c:yVal>
            <c:numRef>
              <c:f>'Y1 LOAD CELL LBCB 1'!$C$40:$C$42</c:f>
              <c:numCache>
                <c:formatCode>0.0000</c:formatCode>
                <c:ptCount val="3"/>
                <c:pt idx="0">
                  <c:v>2.1448495690002707</c:v>
                </c:pt>
                <c:pt idx="1">
                  <c:v>0</c:v>
                </c:pt>
                <c:pt idx="2">
                  <c:v>-2.1428500798962085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23456"/>
        <c:axId val="153724032"/>
      </c:scatterChart>
      <c:valAx>
        <c:axId val="15372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(V)</a:t>
                </a:r>
              </a:p>
            </c:rich>
          </c:tx>
          <c:layout>
            <c:manualLayout>
              <c:xMode val="edge"/>
              <c:yMode val="edge"/>
              <c:x val="0.39378403830174491"/>
              <c:y val="0.914725476388622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24032"/>
        <c:crosses val="autoZero"/>
        <c:crossBetween val="midCat"/>
      </c:valAx>
      <c:valAx>
        <c:axId val="153724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(KIP)</a:t>
                </a:r>
              </a:p>
            </c:rich>
          </c:tx>
          <c:layout>
            <c:manualLayout>
              <c:xMode val="edge"/>
              <c:yMode val="edge"/>
              <c:x val="1.6072804969730542E-2"/>
              <c:y val="0.425892708533384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2345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032862475105187"/>
          <c:y val="0.53457012995326803"/>
          <c:w val="0.13166240652079297"/>
          <c:h val="8.9433668352431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4657022646038593"/>
          <c:y val="2.9371999231803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005867657468606E-2"/>
          <c:y val="0.1613834556207106"/>
          <c:w val="0.75789495325490941"/>
          <c:h val="0.72910739771499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5716167673436662"/>
                  <c:y val="-0.17896671130097691"/>
                </c:manualLayout>
              </c:layout>
              <c:numFmt formatCode="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'Z1 LOAD CELL LBCB 1'!$B$40:$B$42</c:f>
              <c:numCache>
                <c:formatCode>0.0000</c:formatCode>
                <c:ptCount val="3"/>
                <c:pt idx="0">
                  <c:v>5.6735199999999999</c:v>
                </c:pt>
                <c:pt idx="1">
                  <c:v>-1.9173800000000001E-2</c:v>
                </c:pt>
                <c:pt idx="2">
                  <c:v>-5.7278099999999998</c:v>
                </c:pt>
              </c:numCache>
            </c:numRef>
          </c:xVal>
          <c:yVal>
            <c:numRef>
              <c:f>'Z1 LOAD CELL LBCB 1'!$C$40:$C$42</c:f>
              <c:numCache>
                <c:formatCode>0.0000</c:formatCode>
                <c:ptCount val="3"/>
                <c:pt idx="0">
                  <c:v>2.1541108755422496</c:v>
                </c:pt>
                <c:pt idx="1">
                  <c:v>0</c:v>
                </c:pt>
                <c:pt idx="2">
                  <c:v>-2.1356966640190627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25760"/>
        <c:axId val="153726336"/>
      </c:scatterChart>
      <c:valAx>
        <c:axId val="15372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(V)</a:t>
                </a:r>
              </a:p>
            </c:rich>
          </c:tx>
          <c:layout>
            <c:manualLayout>
              <c:xMode val="edge"/>
              <c:yMode val="edge"/>
              <c:x val="0.39378403830174491"/>
              <c:y val="0.914725476388622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26336"/>
        <c:crosses val="autoZero"/>
        <c:crossBetween val="midCat"/>
      </c:valAx>
      <c:valAx>
        <c:axId val="153726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(KIP)</a:t>
                </a:r>
              </a:p>
            </c:rich>
          </c:tx>
          <c:layout>
            <c:manualLayout>
              <c:xMode val="edge"/>
              <c:yMode val="edge"/>
              <c:x val="1.6072804969730542E-2"/>
              <c:y val="0.425892708533384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2576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032862475105187"/>
          <c:y val="0.53457012995326803"/>
          <c:w val="0.13166240652079297"/>
          <c:h val="8.9433668352431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4657022646038593"/>
          <c:y val="2.9371999231803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005867657468606E-2"/>
          <c:y val="0.1613834556207106"/>
          <c:w val="0.75789495325490941"/>
          <c:h val="0.72910739771499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5716167673436662"/>
                  <c:y val="-0.17896671130097691"/>
                </c:manualLayout>
              </c:layout>
              <c:numFmt formatCode="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'Z2 LOAD CELL LBCB 1'!$B$40:$B$42</c:f>
              <c:numCache>
                <c:formatCode>0.0000</c:formatCode>
                <c:ptCount val="3"/>
                <c:pt idx="0">
                  <c:v>5.76668</c:v>
                </c:pt>
                <c:pt idx="1">
                  <c:v>-1.74717E-2</c:v>
                </c:pt>
                <c:pt idx="2">
                  <c:v>-5.7953200000000002</c:v>
                </c:pt>
              </c:numCache>
            </c:numRef>
          </c:xVal>
          <c:yVal>
            <c:numRef>
              <c:f>'Z2 LOAD CELL LBCB 1'!$C$40:$C$42</c:f>
              <c:numCache>
                <c:formatCode>0.0000</c:formatCode>
                <c:ptCount val="3"/>
                <c:pt idx="0">
                  <c:v>2.1323304399018488</c:v>
                </c:pt>
                <c:pt idx="1">
                  <c:v>0</c:v>
                </c:pt>
                <c:pt idx="2">
                  <c:v>-2.1440477104781581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28064"/>
        <c:axId val="153728640"/>
      </c:scatterChart>
      <c:valAx>
        <c:axId val="153728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(V)</a:t>
                </a:r>
              </a:p>
            </c:rich>
          </c:tx>
          <c:layout>
            <c:manualLayout>
              <c:xMode val="edge"/>
              <c:yMode val="edge"/>
              <c:x val="0.39378403830174491"/>
              <c:y val="0.914725476388622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28640"/>
        <c:crosses val="autoZero"/>
        <c:crossBetween val="midCat"/>
      </c:valAx>
      <c:valAx>
        <c:axId val="1537286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(KIP)</a:t>
                </a:r>
              </a:p>
            </c:rich>
          </c:tx>
          <c:layout>
            <c:manualLayout>
              <c:xMode val="edge"/>
              <c:yMode val="edge"/>
              <c:x val="1.6072804969730542E-2"/>
              <c:y val="0.425892708533384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280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032862475105187"/>
          <c:y val="0.53457012995326803"/>
          <c:w val="0.13166240652079297"/>
          <c:h val="8.9433668352431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4657022646038593"/>
          <c:y val="2.9371999231803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005867657468606E-2"/>
          <c:y val="0.1613834556207106"/>
          <c:w val="0.75789495325490941"/>
          <c:h val="0.72910739771499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5716167673436662"/>
                  <c:y val="-0.17896671130097691"/>
                </c:manualLayout>
              </c:layout>
              <c:numFmt formatCode="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'Z3 LOAD CELL LBCB 1'!$B$40:$B$42</c:f>
              <c:numCache>
                <c:formatCode>0.0000</c:formatCode>
                <c:ptCount val="3"/>
                <c:pt idx="0">
                  <c:v>5.5151300000000001</c:v>
                </c:pt>
                <c:pt idx="1">
                  <c:v>-0.22581999999999999</c:v>
                </c:pt>
                <c:pt idx="2">
                  <c:v>-5.9638200000000001</c:v>
                </c:pt>
              </c:numCache>
            </c:numRef>
          </c:xVal>
          <c:yVal>
            <c:numRef>
              <c:f>'Z3 LOAD CELL LBCB 1'!$C$40:$C$42</c:f>
              <c:numCache>
                <c:formatCode>0.0000</c:formatCode>
                <c:ptCount val="3"/>
                <c:pt idx="0">
                  <c:v>2.1577739718082376</c:v>
                </c:pt>
                <c:pt idx="1">
                  <c:v>0</c:v>
                </c:pt>
                <c:pt idx="2">
                  <c:v>-2.1378724565009914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30368"/>
        <c:axId val="155025408"/>
      </c:scatterChart>
      <c:valAx>
        <c:axId val="153730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(V)</a:t>
                </a:r>
              </a:p>
            </c:rich>
          </c:tx>
          <c:layout>
            <c:manualLayout>
              <c:xMode val="edge"/>
              <c:yMode val="edge"/>
              <c:x val="0.39378403830174491"/>
              <c:y val="0.914725476388622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025408"/>
        <c:crosses val="autoZero"/>
        <c:crossBetween val="midCat"/>
      </c:valAx>
      <c:valAx>
        <c:axId val="155025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(KIP)</a:t>
                </a:r>
              </a:p>
            </c:rich>
          </c:tx>
          <c:layout>
            <c:manualLayout>
              <c:xMode val="edge"/>
              <c:yMode val="edge"/>
              <c:x val="1.6072804969730542E-2"/>
              <c:y val="0.425892708533384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303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032862475105187"/>
          <c:y val="0.53457012995326803"/>
          <c:w val="0.13166240652079297"/>
          <c:h val="8.9433668352431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10</xdr:col>
      <xdr:colOff>809625</xdr:colOff>
      <xdr:row>72</xdr:row>
      <xdr:rowOff>152400</xdr:rowOff>
    </xdr:to>
    <xdr:graphicFrame macro="">
      <xdr:nvGraphicFramePr>
        <xdr:cNvPr id="1339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10</xdr:col>
      <xdr:colOff>809625</xdr:colOff>
      <xdr:row>72</xdr:row>
      <xdr:rowOff>152400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10</xdr:col>
      <xdr:colOff>809625</xdr:colOff>
      <xdr:row>72</xdr:row>
      <xdr:rowOff>152400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10</xdr:col>
      <xdr:colOff>809625</xdr:colOff>
      <xdr:row>72</xdr:row>
      <xdr:rowOff>152400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10</xdr:col>
      <xdr:colOff>809625</xdr:colOff>
      <xdr:row>72</xdr:row>
      <xdr:rowOff>152400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10</xdr:col>
      <xdr:colOff>809625</xdr:colOff>
      <xdr:row>72</xdr:row>
      <xdr:rowOff>152400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20" sqref="F20"/>
    </sheetView>
  </sheetViews>
  <sheetFormatPr defaultColWidth="8.85546875" defaultRowHeight="12.75" x14ac:dyDescent="0.2"/>
  <cols>
    <col min="1" max="1" width="54.7109375" customWidth="1"/>
  </cols>
  <sheetData>
    <row r="1" spans="1:2" ht="20.25" x14ac:dyDescent="0.3">
      <c r="A1" s="33" t="s">
        <v>19</v>
      </c>
    </row>
    <row r="2" spans="1:2" ht="20.25" x14ac:dyDescent="0.3">
      <c r="A2" s="34" t="s">
        <v>26</v>
      </c>
    </row>
    <row r="3" spans="1:2" ht="20.25" x14ac:dyDescent="0.3">
      <c r="A3" s="35">
        <v>376740</v>
      </c>
      <c r="B3" t="s">
        <v>20</v>
      </c>
    </row>
    <row r="4" spans="1:2" ht="20.25" x14ac:dyDescent="0.3">
      <c r="A4" s="35">
        <v>376741</v>
      </c>
      <c r="B4" t="s">
        <v>21</v>
      </c>
    </row>
    <row r="5" spans="1:2" ht="20.25" x14ac:dyDescent="0.3">
      <c r="A5" s="35">
        <v>376747</v>
      </c>
      <c r="B5" t="s">
        <v>22</v>
      </c>
    </row>
    <row r="6" spans="1:2" ht="20.25" x14ac:dyDescent="0.3">
      <c r="A6" s="35">
        <v>376739</v>
      </c>
      <c r="B6" t="s">
        <v>23</v>
      </c>
    </row>
    <row r="7" spans="1:2" ht="20.25" x14ac:dyDescent="0.3">
      <c r="A7" s="35">
        <v>376749</v>
      </c>
      <c r="B7" t="s">
        <v>24</v>
      </c>
    </row>
    <row r="8" spans="1:2" ht="20.25" x14ac:dyDescent="0.3">
      <c r="A8" s="35">
        <v>376751</v>
      </c>
      <c r="B8" t="s">
        <v>25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B13" zoomScale="85" workbookViewId="0">
      <selection activeCell="B40" sqref="B40"/>
    </sheetView>
  </sheetViews>
  <sheetFormatPr defaultColWidth="8.85546875" defaultRowHeight="12.75" x14ac:dyDescent="0.2"/>
  <cols>
    <col min="1" max="1" width="32" style="7" customWidth="1"/>
    <col min="2" max="2" width="17.28515625" style="20" bestFit="1" customWidth="1"/>
    <col min="3" max="3" width="23.7109375" style="20" bestFit="1" customWidth="1"/>
    <col min="4" max="4" width="19" style="20" bestFit="1" customWidth="1"/>
    <col min="5" max="5" width="19" style="8" bestFit="1" customWidth="1"/>
    <col min="6" max="7" width="9.140625" style="8" customWidth="1"/>
    <col min="8" max="8" width="13.28515625" style="8" customWidth="1"/>
    <col min="9" max="9" width="12.28515625" style="8" customWidth="1"/>
    <col min="10" max="10" width="12.42578125" style="8" customWidth="1"/>
    <col min="11" max="11" width="13" style="8" customWidth="1"/>
    <col min="12" max="12" width="18.85546875" style="8" customWidth="1"/>
    <col min="13" max="13" width="9.140625" style="8" customWidth="1"/>
  </cols>
  <sheetData>
    <row r="1" spans="1:11" s="23" customFormat="1" ht="26.25" x14ac:dyDescent="0.4">
      <c r="A1" s="24" t="s">
        <v>41</v>
      </c>
      <c r="B1" s="21"/>
      <c r="C1" s="21"/>
      <c r="D1" s="21"/>
      <c r="E1" s="22"/>
      <c r="F1" s="22"/>
      <c r="G1" s="22"/>
      <c r="H1" s="22"/>
      <c r="I1" s="22"/>
    </row>
    <row r="2" spans="1:11" s="39" customFormat="1" ht="15.75" x14ac:dyDescent="0.25">
      <c r="A2" s="70" t="s">
        <v>6</v>
      </c>
      <c r="B2" s="38" t="s">
        <v>2</v>
      </c>
      <c r="C2" s="38" t="s">
        <v>10</v>
      </c>
      <c r="D2" s="38" t="s">
        <v>3</v>
      </c>
    </row>
    <row r="3" spans="1:11" s="40" customFormat="1" ht="15.75" x14ac:dyDescent="0.25">
      <c r="A3" s="71"/>
      <c r="B3" s="38">
        <v>3</v>
      </c>
      <c r="C3" s="38">
        <f>B$3*1000</f>
        <v>3000</v>
      </c>
      <c r="D3" s="38">
        <f>C$3*4.4482216</f>
        <v>13344.6648</v>
      </c>
      <c r="E3" s="39"/>
      <c r="F3" s="39"/>
      <c r="G3" s="39"/>
      <c r="H3" s="39"/>
      <c r="I3" s="39"/>
    </row>
    <row r="4" spans="1:11" s="44" customFormat="1" ht="20.25" x14ac:dyDescent="0.3">
      <c r="A4" s="76" t="s">
        <v>34</v>
      </c>
      <c r="B4" s="41" t="s">
        <v>4</v>
      </c>
      <c r="C4" s="42"/>
      <c r="D4" s="42"/>
      <c r="E4" s="43"/>
      <c r="F4" s="43"/>
      <c r="G4" s="43"/>
      <c r="H4" s="43"/>
      <c r="I4" s="43"/>
    </row>
    <row r="5" spans="1:11" s="44" customFormat="1" ht="15.75" x14ac:dyDescent="0.25">
      <c r="A5" s="77"/>
      <c r="B5" s="36">
        <v>352.2</v>
      </c>
      <c r="C5" s="42"/>
      <c r="D5" s="42"/>
      <c r="E5" s="43"/>
      <c r="F5" s="43"/>
      <c r="G5" s="43"/>
      <c r="H5" s="43"/>
      <c r="I5" s="43"/>
    </row>
    <row r="6" spans="1:11" s="44" customFormat="1" ht="15.75" x14ac:dyDescent="0.25">
      <c r="A6" s="76" t="s">
        <v>8</v>
      </c>
      <c r="B6" s="42" t="s">
        <v>9</v>
      </c>
      <c r="F6" s="39"/>
      <c r="G6" s="43"/>
      <c r="H6" s="43"/>
      <c r="I6" s="43"/>
      <c r="J6" s="43"/>
      <c r="K6" s="43"/>
    </row>
    <row r="7" spans="1:11" s="44" customFormat="1" ht="15.75" x14ac:dyDescent="0.25">
      <c r="A7" s="77"/>
      <c r="B7" s="37">
        <v>0.31900000000000001</v>
      </c>
      <c r="F7" s="39"/>
      <c r="G7" s="43"/>
      <c r="H7" s="43"/>
      <c r="I7" s="43"/>
      <c r="J7" s="43"/>
      <c r="K7" s="43"/>
    </row>
    <row r="8" spans="1:11" s="44" customFormat="1" ht="20.25" x14ac:dyDescent="0.3">
      <c r="A8" s="76" t="s">
        <v>0</v>
      </c>
      <c r="B8" s="41" t="s">
        <v>5</v>
      </c>
      <c r="C8" s="41" t="s">
        <v>4</v>
      </c>
      <c r="D8" s="42"/>
      <c r="E8" s="43"/>
      <c r="F8" s="43"/>
      <c r="G8" s="43"/>
      <c r="H8" s="43"/>
      <c r="I8" s="43"/>
    </row>
    <row r="9" spans="1:11" s="44" customFormat="1" ht="15.75" x14ac:dyDescent="0.25">
      <c r="A9" s="77"/>
      <c r="B9" s="45">
        <v>60</v>
      </c>
      <c r="C9" s="45">
        <f>B$9*1000</f>
        <v>60000</v>
      </c>
      <c r="D9" s="42"/>
      <c r="E9" s="43"/>
      <c r="F9" s="43"/>
      <c r="G9" s="43"/>
      <c r="H9" s="43"/>
      <c r="I9" s="43"/>
    </row>
    <row r="10" spans="1:11" s="44" customFormat="1" ht="20.25" x14ac:dyDescent="0.3">
      <c r="A10" s="76" t="s">
        <v>1</v>
      </c>
      <c r="B10" s="41" t="s">
        <v>11</v>
      </c>
      <c r="C10" s="42"/>
      <c r="D10" s="42"/>
      <c r="E10" s="43"/>
      <c r="F10" s="43"/>
      <c r="G10" s="43"/>
      <c r="H10" s="43"/>
      <c r="I10" s="43"/>
    </row>
    <row r="11" spans="1:11" s="44" customFormat="1" ht="15.75" x14ac:dyDescent="0.25">
      <c r="A11" s="77"/>
      <c r="B11" s="45">
        <v>10</v>
      </c>
      <c r="C11" s="42"/>
      <c r="D11" s="42"/>
      <c r="E11" s="43"/>
      <c r="F11" s="43"/>
      <c r="G11" s="43"/>
      <c r="H11" s="43"/>
      <c r="I11" s="43"/>
    </row>
    <row r="12" spans="1:11" s="44" customFormat="1" ht="15.75" x14ac:dyDescent="0.25">
      <c r="A12" s="70" t="s">
        <v>17</v>
      </c>
      <c r="B12" s="47" t="s">
        <v>35</v>
      </c>
      <c r="C12" s="47" t="s">
        <v>36</v>
      </c>
      <c r="D12" s="42"/>
      <c r="E12" s="43"/>
      <c r="F12" s="43"/>
      <c r="G12" s="43"/>
      <c r="H12" s="43"/>
    </row>
    <row r="13" spans="1:11" s="49" customFormat="1" ht="15.75" x14ac:dyDescent="0.25">
      <c r="A13" s="71"/>
      <c r="B13" s="52">
        <v>1.46306</v>
      </c>
      <c r="C13" s="53">
        <v>-1.4618800000000001</v>
      </c>
      <c r="D13" s="48"/>
    </row>
    <row r="14" spans="1:11" s="44" customFormat="1" ht="15.75" x14ac:dyDescent="0.25">
      <c r="A14" s="66" t="s">
        <v>37</v>
      </c>
      <c r="B14" s="42" t="s">
        <v>2</v>
      </c>
      <c r="C14" s="38" t="s">
        <v>10</v>
      </c>
      <c r="D14" s="39" t="s">
        <v>3</v>
      </c>
      <c r="E14" s="43"/>
      <c r="F14" s="43"/>
      <c r="G14" s="43"/>
      <c r="H14" s="43"/>
    </row>
    <row r="15" spans="1:11" s="49" customFormat="1" ht="15.75" x14ac:dyDescent="0.25">
      <c r="A15" s="67"/>
      <c r="B15" s="37">
        <v>2.1494</v>
      </c>
      <c r="C15" s="42">
        <f>B$15*1000</f>
        <v>2149.4</v>
      </c>
      <c r="D15" s="42">
        <f>C$15*4.4482216</f>
        <v>9561.0075070399998</v>
      </c>
    </row>
    <row r="16" spans="1:11" s="49" customFormat="1" ht="15.75" x14ac:dyDescent="0.25">
      <c r="A16" s="68" t="s">
        <v>38</v>
      </c>
      <c r="B16" s="42" t="s">
        <v>2</v>
      </c>
      <c r="C16" s="38" t="s">
        <v>10</v>
      </c>
      <c r="D16" s="39" t="s">
        <v>3</v>
      </c>
    </row>
    <row r="17" spans="1:13" s="49" customFormat="1" ht="15.75" x14ac:dyDescent="0.25">
      <c r="A17" s="69"/>
      <c r="B17" s="37">
        <v>2.1274999999999999</v>
      </c>
      <c r="C17" s="42">
        <f>B$17 * 1000</f>
        <v>2127.5</v>
      </c>
      <c r="D17" s="38">
        <f>C$17*4.4482216</f>
        <v>9463.5914539999994</v>
      </c>
    </row>
    <row r="18" spans="1:13" s="44" customFormat="1" ht="15.75" x14ac:dyDescent="0.25">
      <c r="A18" s="70" t="s">
        <v>7</v>
      </c>
      <c r="B18" s="46" t="s">
        <v>35</v>
      </c>
      <c r="C18" s="47" t="s">
        <v>36</v>
      </c>
      <c r="D18" s="38"/>
      <c r="E18" s="39"/>
      <c r="F18" s="39"/>
      <c r="G18" s="43"/>
      <c r="H18" s="43"/>
      <c r="I18" s="43"/>
      <c r="J18" s="43"/>
      <c r="K18" s="43"/>
    </row>
    <row r="19" spans="1:13" s="44" customFormat="1" ht="15.75" x14ac:dyDescent="0.25">
      <c r="A19" s="71"/>
      <c r="B19" s="54">
        <v>2.0406</v>
      </c>
      <c r="C19" s="55">
        <v>-2.05958</v>
      </c>
      <c r="D19" s="38"/>
      <c r="E19" s="39"/>
      <c r="F19" s="39"/>
      <c r="G19" s="43"/>
      <c r="H19" s="43"/>
      <c r="I19" s="43"/>
      <c r="J19" s="43"/>
      <c r="K19" s="43"/>
    </row>
    <row r="20" spans="1:13" s="50" customFormat="1" ht="15" customHeight="1" x14ac:dyDescent="0.25">
      <c r="A20" s="72" t="s">
        <v>12</v>
      </c>
      <c r="B20" s="42" t="s">
        <v>13</v>
      </c>
      <c r="C20" s="42" t="s">
        <v>14</v>
      </c>
      <c r="D20" s="42" t="s">
        <v>15</v>
      </c>
    </row>
    <row r="21" spans="1:13" s="50" customFormat="1" ht="16.5" customHeight="1" x14ac:dyDescent="0.25">
      <c r="A21" s="73"/>
      <c r="B21" s="42">
        <f>2*B$3 / ($B$19 - $C$19)</f>
        <v>1.4633503894950954</v>
      </c>
      <c r="C21" s="42">
        <f>2*C$3 / ($B$19 - $C$19)</f>
        <v>1463.3503894950954</v>
      </c>
      <c r="D21" s="42">
        <f>2*$D$3 / ($B$19 - $C$19)</f>
        <v>6509.3068109204969</v>
      </c>
    </row>
    <row r="22" spans="1:13" s="44" customFormat="1" ht="15.75" x14ac:dyDescent="0.25">
      <c r="A22" s="70" t="s">
        <v>16</v>
      </c>
      <c r="B22" s="42" t="s">
        <v>2</v>
      </c>
      <c r="C22" s="38" t="s">
        <v>10</v>
      </c>
      <c r="D22" s="39" t="s">
        <v>3</v>
      </c>
      <c r="E22" s="43"/>
      <c r="F22" s="43"/>
      <c r="G22" s="43"/>
      <c r="H22" s="43"/>
    </row>
    <row r="23" spans="1:13" s="50" customFormat="1" ht="15.75" x14ac:dyDescent="0.25">
      <c r="A23" s="71"/>
      <c r="B23" s="42">
        <f>$B$3 *($B$7/100)</f>
        <v>9.5700000000000004E-3</v>
      </c>
      <c r="C23" s="42">
        <f>$C$3 *($B$7/100)</f>
        <v>9.57</v>
      </c>
      <c r="D23" s="42">
        <f>$D$3 *($B$7/100)</f>
        <v>42.569480712000001</v>
      </c>
    </row>
    <row r="24" spans="1:13" s="1" customFormat="1" x14ac:dyDescent="0.2">
      <c r="A24" s="5"/>
      <c r="B24" s="19"/>
      <c r="C24" s="19"/>
      <c r="D24" s="19"/>
      <c r="E24" s="6"/>
      <c r="F24" s="6"/>
      <c r="G24" s="6"/>
      <c r="H24" s="6"/>
      <c r="I24" s="6"/>
      <c r="J24" s="6"/>
      <c r="K24" s="6"/>
      <c r="L24" s="6"/>
      <c r="M24" s="6"/>
    </row>
    <row r="25" spans="1:13" s="23" customFormat="1" ht="26.25" x14ac:dyDescent="0.4">
      <c r="A25" s="24" t="s">
        <v>42</v>
      </c>
      <c r="B25" s="21"/>
      <c r="C25" s="21"/>
      <c r="D25" s="21"/>
      <c r="E25" s="22"/>
      <c r="F25" s="22"/>
      <c r="G25" s="22"/>
      <c r="H25" s="22"/>
      <c r="I25" s="22"/>
    </row>
    <row r="26" spans="1:13" s="3" customFormat="1" ht="20.25" x14ac:dyDescent="0.3">
      <c r="A26" s="74" t="s">
        <v>0</v>
      </c>
      <c r="B26" s="16" t="s">
        <v>5</v>
      </c>
      <c r="C26" s="16" t="s">
        <v>4</v>
      </c>
      <c r="D26" s="17"/>
      <c r="E26" s="4"/>
      <c r="F26" s="4"/>
      <c r="G26" s="4"/>
      <c r="H26" s="4"/>
      <c r="I26" s="4"/>
    </row>
    <row r="27" spans="1:13" s="3" customFormat="1" ht="15.75" x14ac:dyDescent="0.25">
      <c r="A27" s="75"/>
      <c r="B27" s="32">
        <v>60</v>
      </c>
      <c r="C27" s="28">
        <f>B$27*1000</f>
        <v>60000</v>
      </c>
      <c r="D27" s="17"/>
      <c r="E27" s="4"/>
      <c r="F27" s="4"/>
      <c r="G27" s="4"/>
      <c r="H27" s="4"/>
      <c r="I27" s="4"/>
    </row>
    <row r="28" spans="1:13" s="10" customFormat="1" ht="20.25" x14ac:dyDescent="0.3">
      <c r="A28" s="58" t="s">
        <v>1</v>
      </c>
      <c r="B28" s="14" t="s">
        <v>11</v>
      </c>
      <c r="C28" s="15"/>
      <c r="D28" s="15"/>
      <c r="E28" s="9"/>
      <c r="F28" s="9"/>
      <c r="G28" s="9"/>
      <c r="H28" s="9"/>
      <c r="I28" s="9"/>
    </row>
    <row r="29" spans="1:13" s="10" customFormat="1" ht="15.75" x14ac:dyDescent="0.25">
      <c r="A29" s="59"/>
      <c r="B29" s="31">
        <v>10</v>
      </c>
      <c r="C29" s="15"/>
      <c r="D29" s="15"/>
      <c r="E29" s="9"/>
      <c r="F29" s="9"/>
      <c r="G29" s="9"/>
      <c r="H29" s="9"/>
      <c r="I29" s="9"/>
    </row>
    <row r="30" spans="1:13" s="3" customFormat="1" ht="15.75" x14ac:dyDescent="0.25">
      <c r="A30" s="60" t="s">
        <v>17</v>
      </c>
      <c r="B30" s="25" t="s">
        <v>35</v>
      </c>
      <c r="C30" s="25" t="s">
        <v>36</v>
      </c>
      <c r="D30" s="17"/>
      <c r="E30" s="4"/>
      <c r="F30" s="4"/>
      <c r="G30" s="4"/>
      <c r="H30" s="4"/>
    </row>
    <row r="31" spans="1:13" s="27" customFormat="1" ht="15.75" x14ac:dyDescent="0.25">
      <c r="A31" s="61"/>
      <c r="B31" s="17">
        <f>B13 *(($C$9 + $B$5)/($C$27+ $B$5))</f>
        <v>1.46306</v>
      </c>
      <c r="C31" s="17">
        <f>C13 *(($C$9 + $B$5)/($C$27+ $B$5))</f>
        <v>-1.4618800000000001</v>
      </c>
      <c r="D31" s="26"/>
    </row>
    <row r="32" spans="1:13" s="10" customFormat="1" ht="15.75" x14ac:dyDescent="0.25">
      <c r="A32" s="62" t="s">
        <v>37</v>
      </c>
      <c r="B32" s="15" t="s">
        <v>2</v>
      </c>
      <c r="C32" s="18" t="s">
        <v>10</v>
      </c>
      <c r="D32" s="12" t="s">
        <v>3</v>
      </c>
      <c r="E32" s="9"/>
      <c r="F32" s="9"/>
      <c r="G32" s="9"/>
      <c r="H32" s="9"/>
    </row>
    <row r="33" spans="1:14" s="11" customFormat="1" ht="15.75" x14ac:dyDescent="0.25">
      <c r="A33" s="63"/>
      <c r="B33" s="15">
        <f>B21*$B$31+B23</f>
        <v>2.1505394208546944</v>
      </c>
      <c r="C33" s="15">
        <f>C21*$B$31+C23</f>
        <v>2150.5394208546945</v>
      </c>
      <c r="D33" s="15">
        <f>D21*$B$31+D23</f>
        <v>9566.0759034973416</v>
      </c>
    </row>
    <row r="34" spans="1:14" s="27" customFormat="1" ht="15.75" x14ac:dyDescent="0.25">
      <c r="A34" s="64" t="s">
        <v>38</v>
      </c>
      <c r="B34" s="17" t="s">
        <v>2</v>
      </c>
      <c r="C34" s="13" t="s">
        <v>10</v>
      </c>
      <c r="D34" s="2" t="s">
        <v>3</v>
      </c>
    </row>
    <row r="35" spans="1:14" s="27" customFormat="1" ht="15.75" x14ac:dyDescent="0.25">
      <c r="A35" s="65"/>
      <c r="B35" s="17">
        <f>B21*$C$31+B23</f>
        <v>-2.1296726673950901</v>
      </c>
      <c r="C35" s="17">
        <f>C21*$C$31+C23</f>
        <v>-2129.6726673950902</v>
      </c>
      <c r="D35" s="17">
        <f>D21*$C$31+D23</f>
        <v>-9473.2559600364566</v>
      </c>
    </row>
    <row r="38" spans="1:14" s="23" customFormat="1" ht="26.25" x14ac:dyDescent="0.4">
      <c r="A38" s="24" t="s">
        <v>43</v>
      </c>
      <c r="B38" s="21"/>
      <c r="C38" s="21"/>
      <c r="D38" s="21"/>
      <c r="E38" s="22"/>
      <c r="F38" s="22"/>
      <c r="G38" s="22"/>
      <c r="H38" s="22"/>
      <c r="I38" s="22"/>
    </row>
    <row r="39" spans="1:14" ht="20.25" x14ac:dyDescent="0.3">
      <c r="B39" s="14" t="s">
        <v>11</v>
      </c>
      <c r="C39" s="30" t="s">
        <v>2</v>
      </c>
      <c r="D39" s="30" t="s">
        <v>10</v>
      </c>
      <c r="E39" s="30" t="s">
        <v>3</v>
      </c>
    </row>
    <row r="40" spans="1:14" ht="26.25" customHeight="1" x14ac:dyDescent="0.2">
      <c r="A40" s="56" t="s">
        <v>39</v>
      </c>
      <c r="B40" s="57">
        <v>4.9671599999999998</v>
      </c>
      <c r="C40" s="29">
        <f>B33</f>
        <v>2.1505394208546944</v>
      </c>
      <c r="D40" s="29">
        <f>C33</f>
        <v>2150.5394208546945</v>
      </c>
      <c r="E40" s="29">
        <f>D33</f>
        <v>9566.0759034973416</v>
      </c>
      <c r="K40"/>
      <c r="L40"/>
      <c r="M40"/>
    </row>
    <row r="41" spans="1:14" ht="23.25" customHeight="1" x14ac:dyDescent="0.2">
      <c r="A41" s="51" t="s">
        <v>18</v>
      </c>
      <c r="B41" s="57">
        <v>-0.112997</v>
      </c>
      <c r="C41" s="29">
        <v>0</v>
      </c>
      <c r="D41" s="29">
        <v>0</v>
      </c>
      <c r="E41" s="29">
        <v>0</v>
      </c>
      <c r="K41"/>
      <c r="L41"/>
      <c r="M41"/>
    </row>
    <row r="42" spans="1:14" ht="31.5" x14ac:dyDescent="0.2">
      <c r="A42" s="56" t="s">
        <v>40</v>
      </c>
      <c r="B42" s="57">
        <v>-5.1892899999999997</v>
      </c>
      <c r="C42" s="29">
        <f>B35</f>
        <v>-2.1296726673950901</v>
      </c>
      <c r="D42" s="29">
        <f>C35</f>
        <v>-2129.6726673950902</v>
      </c>
      <c r="E42" s="29">
        <f>D35</f>
        <v>-9473.2559600364566</v>
      </c>
      <c r="K42"/>
      <c r="L42"/>
      <c r="M42"/>
    </row>
    <row r="44" spans="1:14" x14ac:dyDescent="0.2">
      <c r="M44" s="8" t="s">
        <v>33</v>
      </c>
      <c r="N44" t="s">
        <v>32</v>
      </c>
    </row>
    <row r="45" spans="1:14" x14ac:dyDescent="0.2">
      <c r="L45" s="8" t="s">
        <v>27</v>
      </c>
      <c r="M45" s="8">
        <f>-SLOPE(C40:C42,B40:B42)</f>
        <v>-0.42142820847641715</v>
      </c>
      <c r="N45">
        <f>-SLOPE(D40:D42,B40:B42)</f>
        <v>-421.42820847641713</v>
      </c>
    </row>
    <row r="46" spans="1:14" x14ac:dyDescent="0.2">
      <c r="L46" s="8" t="s">
        <v>28</v>
      </c>
      <c r="M46" s="8">
        <f>RSQ(C40:C42,B40:B42)</f>
        <v>0.99999326588374338</v>
      </c>
      <c r="N46">
        <f>M46</f>
        <v>0.99999326588374338</v>
      </c>
    </row>
    <row r="47" spans="1:14" x14ac:dyDescent="0.2">
      <c r="L47" s="8" t="s">
        <v>29</v>
      </c>
      <c r="M47" s="8">
        <f>-B3/M45</f>
        <v>7.1186501986799922</v>
      </c>
      <c r="N47">
        <f>M47</f>
        <v>7.1186501986799922</v>
      </c>
    </row>
    <row r="48" spans="1:14" x14ac:dyDescent="0.2">
      <c r="L48" s="8" t="s">
        <v>30</v>
      </c>
      <c r="M48" s="8">
        <f>-(-10-B41)*M45</f>
        <v>-4.1666619614909619</v>
      </c>
      <c r="N48">
        <f>M48*1000</f>
        <v>-4166.6619614909623</v>
      </c>
    </row>
    <row r="49" spans="12:14" x14ac:dyDescent="0.2">
      <c r="L49" s="8" t="s">
        <v>31</v>
      </c>
      <c r="M49" s="8">
        <f>-(10-B41)*M45</f>
        <v>4.2619022080373812</v>
      </c>
      <c r="N49">
        <f>M49*1000</f>
        <v>4261.9022080373816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6:A27"/>
  </mergeCells>
  <phoneticPr fontId="11" type="noConversion"/>
  <pageMargins left="0.75" right="0.75" top="1" bottom="1" header="0.5" footer="0.5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B10" zoomScale="85" workbookViewId="0">
      <selection activeCell="B40" sqref="B40"/>
    </sheetView>
  </sheetViews>
  <sheetFormatPr defaultColWidth="8.85546875" defaultRowHeight="12.75" x14ac:dyDescent="0.2"/>
  <cols>
    <col min="1" max="1" width="32" style="7" customWidth="1"/>
    <col min="2" max="2" width="17.28515625" style="20" bestFit="1" customWidth="1"/>
    <col min="3" max="3" width="23.7109375" style="20" bestFit="1" customWidth="1"/>
    <col min="4" max="4" width="19" style="20" bestFit="1" customWidth="1"/>
    <col min="5" max="5" width="19" style="8" bestFit="1" customWidth="1"/>
    <col min="6" max="7" width="9.140625" style="8" customWidth="1"/>
    <col min="8" max="8" width="13.28515625" style="8" customWidth="1"/>
    <col min="9" max="9" width="12.28515625" style="8" customWidth="1"/>
    <col min="10" max="10" width="12.42578125" style="8" customWidth="1"/>
    <col min="11" max="11" width="13" style="8" customWidth="1"/>
    <col min="12" max="12" width="18.85546875" style="8" customWidth="1"/>
    <col min="13" max="13" width="9.140625" style="8" customWidth="1"/>
  </cols>
  <sheetData>
    <row r="1" spans="1:11" s="23" customFormat="1" ht="26.25" x14ac:dyDescent="0.4">
      <c r="A1" s="24" t="s">
        <v>44</v>
      </c>
      <c r="B1" s="21"/>
      <c r="C1" s="21"/>
      <c r="D1" s="21"/>
      <c r="E1" s="22"/>
      <c r="F1" s="22"/>
      <c r="G1" s="22"/>
      <c r="H1" s="22"/>
      <c r="I1" s="22"/>
    </row>
    <row r="2" spans="1:11" s="39" customFormat="1" ht="15.75" x14ac:dyDescent="0.25">
      <c r="A2" s="70" t="s">
        <v>6</v>
      </c>
      <c r="B2" s="38" t="s">
        <v>2</v>
      </c>
      <c r="C2" s="38" t="s">
        <v>10</v>
      </c>
      <c r="D2" s="38" t="s">
        <v>3</v>
      </c>
    </row>
    <row r="3" spans="1:11" s="40" customFormat="1" ht="15.75" x14ac:dyDescent="0.25">
      <c r="A3" s="71"/>
      <c r="B3" s="38">
        <v>3</v>
      </c>
      <c r="C3" s="38">
        <f>B$3*1000</f>
        <v>3000</v>
      </c>
      <c r="D3" s="38">
        <f>C$3*4.4482216</f>
        <v>13344.6648</v>
      </c>
      <c r="E3" s="39"/>
      <c r="F3" s="39"/>
      <c r="G3" s="39"/>
      <c r="H3" s="39"/>
      <c r="I3" s="39"/>
    </row>
    <row r="4" spans="1:11" s="44" customFormat="1" ht="20.25" x14ac:dyDescent="0.3">
      <c r="A4" s="76" t="s">
        <v>34</v>
      </c>
      <c r="B4" s="41" t="s">
        <v>4</v>
      </c>
      <c r="C4" s="42"/>
      <c r="D4" s="42"/>
      <c r="E4" s="43"/>
      <c r="F4" s="43"/>
      <c r="G4" s="43"/>
      <c r="H4" s="43"/>
      <c r="I4" s="43"/>
    </row>
    <row r="5" spans="1:11" s="44" customFormat="1" ht="15.75" x14ac:dyDescent="0.25">
      <c r="A5" s="77"/>
      <c r="B5" s="36">
        <v>352.6</v>
      </c>
      <c r="C5" s="42"/>
      <c r="D5" s="42"/>
      <c r="E5" s="43"/>
      <c r="F5" s="43"/>
      <c r="G5" s="43"/>
      <c r="H5" s="43"/>
      <c r="I5" s="43"/>
    </row>
    <row r="6" spans="1:11" s="44" customFormat="1" ht="15.75" x14ac:dyDescent="0.25">
      <c r="A6" s="76" t="s">
        <v>8</v>
      </c>
      <c r="B6" s="42" t="s">
        <v>9</v>
      </c>
      <c r="F6" s="39"/>
      <c r="G6" s="43"/>
      <c r="H6" s="43"/>
      <c r="I6" s="43"/>
      <c r="J6" s="43"/>
      <c r="K6" s="43"/>
    </row>
    <row r="7" spans="1:11" s="44" customFormat="1" ht="15.75" x14ac:dyDescent="0.25">
      <c r="A7" s="77"/>
      <c r="B7" s="37">
        <v>-8.3000000000000004E-2</v>
      </c>
      <c r="F7" s="39"/>
      <c r="G7" s="43"/>
      <c r="H7" s="43"/>
      <c r="I7" s="43"/>
      <c r="J7" s="43"/>
      <c r="K7" s="43"/>
    </row>
    <row r="8" spans="1:11" s="44" customFormat="1" ht="20.25" x14ac:dyDescent="0.3">
      <c r="A8" s="76" t="s">
        <v>0</v>
      </c>
      <c r="B8" s="41" t="s">
        <v>5</v>
      </c>
      <c r="C8" s="41" t="s">
        <v>4</v>
      </c>
      <c r="D8" s="42"/>
      <c r="E8" s="43"/>
      <c r="F8" s="43"/>
      <c r="G8" s="43"/>
      <c r="H8" s="43"/>
      <c r="I8" s="43"/>
    </row>
    <row r="9" spans="1:11" s="44" customFormat="1" ht="15.75" x14ac:dyDescent="0.25">
      <c r="A9" s="77"/>
      <c r="B9" s="45">
        <v>60</v>
      </c>
      <c r="C9" s="45">
        <f>B$9*1000</f>
        <v>60000</v>
      </c>
      <c r="D9" s="42"/>
      <c r="E9" s="43"/>
      <c r="F9" s="43"/>
      <c r="G9" s="43"/>
      <c r="H9" s="43"/>
      <c r="I9" s="43"/>
    </row>
    <row r="10" spans="1:11" s="44" customFormat="1" ht="20.25" x14ac:dyDescent="0.3">
      <c r="A10" s="76" t="s">
        <v>1</v>
      </c>
      <c r="B10" s="41" t="s">
        <v>11</v>
      </c>
      <c r="C10" s="42"/>
      <c r="D10" s="42"/>
      <c r="E10" s="43"/>
      <c r="F10" s="43"/>
      <c r="G10" s="43"/>
      <c r="H10" s="43"/>
      <c r="I10" s="43"/>
    </row>
    <row r="11" spans="1:11" s="44" customFormat="1" ht="15.75" x14ac:dyDescent="0.25">
      <c r="A11" s="77"/>
      <c r="B11" s="45">
        <v>10</v>
      </c>
      <c r="C11" s="42"/>
      <c r="D11" s="42"/>
      <c r="E11" s="43"/>
      <c r="F11" s="43"/>
      <c r="G11" s="43"/>
      <c r="H11" s="43"/>
      <c r="I11" s="43"/>
    </row>
    <row r="12" spans="1:11" s="44" customFormat="1" ht="15.75" x14ac:dyDescent="0.25">
      <c r="A12" s="70" t="s">
        <v>17</v>
      </c>
      <c r="B12" s="47" t="s">
        <v>35</v>
      </c>
      <c r="C12" s="47" t="s">
        <v>36</v>
      </c>
      <c r="D12" s="42"/>
      <c r="E12" s="43"/>
      <c r="F12" s="43"/>
      <c r="G12" s="43"/>
      <c r="H12" s="43"/>
    </row>
    <row r="13" spans="1:11" s="49" customFormat="1" ht="15.75" x14ac:dyDescent="0.25">
      <c r="A13" s="71"/>
      <c r="B13" s="52">
        <v>1.4638100000000001</v>
      </c>
      <c r="C13" s="53">
        <v>-1.4615</v>
      </c>
      <c r="D13" s="48"/>
    </row>
    <row r="14" spans="1:11" s="44" customFormat="1" ht="15.75" x14ac:dyDescent="0.25">
      <c r="A14" s="66" t="s">
        <v>37</v>
      </c>
      <c r="B14" s="42" t="s">
        <v>2</v>
      </c>
      <c r="C14" s="38" t="s">
        <v>10</v>
      </c>
      <c r="D14" s="39" t="s">
        <v>3</v>
      </c>
      <c r="E14" s="43"/>
      <c r="F14" s="43"/>
      <c r="G14" s="43"/>
      <c r="H14" s="43"/>
    </row>
    <row r="15" spans="1:11" s="49" customFormat="1" ht="15.75" x14ac:dyDescent="0.25">
      <c r="A15" s="67"/>
      <c r="B15" s="37">
        <v>2.1484999999999999</v>
      </c>
      <c r="C15" s="42">
        <f>B$15*1000</f>
        <v>2148.5</v>
      </c>
      <c r="D15" s="42">
        <f>C$15*4.4482216</f>
        <v>9557.0041075999998</v>
      </c>
    </row>
    <row r="16" spans="1:11" s="49" customFormat="1" ht="15.75" x14ac:dyDescent="0.25">
      <c r="A16" s="68" t="s">
        <v>38</v>
      </c>
      <c r="B16" s="42" t="s">
        <v>2</v>
      </c>
      <c r="C16" s="38" t="s">
        <v>10</v>
      </c>
      <c r="D16" s="39" t="s">
        <v>3</v>
      </c>
    </row>
    <row r="17" spans="1:13" s="49" customFormat="1" ht="15.75" x14ac:dyDescent="0.25">
      <c r="A17" s="69"/>
      <c r="B17" s="37">
        <v>2.1294</v>
      </c>
      <c r="C17" s="42">
        <f>B$17 * 1000</f>
        <v>2129.4</v>
      </c>
      <c r="D17" s="38">
        <f>C$17*4.4482216</f>
        <v>9472.043075040001</v>
      </c>
    </row>
    <row r="18" spans="1:13" s="44" customFormat="1" ht="15.75" x14ac:dyDescent="0.25">
      <c r="A18" s="70" t="s">
        <v>7</v>
      </c>
      <c r="B18" s="46" t="s">
        <v>35</v>
      </c>
      <c r="C18" s="47" t="s">
        <v>36</v>
      </c>
      <c r="D18" s="38"/>
      <c r="E18" s="39"/>
      <c r="F18" s="39"/>
      <c r="G18" s="43"/>
      <c r="H18" s="43"/>
      <c r="I18" s="43"/>
      <c r="J18" s="43"/>
      <c r="K18" s="43"/>
    </row>
    <row r="19" spans="1:13" s="44" customFormat="1" ht="15.75" x14ac:dyDescent="0.25">
      <c r="A19" s="71"/>
      <c r="B19" s="54">
        <v>2.04339</v>
      </c>
      <c r="C19" s="55">
        <v>-2.0591400000000002</v>
      </c>
      <c r="D19" s="38"/>
      <c r="E19" s="39"/>
      <c r="F19" s="39"/>
      <c r="G19" s="43"/>
      <c r="H19" s="43"/>
      <c r="I19" s="43"/>
      <c r="J19" s="43"/>
      <c r="K19" s="43"/>
    </row>
    <row r="20" spans="1:13" s="50" customFormat="1" ht="15" customHeight="1" x14ac:dyDescent="0.25">
      <c r="A20" s="72" t="s">
        <v>12</v>
      </c>
      <c r="B20" s="42" t="s">
        <v>13</v>
      </c>
      <c r="C20" s="42" t="s">
        <v>14</v>
      </c>
      <c r="D20" s="42" t="s">
        <v>15</v>
      </c>
    </row>
    <row r="21" spans="1:13" s="50" customFormat="1" ht="16.5" customHeight="1" x14ac:dyDescent="0.25">
      <c r="A21" s="73"/>
      <c r="B21" s="42">
        <f>2*B$3 / ($B$19 - $C$19)</f>
        <v>1.4625121571323063</v>
      </c>
      <c r="C21" s="42">
        <f>2*C$3 / ($B$19 - $C$19)</f>
        <v>1462.5121571323061</v>
      </c>
      <c r="D21" s="42">
        <f>2*$D$3 / ($B$19 - $C$19)</f>
        <v>6505.5781676185188</v>
      </c>
    </row>
    <row r="22" spans="1:13" s="44" customFormat="1" ht="15.75" x14ac:dyDescent="0.25">
      <c r="A22" s="70" t="s">
        <v>16</v>
      </c>
      <c r="B22" s="42" t="s">
        <v>2</v>
      </c>
      <c r="C22" s="38" t="s">
        <v>10</v>
      </c>
      <c r="D22" s="39" t="s">
        <v>3</v>
      </c>
      <c r="E22" s="43"/>
      <c r="F22" s="43"/>
      <c r="G22" s="43"/>
      <c r="H22" s="43"/>
    </row>
    <row r="23" spans="1:13" s="50" customFormat="1" ht="15.75" x14ac:dyDescent="0.25">
      <c r="A23" s="71"/>
      <c r="B23" s="42">
        <f>$B$3 *($B$7/100)</f>
        <v>-2.49E-3</v>
      </c>
      <c r="C23" s="42">
        <f>$C$3 *($B$7/100)</f>
        <v>-2.4900000000000002</v>
      </c>
      <c r="D23" s="42">
        <f>$D$3 *($B$7/100)</f>
        <v>-11.076071784</v>
      </c>
    </row>
    <row r="24" spans="1:13" s="1" customFormat="1" x14ac:dyDescent="0.2">
      <c r="A24" s="5"/>
      <c r="B24" s="19"/>
      <c r="C24" s="19"/>
      <c r="D24" s="19"/>
      <c r="E24" s="6"/>
      <c r="F24" s="6"/>
      <c r="G24" s="6"/>
      <c r="H24" s="6"/>
      <c r="I24" s="6"/>
      <c r="J24" s="6"/>
      <c r="K24" s="6"/>
      <c r="L24" s="6"/>
      <c r="M24" s="6"/>
    </row>
    <row r="25" spans="1:13" s="23" customFormat="1" ht="26.25" x14ac:dyDescent="0.4">
      <c r="A25" s="24" t="s">
        <v>45</v>
      </c>
      <c r="B25" s="21"/>
      <c r="C25" s="21"/>
      <c r="D25" s="21"/>
      <c r="E25" s="22"/>
      <c r="F25" s="22"/>
      <c r="G25" s="22"/>
      <c r="H25" s="22"/>
      <c r="I25" s="22"/>
    </row>
    <row r="26" spans="1:13" s="3" customFormat="1" ht="20.25" x14ac:dyDescent="0.3">
      <c r="A26" s="74" t="s">
        <v>0</v>
      </c>
      <c r="B26" s="16" t="s">
        <v>5</v>
      </c>
      <c r="C26" s="16" t="s">
        <v>4</v>
      </c>
      <c r="D26" s="17"/>
      <c r="E26" s="4"/>
      <c r="F26" s="4"/>
      <c r="G26" s="4"/>
      <c r="H26" s="4"/>
      <c r="I26" s="4"/>
    </row>
    <row r="27" spans="1:13" s="3" customFormat="1" ht="15.75" x14ac:dyDescent="0.25">
      <c r="A27" s="75"/>
      <c r="B27" s="32">
        <v>60</v>
      </c>
      <c r="C27" s="28">
        <f>B$27*1000</f>
        <v>60000</v>
      </c>
      <c r="D27" s="17"/>
      <c r="E27" s="4"/>
      <c r="F27" s="4"/>
      <c r="G27" s="4"/>
      <c r="H27" s="4"/>
      <c r="I27" s="4"/>
    </row>
    <row r="28" spans="1:13" s="10" customFormat="1" ht="20.25" x14ac:dyDescent="0.3">
      <c r="A28" s="58" t="s">
        <v>1</v>
      </c>
      <c r="B28" s="14" t="s">
        <v>11</v>
      </c>
      <c r="C28" s="15"/>
      <c r="D28" s="15"/>
      <c r="E28" s="9"/>
      <c r="F28" s="9"/>
      <c r="G28" s="9"/>
      <c r="H28" s="9"/>
      <c r="I28" s="9"/>
    </row>
    <row r="29" spans="1:13" s="10" customFormat="1" ht="15.75" x14ac:dyDescent="0.25">
      <c r="A29" s="59"/>
      <c r="B29" s="31">
        <v>10</v>
      </c>
      <c r="C29" s="15"/>
      <c r="D29" s="15"/>
      <c r="E29" s="9"/>
      <c r="F29" s="9"/>
      <c r="G29" s="9"/>
      <c r="H29" s="9"/>
      <c r="I29" s="9"/>
    </row>
    <row r="30" spans="1:13" s="3" customFormat="1" ht="15.75" x14ac:dyDescent="0.25">
      <c r="A30" s="60" t="s">
        <v>17</v>
      </c>
      <c r="B30" s="25" t="s">
        <v>35</v>
      </c>
      <c r="C30" s="25" t="s">
        <v>36</v>
      </c>
      <c r="D30" s="17"/>
      <c r="E30" s="4"/>
      <c r="F30" s="4"/>
      <c r="G30" s="4"/>
      <c r="H30" s="4"/>
    </row>
    <row r="31" spans="1:13" s="27" customFormat="1" ht="15.75" x14ac:dyDescent="0.25">
      <c r="A31" s="61"/>
      <c r="B31" s="17">
        <f>B13 *(($C$9 + $B$5)/($C$27+ $B$5))</f>
        <v>1.4638100000000001</v>
      </c>
      <c r="C31" s="17">
        <f>C13 *(($C$9 + $B$5)/($C$27+ $B$5))</f>
        <v>-1.4615</v>
      </c>
      <c r="D31" s="26"/>
    </row>
    <row r="32" spans="1:13" s="10" customFormat="1" ht="15.75" x14ac:dyDescent="0.25">
      <c r="A32" s="62" t="s">
        <v>37</v>
      </c>
      <c r="B32" s="15" t="s">
        <v>2</v>
      </c>
      <c r="C32" s="18" t="s">
        <v>10</v>
      </c>
      <c r="D32" s="12" t="s">
        <v>3</v>
      </c>
      <c r="E32" s="9"/>
      <c r="F32" s="9"/>
      <c r="G32" s="9"/>
      <c r="H32" s="9"/>
    </row>
    <row r="33" spans="1:14" s="11" customFormat="1" ht="15.75" x14ac:dyDescent="0.25">
      <c r="A33" s="63"/>
      <c r="B33" s="15">
        <f>B21*$B$31+B23</f>
        <v>2.1383499207318417</v>
      </c>
      <c r="C33" s="15">
        <f>C21*$B$31+C23</f>
        <v>2138.3499207318414</v>
      </c>
      <c r="D33" s="15">
        <f>D21*$B$31+D23</f>
        <v>9511.8543057576644</v>
      </c>
    </row>
    <row r="34" spans="1:14" s="27" customFormat="1" ht="15.75" x14ac:dyDescent="0.25">
      <c r="A34" s="64" t="s">
        <v>38</v>
      </c>
      <c r="B34" s="17" t="s">
        <v>2</v>
      </c>
      <c r="C34" s="13" t="s">
        <v>10</v>
      </c>
      <c r="D34" s="2" t="s">
        <v>3</v>
      </c>
    </row>
    <row r="35" spans="1:14" s="27" customFormat="1" ht="15.75" x14ac:dyDescent="0.25">
      <c r="A35" s="65"/>
      <c r="B35" s="17">
        <f>B21*$C$31+B23</f>
        <v>-2.1399515176488655</v>
      </c>
      <c r="C35" s="17">
        <f>C21*$C$31+C23</f>
        <v>-2139.9515176488653</v>
      </c>
      <c r="D35" s="17">
        <f>D21*$C$31+D23</f>
        <v>-9518.9785637584664</v>
      </c>
    </row>
    <row r="38" spans="1:14" s="23" customFormat="1" ht="26.25" x14ac:dyDescent="0.4">
      <c r="A38" s="24" t="s">
        <v>46</v>
      </c>
      <c r="B38" s="21"/>
      <c r="C38" s="21"/>
      <c r="D38" s="21"/>
      <c r="E38" s="22"/>
      <c r="F38" s="22"/>
      <c r="G38" s="22"/>
      <c r="H38" s="22"/>
      <c r="I38" s="22"/>
    </row>
    <row r="39" spans="1:14" ht="20.25" x14ac:dyDescent="0.3">
      <c r="B39" s="14" t="s">
        <v>11</v>
      </c>
      <c r="C39" s="30" t="s">
        <v>2</v>
      </c>
      <c r="D39" s="30" t="s">
        <v>10</v>
      </c>
      <c r="E39" s="30" t="s">
        <v>3</v>
      </c>
    </row>
    <row r="40" spans="1:14" ht="26.25" customHeight="1" x14ac:dyDescent="0.2">
      <c r="A40" s="56" t="s">
        <v>39</v>
      </c>
      <c r="B40" s="57">
        <v>5.05619</v>
      </c>
      <c r="C40" s="29">
        <f>B33</f>
        <v>2.1383499207318417</v>
      </c>
      <c r="D40" s="29">
        <f>C33</f>
        <v>2138.3499207318414</v>
      </c>
      <c r="E40" s="29">
        <f>D33</f>
        <v>9511.8543057576644</v>
      </c>
      <c r="M40"/>
    </row>
    <row r="41" spans="1:14" ht="23.25" customHeight="1" x14ac:dyDescent="0.2">
      <c r="A41" s="51" t="s">
        <v>18</v>
      </c>
      <c r="B41" s="57">
        <v>-0.103634</v>
      </c>
      <c r="C41" s="29">
        <v>0</v>
      </c>
      <c r="D41" s="29">
        <v>0</v>
      </c>
      <c r="E41" s="29">
        <v>0</v>
      </c>
      <c r="M41"/>
    </row>
    <row r="42" spans="1:14" ht="31.5" x14ac:dyDescent="0.2">
      <c r="A42" s="56" t="s">
        <v>40</v>
      </c>
      <c r="B42" s="57">
        <v>-5.2551199999999998</v>
      </c>
      <c r="C42" s="29">
        <f>B35</f>
        <v>-2.1399515176488655</v>
      </c>
      <c r="D42" s="29">
        <f>C35</f>
        <v>-2139.9515176488653</v>
      </c>
      <c r="E42" s="29">
        <f>D35</f>
        <v>-9518.9785637584664</v>
      </c>
      <c r="M42"/>
    </row>
    <row r="44" spans="1:14" x14ac:dyDescent="0.2">
      <c r="M44" s="8" t="s">
        <v>33</v>
      </c>
      <c r="N44" t="s">
        <v>32</v>
      </c>
    </row>
    <row r="45" spans="1:14" x14ac:dyDescent="0.2">
      <c r="L45" s="8" t="s">
        <v>27</v>
      </c>
      <c r="M45" s="8">
        <f>-SLOPE(C40:C42,B40:B42)</f>
        <v>-0.41491334022434123</v>
      </c>
      <c r="N45">
        <f>-SLOPE(D40:D42,B40:B42)</f>
        <v>-414.91334022434114</v>
      </c>
    </row>
    <row r="46" spans="1:14" x14ac:dyDescent="0.2">
      <c r="L46" s="8" t="s">
        <v>28</v>
      </c>
      <c r="M46" s="8">
        <f>RSQ(C40:C42,B40:B42)</f>
        <v>0.99999953351948689</v>
      </c>
      <c r="N46">
        <f>M46</f>
        <v>0.99999953351948689</v>
      </c>
    </row>
    <row r="47" spans="1:14" x14ac:dyDescent="0.2">
      <c r="L47" s="8" t="s">
        <v>29</v>
      </c>
      <c r="M47" s="8">
        <f>-B3/M45</f>
        <v>7.230425510970357</v>
      </c>
      <c r="N47">
        <f>M47</f>
        <v>7.230425510970357</v>
      </c>
    </row>
    <row r="48" spans="1:14" x14ac:dyDescent="0.2">
      <c r="L48" s="8" t="s">
        <v>30</v>
      </c>
      <c r="M48" s="8">
        <f>-(-10-B41)*M45</f>
        <v>-4.1061342731426027</v>
      </c>
      <c r="N48">
        <f>M48*1000</f>
        <v>-4106.134273142603</v>
      </c>
    </row>
    <row r="49" spans="12:14" x14ac:dyDescent="0.2">
      <c r="L49" s="8" t="s">
        <v>31</v>
      </c>
      <c r="M49" s="8">
        <f>-(10-B41)*M45</f>
        <v>4.1921325313442219</v>
      </c>
      <c r="N49">
        <f>M49*1000</f>
        <v>4192.1325313442221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6:A27"/>
  </mergeCells>
  <pageMargins left="0.75" right="0.75" top="1" bottom="1" header="0.5" footer="0.5"/>
  <pageSetup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B10" zoomScale="85" workbookViewId="0">
      <selection activeCell="B42" sqref="B42"/>
    </sheetView>
  </sheetViews>
  <sheetFormatPr defaultColWidth="8.85546875" defaultRowHeight="12.75" x14ac:dyDescent="0.2"/>
  <cols>
    <col min="1" max="1" width="32" style="7" customWidth="1"/>
    <col min="2" max="2" width="17.28515625" style="20" bestFit="1" customWidth="1"/>
    <col min="3" max="3" width="23.7109375" style="20" bestFit="1" customWidth="1"/>
    <col min="4" max="4" width="19" style="20" bestFit="1" customWidth="1"/>
    <col min="5" max="5" width="19" style="8" bestFit="1" customWidth="1"/>
    <col min="6" max="7" width="9.140625" style="8" customWidth="1"/>
    <col min="8" max="8" width="13.28515625" style="8" customWidth="1"/>
    <col min="9" max="9" width="12.28515625" style="8" customWidth="1"/>
    <col min="10" max="10" width="12.42578125" style="8" customWidth="1"/>
    <col min="11" max="11" width="13" style="8" customWidth="1"/>
    <col min="12" max="12" width="18.85546875" style="8" customWidth="1"/>
    <col min="13" max="13" width="9.140625" style="8" customWidth="1"/>
  </cols>
  <sheetData>
    <row r="1" spans="1:11" s="23" customFormat="1" ht="26.25" x14ac:dyDescent="0.4">
      <c r="A1" s="24" t="s">
        <v>47</v>
      </c>
      <c r="B1" s="21"/>
      <c r="C1" s="21"/>
      <c r="D1" s="21"/>
      <c r="E1" s="22"/>
      <c r="F1" s="22"/>
      <c r="G1" s="22"/>
      <c r="H1" s="22"/>
      <c r="I1" s="22"/>
    </row>
    <row r="2" spans="1:11" s="39" customFormat="1" ht="15.75" x14ac:dyDescent="0.25">
      <c r="A2" s="70" t="s">
        <v>6</v>
      </c>
      <c r="B2" s="38" t="s">
        <v>2</v>
      </c>
      <c r="C2" s="38" t="s">
        <v>10</v>
      </c>
      <c r="D2" s="38" t="s">
        <v>3</v>
      </c>
    </row>
    <row r="3" spans="1:11" s="40" customFormat="1" ht="15.75" x14ac:dyDescent="0.25">
      <c r="A3" s="71"/>
      <c r="B3" s="38">
        <v>3</v>
      </c>
      <c r="C3" s="38">
        <f>B$3*1000</f>
        <v>3000</v>
      </c>
      <c r="D3" s="38">
        <f>C$3*4.4482216</f>
        <v>13344.6648</v>
      </c>
      <c r="E3" s="39"/>
      <c r="F3" s="39"/>
      <c r="G3" s="39"/>
      <c r="H3" s="39"/>
      <c r="I3" s="39"/>
    </row>
    <row r="4" spans="1:11" s="44" customFormat="1" ht="20.25" x14ac:dyDescent="0.3">
      <c r="A4" s="76" t="s">
        <v>34</v>
      </c>
      <c r="B4" s="41" t="s">
        <v>4</v>
      </c>
      <c r="C4" s="42"/>
      <c r="D4" s="42"/>
      <c r="E4" s="43"/>
      <c r="F4" s="43"/>
      <c r="G4" s="43"/>
      <c r="H4" s="43"/>
      <c r="I4" s="43"/>
    </row>
    <row r="5" spans="1:11" s="44" customFormat="1" ht="15.75" x14ac:dyDescent="0.25">
      <c r="A5" s="77"/>
      <c r="B5" s="36">
        <v>352.1</v>
      </c>
      <c r="C5" s="42"/>
      <c r="D5" s="42"/>
      <c r="E5" s="43"/>
      <c r="F5" s="43"/>
      <c r="G5" s="43"/>
      <c r="H5" s="43"/>
      <c r="I5" s="43"/>
    </row>
    <row r="6" spans="1:11" s="44" customFormat="1" ht="15.75" x14ac:dyDescent="0.25">
      <c r="A6" s="76" t="s">
        <v>8</v>
      </c>
      <c r="B6" s="42" t="s">
        <v>9</v>
      </c>
      <c r="F6" s="39"/>
      <c r="G6" s="43"/>
      <c r="H6" s="43"/>
      <c r="I6" s="43"/>
      <c r="J6" s="43"/>
      <c r="K6" s="43"/>
    </row>
    <row r="7" spans="1:11" s="44" customFormat="1" ht="15.75" x14ac:dyDescent="0.25">
      <c r="A7" s="77"/>
      <c r="B7" s="37">
        <v>1.4999999999999999E-2</v>
      </c>
      <c r="F7" s="39"/>
      <c r="G7" s="43"/>
      <c r="H7" s="43"/>
      <c r="I7" s="43"/>
      <c r="J7" s="43"/>
      <c r="K7" s="43"/>
    </row>
    <row r="8" spans="1:11" s="44" customFormat="1" ht="20.25" x14ac:dyDescent="0.3">
      <c r="A8" s="76" t="s">
        <v>0</v>
      </c>
      <c r="B8" s="41" t="s">
        <v>5</v>
      </c>
      <c r="C8" s="41" t="s">
        <v>4</v>
      </c>
      <c r="D8" s="42"/>
      <c r="E8" s="43"/>
      <c r="F8" s="43"/>
      <c r="G8" s="43"/>
      <c r="H8" s="43"/>
      <c r="I8" s="43"/>
    </row>
    <row r="9" spans="1:11" s="44" customFormat="1" ht="15.75" x14ac:dyDescent="0.25">
      <c r="A9" s="77"/>
      <c r="B9" s="45">
        <v>60</v>
      </c>
      <c r="C9" s="45">
        <f>B$9*1000</f>
        <v>60000</v>
      </c>
      <c r="D9" s="42"/>
      <c r="E9" s="43"/>
      <c r="F9" s="43"/>
      <c r="G9" s="43"/>
      <c r="H9" s="43"/>
      <c r="I9" s="43"/>
    </row>
    <row r="10" spans="1:11" s="44" customFormat="1" ht="20.25" x14ac:dyDescent="0.3">
      <c r="A10" s="76" t="s">
        <v>1</v>
      </c>
      <c r="B10" s="41" t="s">
        <v>11</v>
      </c>
      <c r="C10" s="42"/>
      <c r="D10" s="42"/>
      <c r="E10" s="43"/>
      <c r="F10" s="43"/>
      <c r="G10" s="43"/>
      <c r="H10" s="43"/>
      <c r="I10" s="43"/>
    </row>
    <row r="11" spans="1:11" s="44" customFormat="1" ht="15.75" x14ac:dyDescent="0.25">
      <c r="A11" s="77"/>
      <c r="B11" s="45">
        <v>10</v>
      </c>
      <c r="C11" s="42"/>
      <c r="D11" s="42"/>
      <c r="E11" s="43"/>
      <c r="F11" s="43"/>
      <c r="G11" s="43"/>
      <c r="H11" s="43"/>
      <c r="I11" s="43"/>
    </row>
    <row r="12" spans="1:11" s="44" customFormat="1" ht="15.75" x14ac:dyDescent="0.25">
      <c r="A12" s="70" t="s">
        <v>17</v>
      </c>
      <c r="B12" s="47" t="s">
        <v>35</v>
      </c>
      <c r="C12" s="47" t="s">
        <v>36</v>
      </c>
      <c r="D12" s="42"/>
      <c r="E12" s="43"/>
      <c r="F12" s="43"/>
      <c r="G12" s="43"/>
      <c r="H12" s="43"/>
    </row>
    <row r="13" spans="1:11" s="49" customFormat="1" ht="15.75" x14ac:dyDescent="0.25">
      <c r="A13" s="71"/>
      <c r="B13" s="52">
        <v>1.4627699999999999</v>
      </c>
      <c r="C13" s="53">
        <v>-1.4620200000000001</v>
      </c>
      <c r="D13" s="48"/>
    </row>
    <row r="14" spans="1:11" s="44" customFormat="1" ht="15.75" x14ac:dyDescent="0.25">
      <c r="A14" s="66" t="s">
        <v>37</v>
      </c>
      <c r="B14" s="42" t="s">
        <v>2</v>
      </c>
      <c r="C14" s="38" t="s">
        <v>10</v>
      </c>
      <c r="D14" s="39" t="s">
        <v>3</v>
      </c>
      <c r="E14" s="43"/>
      <c r="F14" s="43"/>
      <c r="G14" s="43"/>
      <c r="H14" s="43"/>
    </row>
    <row r="15" spans="1:11" s="49" customFormat="1" ht="15.75" x14ac:dyDescent="0.25">
      <c r="A15" s="67"/>
      <c r="B15" s="37">
        <v>2.1543999999999999</v>
      </c>
      <c r="C15" s="42">
        <f>B$15*1000</f>
        <v>2154.4</v>
      </c>
      <c r="D15" s="42">
        <f>C$15*4.4482216</f>
        <v>9583.24861504</v>
      </c>
    </row>
    <row r="16" spans="1:11" s="49" customFormat="1" ht="15.75" x14ac:dyDescent="0.25">
      <c r="A16" s="68" t="s">
        <v>38</v>
      </c>
      <c r="B16" s="42" t="s">
        <v>2</v>
      </c>
      <c r="C16" s="38" t="s">
        <v>10</v>
      </c>
      <c r="D16" s="39" t="s">
        <v>3</v>
      </c>
    </row>
    <row r="17" spans="1:13" s="49" customFormat="1" ht="15.75" x14ac:dyDescent="0.25">
      <c r="A17" s="69"/>
      <c r="B17" s="37">
        <v>2.1324999999999998</v>
      </c>
      <c r="C17" s="42">
        <f>B$17 * 1000</f>
        <v>2132.5</v>
      </c>
      <c r="D17" s="38">
        <f>C$17*4.4482216</f>
        <v>9485.8325619999996</v>
      </c>
    </row>
    <row r="18" spans="1:13" s="44" customFormat="1" ht="15.75" x14ac:dyDescent="0.25">
      <c r="A18" s="70" t="s">
        <v>7</v>
      </c>
      <c r="B18" s="46" t="s">
        <v>35</v>
      </c>
      <c r="C18" s="47" t="s">
        <v>36</v>
      </c>
      <c r="D18" s="38"/>
      <c r="E18" s="39"/>
      <c r="F18" s="39"/>
      <c r="G18" s="43"/>
      <c r="H18" s="43"/>
      <c r="I18" s="43"/>
      <c r="J18" s="43"/>
      <c r="K18" s="43"/>
    </row>
    <row r="19" spans="1:13" s="44" customFormat="1" ht="15.75" x14ac:dyDescent="0.25">
      <c r="A19" s="71"/>
      <c r="B19" s="54">
        <v>2.0364800000000001</v>
      </c>
      <c r="C19" s="55">
        <v>-2.05633</v>
      </c>
      <c r="D19" s="38"/>
      <c r="E19" s="39"/>
      <c r="F19" s="39"/>
      <c r="G19" s="43"/>
      <c r="H19" s="43"/>
      <c r="I19" s="43"/>
      <c r="J19" s="43"/>
      <c r="K19" s="43"/>
    </row>
    <row r="20" spans="1:13" s="50" customFormat="1" ht="15" customHeight="1" x14ac:dyDescent="0.25">
      <c r="A20" s="72" t="s">
        <v>12</v>
      </c>
      <c r="B20" s="42" t="s">
        <v>13</v>
      </c>
      <c r="C20" s="42" t="s">
        <v>14</v>
      </c>
      <c r="D20" s="42" t="s">
        <v>15</v>
      </c>
    </row>
    <row r="21" spans="1:13" s="50" customFormat="1" ht="16.5" customHeight="1" x14ac:dyDescent="0.25">
      <c r="A21" s="73"/>
      <c r="B21" s="42">
        <f>2*B$3 / ($B$19 - $C$19)</f>
        <v>1.4659854720839716</v>
      </c>
      <c r="C21" s="42">
        <f>2*C$3 / ($B$19 - $C$19)</f>
        <v>1465.9854720839717</v>
      </c>
      <c r="D21" s="42">
        <f>2*$D$3 / ($B$19 - $C$19)</f>
        <v>6521.02824221012</v>
      </c>
    </row>
    <row r="22" spans="1:13" s="44" customFormat="1" ht="15.75" x14ac:dyDescent="0.25">
      <c r="A22" s="70" t="s">
        <v>16</v>
      </c>
      <c r="B22" s="42" t="s">
        <v>2</v>
      </c>
      <c r="C22" s="38" t="s">
        <v>10</v>
      </c>
      <c r="D22" s="39" t="s">
        <v>3</v>
      </c>
      <c r="E22" s="43"/>
      <c r="F22" s="43"/>
      <c r="G22" s="43"/>
      <c r="H22" s="43"/>
    </row>
    <row r="23" spans="1:13" s="50" customFormat="1" ht="15.75" x14ac:dyDescent="0.25">
      <c r="A23" s="71"/>
      <c r="B23" s="42">
        <f>$B$3 *($B$7/100)</f>
        <v>4.4999999999999999E-4</v>
      </c>
      <c r="C23" s="42">
        <f>$C$3 *($B$7/100)</f>
        <v>0.44999999999999996</v>
      </c>
      <c r="D23" s="42">
        <f>$D$3 *($B$7/100)</f>
        <v>2.00169972</v>
      </c>
    </row>
    <row r="24" spans="1:13" s="1" customFormat="1" x14ac:dyDescent="0.2">
      <c r="A24" s="5"/>
      <c r="B24" s="19"/>
      <c r="C24" s="19"/>
      <c r="D24" s="19"/>
      <c r="E24" s="6"/>
      <c r="F24" s="6"/>
      <c r="G24" s="6"/>
      <c r="H24" s="6"/>
      <c r="I24" s="6"/>
      <c r="J24" s="6"/>
      <c r="K24" s="6"/>
      <c r="L24" s="6"/>
      <c r="M24" s="6"/>
    </row>
    <row r="25" spans="1:13" s="23" customFormat="1" ht="26.25" x14ac:dyDescent="0.4">
      <c r="A25" s="24" t="s">
        <v>48</v>
      </c>
      <c r="B25" s="21"/>
      <c r="C25" s="21"/>
      <c r="D25" s="21"/>
      <c r="E25" s="22"/>
      <c r="F25" s="22"/>
      <c r="G25" s="22"/>
      <c r="H25" s="22"/>
      <c r="I25" s="22"/>
    </row>
    <row r="26" spans="1:13" s="3" customFormat="1" ht="20.25" x14ac:dyDescent="0.3">
      <c r="A26" s="74" t="s">
        <v>0</v>
      </c>
      <c r="B26" s="16" t="s">
        <v>5</v>
      </c>
      <c r="C26" s="16" t="s">
        <v>4</v>
      </c>
      <c r="D26" s="17"/>
      <c r="E26" s="4"/>
      <c r="F26" s="4"/>
      <c r="G26" s="4"/>
      <c r="H26" s="4"/>
      <c r="I26" s="4"/>
    </row>
    <row r="27" spans="1:13" s="3" customFormat="1" ht="15.75" x14ac:dyDescent="0.25">
      <c r="A27" s="75"/>
      <c r="B27" s="32">
        <v>60</v>
      </c>
      <c r="C27" s="28">
        <f>B$27*1000</f>
        <v>60000</v>
      </c>
      <c r="D27" s="17"/>
      <c r="E27" s="4"/>
      <c r="F27" s="4"/>
      <c r="G27" s="4"/>
      <c r="H27" s="4"/>
      <c r="I27" s="4"/>
    </row>
    <row r="28" spans="1:13" s="10" customFormat="1" ht="20.25" x14ac:dyDescent="0.3">
      <c r="A28" s="58" t="s">
        <v>1</v>
      </c>
      <c r="B28" s="14" t="s">
        <v>11</v>
      </c>
      <c r="C28" s="15"/>
      <c r="D28" s="15"/>
      <c r="E28" s="9"/>
      <c r="F28" s="9"/>
      <c r="G28" s="9"/>
      <c r="H28" s="9"/>
      <c r="I28" s="9"/>
    </row>
    <row r="29" spans="1:13" s="10" customFormat="1" ht="15.75" x14ac:dyDescent="0.25">
      <c r="A29" s="59"/>
      <c r="B29" s="31">
        <v>10</v>
      </c>
      <c r="C29" s="15"/>
      <c r="D29" s="15"/>
      <c r="E29" s="9"/>
      <c r="F29" s="9"/>
      <c r="G29" s="9"/>
      <c r="H29" s="9"/>
      <c r="I29" s="9"/>
    </row>
    <row r="30" spans="1:13" s="3" customFormat="1" ht="15.75" x14ac:dyDescent="0.25">
      <c r="A30" s="60" t="s">
        <v>17</v>
      </c>
      <c r="B30" s="25" t="s">
        <v>35</v>
      </c>
      <c r="C30" s="25" t="s">
        <v>36</v>
      </c>
      <c r="D30" s="17"/>
      <c r="E30" s="4"/>
      <c r="F30" s="4"/>
      <c r="G30" s="4"/>
      <c r="H30" s="4"/>
    </row>
    <row r="31" spans="1:13" s="27" customFormat="1" ht="15.75" x14ac:dyDescent="0.25">
      <c r="A31" s="61"/>
      <c r="B31" s="17">
        <f>B13 *(($C$9 + $B$5)/($C$27+ $B$5))</f>
        <v>1.4627699999999999</v>
      </c>
      <c r="C31" s="17">
        <f>C13 *(($C$9 + $B$5)/($C$27+ $B$5))</f>
        <v>-1.4620200000000001</v>
      </c>
      <c r="D31" s="26"/>
    </row>
    <row r="32" spans="1:13" s="10" customFormat="1" ht="15.75" x14ac:dyDescent="0.25">
      <c r="A32" s="62" t="s">
        <v>37</v>
      </c>
      <c r="B32" s="15" t="s">
        <v>2</v>
      </c>
      <c r="C32" s="18" t="s">
        <v>10</v>
      </c>
      <c r="D32" s="12" t="s">
        <v>3</v>
      </c>
      <c r="E32" s="9"/>
      <c r="F32" s="9"/>
      <c r="G32" s="9"/>
      <c r="H32" s="9"/>
    </row>
    <row r="33" spans="1:14" s="11" customFormat="1" ht="15.75" x14ac:dyDescent="0.25">
      <c r="A33" s="63"/>
      <c r="B33" s="15">
        <f>B21*$B$31+B23</f>
        <v>2.1448495690002707</v>
      </c>
      <c r="C33" s="15">
        <f>C21*$B$31+C23</f>
        <v>2144.849569000271</v>
      </c>
      <c r="D33" s="15">
        <f>D21*$B$31+D23</f>
        <v>9540.7661815776974</v>
      </c>
    </row>
    <row r="34" spans="1:14" s="27" customFormat="1" ht="15.75" x14ac:dyDescent="0.25">
      <c r="A34" s="64" t="s">
        <v>38</v>
      </c>
      <c r="B34" s="17" t="s">
        <v>2</v>
      </c>
      <c r="C34" s="13" t="s">
        <v>10</v>
      </c>
      <c r="D34" s="2" t="s">
        <v>3</v>
      </c>
    </row>
    <row r="35" spans="1:14" s="27" customFormat="1" ht="15.75" x14ac:dyDescent="0.25">
      <c r="A35" s="65"/>
      <c r="B35" s="17">
        <f>B21*$C$31+B23</f>
        <v>-2.1428500798962085</v>
      </c>
      <c r="C35" s="17">
        <f>C21*$C$31+C23</f>
        <v>-2142.8500798962086</v>
      </c>
      <c r="D35" s="17">
        <f>D21*$C$31+D23</f>
        <v>-9531.87201095604</v>
      </c>
    </row>
    <row r="38" spans="1:14" s="23" customFormat="1" ht="26.25" x14ac:dyDescent="0.4">
      <c r="A38" s="24" t="s">
        <v>49</v>
      </c>
      <c r="B38" s="21"/>
      <c r="C38" s="21"/>
      <c r="D38" s="21"/>
      <c r="E38" s="22"/>
      <c r="F38" s="22"/>
      <c r="G38" s="22"/>
      <c r="H38" s="22"/>
      <c r="I38" s="22"/>
    </row>
    <row r="39" spans="1:14" ht="20.25" x14ac:dyDescent="0.3">
      <c r="B39" s="14" t="s">
        <v>11</v>
      </c>
      <c r="C39" s="30" t="s">
        <v>2</v>
      </c>
      <c r="D39" s="30" t="s">
        <v>10</v>
      </c>
      <c r="E39" s="30" t="s">
        <v>3</v>
      </c>
    </row>
    <row r="40" spans="1:14" ht="26.25" customHeight="1" x14ac:dyDescent="0.2">
      <c r="A40" s="56" t="s">
        <v>39</v>
      </c>
      <c r="B40" s="57">
        <v>5.3967900000000002</v>
      </c>
      <c r="C40" s="29">
        <f>B33</f>
        <v>2.1448495690002707</v>
      </c>
      <c r="D40" s="29">
        <f>C33</f>
        <v>2144.849569000271</v>
      </c>
      <c r="E40" s="29">
        <f>D33</f>
        <v>9540.7661815776974</v>
      </c>
      <c r="M40"/>
    </row>
    <row r="41" spans="1:14" ht="23.25" customHeight="1" x14ac:dyDescent="0.2">
      <c r="A41" s="51" t="s">
        <v>18</v>
      </c>
      <c r="B41" s="57">
        <v>-0.28010099999999999</v>
      </c>
      <c r="C41" s="29">
        <v>0</v>
      </c>
      <c r="D41" s="29">
        <v>0</v>
      </c>
      <c r="E41" s="29">
        <v>0</v>
      </c>
      <c r="M41"/>
    </row>
    <row r="42" spans="1:14" ht="31.5" x14ac:dyDescent="0.2">
      <c r="A42" s="56" t="s">
        <v>40</v>
      </c>
      <c r="B42" s="57">
        <v>-5.9683000000000002</v>
      </c>
      <c r="C42" s="29">
        <f>B35</f>
        <v>-2.1428500798962085</v>
      </c>
      <c r="D42" s="29">
        <f>C35</f>
        <v>-2142.8500798962086</v>
      </c>
      <c r="E42" s="29">
        <f>D35</f>
        <v>-9531.87201095604</v>
      </c>
      <c r="M42"/>
    </row>
    <row r="44" spans="1:14" x14ac:dyDescent="0.2">
      <c r="M44" s="8" t="s">
        <v>33</v>
      </c>
      <c r="N44" t="s">
        <v>32</v>
      </c>
    </row>
    <row r="45" spans="1:14" x14ac:dyDescent="0.2">
      <c r="L45" s="8" t="s">
        <v>27</v>
      </c>
      <c r="M45" s="8">
        <f>-SLOPE(C40:C42,B40:B42)</f>
        <v>-0.37726912596718393</v>
      </c>
      <c r="N45">
        <f>-SLOPE(D40:D42,B40:B42)</f>
        <v>-377.26912596718398</v>
      </c>
    </row>
    <row r="46" spans="1:14" x14ac:dyDescent="0.2">
      <c r="L46" s="8" t="s">
        <v>28</v>
      </c>
      <c r="M46" s="8">
        <f>RSQ(C40:C42,B40:B42)</f>
        <v>0.99999928819311557</v>
      </c>
      <c r="N46">
        <f>M46</f>
        <v>0.99999928819311557</v>
      </c>
    </row>
    <row r="47" spans="1:14" x14ac:dyDescent="0.2">
      <c r="L47" s="8" t="s">
        <v>29</v>
      </c>
      <c r="M47" s="8">
        <f>-B3/M45</f>
        <v>7.9518831346431185</v>
      </c>
      <c r="N47">
        <f>M47</f>
        <v>7.9518831346431185</v>
      </c>
    </row>
    <row r="48" spans="1:14" x14ac:dyDescent="0.2">
      <c r="L48" s="8" t="s">
        <v>30</v>
      </c>
      <c r="M48" s="8">
        <f>-(-10-B41)*M45</f>
        <v>-3.667017800219305</v>
      </c>
      <c r="N48">
        <f>M48*1000</f>
        <v>-3667.0178002193052</v>
      </c>
    </row>
    <row r="49" spans="12:14" x14ac:dyDescent="0.2">
      <c r="L49" s="8" t="s">
        <v>31</v>
      </c>
      <c r="M49" s="8">
        <f>-(10-B41)*M45</f>
        <v>3.8783647191243733</v>
      </c>
      <c r="N49">
        <f>M49*1000</f>
        <v>3878.3647191243731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6:A27"/>
  </mergeCells>
  <pageMargins left="0.75" right="0.75" top="1" bottom="1" header="0.5" footer="0.5"/>
  <pageSetup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B28" zoomScale="85" workbookViewId="0">
      <selection activeCell="B42" sqref="B42"/>
    </sheetView>
  </sheetViews>
  <sheetFormatPr defaultColWidth="8.85546875" defaultRowHeight="12.75" x14ac:dyDescent="0.2"/>
  <cols>
    <col min="1" max="1" width="32" style="7" customWidth="1"/>
    <col min="2" max="2" width="17.28515625" style="20" bestFit="1" customWidth="1"/>
    <col min="3" max="3" width="23.7109375" style="20" bestFit="1" customWidth="1"/>
    <col min="4" max="4" width="19" style="20" bestFit="1" customWidth="1"/>
    <col min="5" max="5" width="19" style="8" bestFit="1" customWidth="1"/>
    <col min="6" max="7" width="9.140625" style="8" customWidth="1"/>
    <col min="8" max="8" width="13.28515625" style="8" customWidth="1"/>
    <col min="9" max="9" width="12.28515625" style="8" customWidth="1"/>
    <col min="10" max="10" width="12.42578125" style="8" customWidth="1"/>
    <col min="11" max="11" width="13" style="8" customWidth="1"/>
    <col min="12" max="12" width="18.85546875" style="8" customWidth="1"/>
    <col min="13" max="13" width="9.140625" style="8" customWidth="1"/>
  </cols>
  <sheetData>
    <row r="1" spans="1:11" s="23" customFormat="1" ht="26.25" x14ac:dyDescent="0.4">
      <c r="A1" s="24" t="s">
        <v>50</v>
      </c>
      <c r="B1" s="21"/>
      <c r="C1" s="21"/>
      <c r="D1" s="21"/>
      <c r="E1" s="22"/>
      <c r="F1" s="22"/>
      <c r="G1" s="22"/>
      <c r="H1" s="22"/>
      <c r="I1" s="22"/>
    </row>
    <row r="2" spans="1:11" s="39" customFormat="1" ht="15.75" x14ac:dyDescent="0.25">
      <c r="A2" s="70" t="s">
        <v>6</v>
      </c>
      <c r="B2" s="38" t="s">
        <v>2</v>
      </c>
      <c r="C2" s="38" t="s">
        <v>10</v>
      </c>
      <c r="D2" s="38" t="s">
        <v>3</v>
      </c>
    </row>
    <row r="3" spans="1:11" s="40" customFormat="1" ht="15.75" x14ac:dyDescent="0.25">
      <c r="A3" s="71"/>
      <c r="B3" s="38">
        <v>3</v>
      </c>
      <c r="C3" s="38">
        <f>B$3*1000</f>
        <v>3000</v>
      </c>
      <c r="D3" s="38">
        <f>C$3*4.4482216</f>
        <v>13344.6648</v>
      </c>
      <c r="E3" s="39"/>
      <c r="F3" s="39"/>
      <c r="G3" s="39"/>
      <c r="H3" s="39"/>
      <c r="I3" s="39"/>
    </row>
    <row r="4" spans="1:11" s="44" customFormat="1" ht="20.25" x14ac:dyDescent="0.3">
      <c r="A4" s="76" t="s">
        <v>34</v>
      </c>
      <c r="B4" s="41" t="s">
        <v>4</v>
      </c>
      <c r="C4" s="42"/>
      <c r="D4" s="42"/>
      <c r="E4" s="43"/>
      <c r="F4" s="43"/>
      <c r="G4" s="43"/>
      <c r="H4" s="43"/>
      <c r="I4" s="43"/>
    </row>
    <row r="5" spans="1:11" s="44" customFormat="1" ht="15.75" x14ac:dyDescent="0.25">
      <c r="A5" s="77"/>
      <c r="B5" s="36">
        <v>352.3</v>
      </c>
      <c r="C5" s="42"/>
      <c r="D5" s="42"/>
      <c r="E5" s="43"/>
      <c r="F5" s="43"/>
      <c r="G5" s="43"/>
      <c r="H5" s="43"/>
      <c r="I5" s="43"/>
    </row>
    <row r="6" spans="1:11" s="44" customFormat="1" ht="15.75" x14ac:dyDescent="0.25">
      <c r="A6" s="76" t="s">
        <v>8</v>
      </c>
      <c r="B6" s="42" t="s">
        <v>9</v>
      </c>
      <c r="F6" s="39"/>
      <c r="G6" s="43"/>
      <c r="H6" s="43"/>
      <c r="I6" s="43"/>
      <c r="J6" s="43"/>
      <c r="K6" s="43"/>
    </row>
    <row r="7" spans="1:11" s="44" customFormat="1" ht="15.75" x14ac:dyDescent="0.25">
      <c r="A7" s="77"/>
      <c r="B7" s="37">
        <v>0.27</v>
      </c>
      <c r="F7" s="39"/>
      <c r="G7" s="43"/>
      <c r="H7" s="43"/>
      <c r="I7" s="43"/>
      <c r="J7" s="43"/>
      <c r="K7" s="43"/>
    </row>
    <row r="8" spans="1:11" s="44" customFormat="1" ht="20.25" x14ac:dyDescent="0.3">
      <c r="A8" s="76" t="s">
        <v>0</v>
      </c>
      <c r="B8" s="41" t="s">
        <v>5</v>
      </c>
      <c r="C8" s="41" t="s">
        <v>4</v>
      </c>
      <c r="D8" s="42"/>
      <c r="E8" s="43"/>
      <c r="F8" s="43"/>
      <c r="G8" s="43"/>
      <c r="H8" s="43"/>
      <c r="I8" s="43"/>
    </row>
    <row r="9" spans="1:11" s="44" customFormat="1" ht="15.75" x14ac:dyDescent="0.25">
      <c r="A9" s="77"/>
      <c r="B9" s="45">
        <v>60</v>
      </c>
      <c r="C9" s="45">
        <f>B$9*1000</f>
        <v>60000</v>
      </c>
      <c r="D9" s="42"/>
      <c r="E9" s="43"/>
      <c r="F9" s="43"/>
      <c r="G9" s="43"/>
      <c r="H9" s="43"/>
      <c r="I9" s="43"/>
    </row>
    <row r="10" spans="1:11" s="44" customFormat="1" ht="20.25" x14ac:dyDescent="0.3">
      <c r="A10" s="76" t="s">
        <v>1</v>
      </c>
      <c r="B10" s="41" t="s">
        <v>11</v>
      </c>
      <c r="C10" s="42"/>
      <c r="D10" s="42"/>
      <c r="E10" s="43"/>
      <c r="F10" s="43"/>
      <c r="G10" s="43"/>
      <c r="H10" s="43"/>
      <c r="I10" s="43"/>
    </row>
    <row r="11" spans="1:11" s="44" customFormat="1" ht="15.75" x14ac:dyDescent="0.25">
      <c r="A11" s="77"/>
      <c r="B11" s="45">
        <v>10</v>
      </c>
      <c r="C11" s="42"/>
      <c r="D11" s="42"/>
      <c r="E11" s="43"/>
      <c r="F11" s="43"/>
      <c r="G11" s="43"/>
      <c r="H11" s="43"/>
      <c r="I11" s="43"/>
    </row>
    <row r="12" spans="1:11" s="44" customFormat="1" ht="15.75" x14ac:dyDescent="0.25">
      <c r="A12" s="70" t="s">
        <v>17</v>
      </c>
      <c r="B12" s="47" t="s">
        <v>35</v>
      </c>
      <c r="C12" s="47" t="s">
        <v>36</v>
      </c>
      <c r="D12" s="42"/>
      <c r="E12" s="43"/>
      <c r="F12" s="43"/>
      <c r="G12" s="43"/>
      <c r="H12" s="43"/>
    </row>
    <row r="13" spans="1:11" s="49" customFormat="1" ht="15.75" x14ac:dyDescent="0.25">
      <c r="A13" s="71"/>
      <c r="B13" s="52">
        <v>1.46349</v>
      </c>
      <c r="C13" s="53">
        <v>-1.4619800000000001</v>
      </c>
      <c r="D13" s="48"/>
    </row>
    <row r="14" spans="1:11" s="44" customFormat="1" ht="15.75" x14ac:dyDescent="0.25">
      <c r="A14" s="66" t="s">
        <v>37</v>
      </c>
      <c r="B14" s="42" t="s">
        <v>2</v>
      </c>
      <c r="C14" s="38" t="s">
        <v>10</v>
      </c>
      <c r="D14" s="39" t="s">
        <v>3</v>
      </c>
      <c r="E14" s="43"/>
      <c r="F14" s="43"/>
      <c r="G14" s="43"/>
      <c r="H14" s="43"/>
    </row>
    <row r="15" spans="1:11" s="49" customFormat="1" ht="15.75" x14ac:dyDescent="0.25">
      <c r="A15" s="67"/>
      <c r="B15" s="37">
        <v>2.1549999999999998</v>
      </c>
      <c r="C15" s="42">
        <f>B$15*1000</f>
        <v>2155</v>
      </c>
      <c r="D15" s="42">
        <f>C$15*4.4482216</f>
        <v>9585.9175479999994</v>
      </c>
    </row>
    <row r="16" spans="1:11" s="49" customFormat="1" ht="15.75" x14ac:dyDescent="0.25">
      <c r="A16" s="68" t="s">
        <v>38</v>
      </c>
      <c r="B16" s="42" t="s">
        <v>2</v>
      </c>
      <c r="C16" s="38" t="s">
        <v>10</v>
      </c>
      <c r="D16" s="39" t="s">
        <v>3</v>
      </c>
    </row>
    <row r="17" spans="1:13" s="49" customFormat="1" ht="15.75" x14ac:dyDescent="0.25">
      <c r="A17" s="69"/>
      <c r="B17" s="37">
        <v>2.1326999999999998</v>
      </c>
      <c r="C17" s="42">
        <f>B$17 * 1000</f>
        <v>2132.6999999999998</v>
      </c>
      <c r="D17" s="38">
        <f>C$17*4.4482216</f>
        <v>9486.7222063199988</v>
      </c>
    </row>
    <row r="18" spans="1:13" s="44" customFormat="1" ht="15.75" x14ac:dyDescent="0.25">
      <c r="A18" s="70" t="s">
        <v>7</v>
      </c>
      <c r="B18" s="46" t="s">
        <v>35</v>
      </c>
      <c r="C18" s="47" t="s">
        <v>36</v>
      </c>
      <c r="D18" s="38"/>
      <c r="E18" s="39"/>
      <c r="F18" s="39"/>
      <c r="G18" s="43"/>
      <c r="H18" s="43"/>
      <c r="I18" s="43"/>
      <c r="J18" s="43"/>
      <c r="K18" s="43"/>
    </row>
    <row r="19" spans="1:13" s="44" customFormat="1" ht="15.75" x14ac:dyDescent="0.25">
      <c r="A19" s="71"/>
      <c r="B19" s="54">
        <v>2.0364100000000001</v>
      </c>
      <c r="C19" s="55">
        <v>-2.0553400000000002</v>
      </c>
      <c r="D19" s="38"/>
      <c r="E19" s="39"/>
      <c r="F19" s="39"/>
      <c r="G19" s="43"/>
      <c r="H19" s="43"/>
      <c r="I19" s="43"/>
      <c r="J19" s="43"/>
      <c r="K19" s="43"/>
    </row>
    <row r="20" spans="1:13" s="50" customFormat="1" ht="15" customHeight="1" x14ac:dyDescent="0.25">
      <c r="A20" s="72" t="s">
        <v>12</v>
      </c>
      <c r="B20" s="42" t="s">
        <v>13</v>
      </c>
      <c r="C20" s="42" t="s">
        <v>14</v>
      </c>
      <c r="D20" s="42" t="s">
        <v>15</v>
      </c>
    </row>
    <row r="21" spans="1:13" s="50" customFormat="1" ht="16.5" customHeight="1" x14ac:dyDescent="0.25">
      <c r="A21" s="73"/>
      <c r="B21" s="42">
        <f>2*B$3 / ($B$19 - $C$19)</f>
        <v>1.4663652471436426</v>
      </c>
      <c r="C21" s="42">
        <f>2*C$3 / ($B$19 - $C$19)</f>
        <v>1466.3652471436426</v>
      </c>
      <c r="D21" s="42">
        <f>2*$D$3 / ($B$19 - $C$19)</f>
        <v>6522.7175658336901</v>
      </c>
    </row>
    <row r="22" spans="1:13" s="44" customFormat="1" ht="15.75" x14ac:dyDescent="0.25">
      <c r="A22" s="70" t="s">
        <v>16</v>
      </c>
      <c r="B22" s="42" t="s">
        <v>2</v>
      </c>
      <c r="C22" s="38" t="s">
        <v>10</v>
      </c>
      <c r="D22" s="39" t="s">
        <v>3</v>
      </c>
      <c r="E22" s="43"/>
      <c r="F22" s="43"/>
      <c r="G22" s="43"/>
      <c r="H22" s="43"/>
    </row>
    <row r="23" spans="1:13" s="50" customFormat="1" ht="15.75" x14ac:dyDescent="0.25">
      <c r="A23" s="71"/>
      <c r="B23" s="42">
        <f>$B$3 *($B$7/100)</f>
        <v>8.0999999999999996E-3</v>
      </c>
      <c r="C23" s="42">
        <f>$C$3 *($B$7/100)</f>
        <v>8.1</v>
      </c>
      <c r="D23" s="42">
        <f>$D$3 *($B$7/100)</f>
        <v>36.030594960000002</v>
      </c>
    </row>
    <row r="24" spans="1:13" s="1" customFormat="1" x14ac:dyDescent="0.2">
      <c r="A24" s="5"/>
      <c r="B24" s="19"/>
      <c r="C24" s="19"/>
      <c r="D24" s="19"/>
      <c r="E24" s="6"/>
      <c r="F24" s="6"/>
      <c r="G24" s="6"/>
      <c r="H24" s="6"/>
      <c r="I24" s="6"/>
      <c r="J24" s="6"/>
      <c r="K24" s="6"/>
      <c r="L24" s="6"/>
      <c r="M24" s="6"/>
    </row>
    <row r="25" spans="1:13" s="23" customFormat="1" ht="26.25" x14ac:dyDescent="0.4">
      <c r="A25" s="24" t="s">
        <v>51</v>
      </c>
      <c r="B25" s="21"/>
      <c r="C25" s="21"/>
      <c r="D25" s="21"/>
      <c r="E25" s="22"/>
      <c r="F25" s="22"/>
      <c r="G25" s="22"/>
      <c r="H25" s="22"/>
      <c r="I25" s="22"/>
    </row>
    <row r="26" spans="1:13" s="3" customFormat="1" ht="20.25" x14ac:dyDescent="0.3">
      <c r="A26" s="74" t="s">
        <v>0</v>
      </c>
      <c r="B26" s="16" t="s">
        <v>5</v>
      </c>
      <c r="C26" s="16" t="s">
        <v>4</v>
      </c>
      <c r="D26" s="17"/>
      <c r="E26" s="4"/>
      <c r="F26" s="4"/>
      <c r="G26" s="4"/>
      <c r="H26" s="4"/>
      <c r="I26" s="4"/>
    </row>
    <row r="27" spans="1:13" s="3" customFormat="1" ht="15.75" x14ac:dyDescent="0.25">
      <c r="A27" s="75"/>
      <c r="B27" s="32">
        <v>60</v>
      </c>
      <c r="C27" s="28">
        <f>B$27*1000</f>
        <v>60000</v>
      </c>
      <c r="D27" s="17"/>
      <c r="E27" s="4"/>
      <c r="F27" s="4"/>
      <c r="G27" s="4"/>
      <c r="H27" s="4"/>
      <c r="I27" s="4"/>
    </row>
    <row r="28" spans="1:13" s="10" customFormat="1" ht="20.25" x14ac:dyDescent="0.3">
      <c r="A28" s="58" t="s">
        <v>1</v>
      </c>
      <c r="B28" s="14" t="s">
        <v>11</v>
      </c>
      <c r="C28" s="15"/>
      <c r="D28" s="15"/>
      <c r="E28" s="9"/>
      <c r="F28" s="9"/>
      <c r="G28" s="9"/>
      <c r="H28" s="9"/>
      <c r="I28" s="9"/>
    </row>
    <row r="29" spans="1:13" s="10" customFormat="1" ht="15.75" x14ac:dyDescent="0.25">
      <c r="A29" s="59"/>
      <c r="B29" s="31">
        <v>10</v>
      </c>
      <c r="C29" s="15"/>
      <c r="D29" s="15"/>
      <c r="E29" s="9"/>
      <c r="F29" s="9"/>
      <c r="G29" s="9"/>
      <c r="H29" s="9"/>
      <c r="I29" s="9"/>
    </row>
    <row r="30" spans="1:13" s="3" customFormat="1" ht="15.75" x14ac:dyDescent="0.25">
      <c r="A30" s="60" t="s">
        <v>17</v>
      </c>
      <c r="B30" s="25" t="s">
        <v>35</v>
      </c>
      <c r="C30" s="25" t="s">
        <v>36</v>
      </c>
      <c r="D30" s="17"/>
      <c r="E30" s="4"/>
      <c r="F30" s="4"/>
      <c r="G30" s="4"/>
      <c r="H30" s="4"/>
    </row>
    <row r="31" spans="1:13" s="27" customFormat="1" ht="15.75" x14ac:dyDescent="0.25">
      <c r="A31" s="61"/>
      <c r="B31" s="17">
        <f>B13 *(($C$9 + $B$5)/($C$27+ $B$5))</f>
        <v>1.46349</v>
      </c>
      <c r="C31" s="17">
        <f>C13 *(($C$9 + $B$5)/($C$27+ $B$5))</f>
        <v>-1.4619800000000001</v>
      </c>
      <c r="D31" s="26"/>
    </row>
    <row r="32" spans="1:13" s="10" customFormat="1" ht="15.75" x14ac:dyDescent="0.25">
      <c r="A32" s="62" t="s">
        <v>37</v>
      </c>
      <c r="B32" s="15" t="s">
        <v>2</v>
      </c>
      <c r="C32" s="18" t="s">
        <v>10</v>
      </c>
      <c r="D32" s="12" t="s">
        <v>3</v>
      </c>
      <c r="E32" s="9"/>
      <c r="F32" s="9"/>
      <c r="G32" s="9"/>
      <c r="H32" s="9"/>
    </row>
    <row r="33" spans="1:14" s="11" customFormat="1" ht="15.75" x14ac:dyDescent="0.25">
      <c r="A33" s="63"/>
      <c r="B33" s="15">
        <f>B21*$B$31+B23</f>
        <v>2.1541108755422496</v>
      </c>
      <c r="C33" s="15">
        <f>C21*$B$31+C23</f>
        <v>2154.1108755422492</v>
      </c>
      <c r="D33" s="15">
        <f>D21*$B$31+D23</f>
        <v>9581.9625253819468</v>
      </c>
    </row>
    <row r="34" spans="1:14" s="27" customFormat="1" ht="15.75" x14ac:dyDescent="0.25">
      <c r="A34" s="64" t="s">
        <v>38</v>
      </c>
      <c r="B34" s="17" t="s">
        <v>2</v>
      </c>
      <c r="C34" s="13" t="s">
        <v>10</v>
      </c>
      <c r="D34" s="2" t="s">
        <v>3</v>
      </c>
    </row>
    <row r="35" spans="1:14" s="27" customFormat="1" ht="15.75" x14ac:dyDescent="0.25">
      <c r="A35" s="65"/>
      <c r="B35" s="17">
        <f>B21*$C$31+B23</f>
        <v>-2.1356966640190627</v>
      </c>
      <c r="C35" s="17">
        <f>C21*$C$31+C23</f>
        <v>-2135.6966640190626</v>
      </c>
      <c r="D35" s="17">
        <f>D21*$C$31+D23</f>
        <v>-9500.0520319375373</v>
      </c>
    </row>
    <row r="38" spans="1:14" s="23" customFormat="1" ht="26.25" x14ac:dyDescent="0.4">
      <c r="A38" s="24" t="s">
        <v>52</v>
      </c>
      <c r="B38" s="21"/>
      <c r="C38" s="21"/>
      <c r="D38" s="21"/>
      <c r="E38" s="22"/>
      <c r="F38" s="22"/>
      <c r="G38" s="22"/>
      <c r="H38" s="22"/>
      <c r="I38" s="22"/>
    </row>
    <row r="39" spans="1:14" ht="20.25" x14ac:dyDescent="0.3">
      <c r="B39" s="14" t="s">
        <v>11</v>
      </c>
      <c r="C39" s="30" t="s">
        <v>2</v>
      </c>
      <c r="D39" s="30" t="s">
        <v>10</v>
      </c>
      <c r="E39" s="30" t="s">
        <v>3</v>
      </c>
    </row>
    <row r="40" spans="1:14" ht="26.25" customHeight="1" x14ac:dyDescent="0.2">
      <c r="A40" s="56" t="s">
        <v>39</v>
      </c>
      <c r="B40" s="57">
        <v>5.6735199999999999</v>
      </c>
      <c r="C40" s="29">
        <f>B33</f>
        <v>2.1541108755422496</v>
      </c>
      <c r="D40" s="29">
        <f>C33</f>
        <v>2154.1108755422492</v>
      </c>
      <c r="E40" s="29">
        <f>D33</f>
        <v>9581.9625253819468</v>
      </c>
      <c r="M40"/>
    </row>
    <row r="41" spans="1:14" ht="23.25" customHeight="1" x14ac:dyDescent="0.2">
      <c r="A41" s="51" t="s">
        <v>18</v>
      </c>
      <c r="B41" s="57">
        <v>-1.9173800000000001E-2</v>
      </c>
      <c r="C41" s="29">
        <v>0</v>
      </c>
      <c r="D41" s="29">
        <v>0</v>
      </c>
      <c r="E41" s="29">
        <v>0</v>
      </c>
      <c r="M41"/>
    </row>
    <row r="42" spans="1:14" ht="31.5" x14ac:dyDescent="0.2">
      <c r="A42" s="56" t="s">
        <v>40</v>
      </c>
      <c r="B42" s="57">
        <v>-5.7278099999999998</v>
      </c>
      <c r="C42" s="29">
        <f>B35</f>
        <v>-2.1356966640190627</v>
      </c>
      <c r="D42" s="29">
        <f>C35</f>
        <v>-2135.6966640190626</v>
      </c>
      <c r="E42" s="29">
        <f>D35</f>
        <v>-9500.0520319375373</v>
      </c>
      <c r="M42"/>
    </row>
    <row r="44" spans="1:14" x14ac:dyDescent="0.2">
      <c r="M44" s="8" t="s">
        <v>33</v>
      </c>
      <c r="N44" t="s">
        <v>32</v>
      </c>
    </row>
    <row r="45" spans="1:14" x14ac:dyDescent="0.2">
      <c r="L45" s="8" t="s">
        <v>27</v>
      </c>
      <c r="M45" s="8">
        <f>-SLOPE(C40:C42,B40:B42)</f>
        <v>-0.37625401254974078</v>
      </c>
      <c r="N45">
        <f>-SLOPE(D40:D42,B40:B42)</f>
        <v>-376.25401254974082</v>
      </c>
    </row>
    <row r="46" spans="1:14" x14ac:dyDescent="0.2">
      <c r="L46" s="8" t="s">
        <v>28</v>
      </c>
      <c r="M46" s="8">
        <f>RSQ(C40:C42,B40:B42)</f>
        <v>0.99998920484358456</v>
      </c>
      <c r="N46">
        <f>M46</f>
        <v>0.99998920484358456</v>
      </c>
    </row>
    <row r="47" spans="1:14" x14ac:dyDescent="0.2">
      <c r="L47" s="8" t="s">
        <v>29</v>
      </c>
      <c r="M47" s="8">
        <f>-B3/M45</f>
        <v>7.9733368945889982</v>
      </c>
      <c r="N47">
        <f>M47</f>
        <v>7.9733368945889982</v>
      </c>
    </row>
    <row r="48" spans="1:14" x14ac:dyDescent="0.2">
      <c r="L48" s="8" t="s">
        <v>30</v>
      </c>
      <c r="M48" s="8">
        <f>-(-10-B41)*M45</f>
        <v>-3.7553259063115814</v>
      </c>
      <c r="N48">
        <f>M48*1000</f>
        <v>-3755.3259063115815</v>
      </c>
    </row>
    <row r="49" spans="12:14" x14ac:dyDescent="0.2">
      <c r="L49" s="8" t="s">
        <v>31</v>
      </c>
      <c r="M49" s="8">
        <f>-(10-B41)*M45</f>
        <v>3.7697543446832342</v>
      </c>
      <c r="N49">
        <f>M49*1000</f>
        <v>3769.7543446832342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6:A27"/>
  </mergeCells>
  <pageMargins left="0.75" right="0.75" top="1" bottom="1" header="0.5" footer="0.5"/>
  <pageSetup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B19" zoomScale="85" workbookViewId="0">
      <selection activeCell="B40" sqref="B40"/>
    </sheetView>
  </sheetViews>
  <sheetFormatPr defaultColWidth="8.85546875" defaultRowHeight="12.75" x14ac:dyDescent="0.2"/>
  <cols>
    <col min="1" max="1" width="32" style="7" customWidth="1"/>
    <col min="2" max="2" width="17.28515625" style="20" bestFit="1" customWidth="1"/>
    <col min="3" max="3" width="23.7109375" style="20" bestFit="1" customWidth="1"/>
    <col min="4" max="4" width="19" style="20" bestFit="1" customWidth="1"/>
    <col min="5" max="5" width="19" style="8" bestFit="1" customWidth="1"/>
    <col min="6" max="7" width="9.140625" style="8" customWidth="1"/>
    <col min="8" max="8" width="13.28515625" style="8" customWidth="1"/>
    <col min="9" max="9" width="12.28515625" style="8" customWidth="1"/>
    <col min="10" max="10" width="12.42578125" style="8" customWidth="1"/>
    <col min="11" max="11" width="13" style="8" customWidth="1"/>
    <col min="12" max="12" width="18.85546875" style="8" customWidth="1"/>
    <col min="13" max="13" width="9.140625" style="8" customWidth="1"/>
  </cols>
  <sheetData>
    <row r="1" spans="1:11" s="23" customFormat="1" ht="26.25" x14ac:dyDescent="0.4">
      <c r="A1" s="24" t="s">
        <v>53</v>
      </c>
      <c r="B1" s="21"/>
      <c r="C1" s="21"/>
      <c r="D1" s="21"/>
      <c r="E1" s="22"/>
      <c r="F1" s="22"/>
      <c r="G1" s="22"/>
      <c r="H1" s="22"/>
      <c r="I1" s="22"/>
    </row>
    <row r="2" spans="1:11" s="39" customFormat="1" ht="15.75" x14ac:dyDescent="0.25">
      <c r="A2" s="70" t="s">
        <v>6</v>
      </c>
      <c r="B2" s="38" t="s">
        <v>2</v>
      </c>
      <c r="C2" s="38" t="s">
        <v>10</v>
      </c>
      <c r="D2" s="38" t="s">
        <v>3</v>
      </c>
    </row>
    <row r="3" spans="1:11" s="40" customFormat="1" ht="15.75" x14ac:dyDescent="0.25">
      <c r="A3" s="71"/>
      <c r="B3" s="38">
        <v>3</v>
      </c>
      <c r="C3" s="38">
        <f>B$3*1000</f>
        <v>3000</v>
      </c>
      <c r="D3" s="38">
        <f>C$3*4.4482216</f>
        <v>13344.6648</v>
      </c>
      <c r="E3" s="39"/>
      <c r="F3" s="39"/>
      <c r="G3" s="39"/>
      <c r="H3" s="39"/>
      <c r="I3" s="39"/>
    </row>
    <row r="4" spans="1:11" s="44" customFormat="1" ht="20.25" x14ac:dyDescent="0.3">
      <c r="A4" s="76" t="s">
        <v>34</v>
      </c>
      <c r="B4" s="41" t="s">
        <v>4</v>
      </c>
      <c r="C4" s="42"/>
      <c r="D4" s="42"/>
      <c r="E4" s="43"/>
      <c r="F4" s="43"/>
      <c r="G4" s="43"/>
      <c r="H4" s="43"/>
      <c r="I4" s="43"/>
    </row>
    <row r="5" spans="1:11" s="44" customFormat="1" ht="15.75" x14ac:dyDescent="0.25">
      <c r="A5" s="77"/>
      <c r="B5" s="36">
        <v>352.2</v>
      </c>
      <c r="C5" s="42"/>
      <c r="D5" s="42"/>
      <c r="E5" s="43"/>
      <c r="F5" s="43"/>
      <c r="G5" s="43"/>
      <c r="H5" s="43"/>
      <c r="I5" s="43"/>
    </row>
    <row r="6" spans="1:11" s="44" customFormat="1" ht="15.75" x14ac:dyDescent="0.25">
      <c r="A6" s="76" t="s">
        <v>8</v>
      </c>
      <c r="B6" s="42" t="s">
        <v>9</v>
      </c>
      <c r="F6" s="39"/>
      <c r="G6" s="43"/>
      <c r="H6" s="43"/>
      <c r="I6" s="43"/>
      <c r="J6" s="43"/>
      <c r="K6" s="43"/>
    </row>
    <row r="7" spans="1:11" s="44" customFormat="1" ht="15.75" x14ac:dyDescent="0.25">
      <c r="A7" s="77"/>
      <c r="B7" s="37">
        <v>-0.216</v>
      </c>
      <c r="F7" s="39"/>
      <c r="G7" s="43"/>
      <c r="H7" s="43"/>
      <c r="I7" s="43"/>
      <c r="J7" s="43"/>
      <c r="K7" s="43"/>
    </row>
    <row r="8" spans="1:11" s="44" customFormat="1" ht="20.25" x14ac:dyDescent="0.3">
      <c r="A8" s="76" t="s">
        <v>0</v>
      </c>
      <c r="B8" s="41" t="s">
        <v>5</v>
      </c>
      <c r="C8" s="41" t="s">
        <v>4</v>
      </c>
      <c r="D8" s="42"/>
      <c r="E8" s="43"/>
      <c r="F8" s="43"/>
      <c r="G8" s="43"/>
      <c r="H8" s="43"/>
      <c r="I8" s="43"/>
    </row>
    <row r="9" spans="1:11" s="44" customFormat="1" ht="15.75" x14ac:dyDescent="0.25">
      <c r="A9" s="77"/>
      <c r="B9" s="45">
        <v>60</v>
      </c>
      <c r="C9" s="45">
        <f>B$9*1000</f>
        <v>60000</v>
      </c>
      <c r="D9" s="42"/>
      <c r="E9" s="43"/>
      <c r="F9" s="43"/>
      <c r="G9" s="43"/>
      <c r="H9" s="43"/>
      <c r="I9" s="43"/>
    </row>
    <row r="10" spans="1:11" s="44" customFormat="1" ht="20.25" x14ac:dyDescent="0.3">
      <c r="A10" s="76" t="s">
        <v>1</v>
      </c>
      <c r="B10" s="41" t="s">
        <v>11</v>
      </c>
      <c r="C10" s="42"/>
      <c r="D10" s="42"/>
      <c r="E10" s="43"/>
      <c r="F10" s="43"/>
      <c r="G10" s="43"/>
      <c r="H10" s="43"/>
      <c r="I10" s="43"/>
    </row>
    <row r="11" spans="1:11" s="44" customFormat="1" ht="15.75" x14ac:dyDescent="0.25">
      <c r="A11" s="77"/>
      <c r="B11" s="45">
        <v>10</v>
      </c>
      <c r="C11" s="42"/>
      <c r="D11" s="42"/>
      <c r="E11" s="43"/>
      <c r="F11" s="43"/>
      <c r="G11" s="43"/>
      <c r="H11" s="43"/>
      <c r="I11" s="43"/>
    </row>
    <row r="12" spans="1:11" s="44" customFormat="1" ht="15.75" x14ac:dyDescent="0.25">
      <c r="A12" s="70" t="s">
        <v>17</v>
      </c>
      <c r="B12" s="47" t="s">
        <v>35</v>
      </c>
      <c r="C12" s="47" t="s">
        <v>36</v>
      </c>
      <c r="D12" s="42"/>
      <c r="E12" s="43"/>
      <c r="F12" s="43"/>
      <c r="G12" s="43"/>
      <c r="H12" s="43"/>
    </row>
    <row r="13" spans="1:11" s="49" customFormat="1" ht="15.75" x14ac:dyDescent="0.25">
      <c r="A13" s="71"/>
      <c r="B13" s="52">
        <v>1.4629000000000001</v>
      </c>
      <c r="C13" s="53">
        <v>-1.4620500000000001</v>
      </c>
      <c r="D13" s="48"/>
    </row>
    <row r="14" spans="1:11" s="44" customFormat="1" ht="15.75" x14ac:dyDescent="0.25">
      <c r="A14" s="66" t="s">
        <v>37</v>
      </c>
      <c r="B14" s="42" t="s">
        <v>2</v>
      </c>
      <c r="C14" s="38" t="s">
        <v>10</v>
      </c>
      <c r="D14" s="39" t="s">
        <v>3</v>
      </c>
      <c r="E14" s="43"/>
      <c r="F14" s="43"/>
      <c r="G14" s="43"/>
      <c r="H14" s="43"/>
    </row>
    <row r="15" spans="1:11" s="49" customFormat="1" ht="15.75" x14ac:dyDescent="0.25">
      <c r="A15" s="67"/>
      <c r="B15" s="37">
        <v>2.1513</v>
      </c>
      <c r="C15" s="42">
        <f>B$15*1000</f>
        <v>2151.3000000000002</v>
      </c>
      <c r="D15" s="42">
        <f>C$15*4.4482216</f>
        <v>9569.4591280800014</v>
      </c>
    </row>
    <row r="16" spans="1:11" s="49" customFormat="1" ht="15.75" x14ac:dyDescent="0.25">
      <c r="A16" s="68" t="s">
        <v>38</v>
      </c>
      <c r="B16" s="42" t="s">
        <v>2</v>
      </c>
      <c r="C16" s="38" t="s">
        <v>10</v>
      </c>
      <c r="D16" s="39" t="s">
        <v>3</v>
      </c>
    </row>
    <row r="17" spans="1:13" s="49" customFormat="1" ht="15.75" x14ac:dyDescent="0.25">
      <c r="A17" s="69"/>
      <c r="B17" s="37">
        <v>2.1273</v>
      </c>
      <c r="C17" s="42">
        <f>B$17 * 1000</f>
        <v>2127.3000000000002</v>
      </c>
      <c r="D17" s="38">
        <f>C$17*4.4482216</f>
        <v>9462.7018096800002</v>
      </c>
    </row>
    <row r="18" spans="1:13" s="44" customFormat="1" ht="15.75" x14ac:dyDescent="0.25">
      <c r="A18" s="70" t="s">
        <v>7</v>
      </c>
      <c r="B18" s="46" t="s">
        <v>35</v>
      </c>
      <c r="C18" s="47" t="s">
        <v>36</v>
      </c>
      <c r="D18" s="38"/>
      <c r="E18" s="39"/>
      <c r="F18" s="39"/>
      <c r="G18" s="43"/>
      <c r="H18" s="43"/>
      <c r="I18" s="43"/>
      <c r="J18" s="43"/>
      <c r="K18" s="43"/>
    </row>
    <row r="19" spans="1:13" s="44" customFormat="1" ht="15.75" x14ac:dyDescent="0.25">
      <c r="A19" s="71"/>
      <c r="B19" s="54">
        <v>2.0411600000000001</v>
      </c>
      <c r="C19" s="55">
        <v>-2.06271</v>
      </c>
      <c r="D19" s="38"/>
      <c r="E19" s="39"/>
      <c r="F19" s="39"/>
      <c r="G19" s="43"/>
      <c r="H19" s="43"/>
      <c r="I19" s="43"/>
      <c r="J19" s="43"/>
      <c r="K19" s="43"/>
    </row>
    <row r="20" spans="1:13" s="50" customFormat="1" ht="15" customHeight="1" x14ac:dyDescent="0.25">
      <c r="A20" s="72" t="s">
        <v>12</v>
      </c>
      <c r="B20" s="42" t="s">
        <v>13</v>
      </c>
      <c r="C20" s="42" t="s">
        <v>14</v>
      </c>
      <c r="D20" s="42" t="s">
        <v>15</v>
      </c>
    </row>
    <row r="21" spans="1:13" s="50" customFormat="1" ht="16.5" customHeight="1" x14ac:dyDescent="0.25">
      <c r="A21" s="73"/>
      <c r="B21" s="42">
        <f>2*B$3 / ($B$19 - $C$19)</f>
        <v>1.4620346161062605</v>
      </c>
      <c r="C21" s="42">
        <f>2*C$3 / ($B$19 - $C$19)</f>
        <v>1462.0346161062605</v>
      </c>
      <c r="D21" s="42">
        <f>2*$D$3 / ($B$19 - $C$19)</f>
        <v>6503.453959311576</v>
      </c>
    </row>
    <row r="22" spans="1:13" s="44" customFormat="1" ht="15.75" x14ac:dyDescent="0.25">
      <c r="A22" s="70" t="s">
        <v>16</v>
      </c>
      <c r="B22" s="42" t="s">
        <v>2</v>
      </c>
      <c r="C22" s="38" t="s">
        <v>10</v>
      </c>
      <c r="D22" s="39" t="s">
        <v>3</v>
      </c>
      <c r="E22" s="43"/>
      <c r="F22" s="43"/>
      <c r="G22" s="43"/>
      <c r="H22" s="43"/>
    </row>
    <row r="23" spans="1:13" s="50" customFormat="1" ht="15.75" x14ac:dyDescent="0.25">
      <c r="A23" s="71"/>
      <c r="B23" s="42">
        <f>$B$3 *($B$7/100)</f>
        <v>-6.4799999999999996E-3</v>
      </c>
      <c r="C23" s="42">
        <f>$C$3 *($B$7/100)</f>
        <v>-6.48</v>
      </c>
      <c r="D23" s="42">
        <f>$D$3 *($B$7/100)</f>
        <v>-28.824475968000002</v>
      </c>
    </row>
    <row r="24" spans="1:13" s="1" customFormat="1" x14ac:dyDescent="0.2">
      <c r="A24" s="5"/>
      <c r="B24" s="19"/>
      <c r="C24" s="19"/>
      <c r="D24" s="19"/>
      <c r="E24" s="6"/>
      <c r="F24" s="6"/>
      <c r="G24" s="6"/>
      <c r="H24" s="6"/>
      <c r="I24" s="6"/>
      <c r="J24" s="6"/>
      <c r="K24" s="6"/>
      <c r="L24" s="6"/>
      <c r="M24" s="6"/>
    </row>
    <row r="25" spans="1:13" s="23" customFormat="1" ht="26.25" x14ac:dyDescent="0.4">
      <c r="A25" s="24" t="s">
        <v>54</v>
      </c>
      <c r="B25" s="21"/>
      <c r="C25" s="21"/>
      <c r="D25" s="21"/>
      <c r="E25" s="22"/>
      <c r="F25" s="22"/>
      <c r="G25" s="22"/>
      <c r="H25" s="22"/>
      <c r="I25" s="22"/>
    </row>
    <row r="26" spans="1:13" s="3" customFormat="1" ht="20.25" x14ac:dyDescent="0.3">
      <c r="A26" s="74" t="s">
        <v>0</v>
      </c>
      <c r="B26" s="16" t="s">
        <v>5</v>
      </c>
      <c r="C26" s="16" t="s">
        <v>4</v>
      </c>
      <c r="D26" s="17"/>
      <c r="E26" s="4"/>
      <c r="F26" s="4"/>
      <c r="G26" s="4"/>
      <c r="H26" s="4"/>
      <c r="I26" s="4"/>
    </row>
    <row r="27" spans="1:13" s="3" customFormat="1" ht="15.75" x14ac:dyDescent="0.25">
      <c r="A27" s="75"/>
      <c r="B27" s="32">
        <v>60</v>
      </c>
      <c r="C27" s="28">
        <f>B$27*1000</f>
        <v>60000</v>
      </c>
      <c r="D27" s="17"/>
      <c r="E27" s="4"/>
      <c r="F27" s="4"/>
      <c r="G27" s="4"/>
      <c r="H27" s="4"/>
      <c r="I27" s="4"/>
    </row>
    <row r="28" spans="1:13" s="10" customFormat="1" ht="20.25" x14ac:dyDescent="0.3">
      <c r="A28" s="58" t="s">
        <v>1</v>
      </c>
      <c r="B28" s="14" t="s">
        <v>11</v>
      </c>
      <c r="C28" s="15"/>
      <c r="D28" s="15"/>
      <c r="E28" s="9"/>
      <c r="F28" s="9"/>
      <c r="G28" s="9"/>
      <c r="H28" s="9"/>
      <c r="I28" s="9"/>
    </row>
    <row r="29" spans="1:13" s="10" customFormat="1" ht="15.75" x14ac:dyDescent="0.25">
      <c r="A29" s="59"/>
      <c r="B29" s="31">
        <v>10</v>
      </c>
      <c r="C29" s="15"/>
      <c r="D29" s="15"/>
      <c r="E29" s="9"/>
      <c r="F29" s="9"/>
      <c r="G29" s="9"/>
      <c r="H29" s="9"/>
      <c r="I29" s="9"/>
    </row>
    <row r="30" spans="1:13" s="3" customFormat="1" ht="15.75" x14ac:dyDescent="0.25">
      <c r="A30" s="60" t="s">
        <v>17</v>
      </c>
      <c r="B30" s="25" t="s">
        <v>35</v>
      </c>
      <c r="C30" s="25" t="s">
        <v>36</v>
      </c>
      <c r="D30" s="17"/>
      <c r="E30" s="4"/>
      <c r="F30" s="4"/>
      <c r="G30" s="4"/>
      <c r="H30" s="4"/>
    </row>
    <row r="31" spans="1:13" s="27" customFormat="1" ht="15.75" x14ac:dyDescent="0.25">
      <c r="A31" s="61"/>
      <c r="B31" s="17">
        <f>B13 *(($C$9 + $B$5)/($C$27+ $B$5))</f>
        <v>1.4629000000000001</v>
      </c>
      <c r="C31" s="17">
        <f>C13 *(($C$9 + $B$5)/($C$27+ $B$5))</f>
        <v>-1.4620500000000001</v>
      </c>
      <c r="D31" s="26"/>
    </row>
    <row r="32" spans="1:13" s="10" customFormat="1" ht="15.75" x14ac:dyDescent="0.25">
      <c r="A32" s="62" t="s">
        <v>37</v>
      </c>
      <c r="B32" s="15" t="s">
        <v>2</v>
      </c>
      <c r="C32" s="18" t="s">
        <v>10</v>
      </c>
      <c r="D32" s="12" t="s">
        <v>3</v>
      </c>
      <c r="E32" s="9"/>
      <c r="F32" s="9"/>
      <c r="G32" s="9"/>
      <c r="H32" s="9"/>
    </row>
    <row r="33" spans="1:14" s="11" customFormat="1" ht="15.75" x14ac:dyDescent="0.25">
      <c r="A33" s="63"/>
      <c r="B33" s="15">
        <f>B21*$B$31+B23</f>
        <v>2.1323304399018488</v>
      </c>
      <c r="C33" s="15">
        <f>C21*$B$31+C23</f>
        <v>2132.3304399018484</v>
      </c>
      <c r="D33" s="15">
        <f>D21*$B$31+D23</f>
        <v>9485.0783211089056</v>
      </c>
    </row>
    <row r="34" spans="1:14" s="27" customFormat="1" ht="15.75" x14ac:dyDescent="0.25">
      <c r="A34" s="64" t="s">
        <v>38</v>
      </c>
      <c r="B34" s="17" t="s">
        <v>2</v>
      </c>
      <c r="C34" s="13" t="s">
        <v>10</v>
      </c>
      <c r="D34" s="2" t="s">
        <v>3</v>
      </c>
    </row>
    <row r="35" spans="1:14" s="27" customFormat="1" ht="15.75" x14ac:dyDescent="0.25">
      <c r="A35" s="65"/>
      <c r="B35" s="17">
        <f>B21*$C$31+B23</f>
        <v>-2.1440477104781581</v>
      </c>
      <c r="C35" s="17">
        <f>C21*$C$31+C23</f>
        <v>-2144.0477104781585</v>
      </c>
      <c r="D35" s="17">
        <f>D21*$C$31+D23</f>
        <v>-9537.1993371794906</v>
      </c>
    </row>
    <row r="38" spans="1:14" s="23" customFormat="1" ht="26.25" x14ac:dyDescent="0.4">
      <c r="A38" s="24" t="s">
        <v>55</v>
      </c>
      <c r="B38" s="21"/>
      <c r="C38" s="21"/>
      <c r="D38" s="21"/>
      <c r="E38" s="22"/>
      <c r="F38" s="22"/>
      <c r="G38" s="22"/>
      <c r="H38" s="22"/>
      <c r="I38" s="22"/>
    </row>
    <row r="39" spans="1:14" ht="20.25" x14ac:dyDescent="0.3">
      <c r="B39" s="14" t="s">
        <v>11</v>
      </c>
      <c r="C39" s="30" t="s">
        <v>2</v>
      </c>
      <c r="D39" s="30" t="s">
        <v>10</v>
      </c>
      <c r="E39" s="30" t="s">
        <v>3</v>
      </c>
    </row>
    <row r="40" spans="1:14" ht="26.25" customHeight="1" x14ac:dyDescent="0.2">
      <c r="A40" s="56" t="s">
        <v>39</v>
      </c>
      <c r="B40" s="57">
        <v>5.76668</v>
      </c>
      <c r="C40" s="29">
        <f>B33</f>
        <v>2.1323304399018488</v>
      </c>
      <c r="D40" s="29">
        <f>C33</f>
        <v>2132.3304399018484</v>
      </c>
      <c r="E40" s="29">
        <f>D33</f>
        <v>9485.0783211089056</v>
      </c>
      <c r="M40"/>
    </row>
    <row r="41" spans="1:14" ht="23.25" customHeight="1" x14ac:dyDescent="0.2">
      <c r="A41" s="51" t="s">
        <v>18</v>
      </c>
      <c r="B41" s="57">
        <v>-1.74717E-2</v>
      </c>
      <c r="C41" s="29">
        <v>0</v>
      </c>
      <c r="D41" s="29">
        <v>0</v>
      </c>
      <c r="E41" s="29">
        <v>0</v>
      </c>
      <c r="M41"/>
    </row>
    <row r="42" spans="1:14" ht="31.5" x14ac:dyDescent="0.2">
      <c r="A42" s="56" t="s">
        <v>40</v>
      </c>
      <c r="B42" s="57">
        <v>-5.7953200000000002</v>
      </c>
      <c r="C42" s="29">
        <f>B35</f>
        <v>-2.1440477104781581</v>
      </c>
      <c r="D42" s="29">
        <f>C35</f>
        <v>-2144.0477104781585</v>
      </c>
      <c r="E42" s="29">
        <f>D35</f>
        <v>-9537.1993371794906</v>
      </c>
      <c r="M42"/>
    </row>
    <row r="44" spans="1:14" x14ac:dyDescent="0.2">
      <c r="M44" s="8" t="s">
        <v>33</v>
      </c>
      <c r="N44" t="s">
        <v>32</v>
      </c>
    </row>
    <row r="45" spans="1:14" x14ac:dyDescent="0.2">
      <c r="L45" s="8" t="s">
        <v>27</v>
      </c>
      <c r="M45" s="8">
        <f>-SLOPE(C40:C42,B40:B42)</f>
        <v>-0.36986469446024228</v>
      </c>
      <c r="N45">
        <f>-SLOPE(D40:D42,B40:B42)</f>
        <v>-369.86469446024228</v>
      </c>
    </row>
    <row r="46" spans="1:14" x14ac:dyDescent="0.2">
      <c r="L46" s="8" t="s">
        <v>28</v>
      </c>
      <c r="M46" s="8">
        <f>RSQ(C40:C42,B40:B42)</f>
        <v>0.9999964025375303</v>
      </c>
      <c r="N46">
        <f>M46</f>
        <v>0.9999964025375303</v>
      </c>
    </row>
    <row r="47" spans="1:14" x14ac:dyDescent="0.2">
      <c r="L47" s="8" t="s">
        <v>29</v>
      </c>
      <c r="M47" s="8">
        <f>-B3/M45</f>
        <v>8.1110742521072865</v>
      </c>
      <c r="N47">
        <f>M47</f>
        <v>8.1110742521072865</v>
      </c>
    </row>
    <row r="48" spans="1:14" x14ac:dyDescent="0.2">
      <c r="L48" s="8" t="s">
        <v>30</v>
      </c>
      <c r="M48" s="8">
        <f>-(-10-B41)*M45</f>
        <v>-3.6921847796202218</v>
      </c>
      <c r="N48">
        <f>M48*1000</f>
        <v>-3692.1847796202219</v>
      </c>
    </row>
    <row r="49" spans="12:14" x14ac:dyDescent="0.2">
      <c r="L49" s="8" t="s">
        <v>31</v>
      </c>
      <c r="M49" s="8">
        <f>-(10-B41)*M45</f>
        <v>3.7051091095846238</v>
      </c>
      <c r="N49">
        <f>M49*1000</f>
        <v>3705.1091095846236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6:A27"/>
  </mergeCells>
  <pageMargins left="0.75" right="0.75" top="1" bottom="1" header="0.5" footer="0.5"/>
  <pageSetup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B28" zoomScale="85" workbookViewId="0">
      <selection activeCell="B16" sqref="B16"/>
    </sheetView>
  </sheetViews>
  <sheetFormatPr defaultColWidth="8.85546875" defaultRowHeight="12.75" x14ac:dyDescent="0.2"/>
  <cols>
    <col min="1" max="1" width="32" style="7" customWidth="1"/>
    <col min="2" max="2" width="17.28515625" style="20" bestFit="1" customWidth="1"/>
    <col min="3" max="3" width="23.7109375" style="20" bestFit="1" customWidth="1"/>
    <col min="4" max="4" width="19" style="20" bestFit="1" customWidth="1"/>
    <col min="5" max="5" width="19" style="8" bestFit="1" customWidth="1"/>
    <col min="6" max="7" width="9.140625" style="8" customWidth="1"/>
    <col min="8" max="8" width="13.28515625" style="8" customWidth="1"/>
    <col min="9" max="9" width="12.28515625" style="8" customWidth="1"/>
    <col min="10" max="10" width="12.42578125" style="8" customWidth="1"/>
    <col min="11" max="11" width="13" style="8" customWidth="1"/>
    <col min="12" max="12" width="18.85546875" style="8" customWidth="1"/>
    <col min="13" max="13" width="9.140625" style="8" customWidth="1"/>
  </cols>
  <sheetData>
    <row r="1" spans="1:11" s="23" customFormat="1" ht="26.25" x14ac:dyDescent="0.4">
      <c r="A1" s="24" t="s">
        <v>56</v>
      </c>
      <c r="B1" s="21"/>
      <c r="C1" s="21"/>
      <c r="D1" s="21"/>
      <c r="E1" s="22"/>
      <c r="F1" s="22"/>
      <c r="G1" s="22"/>
      <c r="H1" s="22"/>
      <c r="I1" s="22"/>
    </row>
    <row r="2" spans="1:11" s="39" customFormat="1" ht="15.75" x14ac:dyDescent="0.25">
      <c r="A2" s="70" t="s">
        <v>6</v>
      </c>
      <c r="B2" s="38" t="s">
        <v>2</v>
      </c>
      <c r="C2" s="38" t="s">
        <v>10</v>
      </c>
      <c r="D2" s="38" t="s">
        <v>3</v>
      </c>
    </row>
    <row r="3" spans="1:11" s="40" customFormat="1" ht="15.75" x14ac:dyDescent="0.25">
      <c r="A3" s="71"/>
      <c r="B3" s="38">
        <v>3</v>
      </c>
      <c r="C3" s="38">
        <f>B$3*1000</f>
        <v>3000</v>
      </c>
      <c r="D3" s="38">
        <f>C$3*4.4482216</f>
        <v>13344.6648</v>
      </c>
      <c r="E3" s="39"/>
      <c r="F3" s="39"/>
      <c r="G3" s="39"/>
      <c r="H3" s="39"/>
      <c r="I3" s="39"/>
    </row>
    <row r="4" spans="1:11" s="44" customFormat="1" ht="20.25" x14ac:dyDescent="0.3">
      <c r="A4" s="76" t="s">
        <v>34</v>
      </c>
      <c r="B4" s="41" t="s">
        <v>4</v>
      </c>
      <c r="C4" s="42"/>
      <c r="D4" s="42"/>
      <c r="E4" s="43"/>
      <c r="F4" s="43"/>
      <c r="G4" s="43"/>
      <c r="H4" s="43"/>
      <c r="I4" s="43"/>
    </row>
    <row r="5" spans="1:11" s="44" customFormat="1" ht="15.75" x14ac:dyDescent="0.25">
      <c r="A5" s="77"/>
      <c r="B5" s="36">
        <v>352.2</v>
      </c>
      <c r="C5" s="42"/>
      <c r="D5" s="42"/>
      <c r="E5" s="43"/>
      <c r="F5" s="43"/>
      <c r="G5" s="43"/>
      <c r="H5" s="43"/>
      <c r="I5" s="43"/>
    </row>
    <row r="6" spans="1:11" s="44" customFormat="1" ht="15.75" x14ac:dyDescent="0.25">
      <c r="A6" s="76" t="s">
        <v>8</v>
      </c>
      <c r="B6" s="42" t="s">
        <v>9</v>
      </c>
      <c r="F6" s="39"/>
      <c r="G6" s="43"/>
      <c r="H6" s="43"/>
      <c r="I6" s="43"/>
      <c r="J6" s="43"/>
      <c r="K6" s="43"/>
    </row>
    <row r="7" spans="1:11" s="44" customFormat="1" ht="15.75" x14ac:dyDescent="0.25">
      <c r="A7" s="77"/>
      <c r="B7" s="37">
        <v>0.32900000000000001</v>
      </c>
      <c r="F7" s="39"/>
      <c r="G7" s="43"/>
      <c r="H7" s="43"/>
      <c r="I7" s="43"/>
      <c r="J7" s="43"/>
      <c r="K7" s="43"/>
    </row>
    <row r="8" spans="1:11" s="44" customFormat="1" ht="20.25" x14ac:dyDescent="0.3">
      <c r="A8" s="76" t="s">
        <v>0</v>
      </c>
      <c r="B8" s="41" t="s">
        <v>5</v>
      </c>
      <c r="C8" s="41" t="s">
        <v>4</v>
      </c>
      <c r="D8" s="42"/>
      <c r="E8" s="43"/>
      <c r="F8" s="43"/>
      <c r="G8" s="43"/>
      <c r="H8" s="43"/>
      <c r="I8" s="43"/>
    </row>
    <row r="9" spans="1:11" s="44" customFormat="1" ht="15.75" x14ac:dyDescent="0.25">
      <c r="A9" s="77"/>
      <c r="B9" s="45">
        <v>60</v>
      </c>
      <c r="C9" s="45">
        <f>B$9*1000</f>
        <v>60000</v>
      </c>
      <c r="D9" s="42"/>
      <c r="E9" s="43"/>
      <c r="F9" s="43"/>
      <c r="G9" s="43"/>
      <c r="H9" s="43"/>
      <c r="I9" s="43"/>
    </row>
    <row r="10" spans="1:11" s="44" customFormat="1" ht="20.25" x14ac:dyDescent="0.3">
      <c r="A10" s="76" t="s">
        <v>1</v>
      </c>
      <c r="B10" s="41" t="s">
        <v>11</v>
      </c>
      <c r="C10" s="42"/>
      <c r="D10" s="42"/>
      <c r="E10" s="43"/>
      <c r="F10" s="43"/>
      <c r="G10" s="43"/>
      <c r="H10" s="43"/>
      <c r="I10" s="43"/>
    </row>
    <row r="11" spans="1:11" s="44" customFormat="1" ht="15.75" x14ac:dyDescent="0.25">
      <c r="A11" s="77"/>
      <c r="B11" s="45">
        <v>10</v>
      </c>
      <c r="C11" s="42"/>
      <c r="D11" s="42"/>
      <c r="E11" s="43"/>
      <c r="F11" s="43"/>
      <c r="G11" s="43"/>
      <c r="H11" s="43"/>
      <c r="I11" s="43"/>
    </row>
    <row r="12" spans="1:11" s="44" customFormat="1" ht="15.75" x14ac:dyDescent="0.25">
      <c r="A12" s="70" t="s">
        <v>17</v>
      </c>
      <c r="B12" s="47" t="s">
        <v>35</v>
      </c>
      <c r="C12" s="47" t="s">
        <v>36</v>
      </c>
      <c r="D12" s="42"/>
      <c r="E12" s="43"/>
      <c r="F12" s="43"/>
      <c r="G12" s="43"/>
      <c r="H12" s="43"/>
    </row>
    <row r="13" spans="1:11" s="49" customFormat="1" ht="15.75" x14ac:dyDescent="0.25">
      <c r="A13" s="71"/>
      <c r="B13" s="52">
        <v>1.4628300000000001</v>
      </c>
      <c r="C13" s="53">
        <v>-1.46272</v>
      </c>
      <c r="D13" s="48"/>
    </row>
    <row r="14" spans="1:11" s="44" customFormat="1" ht="15.75" x14ac:dyDescent="0.25">
      <c r="A14" s="66" t="s">
        <v>37</v>
      </c>
      <c r="B14" s="42" t="s">
        <v>2</v>
      </c>
      <c r="C14" s="38" t="s">
        <v>10</v>
      </c>
      <c r="D14" s="39" t="s">
        <v>3</v>
      </c>
      <c r="E14" s="43"/>
      <c r="F14" s="43"/>
      <c r="G14" s="43"/>
      <c r="H14" s="43"/>
    </row>
    <row r="15" spans="1:11" s="49" customFormat="1" ht="15.75" x14ac:dyDescent="0.25">
      <c r="A15" s="67"/>
      <c r="B15" s="37">
        <v>2.1566000000000001</v>
      </c>
      <c r="C15" s="42">
        <f>B$15*1000</f>
        <v>2156.6</v>
      </c>
      <c r="D15" s="42">
        <f>C$15*4.4482216</f>
        <v>9593.0347025600004</v>
      </c>
    </row>
    <row r="16" spans="1:11" s="49" customFormat="1" ht="15.75" x14ac:dyDescent="0.25">
      <c r="A16" s="68" t="s">
        <v>38</v>
      </c>
      <c r="B16" s="42" t="s">
        <v>2</v>
      </c>
      <c r="C16" s="38" t="s">
        <v>10</v>
      </c>
      <c r="D16" s="39" t="s">
        <v>3</v>
      </c>
    </row>
    <row r="17" spans="1:13" s="49" customFormat="1" ht="15.75" x14ac:dyDescent="0.25">
      <c r="A17" s="69"/>
      <c r="B17" s="37">
        <v>2.1402999999999999</v>
      </c>
      <c r="C17" s="42">
        <f>B$17 * 1000</f>
        <v>2140.2999999999997</v>
      </c>
      <c r="D17" s="38">
        <f>C$17*4.4482216</f>
        <v>9520.5286904799996</v>
      </c>
    </row>
    <row r="18" spans="1:13" s="44" customFormat="1" ht="15.75" x14ac:dyDescent="0.25">
      <c r="A18" s="70" t="s">
        <v>7</v>
      </c>
      <c r="B18" s="46" t="s">
        <v>35</v>
      </c>
      <c r="C18" s="47" t="s">
        <v>36</v>
      </c>
      <c r="D18" s="38"/>
      <c r="E18" s="39"/>
      <c r="F18" s="39"/>
      <c r="G18" s="43"/>
      <c r="H18" s="43"/>
      <c r="I18" s="43"/>
      <c r="J18" s="43"/>
      <c r="K18" s="43"/>
    </row>
    <row r="19" spans="1:13" s="44" customFormat="1" ht="15.75" x14ac:dyDescent="0.25">
      <c r="A19" s="71"/>
      <c r="B19" s="54">
        <v>2.03525</v>
      </c>
      <c r="C19" s="55">
        <v>-2.05105</v>
      </c>
      <c r="D19" s="38"/>
      <c r="E19" s="39"/>
      <c r="F19" s="39"/>
      <c r="G19" s="43"/>
      <c r="H19" s="43"/>
      <c r="I19" s="43"/>
      <c r="J19" s="43"/>
      <c r="K19" s="43"/>
    </row>
    <row r="20" spans="1:13" s="50" customFormat="1" ht="15" customHeight="1" x14ac:dyDescent="0.25">
      <c r="A20" s="72" t="s">
        <v>12</v>
      </c>
      <c r="B20" s="42" t="s">
        <v>13</v>
      </c>
      <c r="C20" s="42" t="s">
        <v>14</v>
      </c>
      <c r="D20" s="42" t="s">
        <v>15</v>
      </c>
    </row>
    <row r="21" spans="1:13" s="50" customFormat="1" ht="16.5" customHeight="1" x14ac:dyDescent="0.25">
      <c r="A21" s="73"/>
      <c r="B21" s="42">
        <f>2*B$3 / ($B$19 - $C$19)</f>
        <v>1.4683209749651276</v>
      </c>
      <c r="C21" s="42">
        <f>2*C$3 / ($B$19 - $C$19)</f>
        <v>1468.3209749651276</v>
      </c>
      <c r="D21" s="42">
        <f>2*$D$3 / ($B$19 - $C$19)</f>
        <v>6531.4170765729395</v>
      </c>
    </row>
    <row r="22" spans="1:13" s="44" customFormat="1" ht="15.75" x14ac:dyDescent="0.25">
      <c r="A22" s="70" t="s">
        <v>16</v>
      </c>
      <c r="B22" s="42" t="s">
        <v>2</v>
      </c>
      <c r="C22" s="38" t="s">
        <v>10</v>
      </c>
      <c r="D22" s="39" t="s">
        <v>3</v>
      </c>
      <c r="E22" s="43"/>
      <c r="F22" s="43"/>
      <c r="G22" s="43"/>
      <c r="H22" s="43"/>
    </row>
    <row r="23" spans="1:13" s="50" customFormat="1" ht="15.75" x14ac:dyDescent="0.25">
      <c r="A23" s="71"/>
      <c r="B23" s="42">
        <f>$B$3 *($B$7/100)</f>
        <v>9.8700000000000003E-3</v>
      </c>
      <c r="C23" s="42">
        <f>$C$3 *($B$7/100)</f>
        <v>9.8699999999999992</v>
      </c>
      <c r="D23" s="42">
        <f>$D$3 *($B$7/100)</f>
        <v>43.903947192000004</v>
      </c>
    </row>
    <row r="24" spans="1:13" s="1" customFormat="1" x14ac:dyDescent="0.2">
      <c r="A24" s="5"/>
      <c r="B24" s="19"/>
      <c r="C24" s="19"/>
      <c r="D24" s="19"/>
      <c r="E24" s="6"/>
      <c r="F24" s="6"/>
      <c r="G24" s="6"/>
      <c r="H24" s="6"/>
      <c r="I24" s="6"/>
      <c r="J24" s="6"/>
      <c r="K24" s="6"/>
      <c r="L24" s="6"/>
      <c r="M24" s="6"/>
    </row>
    <row r="25" spans="1:13" s="23" customFormat="1" ht="26.25" x14ac:dyDescent="0.4">
      <c r="A25" s="24" t="s">
        <v>57</v>
      </c>
      <c r="B25" s="21"/>
      <c r="C25" s="21"/>
      <c r="D25" s="21"/>
      <c r="E25" s="22"/>
      <c r="F25" s="22"/>
      <c r="G25" s="22"/>
      <c r="H25" s="22"/>
      <c r="I25" s="22"/>
    </row>
    <row r="26" spans="1:13" s="3" customFormat="1" ht="20.25" x14ac:dyDescent="0.3">
      <c r="A26" s="74" t="s">
        <v>0</v>
      </c>
      <c r="B26" s="16" t="s">
        <v>5</v>
      </c>
      <c r="C26" s="16" t="s">
        <v>4</v>
      </c>
      <c r="D26" s="17"/>
      <c r="E26" s="4"/>
      <c r="F26" s="4"/>
      <c r="G26" s="4"/>
      <c r="H26" s="4"/>
      <c r="I26" s="4"/>
    </row>
    <row r="27" spans="1:13" s="3" customFormat="1" ht="15.75" x14ac:dyDescent="0.25">
      <c r="A27" s="75"/>
      <c r="B27" s="32">
        <v>60</v>
      </c>
      <c r="C27" s="28">
        <f>B$27*1000</f>
        <v>60000</v>
      </c>
      <c r="D27" s="17"/>
      <c r="E27" s="4"/>
      <c r="F27" s="4"/>
      <c r="G27" s="4"/>
      <c r="H27" s="4"/>
      <c r="I27" s="4"/>
    </row>
    <row r="28" spans="1:13" s="10" customFormat="1" ht="20.25" x14ac:dyDescent="0.3">
      <c r="A28" s="58" t="s">
        <v>1</v>
      </c>
      <c r="B28" s="14" t="s">
        <v>11</v>
      </c>
      <c r="C28" s="15"/>
      <c r="D28" s="15"/>
      <c r="E28" s="9"/>
      <c r="F28" s="9"/>
      <c r="G28" s="9"/>
      <c r="H28" s="9"/>
      <c r="I28" s="9"/>
    </row>
    <row r="29" spans="1:13" s="10" customFormat="1" ht="15.75" x14ac:dyDescent="0.25">
      <c r="A29" s="59"/>
      <c r="B29" s="31">
        <v>10</v>
      </c>
      <c r="C29" s="15"/>
      <c r="D29" s="15"/>
      <c r="E29" s="9"/>
      <c r="F29" s="9"/>
      <c r="G29" s="9"/>
      <c r="H29" s="9"/>
      <c r="I29" s="9"/>
    </row>
    <row r="30" spans="1:13" s="3" customFormat="1" ht="15.75" x14ac:dyDescent="0.25">
      <c r="A30" s="60" t="s">
        <v>17</v>
      </c>
      <c r="B30" s="25" t="s">
        <v>35</v>
      </c>
      <c r="C30" s="25" t="s">
        <v>36</v>
      </c>
      <c r="D30" s="17"/>
      <c r="E30" s="4"/>
      <c r="F30" s="4"/>
      <c r="G30" s="4"/>
      <c r="H30" s="4"/>
    </row>
    <row r="31" spans="1:13" s="27" customFormat="1" ht="15.75" x14ac:dyDescent="0.25">
      <c r="A31" s="61"/>
      <c r="B31" s="17">
        <f>B13 *(($C$9 + $B$5)/($C$27+ $B$5))</f>
        <v>1.4628300000000001</v>
      </c>
      <c r="C31" s="17">
        <f>C13 *(($C$9 + $B$5)/($C$27+ $B$5))</f>
        <v>-1.46272</v>
      </c>
      <c r="D31" s="26"/>
    </row>
    <row r="32" spans="1:13" s="10" customFormat="1" ht="15.75" x14ac:dyDescent="0.25">
      <c r="A32" s="62" t="s">
        <v>37</v>
      </c>
      <c r="B32" s="15" t="s">
        <v>2</v>
      </c>
      <c r="C32" s="18" t="s">
        <v>10</v>
      </c>
      <c r="D32" s="12" t="s">
        <v>3</v>
      </c>
      <c r="E32" s="9"/>
      <c r="F32" s="9"/>
      <c r="G32" s="9"/>
      <c r="H32" s="9"/>
    </row>
    <row r="33" spans="1:14" s="11" customFormat="1" ht="15.75" x14ac:dyDescent="0.25">
      <c r="A33" s="63"/>
      <c r="B33" s="15">
        <f>B21*$B$31+B23</f>
        <v>2.1577739718082376</v>
      </c>
      <c r="C33" s="15">
        <f>C21*$B$31+C23</f>
        <v>2157.7739718082375</v>
      </c>
      <c r="D33" s="15">
        <f>D21*$B$31+D23</f>
        <v>9598.2567893151936</v>
      </c>
    </row>
    <row r="34" spans="1:14" s="27" customFormat="1" ht="15.75" x14ac:dyDescent="0.25">
      <c r="A34" s="64" t="s">
        <v>38</v>
      </c>
      <c r="B34" s="17" t="s">
        <v>2</v>
      </c>
      <c r="C34" s="13" t="s">
        <v>10</v>
      </c>
      <c r="D34" s="2" t="s">
        <v>3</v>
      </c>
    </row>
    <row r="35" spans="1:14" s="27" customFormat="1" ht="15.75" x14ac:dyDescent="0.25">
      <c r="A35" s="65"/>
      <c r="B35" s="17">
        <f>B21*$C$31+B23</f>
        <v>-2.1378724565009914</v>
      </c>
      <c r="C35" s="17">
        <f>C21*$C$31+C23</f>
        <v>-2137.8724565009916</v>
      </c>
      <c r="D35" s="17">
        <f>D21*$C$31+D23</f>
        <v>-9509.7304390527697</v>
      </c>
    </row>
    <row r="38" spans="1:14" s="23" customFormat="1" ht="26.25" x14ac:dyDescent="0.4">
      <c r="A38" s="24" t="s">
        <v>58</v>
      </c>
      <c r="B38" s="21"/>
      <c r="C38" s="21"/>
      <c r="D38" s="21"/>
      <c r="E38" s="22"/>
      <c r="F38" s="22"/>
      <c r="G38" s="22"/>
      <c r="H38" s="22"/>
      <c r="I38" s="22"/>
    </row>
    <row r="39" spans="1:14" ht="20.25" x14ac:dyDescent="0.3">
      <c r="B39" s="14" t="s">
        <v>11</v>
      </c>
      <c r="C39" s="30" t="s">
        <v>2</v>
      </c>
      <c r="D39" s="30" t="s">
        <v>10</v>
      </c>
      <c r="E39" s="30" t="s">
        <v>3</v>
      </c>
    </row>
    <row r="40" spans="1:14" ht="26.25" customHeight="1" x14ac:dyDescent="0.2">
      <c r="A40" s="56" t="s">
        <v>39</v>
      </c>
      <c r="B40" s="57">
        <v>5.5151300000000001</v>
      </c>
      <c r="C40" s="29">
        <f>B33</f>
        <v>2.1577739718082376</v>
      </c>
      <c r="D40" s="29">
        <f>C33</f>
        <v>2157.7739718082375</v>
      </c>
      <c r="E40" s="29">
        <f>D33</f>
        <v>9598.2567893151936</v>
      </c>
      <c r="M40"/>
    </row>
    <row r="41" spans="1:14" ht="23.25" customHeight="1" x14ac:dyDescent="0.2">
      <c r="A41" s="51" t="s">
        <v>18</v>
      </c>
      <c r="B41" s="57">
        <v>-0.22581999999999999</v>
      </c>
      <c r="C41" s="29">
        <v>0</v>
      </c>
      <c r="D41" s="29">
        <v>0</v>
      </c>
      <c r="E41" s="29">
        <v>0</v>
      </c>
      <c r="M41"/>
    </row>
    <row r="42" spans="1:14" ht="31.5" x14ac:dyDescent="0.2">
      <c r="A42" s="56" t="s">
        <v>40</v>
      </c>
      <c r="B42" s="57">
        <v>-5.9638200000000001</v>
      </c>
      <c r="C42" s="29">
        <f>B35</f>
        <v>-2.1378724565009914</v>
      </c>
      <c r="D42" s="29">
        <f>C35</f>
        <v>-2137.8724565009916</v>
      </c>
      <c r="E42" s="29">
        <f>D35</f>
        <v>-9509.7304390527697</v>
      </c>
      <c r="M42"/>
    </row>
    <row r="44" spans="1:14" x14ac:dyDescent="0.2">
      <c r="M44" s="8" t="s">
        <v>33</v>
      </c>
      <c r="N44" t="s">
        <v>32</v>
      </c>
    </row>
    <row r="45" spans="1:14" x14ac:dyDescent="0.2">
      <c r="L45" s="8" t="s">
        <v>27</v>
      </c>
      <c r="M45" s="8">
        <f>-SLOPE(C40:C42,B40:B42)</f>
        <v>-0.37421959661684812</v>
      </c>
      <c r="N45">
        <f>-SLOPE(D40:D42,B40:B42)</f>
        <v>-374.21959661684809</v>
      </c>
    </row>
    <row r="46" spans="1:14" x14ac:dyDescent="0.2">
      <c r="L46" s="8" t="s">
        <v>28</v>
      </c>
      <c r="M46" s="8">
        <f>RSQ(C40:C42,B40:B42)</f>
        <v>0.99999361704330292</v>
      </c>
      <c r="N46">
        <f>M46</f>
        <v>0.99999361704330292</v>
      </c>
    </row>
    <row r="47" spans="1:14" x14ac:dyDescent="0.2">
      <c r="L47" s="8" t="s">
        <v>29</v>
      </c>
      <c r="M47" s="8">
        <f>-B3/M45</f>
        <v>8.0166833247688185</v>
      </c>
      <c r="N47">
        <f>M47</f>
        <v>8.0166833247688185</v>
      </c>
    </row>
    <row r="48" spans="1:14" x14ac:dyDescent="0.2">
      <c r="L48" s="8" t="s">
        <v>30</v>
      </c>
      <c r="M48" s="8">
        <f>-(-10-B41)*M45</f>
        <v>-3.6576896968604644</v>
      </c>
      <c r="N48">
        <f>M48*1000</f>
        <v>-3657.6896968604642</v>
      </c>
    </row>
    <row r="49" spans="12:14" x14ac:dyDescent="0.2">
      <c r="L49" s="8" t="s">
        <v>31</v>
      </c>
      <c r="M49" s="8">
        <f>-(10-B41)*M45</f>
        <v>3.8267022354764979</v>
      </c>
      <c r="N49">
        <f>M49*1000</f>
        <v>3826.7022354764981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6:A27"/>
  </mergeCells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LBCB Serial Numbers</vt:lpstr>
      <vt:lpstr>X1 LOAD CELL LBCB 1</vt:lpstr>
      <vt:lpstr>X2 LOAD CELL LBCB 1</vt:lpstr>
      <vt:lpstr>Y1 LOAD CELL LBCB 1</vt:lpstr>
      <vt:lpstr>Z1 LOAD CELL LBCB 1</vt:lpstr>
      <vt:lpstr>Z2 LOAD CELL LBCB 1</vt:lpstr>
      <vt:lpstr>Z3 LOAD CELL LBCB 1</vt:lpstr>
    </vt:vector>
  </TitlesOfParts>
  <Company>the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Bletzinger, Michael Erwin</cp:lastModifiedBy>
  <dcterms:created xsi:type="dcterms:W3CDTF">2006-04-01T03:23:52Z</dcterms:created>
  <dcterms:modified xsi:type="dcterms:W3CDTF">2014-03-06T16:14:15Z</dcterms:modified>
</cp:coreProperties>
</file>