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45" yWindow="2265" windowWidth="19440" windowHeight="15345" tabRatio="852" firstSheet="1" activeTab="6"/>
  </bookViews>
  <sheets>
    <sheet name="LBCB Serial Numbers" sheetId="5" r:id="rId1"/>
    <sheet name="X1 LOAD CELL LBCB 3" sheetId="4" r:id="rId2"/>
    <sheet name="X2 LOAD CELL LBCB 3" sheetId="16" r:id="rId3"/>
    <sheet name="Y1 LOAD CELL LBCB 3" sheetId="17" r:id="rId4"/>
    <sheet name="Z1 LOAD CELL LBCB 3" sheetId="18" r:id="rId5"/>
    <sheet name="Z2 LOAD CELL LBCB 3" sheetId="19" r:id="rId6"/>
    <sheet name="Z3 LOAD CELL LBCB 3" sheetId="20" r:id="rId7"/>
  </sheets>
  <calcPr calcId="145621"/>
</workbook>
</file>

<file path=xl/calcChain.xml><?xml version="1.0" encoding="utf-8"?>
<calcChain xmlns="http://schemas.openxmlformats.org/spreadsheetml/2006/main">
  <c r="C27" i="20" l="1"/>
  <c r="B31" i="20" s="1"/>
  <c r="B23" i="20"/>
  <c r="B21" i="20"/>
  <c r="C17" i="20"/>
  <c r="D17" i="20" s="1"/>
  <c r="C15" i="20"/>
  <c r="D15" i="20" s="1"/>
  <c r="C9" i="20"/>
  <c r="C3" i="20"/>
  <c r="C23" i="20" s="1"/>
  <c r="C27" i="19"/>
  <c r="B23" i="19"/>
  <c r="B21" i="19"/>
  <c r="C17" i="19"/>
  <c r="D17" i="19" s="1"/>
  <c r="C15" i="19"/>
  <c r="D15" i="19" s="1"/>
  <c r="C9" i="19"/>
  <c r="C3" i="19"/>
  <c r="C23" i="19" s="1"/>
  <c r="C27" i="18"/>
  <c r="B31" i="18" s="1"/>
  <c r="B23" i="18"/>
  <c r="B21" i="18"/>
  <c r="C17" i="18"/>
  <c r="D17" i="18" s="1"/>
  <c r="C15" i="18"/>
  <c r="D15" i="18" s="1"/>
  <c r="C9" i="18"/>
  <c r="C31" i="18" s="1"/>
  <c r="C3" i="18"/>
  <c r="C23" i="18" s="1"/>
  <c r="C27" i="17"/>
  <c r="B31" i="17" s="1"/>
  <c r="B23" i="17"/>
  <c r="B21" i="17"/>
  <c r="C17" i="17"/>
  <c r="D17" i="17" s="1"/>
  <c r="C15" i="17"/>
  <c r="D15" i="17" s="1"/>
  <c r="C9" i="17"/>
  <c r="C3" i="17"/>
  <c r="C23" i="17" s="1"/>
  <c r="C27" i="16"/>
  <c r="B23" i="16"/>
  <c r="B21" i="16"/>
  <c r="C17" i="16"/>
  <c r="D17" i="16" s="1"/>
  <c r="C15" i="16"/>
  <c r="D15" i="16" s="1"/>
  <c r="C9" i="16"/>
  <c r="C31" i="16" s="1"/>
  <c r="C3" i="16"/>
  <c r="D3" i="16" s="1"/>
  <c r="B21" i="4"/>
  <c r="B23" i="4"/>
  <c r="B35" i="16" l="1"/>
  <c r="C42" i="16" s="1"/>
  <c r="C31" i="20"/>
  <c r="B35" i="20" s="1"/>
  <c r="C42" i="20" s="1"/>
  <c r="C31" i="19"/>
  <c r="B35" i="19" s="1"/>
  <c r="C42" i="19" s="1"/>
  <c r="C31" i="17"/>
  <c r="B35" i="17" s="1"/>
  <c r="C42" i="17" s="1"/>
  <c r="B33" i="20"/>
  <c r="C40" i="20" s="1"/>
  <c r="B33" i="18"/>
  <c r="C40" i="18" s="1"/>
  <c r="B33" i="17"/>
  <c r="C40" i="17" s="1"/>
  <c r="D3" i="20"/>
  <c r="C21" i="20"/>
  <c r="D3" i="19"/>
  <c r="B31" i="19"/>
  <c r="B33" i="19" s="1"/>
  <c r="C40" i="19" s="1"/>
  <c r="C21" i="19"/>
  <c r="B35" i="18"/>
  <c r="C42" i="18" s="1"/>
  <c r="C21" i="18"/>
  <c r="D3" i="18"/>
  <c r="C21" i="17"/>
  <c r="D3" i="17"/>
  <c r="D21" i="16"/>
  <c r="D23" i="16"/>
  <c r="C23" i="16"/>
  <c r="B31" i="16"/>
  <c r="B33" i="16" s="1"/>
  <c r="C40" i="16" s="1"/>
  <c r="C21" i="16"/>
  <c r="C3" i="4"/>
  <c r="C21" i="4" s="1"/>
  <c r="C9" i="4"/>
  <c r="C15" i="4"/>
  <c r="D15" i="4" s="1"/>
  <c r="C17" i="4"/>
  <c r="D17" i="4" s="1"/>
  <c r="C27" i="4"/>
  <c r="D3" i="4" l="1"/>
  <c r="D21" i="4" s="1"/>
  <c r="B31" i="4"/>
  <c r="M45" i="20"/>
  <c r="M47" i="20" s="1"/>
  <c r="N47" i="20" s="1"/>
  <c r="M46" i="20"/>
  <c r="N46" i="20" s="1"/>
  <c r="M46" i="18"/>
  <c r="N46" i="18" s="1"/>
  <c r="M45" i="18"/>
  <c r="M47" i="18" s="1"/>
  <c r="N47" i="18" s="1"/>
  <c r="M45" i="17"/>
  <c r="M49" i="17" s="1"/>
  <c r="N49" i="17" s="1"/>
  <c r="C35" i="20"/>
  <c r="D42" i="20" s="1"/>
  <c r="C33" i="20"/>
  <c r="D40" i="20" s="1"/>
  <c r="D23" i="20"/>
  <c r="D21" i="20"/>
  <c r="C33" i="19"/>
  <c r="D40" i="19" s="1"/>
  <c r="C35" i="19"/>
  <c r="D42" i="19" s="1"/>
  <c r="M45" i="19"/>
  <c r="M46" i="19"/>
  <c r="N46" i="19" s="1"/>
  <c r="D21" i="19"/>
  <c r="D23" i="19"/>
  <c r="C35" i="18"/>
  <c r="D42" i="18" s="1"/>
  <c r="C33" i="18"/>
  <c r="D40" i="18" s="1"/>
  <c r="D23" i="18"/>
  <c r="D21" i="18"/>
  <c r="C35" i="17"/>
  <c r="D42" i="17" s="1"/>
  <c r="C33" i="17"/>
  <c r="D40" i="17" s="1"/>
  <c r="N45" i="17" s="1"/>
  <c r="M46" i="17"/>
  <c r="N46" i="17" s="1"/>
  <c r="D21" i="17"/>
  <c r="D23" i="17"/>
  <c r="C33" i="16"/>
  <c r="D40" i="16" s="1"/>
  <c r="C35" i="16"/>
  <c r="D42" i="16" s="1"/>
  <c r="M45" i="16"/>
  <c r="M46" i="16"/>
  <c r="N46" i="16" s="1"/>
  <c r="D33" i="16"/>
  <c r="E40" i="16" s="1"/>
  <c r="D35" i="16"/>
  <c r="E42" i="16" s="1"/>
  <c r="C23" i="4"/>
  <c r="C31" i="4"/>
  <c r="N45" i="19" l="1"/>
  <c r="D23" i="4"/>
  <c r="D35" i="4" s="1"/>
  <c r="E42" i="4" s="1"/>
  <c r="C33" i="4"/>
  <c r="D40" i="4" s="1"/>
  <c r="B33" i="4"/>
  <c r="C40" i="4" s="1"/>
  <c r="M49" i="20"/>
  <c r="N49" i="20" s="1"/>
  <c r="M48" i="20"/>
  <c r="N48" i="20" s="1"/>
  <c r="M49" i="18"/>
  <c r="N49" i="18" s="1"/>
  <c r="M48" i="18"/>
  <c r="N48" i="18" s="1"/>
  <c r="M47" i="17"/>
  <c r="N47" i="17" s="1"/>
  <c r="M48" i="17"/>
  <c r="N48" i="17" s="1"/>
  <c r="D33" i="20"/>
  <c r="E40" i="20" s="1"/>
  <c r="D35" i="20"/>
  <c r="E42" i="20" s="1"/>
  <c r="N45" i="20"/>
  <c r="D33" i="19"/>
  <c r="E40" i="19" s="1"/>
  <c r="D35" i="19"/>
  <c r="E42" i="19" s="1"/>
  <c r="M48" i="19"/>
  <c r="N48" i="19" s="1"/>
  <c r="M47" i="19"/>
  <c r="N47" i="19" s="1"/>
  <c r="M49" i="19"/>
  <c r="N49" i="19" s="1"/>
  <c r="D35" i="18"/>
  <c r="E42" i="18" s="1"/>
  <c r="D33" i="18"/>
  <c r="E40" i="18" s="1"/>
  <c r="N45" i="18"/>
  <c r="D33" i="17"/>
  <c r="E40" i="17" s="1"/>
  <c r="D35" i="17"/>
  <c r="E42" i="17" s="1"/>
  <c r="M48" i="16"/>
  <c r="N48" i="16" s="1"/>
  <c r="M49" i="16"/>
  <c r="N49" i="16" s="1"/>
  <c r="M47" i="16"/>
  <c r="N47" i="16" s="1"/>
  <c r="N45" i="16"/>
  <c r="B35" i="4"/>
  <c r="C42" i="4" s="1"/>
  <c r="M45" i="4" s="1"/>
  <c r="M48" i="4" s="1"/>
  <c r="N48" i="4" s="1"/>
  <c r="C35" i="4"/>
  <c r="D42" i="4" s="1"/>
  <c r="D33" i="4"/>
  <c r="E40" i="4" s="1"/>
  <c r="N45" i="4" l="1"/>
  <c r="M46" i="4"/>
  <c r="N46" i="4" s="1"/>
  <c r="M49" i="4"/>
  <c r="N49" i="4" s="1"/>
  <c r="M47" i="4"/>
  <c r="N47" i="4" s="1"/>
</calcChain>
</file>

<file path=xl/sharedStrings.xml><?xml version="1.0" encoding="utf-8"?>
<sst xmlns="http://schemas.openxmlformats.org/spreadsheetml/2006/main" count="416" uniqueCount="59">
  <si>
    <t>Shunt Resistance</t>
  </si>
  <si>
    <t>Excitation</t>
  </si>
  <si>
    <t>KIP</t>
  </si>
  <si>
    <t>N</t>
  </si>
  <si>
    <t>Ω</t>
  </si>
  <si>
    <t>KΩ</t>
  </si>
  <si>
    <t>Load Cell Capacity</t>
  </si>
  <si>
    <t>Rated Output</t>
  </si>
  <si>
    <t>Zero Balance</t>
  </si>
  <si>
    <t>%RO</t>
  </si>
  <si>
    <t>Lbs</t>
  </si>
  <si>
    <t>V</t>
  </si>
  <si>
    <t>Factory Slope</t>
  </si>
  <si>
    <t>KIP/mV/V</t>
  </si>
  <si>
    <t>Lbs/mV/V</t>
  </si>
  <si>
    <t>N/mV/V</t>
  </si>
  <si>
    <t>Factory Offset</t>
  </si>
  <si>
    <t>Shunt Output</t>
  </si>
  <si>
    <t>Zero Load</t>
  </si>
  <si>
    <t>LBCB BOX -Load Cell Serial Numbers</t>
  </si>
  <si>
    <t>X1</t>
    <phoneticPr fontId="1" type="noConversion"/>
  </si>
  <si>
    <t>X2</t>
    <phoneticPr fontId="1" type="noConversion"/>
  </si>
  <si>
    <t>Y1</t>
    <phoneticPr fontId="1" type="noConversion"/>
  </si>
  <si>
    <t>Z1</t>
    <phoneticPr fontId="1" type="noConversion"/>
  </si>
  <si>
    <t>Z2</t>
    <phoneticPr fontId="1" type="noConversion"/>
  </si>
  <si>
    <t>Z3</t>
    <phoneticPr fontId="1" type="noConversion"/>
  </si>
  <si>
    <t>Slope</t>
  </si>
  <si>
    <t>R2</t>
  </si>
  <si>
    <t xml:space="preserve">Voltage @ Max Kip </t>
  </si>
  <si>
    <t>Max Kip Compression</t>
    <phoneticPr fontId="11" type="noConversion"/>
  </si>
  <si>
    <t>Max Kip Tension</t>
    <phoneticPr fontId="11" type="noConversion"/>
  </si>
  <si>
    <t>lb</t>
  </si>
  <si>
    <t>kip</t>
  </si>
  <si>
    <t>Output Resistance</t>
  </si>
  <si>
    <t>Tension mV/V</t>
  </si>
  <si>
    <t>Compression mV/V</t>
  </si>
  <si>
    <t>Shunt Load Tension (Positive)</t>
  </si>
  <si>
    <t>Shunt Load Compression (Negative)</t>
  </si>
  <si>
    <t>Shunt Tension (Positive)</t>
  </si>
  <si>
    <t>Shunt Compression (Negative)</t>
  </si>
  <si>
    <t>FACTORY CALIBRATION #415212</t>
  </si>
  <si>
    <t>INSTALLED CALIBRATION #415212</t>
  </si>
  <si>
    <t>MEASURED VOLTAGES #415212</t>
  </si>
  <si>
    <t>LBCB 3</t>
  </si>
  <si>
    <t>FACTORY CALIBRATION #398748</t>
  </si>
  <si>
    <t>INSTALLED CALIBRATION #398748</t>
  </si>
  <si>
    <t>MEASURED VOLTAGES #398748</t>
  </si>
  <si>
    <t>FACTORY CALIBRATION #398776</t>
  </si>
  <si>
    <t>INSTALLED CALIBRATION #398776</t>
  </si>
  <si>
    <t>MEASURED VOLTAGES #398776</t>
  </si>
  <si>
    <t>FACTORY CALIBRATION #415203</t>
  </si>
  <si>
    <t>INSTALLED CALIBRATION #415203</t>
  </si>
  <si>
    <t>MEASURED VOLTAGES #415203</t>
  </si>
  <si>
    <t>FACTORY CALIBRATION #415208</t>
  </si>
  <si>
    <t>INSTALLED CALIBRATION #415208</t>
  </si>
  <si>
    <t>MEASURED VOLTAGES #415208</t>
  </si>
  <si>
    <t>FACTORY CALIBRATION #415211</t>
  </si>
  <si>
    <t>INSTALLED CALIBRATION #415211</t>
  </si>
  <si>
    <t>MEASURED VOLTAGES #415211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</si>
</sst>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12" x14ac:knownFonts="1">
    <font>
      <sz val="10"/>
      <name val="Arial"/>
    </font>
    <font>
      <u/>
      <sz val="10"/>
      <color indexed="3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sz val="16"/>
      <name val="Times New Roman"/>
      <family val="1"/>
    </font>
    <font>
      <b/>
      <sz val="10"/>
      <name val="Arial"/>
      <family val="2"/>
    </font>
    <font>
      <b/>
      <sz val="20"/>
      <color indexed="9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6"/>
      <name val="Times New Roman"/>
      <family val="1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wrapText="1"/>
    </xf>
    <xf numFmtId="0" fontId="2" fillId="2" borderId="2" xfId="0" applyFont="1" applyFill="1" applyBorder="1" applyAlignment="1" applyProtection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0" borderId="1" xfId="0" applyFont="1" applyFill="1" applyBorder="1"/>
    <xf numFmtId="0" fontId="6" fillId="0" borderId="0" xfId="0" applyFont="1"/>
    <xf numFmtId="0" fontId="2" fillId="3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2" fontId="2" fillId="3" borderId="3" xfId="0" applyNumberFormat="1" applyFont="1" applyFill="1" applyBorder="1" applyAlignment="1">
      <alignment horizontal="center" wrapText="1"/>
    </xf>
    <xf numFmtId="0" fontId="2" fillId="3" borderId="2" xfId="0" applyFont="1" applyFill="1" applyBorder="1" applyAlignment="1" applyProtection="1">
      <alignment horizontal="center" wrapText="1"/>
    </xf>
    <xf numFmtId="164" fontId="2" fillId="2" borderId="2" xfId="0" applyNumberFormat="1" applyFont="1" applyFill="1" applyBorder="1" applyAlignment="1" applyProtection="1">
      <alignment horizontal="center" wrapText="1"/>
    </xf>
    <xf numFmtId="164" fontId="5" fillId="3" borderId="2" xfId="0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 applyProtection="1">
      <alignment horizontal="center" wrapText="1"/>
    </xf>
    <xf numFmtId="164" fontId="6" fillId="0" borderId="0" xfId="0" applyNumberFormat="1" applyFont="1" applyAlignment="1">
      <alignment horizontal="center" wrapText="1"/>
    </xf>
    <xf numFmtId="164" fontId="6" fillId="0" borderId="0" xfId="0" applyNumberFormat="1" applyFont="1"/>
    <xf numFmtId="164" fontId="6" fillId="4" borderId="5" xfId="0" applyNumberFormat="1" applyFont="1" applyFill="1" applyBorder="1" applyAlignment="1">
      <alignment horizontal="center" wrapText="1"/>
    </xf>
    <xf numFmtId="0" fontId="6" fillId="4" borderId="5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7" fillId="4" borderId="6" xfId="0" applyFont="1" applyFill="1" applyBorder="1" applyAlignment="1"/>
    <xf numFmtId="164" fontId="2" fillId="2" borderId="2" xfId="0" applyNumberFormat="1" applyFont="1" applyFill="1" applyBorder="1" applyAlignment="1">
      <alignment horizontal="center"/>
    </xf>
    <xf numFmtId="164" fontId="2" fillId="2" borderId="3" xfId="0" applyNumberFormat="1" applyFont="1" applyFill="1" applyBorder="1" applyAlignment="1">
      <alignment horizontal="center" wrapText="1"/>
    </xf>
    <xf numFmtId="2" fontId="2" fillId="2" borderId="3" xfId="0" applyNumberFormat="1" applyFont="1" applyFill="1" applyBorder="1" applyAlignment="1">
      <alignment horizontal="center" wrapText="1"/>
    </xf>
    <xf numFmtId="164" fontId="8" fillId="2" borderId="2" xfId="0" applyNumberFormat="1" applyFont="1" applyFill="1" applyBorder="1" applyAlignment="1">
      <alignment horizontal="center" wrapText="1"/>
    </xf>
    <xf numFmtId="164" fontId="9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164" fontId="8" fillId="5" borderId="2" xfId="0" applyNumberFormat="1" applyFont="1" applyFill="1" applyBorder="1" applyAlignment="1">
      <alignment horizontal="center" wrapText="1"/>
    </xf>
    <xf numFmtId="164" fontId="8" fillId="6" borderId="2" xfId="0" applyNumberFormat="1" applyFont="1" applyFill="1" applyBorder="1" applyAlignment="1">
      <alignment horizontal="center" wrapText="1"/>
    </xf>
    <xf numFmtId="0" fontId="5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164" fontId="8" fillId="7" borderId="2" xfId="0" applyNumberFormat="1" applyFont="1" applyFill="1" applyBorder="1" applyAlignment="1">
      <alignment horizontal="center" wrapText="1"/>
    </xf>
    <xf numFmtId="164" fontId="2" fillId="7" borderId="2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 applyProtection="1">
      <alignment horizontal="center" wrapText="1"/>
    </xf>
    <xf numFmtId="0" fontId="2" fillId="0" borderId="2" xfId="0" applyFont="1" applyFill="1" applyBorder="1" applyAlignment="1" applyProtection="1">
      <alignment horizontal="center" wrapText="1"/>
    </xf>
    <xf numFmtId="0" fontId="3" fillId="0" borderId="2" xfId="0" applyFont="1" applyFill="1" applyBorder="1" applyAlignment="1" applyProtection="1">
      <alignment horizontal="center" wrapText="1"/>
    </xf>
    <xf numFmtId="164" fontId="5" fillId="0" borderId="2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164" fontId="8" fillId="0" borderId="2" xfId="0" applyNumberFormat="1" applyFont="1" applyFill="1" applyBorder="1" applyAlignment="1">
      <alignment horizontal="center" wrapText="1"/>
    </xf>
    <xf numFmtId="165" fontId="2" fillId="0" borderId="2" xfId="0" applyNumberFormat="1" applyFont="1" applyFill="1" applyBorder="1" applyAlignment="1" applyProtection="1">
      <alignment horizontal="center"/>
    </xf>
    <xf numFmtId="164" fontId="2" fillId="0" borderId="2" xfId="0" applyNumberFormat="1" applyFont="1" applyFill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wrapText="1"/>
    </xf>
    <xf numFmtId="2" fontId="2" fillId="0" borderId="3" xfId="0" applyNumberFormat="1" applyFont="1" applyFill="1" applyBorder="1" applyAlignment="1">
      <alignment horizontal="center" wrapText="1"/>
    </xf>
    <xf numFmtId="2" fontId="2" fillId="0" borderId="2" xfId="0" applyNumberFormat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165" fontId="2" fillId="7" borderId="2" xfId="0" applyNumberFormat="1" applyFont="1" applyFill="1" applyBorder="1" applyAlignment="1">
      <alignment horizontal="center" wrapText="1"/>
    </xf>
    <xf numFmtId="165" fontId="2" fillId="7" borderId="3" xfId="0" applyNumberFormat="1" applyFont="1" applyFill="1" applyBorder="1" applyAlignment="1">
      <alignment horizontal="center" wrapText="1"/>
    </xf>
    <xf numFmtId="165" fontId="2" fillId="7" borderId="2" xfId="0" applyNumberFormat="1" applyFont="1" applyFill="1" applyBorder="1" applyAlignment="1" applyProtection="1">
      <alignment horizontal="center" wrapText="1"/>
    </xf>
    <xf numFmtId="165" fontId="2" fillId="7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 vertical="center" wrapText="1"/>
    </xf>
    <xf numFmtId="0" fontId="7" fillId="4" borderId="6" xfId="0" applyFont="1" applyFill="1" applyBorder="1" applyAlignment="1"/>
    <xf numFmtId="164" fontId="9" fillId="5" borderId="2" xfId="0" applyNumberFormat="1" applyFont="1" applyFill="1" applyBorder="1" applyAlignment="1">
      <alignment horizontal="left" vertical="center"/>
    </xf>
    <xf numFmtId="164" fontId="2" fillId="7" borderId="2" xfId="0" applyNumberFormat="1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/>
    </xf>
    <xf numFmtId="0" fontId="2" fillId="3" borderId="3" xfId="0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2" fontId="2" fillId="2" borderId="3" xfId="0" applyNumberFormat="1" applyFont="1" applyFill="1" applyBorder="1" applyAlignment="1" applyProtection="1">
      <alignment horizontal="center" vertical="center" wrapText="1"/>
    </xf>
    <xf numFmtId="2" fontId="2" fillId="2" borderId="1" xfId="0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2" fillId="0" borderId="4" xfId="0" applyFont="1" applyFill="1" applyBorder="1" applyAlignment="1" applyProtection="1">
      <alignment horizontal="center" vertical="center" wrapText="1"/>
    </xf>
    <xf numFmtId="2" fontId="2" fillId="0" borderId="3" xfId="0" applyNumberFormat="1" applyFont="1" applyFill="1" applyBorder="1" applyAlignment="1" applyProtection="1">
      <alignment horizontal="center" vertical="center" wrapText="1"/>
    </xf>
    <xf numFmtId="2" fontId="2" fillId="0" borderId="4" xfId="0" applyNumberFormat="1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/>
    </xf>
    <xf numFmtId="0" fontId="2" fillId="0" borderId="4" xfId="0" applyFont="1" applyFill="1" applyBorder="1" applyAlignment="1" applyProtection="1">
      <alignment horizontal="center" vertical="center"/>
    </xf>
    <xf numFmtId="2" fontId="2" fillId="0" borderId="3" xfId="0" applyNumberFormat="1" applyFont="1" applyFill="1" applyBorder="1" applyAlignment="1" applyProtection="1">
      <alignment horizontal="center" vertical="center"/>
    </xf>
    <xf numFmtId="2" fontId="2" fillId="0" borderId="4" xfId="0" applyNumberFormat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2646038593"/>
          <c:y val="2.9371999231803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'X1 LOAD CELL LBCB 3'!$B$40:$B$42</c:f>
              <c:numCache>
                <c:formatCode>0.0000</c:formatCode>
                <c:ptCount val="3"/>
                <c:pt idx="0">
                  <c:v>5.1136299999999997</c:v>
                </c:pt>
                <c:pt idx="1">
                  <c:v>-1.05738E-2</c:v>
                </c:pt>
                <c:pt idx="2">
                  <c:v>-5.1261299999999999</c:v>
                </c:pt>
              </c:numCache>
            </c:numRef>
          </c:xVal>
          <c:yVal>
            <c:numRef>
              <c:f>'X1 LOAD CELL LBCB 3'!$C$40:$C$42</c:f>
              <c:numCache>
                <c:formatCode>0.0000</c:formatCode>
                <c:ptCount val="3"/>
                <c:pt idx="0">
                  <c:v>2.189878669514191</c:v>
                </c:pt>
                <c:pt idx="1">
                  <c:v>0</c:v>
                </c:pt>
                <c:pt idx="2">
                  <c:v>-2.1897668536186177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4064"/>
        <c:axId val="53544640"/>
      </c:scatterChart>
      <c:valAx>
        <c:axId val="53544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3830174491"/>
              <c:y val="0.914725476388622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44640"/>
        <c:crosses val="autoZero"/>
        <c:crossBetween val="midCat"/>
      </c:valAx>
      <c:valAx>
        <c:axId val="53544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804969730542E-2"/>
              <c:y val="0.425892708533384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44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62475105187"/>
          <c:y val="0.53457012995326803"/>
          <c:w val="0.13166240652079297"/>
          <c:h val="8.9433668352431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2646038593"/>
          <c:y val="2.9371999231803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'X2 LOAD CELL LBCB 3'!$B$40:$B$42</c:f>
              <c:numCache>
                <c:formatCode>0.0000</c:formatCode>
                <c:ptCount val="3"/>
                <c:pt idx="0">
                  <c:v>5.2458499999999999</c:v>
                </c:pt>
                <c:pt idx="1">
                  <c:v>2.7153799999999999E-2</c:v>
                </c:pt>
                <c:pt idx="2">
                  <c:v>-5.1852299999999998</c:v>
                </c:pt>
              </c:numCache>
            </c:numRef>
          </c:xVal>
          <c:yVal>
            <c:numRef>
              <c:f>'X2 LOAD CELL LBCB 3'!$C$40:$C$42</c:f>
              <c:numCache>
                <c:formatCode>0.0000</c:formatCode>
                <c:ptCount val="3"/>
                <c:pt idx="0">
                  <c:v>2.1655773564293237</c:v>
                </c:pt>
                <c:pt idx="1">
                  <c:v>0</c:v>
                </c:pt>
                <c:pt idx="2">
                  <c:v>-2.1754150587047838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6368"/>
        <c:axId val="53546944"/>
      </c:scatterChart>
      <c:valAx>
        <c:axId val="53546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3830174491"/>
              <c:y val="0.914725476388622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46944"/>
        <c:crosses val="autoZero"/>
        <c:crossBetween val="midCat"/>
      </c:valAx>
      <c:valAx>
        <c:axId val="53546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804969730542E-2"/>
              <c:y val="0.425892708533384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46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62475105187"/>
          <c:y val="0.53457012995326803"/>
          <c:w val="0.13166240652079297"/>
          <c:h val="8.9433668352431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2646038593"/>
          <c:y val="2.9371999231803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'Y1 LOAD CELL LBCB 3'!$B$40:$B$42</c:f>
              <c:numCache>
                <c:formatCode>0.0000</c:formatCode>
                <c:ptCount val="3"/>
                <c:pt idx="0">
                  <c:v>5.72018</c:v>
                </c:pt>
                <c:pt idx="1">
                  <c:v>-2.8353900000000001E-2</c:v>
                </c:pt>
                <c:pt idx="2">
                  <c:v>-5.7709999999999999</c:v>
                </c:pt>
              </c:numCache>
            </c:numRef>
          </c:xVal>
          <c:yVal>
            <c:numRef>
              <c:f>'Y1 LOAD CELL LBCB 3'!$C$40:$C$42</c:f>
              <c:numCache>
                <c:formatCode>0.0000</c:formatCode>
                <c:ptCount val="3"/>
                <c:pt idx="0">
                  <c:v>2.1744187273994755</c:v>
                </c:pt>
                <c:pt idx="1">
                  <c:v>0</c:v>
                </c:pt>
                <c:pt idx="2">
                  <c:v>-2.1652232239213305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48672"/>
        <c:axId val="53549248"/>
      </c:scatterChart>
      <c:valAx>
        <c:axId val="5354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3830174491"/>
              <c:y val="0.914725476388622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49248"/>
        <c:crosses val="autoZero"/>
        <c:crossBetween val="midCat"/>
      </c:valAx>
      <c:valAx>
        <c:axId val="53549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804969730542E-2"/>
              <c:y val="0.425892708533384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5486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62475105187"/>
          <c:y val="0.53457012995326803"/>
          <c:w val="0.13166240652079297"/>
          <c:h val="8.9433668352431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2646038593"/>
          <c:y val="2.9371999231803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'Z1 LOAD CELL LBCB 3'!$B$40:$B$42</c:f>
              <c:numCache>
                <c:formatCode>0.0000</c:formatCode>
                <c:ptCount val="3"/>
                <c:pt idx="0">
                  <c:v>5.66479</c:v>
                </c:pt>
                <c:pt idx="1">
                  <c:v>-0.12592999999999999</c:v>
                </c:pt>
                <c:pt idx="2">
                  <c:v>-5.90707</c:v>
                </c:pt>
              </c:numCache>
            </c:numRef>
          </c:xVal>
          <c:yVal>
            <c:numRef>
              <c:f>'Z1 LOAD CELL LBCB 3'!$C$40:$C$42</c:f>
              <c:numCache>
                <c:formatCode>0.0000</c:formatCode>
                <c:ptCount val="3"/>
                <c:pt idx="0">
                  <c:v>2.0742549145053197</c:v>
                </c:pt>
                <c:pt idx="1">
                  <c:v>0</c:v>
                </c:pt>
                <c:pt idx="2">
                  <c:v>-2.0459238972842311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2912"/>
        <c:axId val="74023488"/>
      </c:scatterChart>
      <c:valAx>
        <c:axId val="7402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3830174491"/>
              <c:y val="0.914725476388622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23488"/>
        <c:crosses val="autoZero"/>
        <c:crossBetween val="midCat"/>
      </c:valAx>
      <c:valAx>
        <c:axId val="74023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804969730542E-2"/>
              <c:y val="0.425892708533384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22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62475105187"/>
          <c:y val="0.53457012995326803"/>
          <c:w val="0.13166240652079297"/>
          <c:h val="8.9433668352431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2646038593"/>
          <c:y val="2.9371999231803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'Z2 LOAD CELL LBCB 3'!$B$40:$B$42</c:f>
              <c:numCache>
                <c:formatCode>0.0000</c:formatCode>
                <c:ptCount val="3"/>
                <c:pt idx="0">
                  <c:v>5.7618900000000002</c:v>
                </c:pt>
                <c:pt idx="1">
                  <c:v>-5.1005099999999998E-2</c:v>
                </c:pt>
                <c:pt idx="2">
                  <c:v>-5.8743499999999997</c:v>
                </c:pt>
              </c:numCache>
            </c:numRef>
          </c:xVal>
          <c:yVal>
            <c:numRef>
              <c:f>'Z2 LOAD CELL LBCB 3'!$C$40:$C$42</c:f>
              <c:numCache>
                <c:formatCode>0.0000</c:formatCode>
                <c:ptCount val="3"/>
                <c:pt idx="0">
                  <c:v>2.1773534015586087</c:v>
                </c:pt>
                <c:pt idx="1">
                  <c:v>0</c:v>
                </c:pt>
                <c:pt idx="2">
                  <c:v>-2.1709870144834165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5216"/>
        <c:axId val="74025792"/>
      </c:scatterChart>
      <c:valAx>
        <c:axId val="7402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3830174491"/>
              <c:y val="0.914725476388622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25792"/>
        <c:crosses val="autoZero"/>
        <c:crossBetween val="midCat"/>
      </c:valAx>
      <c:valAx>
        <c:axId val="74025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804969730542E-2"/>
              <c:y val="0.425892708533384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252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62475105187"/>
          <c:y val="0.53457012995326803"/>
          <c:w val="0.13166240652079297"/>
          <c:h val="8.9433668352431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Calibration Curve</a:t>
            </a:r>
          </a:p>
        </c:rich>
      </c:tx>
      <c:layout>
        <c:manualLayout>
          <c:xMode val="edge"/>
          <c:yMode val="edge"/>
          <c:x val="0.34657022646038593"/>
          <c:y val="2.93719992318033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005867657468606E-2"/>
          <c:y val="0.1613834556207106"/>
          <c:w val="0.75789495325490941"/>
          <c:h val="0.72910739771499611"/>
        </c:manualLayout>
      </c:layout>
      <c:scatterChart>
        <c:scatterStyle val="smooth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x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15716167673436662"/>
                  <c:y val="-0.17896671130097691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'Z3 LOAD CELL LBCB 3'!$B$40:$B$42</c:f>
              <c:numCache>
                <c:formatCode>0.0000</c:formatCode>
                <c:ptCount val="3"/>
                <c:pt idx="0">
                  <c:v>5.7535499999999997</c:v>
                </c:pt>
                <c:pt idx="1">
                  <c:v>1.1708100000000001E-2</c:v>
                </c:pt>
                <c:pt idx="2">
                  <c:v>-5.7327300000000001</c:v>
                </c:pt>
              </c:numCache>
            </c:numRef>
          </c:xVal>
          <c:yVal>
            <c:numRef>
              <c:f>'Z3 LOAD CELL LBCB 3'!$C$40:$C$42</c:f>
              <c:numCache>
                <c:formatCode>0.0000</c:formatCode>
                <c:ptCount val="3"/>
                <c:pt idx="0">
                  <c:v>2.1675640423402793</c:v>
                </c:pt>
                <c:pt idx="1">
                  <c:v>0</c:v>
                </c:pt>
                <c:pt idx="2">
                  <c:v>-2.171513989192555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27520"/>
        <c:axId val="74028096"/>
      </c:scatterChart>
      <c:valAx>
        <c:axId val="74027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Voltage (V)</a:t>
                </a:r>
              </a:p>
            </c:rich>
          </c:tx>
          <c:layout>
            <c:manualLayout>
              <c:xMode val="edge"/>
              <c:yMode val="edge"/>
              <c:x val="0.39378403830174491"/>
              <c:y val="0.914725476388622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28096"/>
        <c:crosses val="autoZero"/>
        <c:crossBetween val="midCat"/>
      </c:valAx>
      <c:valAx>
        <c:axId val="74028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(KIP)</a:t>
                </a:r>
              </a:p>
            </c:rich>
          </c:tx>
          <c:layout>
            <c:manualLayout>
              <c:xMode val="edge"/>
              <c:yMode val="edge"/>
              <c:x val="1.6072804969730542E-2"/>
              <c:y val="0.425892708533384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27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2862475105187"/>
          <c:y val="0.53457012995326803"/>
          <c:w val="0.13166240652079297"/>
          <c:h val="8.943366835243160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1339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0</xdr:rowOff>
    </xdr:from>
    <xdr:to>
      <xdr:col>10</xdr:col>
      <xdr:colOff>809625</xdr:colOff>
      <xdr:row>72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5" sqref="A5"/>
    </sheetView>
  </sheetViews>
  <sheetFormatPr defaultColWidth="8.85546875" defaultRowHeight="12.75" x14ac:dyDescent="0.2"/>
  <cols>
    <col min="1" max="1" width="54.7109375" customWidth="1"/>
  </cols>
  <sheetData>
    <row r="1" spans="1:2" ht="20.25" x14ac:dyDescent="0.3">
      <c r="A1" s="33" t="s">
        <v>19</v>
      </c>
    </row>
    <row r="2" spans="1:2" ht="20.25" x14ac:dyDescent="0.3">
      <c r="A2" s="34" t="s">
        <v>43</v>
      </c>
    </row>
    <row r="3" spans="1:2" ht="20.25" x14ac:dyDescent="0.3">
      <c r="A3" s="35">
        <v>415212</v>
      </c>
      <c r="B3" t="s">
        <v>20</v>
      </c>
    </row>
    <row r="4" spans="1:2" ht="20.25" x14ac:dyDescent="0.3">
      <c r="A4" s="35">
        <v>398748</v>
      </c>
      <c r="B4" t="s">
        <v>21</v>
      </c>
    </row>
    <row r="5" spans="1:2" ht="20.25" x14ac:dyDescent="0.3">
      <c r="A5" s="35">
        <v>398776</v>
      </c>
      <c r="B5" t="s">
        <v>22</v>
      </c>
    </row>
    <row r="6" spans="1:2" ht="20.25" x14ac:dyDescent="0.3">
      <c r="A6" s="35">
        <v>415203</v>
      </c>
      <c r="B6" t="s">
        <v>23</v>
      </c>
    </row>
    <row r="7" spans="1:2" ht="20.25" x14ac:dyDescent="0.3">
      <c r="A7" s="35">
        <v>415208</v>
      </c>
      <c r="B7" t="s">
        <v>24</v>
      </c>
    </row>
    <row r="8" spans="1:2" ht="20.25" x14ac:dyDescent="0.3">
      <c r="A8" s="35">
        <v>415211</v>
      </c>
      <c r="B8" t="s">
        <v>25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B25" zoomScale="85" workbookViewId="0">
      <selection activeCell="B40" sqref="B40"/>
    </sheetView>
  </sheetViews>
  <sheetFormatPr defaultColWidth="8.85546875" defaultRowHeight="12.75" x14ac:dyDescent="0.2"/>
  <cols>
    <col min="1" max="1" width="32" style="7" customWidth="1"/>
    <col min="2" max="2" width="17.28515625" style="20" bestFit="1" customWidth="1"/>
    <col min="3" max="3" width="23.7109375" style="20" bestFit="1" customWidth="1"/>
    <col min="4" max="4" width="19" style="20" bestFit="1" customWidth="1"/>
    <col min="5" max="5" width="19" style="8" bestFit="1" customWidth="1"/>
    <col min="6" max="7" width="9.140625" style="8" customWidth="1"/>
    <col min="8" max="8" width="13.28515625" style="8" customWidth="1"/>
    <col min="9" max="9" width="12.28515625" style="8" customWidth="1"/>
    <col min="10" max="10" width="12.42578125" style="8" customWidth="1"/>
    <col min="11" max="11" width="13" style="8" customWidth="1"/>
    <col min="12" max="12" width="18.85546875" style="8" customWidth="1"/>
    <col min="13" max="13" width="9.140625" style="8" customWidth="1"/>
  </cols>
  <sheetData>
    <row r="1" spans="1:11" s="23" customFormat="1" ht="26.25" x14ac:dyDescent="0.4">
      <c r="A1" s="57" t="s">
        <v>40</v>
      </c>
      <c r="B1" s="21"/>
      <c r="C1" s="21"/>
      <c r="D1" s="21"/>
      <c r="E1" s="22"/>
      <c r="F1" s="22"/>
      <c r="G1" s="22"/>
      <c r="H1" s="22"/>
      <c r="I1" s="22"/>
    </row>
    <row r="2" spans="1:11" s="39" customFormat="1" ht="15.75" x14ac:dyDescent="0.25">
      <c r="A2" s="72" t="s">
        <v>6</v>
      </c>
      <c r="B2" s="38" t="s">
        <v>2</v>
      </c>
      <c r="C2" s="38" t="s">
        <v>10</v>
      </c>
      <c r="D2" s="38" t="s">
        <v>3</v>
      </c>
    </row>
    <row r="3" spans="1:11" s="40" customFormat="1" ht="15.75" x14ac:dyDescent="0.25">
      <c r="A3" s="73"/>
      <c r="B3" s="38">
        <v>3</v>
      </c>
      <c r="C3" s="38">
        <f>B$3*1000</f>
        <v>3000</v>
      </c>
      <c r="D3" s="38">
        <f>C$3*4.4482216</f>
        <v>13344.6648</v>
      </c>
      <c r="E3" s="39"/>
      <c r="F3" s="39"/>
      <c r="G3" s="39"/>
      <c r="H3" s="39"/>
      <c r="I3" s="39"/>
    </row>
    <row r="4" spans="1:11" s="44" customFormat="1" ht="20.25" x14ac:dyDescent="0.3">
      <c r="A4" s="78" t="s">
        <v>33</v>
      </c>
      <c r="B4" s="41" t="s">
        <v>4</v>
      </c>
      <c r="C4" s="42"/>
      <c r="D4" s="42"/>
      <c r="E4" s="43"/>
      <c r="F4" s="43"/>
      <c r="G4" s="43"/>
      <c r="H4" s="43"/>
      <c r="I4" s="43"/>
    </row>
    <row r="5" spans="1:11" s="44" customFormat="1" ht="15.75" x14ac:dyDescent="0.25">
      <c r="A5" s="79"/>
      <c r="B5" s="36">
        <v>352.4</v>
      </c>
      <c r="C5" s="42"/>
      <c r="D5" s="42"/>
      <c r="E5" s="43"/>
      <c r="F5" s="43"/>
      <c r="G5" s="43"/>
      <c r="H5" s="43"/>
      <c r="I5" s="43"/>
    </row>
    <row r="6" spans="1:11" s="44" customFormat="1" ht="15.75" x14ac:dyDescent="0.25">
      <c r="A6" s="78" t="s">
        <v>8</v>
      </c>
      <c r="B6" s="42" t="s">
        <v>9</v>
      </c>
      <c r="F6" s="39"/>
      <c r="G6" s="43"/>
      <c r="H6" s="43"/>
      <c r="I6" s="43"/>
      <c r="J6" s="43"/>
      <c r="K6" s="43"/>
    </row>
    <row r="7" spans="1:11" s="44" customFormat="1" ht="15.75" x14ac:dyDescent="0.25">
      <c r="A7" s="79"/>
      <c r="B7" s="59">
        <v>-6.5000000000000002E-2</v>
      </c>
      <c r="F7" s="39"/>
      <c r="G7" s="43"/>
      <c r="H7" s="43"/>
      <c r="I7" s="43"/>
      <c r="J7" s="43"/>
      <c r="K7" s="43"/>
    </row>
    <row r="8" spans="1:11" s="44" customFormat="1" ht="20.25" x14ac:dyDescent="0.3">
      <c r="A8" s="78" t="s">
        <v>0</v>
      </c>
      <c r="B8" s="41" t="s">
        <v>5</v>
      </c>
      <c r="C8" s="41" t="s">
        <v>4</v>
      </c>
      <c r="D8" s="42"/>
      <c r="E8" s="43"/>
      <c r="F8" s="43"/>
      <c r="G8" s="43"/>
      <c r="H8" s="43"/>
      <c r="I8" s="43"/>
    </row>
    <row r="9" spans="1:11" s="44" customFormat="1" ht="15.75" x14ac:dyDescent="0.25">
      <c r="A9" s="79"/>
      <c r="B9" s="45">
        <v>60</v>
      </c>
      <c r="C9" s="45">
        <f>B$9*1000</f>
        <v>60000</v>
      </c>
      <c r="D9" s="42"/>
      <c r="E9" s="43"/>
      <c r="F9" s="43"/>
      <c r="G9" s="43"/>
      <c r="H9" s="43"/>
      <c r="I9" s="43"/>
    </row>
    <row r="10" spans="1:11" s="44" customFormat="1" ht="20.25" x14ac:dyDescent="0.3">
      <c r="A10" s="78" t="s">
        <v>1</v>
      </c>
      <c r="B10" s="41" t="s">
        <v>11</v>
      </c>
      <c r="C10" s="42"/>
      <c r="D10" s="42"/>
      <c r="E10" s="43"/>
      <c r="F10" s="43"/>
      <c r="G10" s="43"/>
      <c r="H10" s="43"/>
      <c r="I10" s="43"/>
    </row>
    <row r="11" spans="1:11" s="44" customFormat="1" ht="15.75" x14ac:dyDescent="0.25">
      <c r="A11" s="79"/>
      <c r="B11" s="45">
        <v>10</v>
      </c>
      <c r="C11" s="42"/>
      <c r="D11" s="42"/>
      <c r="E11" s="43"/>
      <c r="F11" s="43"/>
      <c r="G11" s="43"/>
      <c r="H11" s="43"/>
      <c r="I11" s="43"/>
    </row>
    <row r="12" spans="1:11" s="44" customFormat="1" ht="15.75" x14ac:dyDescent="0.25">
      <c r="A12" s="72" t="s">
        <v>17</v>
      </c>
      <c r="B12" s="47" t="s">
        <v>34</v>
      </c>
      <c r="C12" s="47" t="s">
        <v>35</v>
      </c>
      <c r="D12" s="42"/>
      <c r="E12" s="43"/>
      <c r="F12" s="43"/>
      <c r="G12" s="43"/>
      <c r="H12" s="43"/>
    </row>
    <row r="13" spans="1:11" s="49" customFormat="1" ht="15.75" x14ac:dyDescent="0.25">
      <c r="A13" s="73"/>
      <c r="B13" s="52">
        <v>1.4641999999999999</v>
      </c>
      <c r="C13" s="53">
        <v>-1.4615199999999999</v>
      </c>
      <c r="D13" s="48"/>
    </row>
    <row r="14" spans="1:11" s="44" customFormat="1" ht="15.75" x14ac:dyDescent="0.25">
      <c r="A14" s="68" t="s">
        <v>36</v>
      </c>
      <c r="B14" s="42" t="s">
        <v>2</v>
      </c>
      <c r="C14" s="38" t="s">
        <v>10</v>
      </c>
      <c r="D14" s="39" t="s">
        <v>3</v>
      </c>
      <c r="E14" s="43"/>
      <c r="F14" s="43"/>
      <c r="G14" s="43"/>
      <c r="H14" s="43"/>
    </row>
    <row r="15" spans="1:11" s="49" customFormat="1" ht="15.75" x14ac:dyDescent="0.25">
      <c r="A15" s="69"/>
      <c r="B15" s="59">
        <v>2.1960999999999999</v>
      </c>
      <c r="C15" s="42">
        <f>B$15*1000</f>
        <v>2196.1</v>
      </c>
      <c r="D15" s="42">
        <f>C$15*4.4482216</f>
        <v>9768.7394557600001</v>
      </c>
    </row>
    <row r="16" spans="1:11" s="49" customFormat="1" ht="15.75" x14ac:dyDescent="0.25">
      <c r="A16" s="70" t="s">
        <v>37</v>
      </c>
      <c r="B16" s="42" t="s">
        <v>2</v>
      </c>
      <c r="C16" s="38" t="s">
        <v>10</v>
      </c>
      <c r="D16" s="39" t="s">
        <v>3</v>
      </c>
    </row>
    <row r="17" spans="1:13" s="49" customFormat="1" ht="15.75" x14ac:dyDescent="0.25">
      <c r="A17" s="71"/>
      <c r="B17" s="59">
        <v>2.1838000000000002</v>
      </c>
      <c r="C17" s="42">
        <f>B$17 * 1000</f>
        <v>2183.8000000000002</v>
      </c>
      <c r="D17" s="38">
        <f>C$17*4.4482216</f>
        <v>9714.0263300800016</v>
      </c>
    </row>
    <row r="18" spans="1:13" s="44" customFormat="1" ht="15.75" x14ac:dyDescent="0.25">
      <c r="A18" s="72" t="s">
        <v>7</v>
      </c>
      <c r="B18" s="46" t="s">
        <v>34</v>
      </c>
      <c r="C18" s="47" t="s">
        <v>35</v>
      </c>
      <c r="D18" s="38"/>
      <c r="E18" s="39"/>
      <c r="F18" s="39"/>
      <c r="G18" s="43"/>
      <c r="H18" s="43"/>
      <c r="I18" s="43"/>
      <c r="J18" s="43"/>
      <c r="K18" s="43"/>
    </row>
    <row r="19" spans="1:13" s="44" customFormat="1" ht="15.75" x14ac:dyDescent="0.25">
      <c r="A19" s="73"/>
      <c r="B19" s="54">
        <v>1.9998100000000001</v>
      </c>
      <c r="C19" s="55">
        <v>-2.0083500000000001</v>
      </c>
      <c r="D19" s="38"/>
      <c r="E19" s="39"/>
      <c r="F19" s="39"/>
      <c r="G19" s="43"/>
      <c r="H19" s="43"/>
      <c r="I19" s="43"/>
      <c r="J19" s="43"/>
      <c r="K19" s="43"/>
    </row>
    <row r="20" spans="1:13" s="50" customFormat="1" ht="15" customHeight="1" x14ac:dyDescent="0.25">
      <c r="A20" s="74" t="s">
        <v>12</v>
      </c>
      <c r="B20" s="42" t="s">
        <v>13</v>
      </c>
      <c r="C20" s="42" t="s">
        <v>14</v>
      </c>
      <c r="D20" s="42" t="s">
        <v>15</v>
      </c>
    </row>
    <row r="21" spans="1:13" s="50" customFormat="1" ht="16.5" customHeight="1" x14ac:dyDescent="0.25">
      <c r="A21" s="75"/>
      <c r="B21" s="42">
        <f>2*B$3 / ($B$19 - $C$19)</f>
        <v>1.4969462296914293</v>
      </c>
      <c r="C21" s="42">
        <f>2*C$3 / ($B$19 - $C$19)</f>
        <v>1496.9462296914294</v>
      </c>
      <c r="D21" s="42">
        <f>2*$D$3 / ($B$19 - $C$19)</f>
        <v>6658.7485529519781</v>
      </c>
    </row>
    <row r="22" spans="1:13" s="44" customFormat="1" ht="15.75" x14ac:dyDescent="0.25">
      <c r="A22" s="72" t="s">
        <v>16</v>
      </c>
      <c r="B22" s="42" t="s">
        <v>2</v>
      </c>
      <c r="C22" s="38" t="s">
        <v>10</v>
      </c>
      <c r="D22" s="39" t="s">
        <v>3</v>
      </c>
      <c r="E22" s="43"/>
      <c r="F22" s="43"/>
      <c r="G22" s="43"/>
      <c r="H22" s="43"/>
    </row>
    <row r="23" spans="1:13" s="50" customFormat="1" ht="15.75" x14ac:dyDescent="0.25">
      <c r="A23" s="73"/>
      <c r="B23" s="42">
        <f>$B$3 *($B$7/100)</f>
        <v>-1.9499999999999999E-3</v>
      </c>
      <c r="C23" s="42">
        <f>$C$3 *($B$7/100)</f>
        <v>-1.95</v>
      </c>
      <c r="D23" s="42">
        <f>$D$3 *($B$7/100)</f>
        <v>-8.6740321199999997</v>
      </c>
    </row>
    <row r="24" spans="1:13" s="1" customFormat="1" x14ac:dyDescent="0.2">
      <c r="A24" s="5"/>
      <c r="B24" s="19"/>
      <c r="C24" s="19"/>
      <c r="D24" s="19"/>
      <c r="E24" s="6"/>
      <c r="F24" s="6"/>
      <c r="G24" s="6"/>
      <c r="H24" s="6"/>
      <c r="I24" s="6"/>
      <c r="J24" s="6"/>
      <c r="K24" s="6"/>
      <c r="L24" s="6"/>
      <c r="M24" s="6"/>
    </row>
    <row r="25" spans="1:13" s="23" customFormat="1" ht="26.25" x14ac:dyDescent="0.4">
      <c r="A25" s="57" t="s">
        <v>41</v>
      </c>
      <c r="B25" s="21"/>
      <c r="C25" s="21"/>
      <c r="D25" s="21"/>
      <c r="E25" s="22"/>
      <c r="F25" s="22"/>
      <c r="G25" s="22"/>
      <c r="H25" s="22"/>
      <c r="I25" s="22"/>
    </row>
    <row r="26" spans="1:13" s="3" customFormat="1" ht="20.25" x14ac:dyDescent="0.3">
      <c r="A26" s="76" t="s">
        <v>0</v>
      </c>
      <c r="B26" s="16" t="s">
        <v>5</v>
      </c>
      <c r="C26" s="16" t="s">
        <v>4</v>
      </c>
      <c r="D26" s="17"/>
      <c r="E26" s="4"/>
      <c r="F26" s="4"/>
      <c r="G26" s="4"/>
      <c r="H26" s="4"/>
      <c r="I26" s="4"/>
    </row>
    <row r="27" spans="1:13" s="3" customFormat="1" ht="15.75" x14ac:dyDescent="0.25">
      <c r="A27" s="77"/>
      <c r="B27" s="32">
        <v>60</v>
      </c>
      <c r="C27" s="28">
        <f>B$27*1000</f>
        <v>60000</v>
      </c>
      <c r="D27" s="17"/>
      <c r="E27" s="4"/>
      <c r="F27" s="4"/>
      <c r="G27" s="4"/>
      <c r="H27" s="4"/>
      <c r="I27" s="4"/>
    </row>
    <row r="28" spans="1:13" s="10" customFormat="1" ht="20.25" x14ac:dyDescent="0.3">
      <c r="A28" s="60" t="s">
        <v>1</v>
      </c>
      <c r="B28" s="14" t="s">
        <v>11</v>
      </c>
      <c r="C28" s="15"/>
      <c r="D28" s="15"/>
      <c r="E28" s="9"/>
      <c r="F28" s="9"/>
      <c r="G28" s="9"/>
      <c r="H28" s="9"/>
      <c r="I28" s="9"/>
    </row>
    <row r="29" spans="1:13" s="10" customFormat="1" ht="15.75" x14ac:dyDescent="0.25">
      <c r="A29" s="61"/>
      <c r="B29" s="31">
        <v>10</v>
      </c>
      <c r="C29" s="15"/>
      <c r="D29" s="15"/>
      <c r="E29" s="9"/>
      <c r="F29" s="9"/>
      <c r="G29" s="9"/>
      <c r="H29" s="9"/>
      <c r="I29" s="9"/>
    </row>
    <row r="30" spans="1:13" s="3" customFormat="1" ht="15.75" x14ac:dyDescent="0.25">
      <c r="A30" s="62" t="s">
        <v>17</v>
      </c>
      <c r="B30" s="25" t="s">
        <v>34</v>
      </c>
      <c r="C30" s="25" t="s">
        <v>35</v>
      </c>
      <c r="D30" s="17"/>
      <c r="E30" s="4"/>
      <c r="F30" s="4"/>
      <c r="G30" s="4"/>
      <c r="H30" s="4"/>
    </row>
    <row r="31" spans="1:13" s="27" customFormat="1" ht="15.75" x14ac:dyDescent="0.25">
      <c r="A31" s="63"/>
      <c r="B31" s="17">
        <f>B13 *(($C$9 + $B$5)/($C$27+ $B$5))</f>
        <v>1.4641999999999999</v>
      </c>
      <c r="C31" s="17">
        <f>C13 *(($C$9 + $B$5)/($C$27+ $B$5))</f>
        <v>-1.4615199999999999</v>
      </c>
      <c r="D31" s="26"/>
    </row>
    <row r="32" spans="1:13" s="10" customFormat="1" ht="15.75" x14ac:dyDescent="0.25">
      <c r="A32" s="64" t="s">
        <v>36</v>
      </c>
      <c r="B32" s="15" t="s">
        <v>2</v>
      </c>
      <c r="C32" s="18" t="s">
        <v>10</v>
      </c>
      <c r="D32" s="12" t="s">
        <v>3</v>
      </c>
      <c r="E32" s="9"/>
      <c r="F32" s="9"/>
      <c r="G32" s="9"/>
      <c r="H32" s="9"/>
    </row>
    <row r="33" spans="1:14" s="11" customFormat="1" ht="15.75" x14ac:dyDescent="0.25">
      <c r="A33" s="65"/>
      <c r="B33" s="15">
        <f>B21*$B$31+B23</f>
        <v>2.189878669514191</v>
      </c>
      <c r="C33" s="15">
        <f>C21*$B$31+C23</f>
        <v>2189.8786695141912</v>
      </c>
      <c r="D33" s="15">
        <f>D21*$B$31+D23</f>
        <v>9741.0655991122858</v>
      </c>
    </row>
    <row r="34" spans="1:14" s="27" customFormat="1" ht="15.75" x14ac:dyDescent="0.25">
      <c r="A34" s="66" t="s">
        <v>37</v>
      </c>
      <c r="B34" s="17" t="s">
        <v>2</v>
      </c>
      <c r="C34" s="13" t="s">
        <v>10</v>
      </c>
      <c r="D34" s="2" t="s">
        <v>3</v>
      </c>
    </row>
    <row r="35" spans="1:14" s="27" customFormat="1" ht="15.75" x14ac:dyDescent="0.25">
      <c r="A35" s="67"/>
      <c r="B35" s="17">
        <f>B21*$C$31+B23</f>
        <v>-2.1897668536186177</v>
      </c>
      <c r="C35" s="17">
        <f>C21*$C$31+C23</f>
        <v>-2189.7668536186175</v>
      </c>
      <c r="D35" s="17">
        <f>D21*$C$31+D23</f>
        <v>-9740.568217230375</v>
      </c>
    </row>
    <row r="38" spans="1:14" s="23" customFormat="1" ht="26.25" x14ac:dyDescent="0.4">
      <c r="A38" s="57" t="s">
        <v>42</v>
      </c>
      <c r="B38" s="21"/>
      <c r="C38" s="21"/>
      <c r="D38" s="21"/>
      <c r="E38" s="22"/>
      <c r="F38" s="22"/>
      <c r="G38" s="22"/>
      <c r="H38" s="22"/>
      <c r="I38" s="22"/>
    </row>
    <row r="39" spans="1:14" ht="20.25" x14ac:dyDescent="0.3">
      <c r="B39" s="14" t="s">
        <v>11</v>
      </c>
      <c r="C39" s="30" t="s">
        <v>2</v>
      </c>
      <c r="D39" s="30" t="s">
        <v>10</v>
      </c>
      <c r="E39" s="30" t="s">
        <v>3</v>
      </c>
    </row>
    <row r="40" spans="1:14" ht="26.25" customHeight="1" x14ac:dyDescent="0.2">
      <c r="A40" s="56" t="s">
        <v>38</v>
      </c>
      <c r="B40" s="58">
        <v>5.1136299999999997</v>
      </c>
      <c r="C40" s="29">
        <f>B33</f>
        <v>2.189878669514191</v>
      </c>
      <c r="D40" s="29">
        <f>C33</f>
        <v>2189.8786695141912</v>
      </c>
      <c r="E40" s="29">
        <f>D33</f>
        <v>9741.0655991122858</v>
      </c>
      <c r="K40"/>
      <c r="L40"/>
      <c r="M40"/>
    </row>
    <row r="41" spans="1:14" ht="23.25" customHeight="1" x14ac:dyDescent="0.2">
      <c r="A41" s="51" t="s">
        <v>18</v>
      </c>
      <c r="B41" s="58">
        <v>-1.05738E-2</v>
      </c>
      <c r="C41" s="29">
        <v>0</v>
      </c>
      <c r="D41" s="29">
        <v>0</v>
      </c>
      <c r="E41" s="29">
        <v>0</v>
      </c>
      <c r="K41"/>
      <c r="L41"/>
      <c r="M41"/>
    </row>
    <row r="42" spans="1:14" ht="31.5" x14ac:dyDescent="0.2">
      <c r="A42" s="56" t="s">
        <v>39</v>
      </c>
      <c r="B42" s="58">
        <v>-5.1261299999999999</v>
      </c>
      <c r="C42" s="29">
        <f>B35</f>
        <v>-2.1897668536186177</v>
      </c>
      <c r="D42" s="29">
        <f>C35</f>
        <v>-2189.7668536186175</v>
      </c>
      <c r="E42" s="29">
        <f>D35</f>
        <v>-9740.568217230375</v>
      </c>
      <c r="K42"/>
      <c r="L42"/>
      <c r="M42"/>
    </row>
    <row r="44" spans="1:14" x14ac:dyDescent="0.2">
      <c r="M44" s="8" t="s">
        <v>32</v>
      </c>
      <c r="N44" t="s">
        <v>31</v>
      </c>
    </row>
    <row r="45" spans="1:14" x14ac:dyDescent="0.2">
      <c r="L45" s="8" t="s">
        <v>26</v>
      </c>
      <c r="M45" s="8">
        <f>-SLOPE(C40:C42,B40:B42)</f>
        <v>-0.42770968395950998</v>
      </c>
      <c r="N45">
        <f>-SLOPE(D40:D42,B40:B42)</f>
        <v>-427.70968395950996</v>
      </c>
    </row>
    <row r="46" spans="1:14" x14ac:dyDescent="0.2">
      <c r="L46" s="8" t="s">
        <v>27</v>
      </c>
      <c r="M46" s="8">
        <f>RSQ(C40:C42,B40:B42)</f>
        <v>0.9999997764233336</v>
      </c>
      <c r="N46">
        <f>M46</f>
        <v>0.9999997764233336</v>
      </c>
    </row>
    <row r="47" spans="1:14" x14ac:dyDescent="0.2">
      <c r="L47" s="8" t="s">
        <v>28</v>
      </c>
      <c r="M47" s="8">
        <f>-B3/M45</f>
        <v>7.0141035204711457</v>
      </c>
      <c r="N47">
        <f>M47</f>
        <v>7.0141035204711457</v>
      </c>
    </row>
    <row r="48" spans="1:14" x14ac:dyDescent="0.2">
      <c r="L48" s="8" t="s">
        <v>29</v>
      </c>
      <c r="M48" s="8">
        <f>-(-10-B41)*M45</f>
        <v>-4.2725743229388486</v>
      </c>
      <c r="N48">
        <f>M48*1000</f>
        <v>-4272.574322938849</v>
      </c>
    </row>
    <row r="49" spans="12:14" x14ac:dyDescent="0.2">
      <c r="L49" s="8" t="s">
        <v>30</v>
      </c>
      <c r="M49" s="8">
        <f>-(10-B41)*M45</f>
        <v>4.2816193562513503</v>
      </c>
      <c r="N49">
        <f>M49*1000</f>
        <v>4281.6193562513499</v>
      </c>
    </row>
  </sheetData>
  <mergeCells count="16">
    <mergeCell ref="A12:A13"/>
    <mergeCell ref="A2:A3"/>
    <mergeCell ref="A4:A5"/>
    <mergeCell ref="A6:A7"/>
    <mergeCell ref="A8:A9"/>
    <mergeCell ref="A10:A11"/>
    <mergeCell ref="A28:A29"/>
    <mergeCell ref="A30:A31"/>
    <mergeCell ref="A32:A33"/>
    <mergeCell ref="A34:A35"/>
    <mergeCell ref="A14:A15"/>
    <mergeCell ref="A16:A17"/>
    <mergeCell ref="A18:A19"/>
    <mergeCell ref="A20:A21"/>
    <mergeCell ref="A22:A23"/>
    <mergeCell ref="A26:A27"/>
  </mergeCells>
  <phoneticPr fontId="11" type="noConversion"/>
  <pageMargins left="0.75" right="0.75" top="1" bottom="1" header="0.5" footer="0.5"/>
  <pageSetup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B22" zoomScale="85" workbookViewId="0">
      <selection activeCell="G40" sqref="G40"/>
    </sheetView>
  </sheetViews>
  <sheetFormatPr defaultColWidth="8.85546875" defaultRowHeight="12.75" x14ac:dyDescent="0.2"/>
  <cols>
    <col min="1" max="1" width="32" style="7" customWidth="1"/>
    <col min="2" max="2" width="17.28515625" style="20" bestFit="1" customWidth="1"/>
    <col min="3" max="3" width="23.7109375" style="20" bestFit="1" customWidth="1"/>
    <col min="4" max="4" width="19" style="20" bestFit="1" customWidth="1"/>
    <col min="5" max="5" width="19" style="8" bestFit="1" customWidth="1"/>
    <col min="6" max="7" width="9.140625" style="8" customWidth="1"/>
    <col min="8" max="8" width="13.28515625" style="8" customWidth="1"/>
    <col min="9" max="9" width="12.28515625" style="8" customWidth="1"/>
    <col min="10" max="10" width="12.42578125" style="8" customWidth="1"/>
    <col min="11" max="11" width="13" style="8" customWidth="1"/>
    <col min="12" max="12" width="18.85546875" style="8" customWidth="1"/>
    <col min="13" max="13" width="9.140625" style="8" customWidth="1"/>
  </cols>
  <sheetData>
    <row r="1" spans="1:11" s="23" customFormat="1" ht="26.25" x14ac:dyDescent="0.4">
      <c r="A1" s="24" t="s">
        <v>44</v>
      </c>
      <c r="B1" s="21"/>
      <c r="C1" s="21"/>
      <c r="D1" s="21"/>
      <c r="E1" s="22"/>
      <c r="F1" s="22"/>
      <c r="G1" s="22"/>
      <c r="H1" s="22"/>
      <c r="I1" s="22"/>
    </row>
    <row r="2" spans="1:11" s="39" customFormat="1" ht="15.75" x14ac:dyDescent="0.25">
      <c r="A2" s="72" t="s">
        <v>6</v>
      </c>
      <c r="B2" s="38" t="s">
        <v>2</v>
      </c>
      <c r="C2" s="38" t="s">
        <v>10</v>
      </c>
      <c r="D2" s="38" t="s">
        <v>3</v>
      </c>
    </row>
    <row r="3" spans="1:11" s="40" customFormat="1" ht="15.75" x14ac:dyDescent="0.25">
      <c r="A3" s="73"/>
      <c r="B3" s="38">
        <v>3</v>
      </c>
      <c r="C3" s="38">
        <f>B$3*1000</f>
        <v>3000</v>
      </c>
      <c r="D3" s="38">
        <f>C$3*4.4482216</f>
        <v>13344.6648</v>
      </c>
      <c r="E3" s="39"/>
      <c r="F3" s="39"/>
      <c r="G3" s="39"/>
      <c r="H3" s="39"/>
      <c r="I3" s="39"/>
    </row>
    <row r="4" spans="1:11" s="44" customFormat="1" ht="20.25" x14ac:dyDescent="0.3">
      <c r="A4" s="78" t="s">
        <v>33</v>
      </c>
      <c r="B4" s="41" t="s">
        <v>4</v>
      </c>
      <c r="C4" s="42"/>
      <c r="D4" s="42"/>
      <c r="E4" s="43"/>
      <c r="F4" s="43"/>
      <c r="G4" s="43"/>
      <c r="H4" s="43"/>
      <c r="I4" s="43"/>
    </row>
    <row r="5" spans="1:11" s="44" customFormat="1" ht="15.75" x14ac:dyDescent="0.25">
      <c r="A5" s="79"/>
      <c r="B5" s="36">
        <v>352.2</v>
      </c>
      <c r="C5" s="42"/>
      <c r="D5" s="42"/>
      <c r="E5" s="43"/>
      <c r="F5" s="43"/>
      <c r="G5" s="43"/>
      <c r="H5" s="43"/>
      <c r="I5" s="43"/>
    </row>
    <row r="6" spans="1:11" s="44" customFormat="1" ht="15.75" x14ac:dyDescent="0.25">
      <c r="A6" s="78" t="s">
        <v>8</v>
      </c>
      <c r="B6" s="42" t="s">
        <v>9</v>
      </c>
      <c r="F6" s="39"/>
      <c r="G6" s="43"/>
      <c r="H6" s="43"/>
      <c r="I6" s="43"/>
      <c r="J6" s="43"/>
      <c r="K6" s="43"/>
    </row>
    <row r="7" spans="1:11" s="44" customFormat="1" ht="15.75" x14ac:dyDescent="0.25">
      <c r="A7" s="79"/>
      <c r="B7" s="37">
        <v>-0.184</v>
      </c>
      <c r="F7" s="39"/>
      <c r="G7" s="43"/>
      <c r="H7" s="43"/>
      <c r="I7" s="43"/>
      <c r="J7" s="43"/>
      <c r="K7" s="43"/>
    </row>
    <row r="8" spans="1:11" s="44" customFormat="1" ht="20.25" x14ac:dyDescent="0.3">
      <c r="A8" s="78" t="s">
        <v>0</v>
      </c>
      <c r="B8" s="41" t="s">
        <v>5</v>
      </c>
      <c r="C8" s="41" t="s">
        <v>4</v>
      </c>
      <c r="D8" s="42"/>
      <c r="E8" s="43"/>
      <c r="F8" s="43"/>
      <c r="G8" s="43"/>
      <c r="H8" s="43"/>
      <c r="I8" s="43"/>
    </row>
    <row r="9" spans="1:11" s="44" customFormat="1" ht="15.75" x14ac:dyDescent="0.25">
      <c r="A9" s="79"/>
      <c r="B9" s="45">
        <v>60</v>
      </c>
      <c r="C9" s="45">
        <f>B$9*1000</f>
        <v>60000</v>
      </c>
      <c r="D9" s="42"/>
      <c r="E9" s="43"/>
      <c r="F9" s="43"/>
      <c r="G9" s="43"/>
      <c r="H9" s="43"/>
      <c r="I9" s="43"/>
    </row>
    <row r="10" spans="1:11" s="44" customFormat="1" ht="20.25" x14ac:dyDescent="0.3">
      <c r="A10" s="78" t="s">
        <v>1</v>
      </c>
      <c r="B10" s="41" t="s">
        <v>11</v>
      </c>
      <c r="C10" s="42"/>
      <c r="D10" s="42"/>
      <c r="E10" s="43"/>
      <c r="F10" s="43"/>
      <c r="G10" s="43"/>
      <c r="H10" s="43"/>
      <c r="I10" s="43"/>
    </row>
    <row r="11" spans="1:11" s="44" customFormat="1" ht="15.75" x14ac:dyDescent="0.25">
      <c r="A11" s="79"/>
      <c r="B11" s="45">
        <v>10</v>
      </c>
      <c r="C11" s="42"/>
      <c r="D11" s="42"/>
      <c r="E11" s="43"/>
      <c r="F11" s="43"/>
      <c r="G11" s="43"/>
      <c r="H11" s="43"/>
      <c r="I11" s="43"/>
    </row>
    <row r="12" spans="1:11" s="44" customFormat="1" ht="15.75" x14ac:dyDescent="0.25">
      <c r="A12" s="72" t="s">
        <v>17</v>
      </c>
      <c r="B12" s="47" t="s">
        <v>34</v>
      </c>
      <c r="C12" s="47" t="s">
        <v>35</v>
      </c>
      <c r="D12" s="42"/>
      <c r="E12" s="43"/>
      <c r="F12" s="43"/>
      <c r="G12" s="43"/>
      <c r="H12" s="43"/>
    </row>
    <row r="13" spans="1:11" s="49" customFormat="1" ht="15.75" x14ac:dyDescent="0.25">
      <c r="A13" s="73"/>
      <c r="B13" s="52">
        <v>1.46269</v>
      </c>
      <c r="C13" s="53">
        <v>-1.4618800000000001</v>
      </c>
      <c r="D13" s="48"/>
    </row>
    <row r="14" spans="1:11" s="44" customFormat="1" ht="15.75" x14ac:dyDescent="0.25">
      <c r="A14" s="68" t="s">
        <v>36</v>
      </c>
      <c r="B14" s="42" t="s">
        <v>2</v>
      </c>
      <c r="C14" s="38" t="s">
        <v>10</v>
      </c>
      <c r="D14" s="39" t="s">
        <v>3</v>
      </c>
      <c r="E14" s="43"/>
      <c r="F14" s="43"/>
      <c r="G14" s="43"/>
      <c r="H14" s="43"/>
    </row>
    <row r="15" spans="1:11" s="49" customFormat="1" ht="15.75" x14ac:dyDescent="0.25">
      <c r="A15" s="69"/>
      <c r="B15" s="37">
        <v>2.1777000000000002</v>
      </c>
      <c r="C15" s="42">
        <f>B$15*1000</f>
        <v>2177.7000000000003</v>
      </c>
      <c r="D15" s="42">
        <f>C$15*4.4482216</f>
        <v>9686.8921783200021</v>
      </c>
    </row>
    <row r="16" spans="1:11" s="49" customFormat="1" ht="15.75" x14ac:dyDescent="0.25">
      <c r="A16" s="70" t="s">
        <v>37</v>
      </c>
      <c r="B16" s="42" t="s">
        <v>2</v>
      </c>
      <c r="C16" s="38" t="s">
        <v>10</v>
      </c>
      <c r="D16" s="39" t="s">
        <v>3</v>
      </c>
    </row>
    <row r="17" spans="1:13" s="49" customFormat="1" ht="15.75" x14ac:dyDescent="0.25">
      <c r="A17" s="71"/>
      <c r="B17" s="37">
        <v>2.1631999999999998</v>
      </c>
      <c r="C17" s="42">
        <f>B$17 * 1000</f>
        <v>2163.1999999999998</v>
      </c>
      <c r="D17" s="38">
        <f>C$17*4.4482216</f>
        <v>9622.3929651199996</v>
      </c>
    </row>
    <row r="18" spans="1:13" s="44" customFormat="1" ht="15.75" x14ac:dyDescent="0.25">
      <c r="A18" s="72" t="s">
        <v>7</v>
      </c>
      <c r="B18" s="46" t="s">
        <v>34</v>
      </c>
      <c r="C18" s="47" t="s">
        <v>35</v>
      </c>
      <c r="D18" s="38"/>
      <c r="E18" s="39"/>
      <c r="F18" s="39"/>
      <c r="G18" s="43"/>
      <c r="H18" s="43"/>
      <c r="I18" s="43"/>
      <c r="J18" s="43"/>
      <c r="K18" s="43"/>
    </row>
    <row r="19" spans="1:13" s="44" customFormat="1" ht="15.75" x14ac:dyDescent="0.25">
      <c r="A19" s="73"/>
      <c r="B19" s="54">
        <v>2.01539</v>
      </c>
      <c r="C19" s="55">
        <v>-2.0268700000000002</v>
      </c>
      <c r="D19" s="38"/>
      <c r="E19" s="39"/>
      <c r="F19" s="39"/>
      <c r="G19" s="43"/>
      <c r="H19" s="43"/>
      <c r="I19" s="43"/>
      <c r="J19" s="43"/>
      <c r="K19" s="43"/>
    </row>
    <row r="20" spans="1:13" s="50" customFormat="1" ht="15" customHeight="1" x14ac:dyDescent="0.25">
      <c r="A20" s="74" t="s">
        <v>12</v>
      </c>
      <c r="B20" s="42" t="s">
        <v>13</v>
      </c>
      <c r="C20" s="42" t="s">
        <v>14</v>
      </c>
      <c r="D20" s="42" t="s">
        <v>15</v>
      </c>
    </row>
    <row r="21" spans="1:13" s="50" customFormat="1" ht="16.5" customHeight="1" x14ac:dyDescent="0.25">
      <c r="A21" s="75"/>
      <c r="B21" s="42">
        <f>2*B$3 / ($B$19 - $C$19)</f>
        <v>1.4843181784447312</v>
      </c>
      <c r="C21" s="42">
        <f>2*C$3 / ($B$19 - $C$19)</f>
        <v>1484.3181784447311</v>
      </c>
      <c r="D21" s="42">
        <f>2*$D$3 / ($B$19 - $C$19)</f>
        <v>6602.5761826305079</v>
      </c>
    </row>
    <row r="22" spans="1:13" s="44" customFormat="1" ht="15.75" x14ac:dyDescent="0.25">
      <c r="A22" s="72" t="s">
        <v>16</v>
      </c>
      <c r="B22" s="42" t="s">
        <v>2</v>
      </c>
      <c r="C22" s="38" t="s">
        <v>10</v>
      </c>
      <c r="D22" s="39" t="s">
        <v>3</v>
      </c>
      <c r="E22" s="43"/>
      <c r="F22" s="43"/>
      <c r="G22" s="43"/>
      <c r="H22" s="43"/>
    </row>
    <row r="23" spans="1:13" s="50" customFormat="1" ht="15.75" x14ac:dyDescent="0.25">
      <c r="A23" s="73"/>
      <c r="B23" s="42">
        <f>$B$3 *($B$7/100)</f>
        <v>-5.5200000000000006E-3</v>
      </c>
      <c r="C23" s="42">
        <f>$C$3 *($B$7/100)</f>
        <v>-5.5200000000000005</v>
      </c>
      <c r="D23" s="42">
        <f>$D$3 *($B$7/100)</f>
        <v>-24.554183232000003</v>
      </c>
    </row>
    <row r="24" spans="1:13" s="1" customFormat="1" x14ac:dyDescent="0.2">
      <c r="A24" s="5"/>
      <c r="B24" s="19"/>
      <c r="C24" s="19"/>
      <c r="D24" s="19"/>
      <c r="E24" s="6"/>
      <c r="F24" s="6"/>
      <c r="G24" s="6"/>
      <c r="H24" s="6"/>
      <c r="I24" s="6"/>
      <c r="J24" s="6"/>
      <c r="K24" s="6"/>
      <c r="L24" s="6"/>
      <c r="M24" s="6"/>
    </row>
    <row r="25" spans="1:13" s="23" customFormat="1" ht="26.25" x14ac:dyDescent="0.4">
      <c r="A25" s="24" t="s">
        <v>45</v>
      </c>
      <c r="B25" s="21"/>
      <c r="C25" s="21"/>
      <c r="D25" s="21"/>
      <c r="E25" s="22"/>
      <c r="F25" s="22"/>
      <c r="G25" s="22"/>
      <c r="H25" s="22"/>
      <c r="I25" s="22"/>
    </row>
    <row r="26" spans="1:13" s="3" customFormat="1" ht="20.25" x14ac:dyDescent="0.3">
      <c r="A26" s="76" t="s">
        <v>0</v>
      </c>
      <c r="B26" s="16" t="s">
        <v>5</v>
      </c>
      <c r="C26" s="16" t="s">
        <v>4</v>
      </c>
      <c r="D26" s="17"/>
      <c r="E26" s="4"/>
      <c r="F26" s="4"/>
      <c r="G26" s="4"/>
      <c r="H26" s="4"/>
      <c r="I26" s="4"/>
    </row>
    <row r="27" spans="1:13" s="3" customFormat="1" ht="15.75" x14ac:dyDescent="0.25">
      <c r="A27" s="77"/>
      <c r="B27" s="32">
        <v>60</v>
      </c>
      <c r="C27" s="28">
        <f>B$27*1000</f>
        <v>60000</v>
      </c>
      <c r="D27" s="17"/>
      <c r="E27" s="4"/>
      <c r="F27" s="4"/>
      <c r="G27" s="4"/>
      <c r="H27" s="4"/>
      <c r="I27" s="4"/>
    </row>
    <row r="28" spans="1:13" s="10" customFormat="1" ht="20.25" x14ac:dyDescent="0.3">
      <c r="A28" s="60" t="s">
        <v>1</v>
      </c>
      <c r="B28" s="14" t="s">
        <v>11</v>
      </c>
      <c r="C28" s="15"/>
      <c r="D28" s="15"/>
      <c r="E28" s="9"/>
      <c r="F28" s="9"/>
      <c r="G28" s="9"/>
      <c r="H28" s="9"/>
      <c r="I28" s="9"/>
    </row>
    <row r="29" spans="1:13" s="10" customFormat="1" ht="15.75" x14ac:dyDescent="0.25">
      <c r="A29" s="61"/>
      <c r="B29" s="31">
        <v>10</v>
      </c>
      <c r="C29" s="15"/>
      <c r="D29" s="15"/>
      <c r="E29" s="9"/>
      <c r="F29" s="9"/>
      <c r="G29" s="9"/>
      <c r="H29" s="9"/>
      <c r="I29" s="9"/>
    </row>
    <row r="30" spans="1:13" s="3" customFormat="1" ht="15.75" x14ac:dyDescent="0.25">
      <c r="A30" s="62" t="s">
        <v>17</v>
      </c>
      <c r="B30" s="25" t="s">
        <v>34</v>
      </c>
      <c r="C30" s="25" t="s">
        <v>35</v>
      </c>
      <c r="D30" s="17"/>
      <c r="E30" s="4"/>
      <c r="F30" s="4"/>
      <c r="G30" s="4"/>
      <c r="H30" s="4"/>
    </row>
    <row r="31" spans="1:13" s="27" customFormat="1" ht="15.75" x14ac:dyDescent="0.25">
      <c r="A31" s="63"/>
      <c r="B31" s="17">
        <f>B13 *(($C$9 + $B$5)/($C$27+ $B$5))</f>
        <v>1.46269</v>
      </c>
      <c r="C31" s="17">
        <f>C13 *(($C$9 + $B$5)/($C$27+ $B$5))</f>
        <v>-1.4618800000000001</v>
      </c>
      <c r="D31" s="26"/>
    </row>
    <row r="32" spans="1:13" s="10" customFormat="1" ht="15.75" x14ac:dyDescent="0.25">
      <c r="A32" s="64" t="s">
        <v>36</v>
      </c>
      <c r="B32" s="15" t="s">
        <v>2</v>
      </c>
      <c r="C32" s="18" t="s">
        <v>10</v>
      </c>
      <c r="D32" s="12" t="s">
        <v>3</v>
      </c>
      <c r="E32" s="9"/>
      <c r="F32" s="9"/>
      <c r="G32" s="9"/>
      <c r="H32" s="9"/>
    </row>
    <row r="33" spans="1:14" s="11" customFormat="1" ht="15.75" x14ac:dyDescent="0.25">
      <c r="A33" s="65"/>
      <c r="B33" s="15">
        <f>B21*$B$31+B23</f>
        <v>2.1655773564293237</v>
      </c>
      <c r="C33" s="15">
        <f>C21*$B$31+C23</f>
        <v>2165.5773564293236</v>
      </c>
      <c r="D33" s="15">
        <f>D21*$B$31+D23</f>
        <v>9632.9679733398189</v>
      </c>
    </row>
    <row r="34" spans="1:14" s="27" customFormat="1" ht="15.75" x14ac:dyDescent="0.25">
      <c r="A34" s="66" t="s">
        <v>37</v>
      </c>
      <c r="B34" s="17" t="s">
        <v>2</v>
      </c>
      <c r="C34" s="13" t="s">
        <v>10</v>
      </c>
      <c r="D34" s="2" t="s">
        <v>3</v>
      </c>
    </row>
    <row r="35" spans="1:14" s="27" customFormat="1" ht="15.75" x14ac:dyDescent="0.25">
      <c r="A35" s="67"/>
      <c r="B35" s="17">
        <f>B21*$C$31+B23</f>
        <v>-2.1754150587047838</v>
      </c>
      <c r="C35" s="17">
        <f>C21*$C$31+C23</f>
        <v>-2175.4150587047834</v>
      </c>
      <c r="D35" s="17">
        <f>D21*$C$31+D23</f>
        <v>-9676.7282530958873</v>
      </c>
    </row>
    <row r="38" spans="1:14" s="23" customFormat="1" ht="26.25" x14ac:dyDescent="0.4">
      <c r="A38" s="24" t="s">
        <v>46</v>
      </c>
      <c r="B38" s="21"/>
      <c r="C38" s="21"/>
      <c r="D38" s="21"/>
      <c r="E38" s="22"/>
      <c r="F38" s="22"/>
      <c r="G38" s="22"/>
      <c r="H38" s="22"/>
      <c r="I38" s="22"/>
    </row>
    <row r="39" spans="1:14" ht="20.25" x14ac:dyDescent="0.3">
      <c r="B39" s="14" t="s">
        <v>11</v>
      </c>
      <c r="C39" s="30" t="s">
        <v>2</v>
      </c>
      <c r="D39" s="30" t="s">
        <v>10</v>
      </c>
      <c r="E39" s="30" t="s">
        <v>3</v>
      </c>
    </row>
    <row r="40" spans="1:14" ht="26.25" customHeight="1" x14ac:dyDescent="0.2">
      <c r="A40" s="56" t="s">
        <v>38</v>
      </c>
      <c r="B40" s="58">
        <v>5.2458499999999999</v>
      </c>
      <c r="C40" s="29">
        <f>B33</f>
        <v>2.1655773564293237</v>
      </c>
      <c r="D40" s="29">
        <f>C33</f>
        <v>2165.5773564293236</v>
      </c>
      <c r="E40" s="29">
        <f>D33</f>
        <v>9632.9679733398189</v>
      </c>
      <c r="M40"/>
    </row>
    <row r="41" spans="1:14" ht="23.25" customHeight="1" x14ac:dyDescent="0.2">
      <c r="A41" s="51" t="s">
        <v>18</v>
      </c>
      <c r="B41" s="58">
        <v>2.7153799999999999E-2</v>
      </c>
      <c r="C41" s="29">
        <v>0</v>
      </c>
      <c r="D41" s="29">
        <v>0</v>
      </c>
      <c r="E41" s="29">
        <v>0</v>
      </c>
      <c r="M41"/>
    </row>
    <row r="42" spans="1:14" ht="31.5" x14ac:dyDescent="0.2">
      <c r="A42" s="56" t="s">
        <v>39</v>
      </c>
      <c r="B42" s="58">
        <v>-5.1852299999999998</v>
      </c>
      <c r="C42" s="29">
        <f>B35</f>
        <v>-2.1754150587047838</v>
      </c>
      <c r="D42" s="29">
        <f>C35</f>
        <v>-2175.4150587047834</v>
      </c>
      <c r="E42" s="29">
        <f>D35</f>
        <v>-9676.7282530958873</v>
      </c>
      <c r="M42"/>
    </row>
    <row r="44" spans="1:14" x14ac:dyDescent="0.2">
      <c r="M44" s="8" t="s">
        <v>32</v>
      </c>
      <c r="N44" t="s">
        <v>31</v>
      </c>
    </row>
    <row r="45" spans="1:14" x14ac:dyDescent="0.2">
      <c r="L45" s="8" t="s">
        <v>26</v>
      </c>
      <c r="M45" s="8">
        <f>-SLOPE(C40:C42,B40:B42)</f>
        <v>-0.41615919931498835</v>
      </c>
      <c r="N45">
        <f>-SLOPE(D40:D42,B40:B42)</f>
        <v>-416.15919931498831</v>
      </c>
    </row>
    <row r="46" spans="1:14" x14ac:dyDescent="0.2">
      <c r="L46" s="8" t="s">
        <v>27</v>
      </c>
      <c r="M46" s="8">
        <f>RSQ(C40:C42,B40:B42)</f>
        <v>0.99999725171818099</v>
      </c>
      <c r="N46">
        <f>M46</f>
        <v>0.99999725171818099</v>
      </c>
    </row>
    <row r="47" spans="1:14" x14ac:dyDescent="0.2">
      <c r="L47" s="8" t="s">
        <v>28</v>
      </c>
      <c r="M47" s="8">
        <f>-B3/M45</f>
        <v>7.2087797288588069</v>
      </c>
      <c r="N47">
        <f>M47</f>
        <v>7.2087797288588069</v>
      </c>
    </row>
    <row r="48" spans="1:14" x14ac:dyDescent="0.2">
      <c r="L48" s="8" t="s">
        <v>29</v>
      </c>
      <c r="M48" s="8">
        <f>-(-10-B41)*M45</f>
        <v>-4.1728922968162427</v>
      </c>
      <c r="N48">
        <f>M48*1000</f>
        <v>-4172.8922968162424</v>
      </c>
    </row>
    <row r="49" spans="12:14" x14ac:dyDescent="0.2">
      <c r="L49" s="8" t="s">
        <v>30</v>
      </c>
      <c r="M49" s="8">
        <f>-(10-B41)*M45</f>
        <v>4.1502916894835238</v>
      </c>
      <c r="N49">
        <f>M49*1000</f>
        <v>4150.2916894835234</v>
      </c>
    </row>
  </sheetData>
  <mergeCells count="16">
    <mergeCell ref="A12:A13"/>
    <mergeCell ref="A2:A3"/>
    <mergeCell ref="A4:A5"/>
    <mergeCell ref="A6:A7"/>
    <mergeCell ref="A8:A9"/>
    <mergeCell ref="A10:A11"/>
    <mergeCell ref="A28:A29"/>
    <mergeCell ref="A30:A31"/>
    <mergeCell ref="A32:A33"/>
    <mergeCell ref="A34:A35"/>
    <mergeCell ref="A14:A15"/>
    <mergeCell ref="A16:A17"/>
    <mergeCell ref="A18:A19"/>
    <mergeCell ref="A20:A21"/>
    <mergeCell ref="A22:A23"/>
    <mergeCell ref="A26:A27"/>
  </mergeCells>
  <pageMargins left="0.75" right="0.75" top="1" bottom="1" header="0.5" footer="0.5"/>
  <pageSetup orientation="portrait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7" zoomScale="85" workbookViewId="0">
      <selection activeCell="B42" sqref="B42"/>
    </sheetView>
  </sheetViews>
  <sheetFormatPr defaultColWidth="8.85546875" defaultRowHeight="12.75" x14ac:dyDescent="0.2"/>
  <cols>
    <col min="1" max="1" width="32" style="7" customWidth="1"/>
    <col min="2" max="2" width="17.28515625" style="20" bestFit="1" customWidth="1"/>
    <col min="3" max="3" width="23.7109375" style="20" bestFit="1" customWidth="1"/>
    <col min="4" max="4" width="19" style="20" bestFit="1" customWidth="1"/>
    <col min="5" max="5" width="19" style="8" bestFit="1" customWidth="1"/>
    <col min="6" max="7" width="9.140625" style="8" customWidth="1"/>
    <col min="8" max="8" width="13.28515625" style="8" customWidth="1"/>
    <col min="9" max="9" width="12.28515625" style="8" customWidth="1"/>
    <col min="10" max="10" width="12.42578125" style="8" customWidth="1"/>
    <col min="11" max="11" width="13" style="8" customWidth="1"/>
    <col min="12" max="12" width="18.85546875" style="8" customWidth="1"/>
    <col min="13" max="13" width="9.140625" style="8" customWidth="1"/>
  </cols>
  <sheetData>
    <row r="1" spans="1:11" s="23" customFormat="1" ht="26.25" x14ac:dyDescent="0.4">
      <c r="A1" s="24" t="s">
        <v>47</v>
      </c>
      <c r="B1" s="21"/>
      <c r="C1" s="21"/>
      <c r="D1" s="21"/>
      <c r="E1" s="22"/>
      <c r="F1" s="22"/>
      <c r="G1" s="22"/>
      <c r="H1" s="22"/>
      <c r="I1" s="22"/>
    </row>
    <row r="2" spans="1:11" s="39" customFormat="1" ht="15.75" x14ac:dyDescent="0.25">
      <c r="A2" s="72" t="s">
        <v>6</v>
      </c>
      <c r="B2" s="38" t="s">
        <v>2</v>
      </c>
      <c r="C2" s="38" t="s">
        <v>10</v>
      </c>
      <c r="D2" s="38" t="s">
        <v>3</v>
      </c>
    </row>
    <row r="3" spans="1:11" s="40" customFormat="1" ht="15.75" x14ac:dyDescent="0.25">
      <c r="A3" s="73"/>
      <c r="B3" s="38">
        <v>3</v>
      </c>
      <c r="C3" s="38">
        <f>B$3*1000</f>
        <v>3000</v>
      </c>
      <c r="D3" s="38">
        <f>C$3*4.4482216</f>
        <v>13344.6648</v>
      </c>
      <c r="E3" s="39"/>
      <c r="F3" s="39"/>
      <c r="G3" s="39"/>
      <c r="H3" s="39"/>
      <c r="I3" s="39"/>
    </row>
    <row r="4" spans="1:11" s="44" customFormat="1" ht="20.25" x14ac:dyDescent="0.3">
      <c r="A4" s="78" t="s">
        <v>33</v>
      </c>
      <c r="B4" s="41" t="s">
        <v>4</v>
      </c>
      <c r="C4" s="42"/>
      <c r="D4" s="42"/>
      <c r="E4" s="43"/>
      <c r="F4" s="43"/>
      <c r="G4" s="43"/>
      <c r="H4" s="43"/>
      <c r="I4" s="43"/>
    </row>
    <row r="5" spans="1:11" s="44" customFormat="1" ht="15.75" x14ac:dyDescent="0.25">
      <c r="A5" s="79"/>
      <c r="B5" s="36">
        <v>352.3</v>
      </c>
      <c r="C5" s="42"/>
      <c r="D5" s="42"/>
      <c r="E5" s="43"/>
      <c r="F5" s="43"/>
      <c r="G5" s="43"/>
      <c r="H5" s="43"/>
      <c r="I5" s="43"/>
    </row>
    <row r="6" spans="1:11" s="44" customFormat="1" ht="15.75" x14ac:dyDescent="0.25">
      <c r="A6" s="78" t="s">
        <v>8</v>
      </c>
      <c r="B6" s="42" t="s">
        <v>9</v>
      </c>
      <c r="F6" s="39"/>
      <c r="G6" s="43"/>
      <c r="H6" s="43"/>
      <c r="I6" s="43"/>
      <c r="J6" s="43"/>
      <c r="K6" s="43"/>
    </row>
    <row r="7" spans="1:11" s="44" customFormat="1" ht="15.75" x14ac:dyDescent="0.25">
      <c r="A7" s="79"/>
      <c r="B7" s="37">
        <v>0.154</v>
      </c>
      <c r="F7" s="39"/>
      <c r="G7" s="43"/>
      <c r="H7" s="43"/>
      <c r="I7" s="43"/>
      <c r="J7" s="43"/>
      <c r="K7" s="43"/>
    </row>
    <row r="8" spans="1:11" s="44" customFormat="1" ht="20.25" x14ac:dyDescent="0.3">
      <c r="A8" s="78" t="s">
        <v>0</v>
      </c>
      <c r="B8" s="41" t="s">
        <v>5</v>
      </c>
      <c r="C8" s="41" t="s">
        <v>4</v>
      </c>
      <c r="D8" s="42"/>
      <c r="E8" s="43"/>
      <c r="F8" s="43"/>
      <c r="G8" s="43"/>
      <c r="H8" s="43"/>
      <c r="I8" s="43"/>
    </row>
    <row r="9" spans="1:11" s="44" customFormat="1" ht="15.75" x14ac:dyDescent="0.25">
      <c r="A9" s="79"/>
      <c r="B9" s="45">
        <v>60</v>
      </c>
      <c r="C9" s="45">
        <f>B$9*1000</f>
        <v>60000</v>
      </c>
      <c r="D9" s="42"/>
      <c r="E9" s="43"/>
      <c r="F9" s="43"/>
      <c r="G9" s="43"/>
      <c r="H9" s="43"/>
      <c r="I9" s="43"/>
    </row>
    <row r="10" spans="1:11" s="44" customFormat="1" ht="20.25" x14ac:dyDescent="0.3">
      <c r="A10" s="78" t="s">
        <v>1</v>
      </c>
      <c r="B10" s="41" t="s">
        <v>11</v>
      </c>
      <c r="C10" s="42"/>
      <c r="D10" s="42"/>
      <c r="E10" s="43"/>
      <c r="F10" s="43"/>
      <c r="G10" s="43"/>
      <c r="H10" s="43"/>
      <c r="I10" s="43"/>
    </row>
    <row r="11" spans="1:11" s="44" customFormat="1" ht="15.75" x14ac:dyDescent="0.25">
      <c r="A11" s="79"/>
      <c r="B11" s="45">
        <v>10</v>
      </c>
      <c r="C11" s="42"/>
      <c r="D11" s="42"/>
      <c r="E11" s="43"/>
      <c r="F11" s="43"/>
      <c r="G11" s="43"/>
      <c r="H11" s="43"/>
      <c r="I11" s="43"/>
    </row>
    <row r="12" spans="1:11" s="44" customFormat="1" ht="15.75" x14ac:dyDescent="0.25">
      <c r="A12" s="72" t="s">
        <v>17</v>
      </c>
      <c r="B12" s="47" t="s">
        <v>34</v>
      </c>
      <c r="C12" s="47" t="s">
        <v>35</v>
      </c>
      <c r="D12" s="42"/>
      <c r="E12" s="43"/>
      <c r="F12" s="43"/>
      <c r="G12" s="43"/>
      <c r="H12" s="43"/>
    </row>
    <row r="13" spans="1:11" s="49" customFormat="1" ht="15.75" x14ac:dyDescent="0.25">
      <c r="A13" s="73"/>
      <c r="B13" s="52">
        <v>1.4629000000000001</v>
      </c>
      <c r="C13" s="53">
        <v>-1.4629300000000001</v>
      </c>
      <c r="D13" s="48"/>
    </row>
    <row r="14" spans="1:11" s="44" customFormat="1" ht="15.75" x14ac:dyDescent="0.25">
      <c r="A14" s="68" t="s">
        <v>36</v>
      </c>
      <c r="B14" s="42" t="s">
        <v>2</v>
      </c>
      <c r="C14" s="38" t="s">
        <v>10</v>
      </c>
      <c r="D14" s="39" t="s">
        <v>3</v>
      </c>
      <c r="E14" s="43"/>
      <c r="F14" s="43"/>
      <c r="G14" s="43"/>
      <c r="H14" s="43"/>
    </row>
    <row r="15" spans="1:11" s="49" customFormat="1" ht="15.75" x14ac:dyDescent="0.25">
      <c r="A15" s="69"/>
      <c r="B15" s="37">
        <v>2.1747999999999998</v>
      </c>
      <c r="C15" s="42">
        <f>B$15*1000</f>
        <v>2174.7999999999997</v>
      </c>
      <c r="D15" s="42">
        <f>C$15*4.4482216</f>
        <v>9673.9923356799991</v>
      </c>
    </row>
    <row r="16" spans="1:11" s="49" customFormat="1" ht="15.75" x14ac:dyDescent="0.25">
      <c r="A16" s="70" t="s">
        <v>37</v>
      </c>
      <c r="B16" s="42" t="s">
        <v>2</v>
      </c>
      <c r="C16" s="38" t="s">
        <v>10</v>
      </c>
      <c r="D16" s="39" t="s">
        <v>3</v>
      </c>
    </row>
    <row r="17" spans="1:13" s="49" customFormat="1" ht="15.75" x14ac:dyDescent="0.25">
      <c r="A17" s="71"/>
      <c r="B17" s="37">
        <v>2.1663999999999999</v>
      </c>
      <c r="C17" s="42">
        <f>B$17 * 1000</f>
        <v>2166.4</v>
      </c>
      <c r="D17" s="38">
        <f>C$17*4.4482216</f>
        <v>9636.6272742400015</v>
      </c>
    </row>
    <row r="18" spans="1:13" s="44" customFormat="1" ht="15.75" x14ac:dyDescent="0.25">
      <c r="A18" s="72" t="s">
        <v>7</v>
      </c>
      <c r="B18" s="46" t="s">
        <v>34</v>
      </c>
      <c r="C18" s="47" t="s">
        <v>35</v>
      </c>
      <c r="D18" s="38"/>
      <c r="E18" s="39"/>
      <c r="F18" s="39"/>
      <c r="G18" s="43"/>
      <c r="H18" s="43"/>
      <c r="I18" s="43"/>
      <c r="J18" s="43"/>
      <c r="K18" s="43"/>
    </row>
    <row r="19" spans="1:13" s="44" customFormat="1" ht="15.75" x14ac:dyDescent="0.25">
      <c r="A19" s="73"/>
      <c r="B19" s="54">
        <v>2.0181399999999998</v>
      </c>
      <c r="C19" s="55">
        <v>-2.02712</v>
      </c>
      <c r="D19" s="38"/>
      <c r="E19" s="39"/>
      <c r="F19" s="39"/>
      <c r="G19" s="43"/>
      <c r="H19" s="43"/>
      <c r="I19" s="43"/>
      <c r="J19" s="43"/>
      <c r="K19" s="43"/>
    </row>
    <row r="20" spans="1:13" s="50" customFormat="1" ht="15" customHeight="1" x14ac:dyDescent="0.25">
      <c r="A20" s="74" t="s">
        <v>12</v>
      </c>
      <c r="B20" s="42" t="s">
        <v>13</v>
      </c>
      <c r="C20" s="42" t="s">
        <v>14</v>
      </c>
      <c r="D20" s="42" t="s">
        <v>15</v>
      </c>
    </row>
    <row r="21" spans="1:13" s="50" customFormat="1" ht="16.5" customHeight="1" x14ac:dyDescent="0.25">
      <c r="A21" s="75"/>
      <c r="B21" s="42">
        <f>2*B$3 / ($B$19 - $C$19)</f>
        <v>1.4832173951736107</v>
      </c>
      <c r="C21" s="42">
        <f>2*C$3 / ($B$19 - $C$19)</f>
        <v>1483.2173951736106</v>
      </c>
      <c r="D21" s="42">
        <f>2*$D$3 / ($B$19 - $C$19)</f>
        <v>6597.6796547069907</v>
      </c>
    </row>
    <row r="22" spans="1:13" s="44" customFormat="1" ht="15.75" x14ac:dyDescent="0.25">
      <c r="A22" s="72" t="s">
        <v>16</v>
      </c>
      <c r="B22" s="42" t="s">
        <v>2</v>
      </c>
      <c r="C22" s="38" t="s">
        <v>10</v>
      </c>
      <c r="D22" s="39" t="s">
        <v>3</v>
      </c>
      <c r="E22" s="43"/>
      <c r="F22" s="43"/>
      <c r="G22" s="43"/>
      <c r="H22" s="43"/>
    </row>
    <row r="23" spans="1:13" s="50" customFormat="1" ht="15.75" x14ac:dyDescent="0.25">
      <c r="A23" s="73"/>
      <c r="B23" s="42">
        <f>$B$3 *($B$7/100)</f>
        <v>4.62E-3</v>
      </c>
      <c r="C23" s="42">
        <f>$C$3 *($B$7/100)</f>
        <v>4.62</v>
      </c>
      <c r="D23" s="42">
        <f>$D$3 *($B$7/100)</f>
        <v>20.550783792000001</v>
      </c>
    </row>
    <row r="24" spans="1:13" s="1" customFormat="1" x14ac:dyDescent="0.2">
      <c r="A24" s="5"/>
      <c r="B24" s="19"/>
      <c r="C24" s="19"/>
      <c r="D24" s="19"/>
      <c r="E24" s="6"/>
      <c r="F24" s="6"/>
      <c r="G24" s="6"/>
      <c r="H24" s="6"/>
      <c r="I24" s="6"/>
      <c r="J24" s="6"/>
      <c r="K24" s="6"/>
      <c r="L24" s="6"/>
      <c r="M24" s="6"/>
    </row>
    <row r="25" spans="1:13" s="23" customFormat="1" ht="26.25" x14ac:dyDescent="0.4">
      <c r="A25" s="24" t="s">
        <v>48</v>
      </c>
      <c r="B25" s="21"/>
      <c r="C25" s="21"/>
      <c r="D25" s="21"/>
      <c r="E25" s="22"/>
      <c r="F25" s="22"/>
      <c r="G25" s="22"/>
      <c r="H25" s="22"/>
      <c r="I25" s="22"/>
    </row>
    <row r="26" spans="1:13" s="3" customFormat="1" ht="20.25" x14ac:dyDescent="0.3">
      <c r="A26" s="76" t="s">
        <v>0</v>
      </c>
      <c r="B26" s="16" t="s">
        <v>5</v>
      </c>
      <c r="C26" s="16" t="s">
        <v>4</v>
      </c>
      <c r="D26" s="17"/>
      <c r="E26" s="4"/>
      <c r="F26" s="4"/>
      <c r="G26" s="4"/>
      <c r="H26" s="4"/>
      <c r="I26" s="4"/>
    </row>
    <row r="27" spans="1:13" s="3" customFormat="1" ht="15.75" x14ac:dyDescent="0.25">
      <c r="A27" s="77"/>
      <c r="B27" s="32">
        <v>60</v>
      </c>
      <c r="C27" s="28">
        <f>B$27*1000</f>
        <v>60000</v>
      </c>
      <c r="D27" s="17"/>
      <c r="E27" s="4"/>
      <c r="F27" s="4"/>
      <c r="G27" s="4"/>
      <c r="H27" s="4"/>
      <c r="I27" s="4"/>
    </row>
    <row r="28" spans="1:13" s="10" customFormat="1" ht="20.25" x14ac:dyDescent="0.3">
      <c r="A28" s="60" t="s">
        <v>1</v>
      </c>
      <c r="B28" s="14" t="s">
        <v>11</v>
      </c>
      <c r="C28" s="15"/>
      <c r="D28" s="15"/>
      <c r="E28" s="9"/>
      <c r="F28" s="9"/>
      <c r="G28" s="9"/>
      <c r="H28" s="9"/>
      <c r="I28" s="9"/>
    </row>
    <row r="29" spans="1:13" s="10" customFormat="1" ht="15.75" x14ac:dyDescent="0.25">
      <c r="A29" s="61"/>
      <c r="B29" s="31">
        <v>10</v>
      </c>
      <c r="C29" s="15"/>
      <c r="D29" s="15"/>
      <c r="E29" s="9"/>
      <c r="F29" s="9"/>
      <c r="G29" s="9"/>
      <c r="H29" s="9"/>
      <c r="I29" s="9"/>
    </row>
    <row r="30" spans="1:13" s="3" customFormat="1" ht="15.75" x14ac:dyDescent="0.25">
      <c r="A30" s="62" t="s">
        <v>17</v>
      </c>
      <c r="B30" s="25" t="s">
        <v>34</v>
      </c>
      <c r="C30" s="25" t="s">
        <v>35</v>
      </c>
      <c r="D30" s="17"/>
      <c r="E30" s="4"/>
      <c r="F30" s="4"/>
      <c r="G30" s="4"/>
      <c r="H30" s="4"/>
    </row>
    <row r="31" spans="1:13" s="27" customFormat="1" ht="15.75" x14ac:dyDescent="0.25">
      <c r="A31" s="63"/>
      <c r="B31" s="17">
        <f>B13 *(($C$9 + $B$5)/($C$27+ $B$5))</f>
        <v>1.4629000000000001</v>
      </c>
      <c r="C31" s="17">
        <f>C13 *(($C$9 + $B$5)/($C$27+ $B$5))</f>
        <v>-1.4629300000000001</v>
      </c>
      <c r="D31" s="26"/>
    </row>
    <row r="32" spans="1:13" s="10" customFormat="1" ht="15.75" x14ac:dyDescent="0.25">
      <c r="A32" s="64" t="s">
        <v>36</v>
      </c>
      <c r="B32" s="15" t="s">
        <v>2</v>
      </c>
      <c r="C32" s="18" t="s">
        <v>10</v>
      </c>
      <c r="D32" s="12" t="s">
        <v>3</v>
      </c>
      <c r="E32" s="9"/>
      <c r="F32" s="9"/>
      <c r="G32" s="9"/>
      <c r="H32" s="9"/>
    </row>
    <row r="33" spans="1:14" s="11" customFormat="1" ht="15.75" x14ac:dyDescent="0.25">
      <c r="A33" s="65"/>
      <c r="B33" s="15">
        <f>B21*$B$31+B23</f>
        <v>2.1744187273994755</v>
      </c>
      <c r="C33" s="15">
        <f>C21*$B$31+C23</f>
        <v>2174.4187273994748</v>
      </c>
      <c r="D33" s="15">
        <f>D21*$B$31+D23</f>
        <v>9672.2963506628566</v>
      </c>
    </row>
    <row r="34" spans="1:14" s="27" customFormat="1" ht="15.75" x14ac:dyDescent="0.25">
      <c r="A34" s="66" t="s">
        <v>37</v>
      </c>
      <c r="B34" s="17" t="s">
        <v>2</v>
      </c>
      <c r="C34" s="13" t="s">
        <v>10</v>
      </c>
      <c r="D34" s="2" t="s">
        <v>3</v>
      </c>
    </row>
    <row r="35" spans="1:14" s="27" customFormat="1" ht="15.75" x14ac:dyDescent="0.25">
      <c r="A35" s="67"/>
      <c r="B35" s="17">
        <f>B21*$C$31+B23</f>
        <v>-2.1652232239213305</v>
      </c>
      <c r="C35" s="17">
        <f>C21*$C$31+C23</f>
        <v>-2165.2232239213304</v>
      </c>
      <c r="D35" s="17">
        <f>D21*$C$31+D23</f>
        <v>-9631.3927134684982</v>
      </c>
    </row>
    <row r="38" spans="1:14" s="23" customFormat="1" ht="26.25" x14ac:dyDescent="0.4">
      <c r="A38" s="24" t="s">
        <v>49</v>
      </c>
      <c r="B38" s="21"/>
      <c r="C38" s="21"/>
      <c r="D38" s="21"/>
      <c r="E38" s="22"/>
      <c r="F38" s="22"/>
      <c r="G38" s="22"/>
      <c r="H38" s="22"/>
      <c r="I38" s="22"/>
    </row>
    <row r="39" spans="1:14" ht="20.25" x14ac:dyDescent="0.3">
      <c r="B39" s="14" t="s">
        <v>11</v>
      </c>
      <c r="C39" s="30" t="s">
        <v>2</v>
      </c>
      <c r="D39" s="30" t="s">
        <v>10</v>
      </c>
      <c r="E39" s="30" t="s">
        <v>3</v>
      </c>
    </row>
    <row r="40" spans="1:14" ht="26.25" customHeight="1" x14ac:dyDescent="0.2">
      <c r="A40" s="56" t="s">
        <v>38</v>
      </c>
      <c r="B40" s="58">
        <v>5.72018</v>
      </c>
      <c r="C40" s="29">
        <f>B33</f>
        <v>2.1744187273994755</v>
      </c>
      <c r="D40" s="29">
        <f>C33</f>
        <v>2174.4187273994748</v>
      </c>
      <c r="E40" s="29">
        <f>D33</f>
        <v>9672.2963506628566</v>
      </c>
      <c r="M40"/>
    </row>
    <row r="41" spans="1:14" ht="23.25" customHeight="1" x14ac:dyDescent="0.2">
      <c r="A41" s="51" t="s">
        <v>18</v>
      </c>
      <c r="B41" s="58">
        <v>-2.8353900000000001E-2</v>
      </c>
      <c r="C41" s="29">
        <v>0</v>
      </c>
      <c r="D41" s="29">
        <v>0</v>
      </c>
      <c r="E41" s="29">
        <v>0</v>
      </c>
      <c r="M41"/>
    </row>
    <row r="42" spans="1:14" ht="31.5" x14ac:dyDescent="0.2">
      <c r="A42" s="56" t="s">
        <v>39</v>
      </c>
      <c r="B42" s="58">
        <v>-5.7709999999999999</v>
      </c>
      <c r="C42" s="29">
        <f>B35</f>
        <v>-2.1652232239213305</v>
      </c>
      <c r="D42" s="29">
        <f>C35</f>
        <v>-2165.2232239213304</v>
      </c>
      <c r="E42" s="29">
        <f>D35</f>
        <v>-9631.3927134684982</v>
      </c>
      <c r="M42"/>
    </row>
    <row r="44" spans="1:14" x14ac:dyDescent="0.2">
      <c r="M44" s="8" t="s">
        <v>32</v>
      </c>
      <c r="N44" t="s">
        <v>31</v>
      </c>
    </row>
    <row r="45" spans="1:14" x14ac:dyDescent="0.2">
      <c r="L45" s="8" t="s">
        <v>26</v>
      </c>
      <c r="M45" s="8">
        <f>-SLOPE(C40:C42,B40:B42)</f>
        <v>-0.37764991428883754</v>
      </c>
      <c r="N45">
        <f>-SLOPE(D40:D42,B40:B42)</f>
        <v>-377.64991428883752</v>
      </c>
    </row>
    <row r="46" spans="1:14" x14ac:dyDescent="0.2">
      <c r="L46" s="8" t="s">
        <v>27</v>
      </c>
      <c r="M46" s="8">
        <f>RSQ(C40:C42,B40:B42)</f>
        <v>0.99999913963617526</v>
      </c>
      <c r="N46">
        <f>M46</f>
        <v>0.99999913963617526</v>
      </c>
    </row>
    <row r="47" spans="1:14" x14ac:dyDescent="0.2">
      <c r="L47" s="8" t="s">
        <v>28</v>
      </c>
      <c r="M47" s="8">
        <f>-B3/M45</f>
        <v>7.9438651684838293</v>
      </c>
      <c r="N47">
        <f>M47</f>
        <v>7.9438651684838293</v>
      </c>
    </row>
    <row r="48" spans="1:14" x14ac:dyDescent="0.2">
      <c r="L48" s="8" t="s">
        <v>29</v>
      </c>
      <c r="M48" s="8">
        <f>-(-10-B41)*M45</f>
        <v>-3.7657912949836208</v>
      </c>
      <c r="N48">
        <f>M48*1000</f>
        <v>-3765.7912949836209</v>
      </c>
    </row>
    <row r="49" spans="12:14" x14ac:dyDescent="0.2">
      <c r="L49" s="8" t="s">
        <v>30</v>
      </c>
      <c r="M49" s="8">
        <f>-(10-B41)*M45</f>
        <v>3.7872069907931301</v>
      </c>
      <c r="N49">
        <f>M49*1000</f>
        <v>3787.20699079313</v>
      </c>
    </row>
  </sheetData>
  <mergeCells count="16">
    <mergeCell ref="A12:A13"/>
    <mergeCell ref="A2:A3"/>
    <mergeCell ref="A4:A5"/>
    <mergeCell ref="A6:A7"/>
    <mergeCell ref="A8:A9"/>
    <mergeCell ref="A10:A11"/>
    <mergeCell ref="A28:A29"/>
    <mergeCell ref="A30:A31"/>
    <mergeCell ref="A32:A33"/>
    <mergeCell ref="A34:A35"/>
    <mergeCell ref="A14:A15"/>
    <mergeCell ref="A16:A17"/>
    <mergeCell ref="A18:A19"/>
    <mergeCell ref="A20:A21"/>
    <mergeCell ref="A22:A23"/>
    <mergeCell ref="A26:A27"/>
  </mergeCells>
  <pageMargins left="0.75" right="0.75" top="1" bottom="1" header="0.5" footer="0.5"/>
  <pageSetup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26" zoomScale="85" workbookViewId="0">
      <selection activeCell="A53" sqref="A53"/>
    </sheetView>
  </sheetViews>
  <sheetFormatPr defaultColWidth="8.85546875" defaultRowHeight="12.75" x14ac:dyDescent="0.2"/>
  <cols>
    <col min="1" max="1" width="32" style="7" customWidth="1"/>
    <col min="2" max="2" width="17.28515625" style="20" bestFit="1" customWidth="1"/>
    <col min="3" max="3" width="23.7109375" style="20" bestFit="1" customWidth="1"/>
    <col min="4" max="4" width="19" style="20" bestFit="1" customWidth="1"/>
    <col min="5" max="5" width="19" style="8" bestFit="1" customWidth="1"/>
    <col min="6" max="7" width="9.140625" style="8" customWidth="1"/>
    <col min="8" max="8" width="13.28515625" style="8" customWidth="1"/>
    <col min="9" max="9" width="12.28515625" style="8" customWidth="1"/>
    <col min="10" max="10" width="12.42578125" style="8" customWidth="1"/>
    <col min="11" max="11" width="13" style="8" customWidth="1"/>
    <col min="12" max="12" width="18.85546875" style="8" customWidth="1"/>
    <col min="13" max="13" width="9.140625" style="8" customWidth="1"/>
  </cols>
  <sheetData>
    <row r="1" spans="1:11" s="23" customFormat="1" ht="26.25" x14ac:dyDescent="0.4">
      <c r="A1" s="24" t="s">
        <v>50</v>
      </c>
      <c r="B1" s="21"/>
      <c r="C1" s="21"/>
      <c r="D1" s="21"/>
      <c r="E1" s="22"/>
      <c r="F1" s="22"/>
      <c r="G1" s="22"/>
      <c r="H1" s="22"/>
      <c r="I1" s="22"/>
    </row>
    <row r="2" spans="1:11" s="39" customFormat="1" ht="15.75" x14ac:dyDescent="0.25">
      <c r="A2" s="72" t="s">
        <v>6</v>
      </c>
      <c r="B2" s="38" t="s">
        <v>2</v>
      </c>
      <c r="C2" s="38" t="s">
        <v>10</v>
      </c>
      <c r="D2" s="38" t="s">
        <v>3</v>
      </c>
    </row>
    <row r="3" spans="1:11" s="40" customFormat="1" ht="15.75" x14ac:dyDescent="0.25">
      <c r="A3" s="73"/>
      <c r="B3" s="38">
        <v>3</v>
      </c>
      <c r="C3" s="38">
        <f>B$3*1000</f>
        <v>3000</v>
      </c>
      <c r="D3" s="38">
        <f>C$3*4.4482216</f>
        <v>13344.6648</v>
      </c>
      <c r="E3" s="39"/>
      <c r="F3" s="39"/>
      <c r="G3" s="39"/>
      <c r="H3" s="39"/>
      <c r="I3" s="39"/>
    </row>
    <row r="4" spans="1:11" s="44" customFormat="1" ht="20.25" x14ac:dyDescent="0.3">
      <c r="A4" s="78" t="s">
        <v>33</v>
      </c>
      <c r="B4" s="41" t="s">
        <v>4</v>
      </c>
      <c r="C4" s="42"/>
      <c r="D4" s="42"/>
      <c r="E4" s="43"/>
      <c r="F4" s="43"/>
      <c r="G4" s="43"/>
      <c r="H4" s="43"/>
      <c r="I4" s="43"/>
    </row>
    <row r="5" spans="1:11" s="44" customFormat="1" ht="15.75" x14ac:dyDescent="0.25">
      <c r="A5" s="79"/>
      <c r="B5" s="36">
        <v>352.4</v>
      </c>
      <c r="C5" s="42"/>
      <c r="D5" s="42"/>
      <c r="E5" s="43"/>
      <c r="F5" s="43"/>
      <c r="G5" s="43"/>
      <c r="H5" s="43"/>
      <c r="I5" s="43"/>
    </row>
    <row r="6" spans="1:11" s="44" customFormat="1" ht="15.75" x14ac:dyDescent="0.25">
      <c r="A6" s="78" t="s">
        <v>8</v>
      </c>
      <c r="B6" s="42" t="s">
        <v>9</v>
      </c>
      <c r="F6" s="39"/>
      <c r="G6" s="43"/>
      <c r="H6" s="43"/>
      <c r="I6" s="43"/>
      <c r="J6" s="43"/>
      <c r="K6" s="43"/>
    </row>
    <row r="7" spans="1:11" s="44" customFormat="1" ht="15.75" x14ac:dyDescent="0.25">
      <c r="A7" s="79"/>
      <c r="B7" s="37">
        <v>0.40500000000000003</v>
      </c>
      <c r="F7" s="39"/>
      <c r="G7" s="43"/>
      <c r="H7" s="43"/>
      <c r="I7" s="43"/>
      <c r="J7" s="43"/>
      <c r="K7" s="43"/>
    </row>
    <row r="8" spans="1:11" s="44" customFormat="1" ht="20.25" x14ac:dyDescent="0.3">
      <c r="A8" s="78" t="s">
        <v>0</v>
      </c>
      <c r="B8" s="41" t="s">
        <v>5</v>
      </c>
      <c r="C8" s="41" t="s">
        <v>4</v>
      </c>
      <c r="D8" s="42"/>
      <c r="E8" s="43"/>
      <c r="F8" s="43"/>
      <c r="G8" s="43"/>
      <c r="H8" s="43"/>
      <c r="I8" s="43"/>
    </row>
    <row r="9" spans="1:11" s="44" customFormat="1" ht="15.75" x14ac:dyDescent="0.25">
      <c r="A9" s="79"/>
      <c r="B9" s="45">
        <v>60</v>
      </c>
      <c r="C9" s="45">
        <f>B$9*1000</f>
        <v>60000</v>
      </c>
      <c r="D9" s="42"/>
      <c r="E9" s="43"/>
      <c r="F9" s="43"/>
      <c r="G9" s="43"/>
      <c r="H9" s="43"/>
      <c r="I9" s="43"/>
    </row>
    <row r="10" spans="1:11" s="44" customFormat="1" ht="20.25" x14ac:dyDescent="0.3">
      <c r="A10" s="78" t="s">
        <v>1</v>
      </c>
      <c r="B10" s="41" t="s">
        <v>11</v>
      </c>
      <c r="C10" s="42"/>
      <c r="D10" s="42"/>
      <c r="E10" s="43"/>
      <c r="F10" s="43"/>
      <c r="G10" s="43"/>
      <c r="H10" s="43"/>
      <c r="I10" s="43"/>
    </row>
    <row r="11" spans="1:11" s="44" customFormat="1" ht="15.75" x14ac:dyDescent="0.25">
      <c r="A11" s="79"/>
      <c r="B11" s="45">
        <v>10</v>
      </c>
      <c r="C11" s="42"/>
      <c r="D11" s="42"/>
      <c r="E11" s="43"/>
      <c r="F11" s="43"/>
      <c r="G11" s="43"/>
      <c r="H11" s="43"/>
      <c r="I11" s="43"/>
    </row>
    <row r="12" spans="1:11" s="44" customFormat="1" ht="15.75" x14ac:dyDescent="0.25">
      <c r="A12" s="72" t="s">
        <v>17</v>
      </c>
      <c r="B12" s="47" t="s">
        <v>34</v>
      </c>
      <c r="C12" s="47" t="s">
        <v>35</v>
      </c>
      <c r="D12" s="42"/>
      <c r="E12" s="43"/>
      <c r="F12" s="43"/>
      <c r="G12" s="43"/>
      <c r="H12" s="43"/>
    </row>
    <row r="13" spans="1:11" s="49" customFormat="1" ht="15.75" x14ac:dyDescent="0.25">
      <c r="A13" s="73"/>
      <c r="B13" s="52">
        <v>1.46306</v>
      </c>
      <c r="C13" s="53">
        <v>-1.4601999999999999</v>
      </c>
      <c r="D13" s="48"/>
    </row>
    <row r="14" spans="1:11" s="44" customFormat="1" ht="15.75" x14ac:dyDescent="0.25">
      <c r="A14" s="68" t="s">
        <v>36</v>
      </c>
      <c r="B14" s="42" t="s">
        <v>2</v>
      </c>
      <c r="C14" s="38" t="s">
        <v>10</v>
      </c>
      <c r="D14" s="39" t="s">
        <v>3</v>
      </c>
      <c r="E14" s="43"/>
      <c r="F14" s="43"/>
      <c r="G14" s="43"/>
      <c r="H14" s="43"/>
    </row>
    <row r="15" spans="1:11" s="49" customFormat="1" ht="15.75" x14ac:dyDescent="0.25">
      <c r="A15" s="69"/>
      <c r="B15" s="37">
        <v>2.1154999999999999</v>
      </c>
      <c r="C15" s="42">
        <f>B$15*1000</f>
        <v>2115.5</v>
      </c>
      <c r="D15" s="42">
        <f>C$15*4.4482216</f>
        <v>9410.2127947999998</v>
      </c>
    </row>
    <row r="16" spans="1:11" s="49" customFormat="1" ht="15.75" x14ac:dyDescent="0.25">
      <c r="A16" s="70" t="s">
        <v>37</v>
      </c>
      <c r="B16" s="42" t="s">
        <v>2</v>
      </c>
      <c r="C16" s="38" t="s">
        <v>10</v>
      </c>
      <c r="D16" s="39" t="s">
        <v>3</v>
      </c>
    </row>
    <row r="17" spans="1:13" s="49" customFormat="1" ht="15.75" x14ac:dyDescent="0.25">
      <c r="A17" s="71"/>
      <c r="B17" s="37">
        <v>2.1034299999999999</v>
      </c>
      <c r="C17" s="42">
        <f>B$17 * 1000</f>
        <v>2103.4299999999998</v>
      </c>
      <c r="D17" s="38">
        <f>C$17*4.4482216</f>
        <v>9356.5227600879989</v>
      </c>
    </row>
    <row r="18" spans="1:13" s="44" customFormat="1" ht="15.75" x14ac:dyDescent="0.25">
      <c r="A18" s="72" t="s">
        <v>7</v>
      </c>
      <c r="B18" s="46" t="s">
        <v>34</v>
      </c>
      <c r="C18" s="47" t="s">
        <v>35</v>
      </c>
      <c r="D18" s="38"/>
      <c r="E18" s="39"/>
      <c r="F18" s="39"/>
      <c r="G18" s="43"/>
      <c r="H18" s="43"/>
      <c r="I18" s="43"/>
      <c r="J18" s="43"/>
      <c r="K18" s="43"/>
    </row>
    <row r="19" spans="1:13" s="44" customFormat="1" ht="15.75" x14ac:dyDescent="0.25">
      <c r="A19" s="73"/>
      <c r="B19" s="54">
        <v>2.1735899999999999</v>
      </c>
      <c r="C19" s="55">
        <v>-2.0834000000000001</v>
      </c>
      <c r="D19" s="38"/>
      <c r="E19" s="39"/>
      <c r="F19" s="39"/>
      <c r="G19" s="43"/>
      <c r="H19" s="43"/>
      <c r="I19" s="43"/>
      <c r="J19" s="43"/>
      <c r="K19" s="43"/>
    </row>
    <row r="20" spans="1:13" s="50" customFormat="1" ht="15" customHeight="1" x14ac:dyDescent="0.25">
      <c r="A20" s="74" t="s">
        <v>12</v>
      </c>
      <c r="B20" s="42" t="s">
        <v>13</v>
      </c>
      <c r="C20" s="42" t="s">
        <v>14</v>
      </c>
      <c r="D20" s="42" t="s">
        <v>15</v>
      </c>
    </row>
    <row r="21" spans="1:13" s="50" customFormat="1" ht="16.5" customHeight="1" x14ac:dyDescent="0.25">
      <c r="A21" s="75"/>
      <c r="B21" s="42">
        <f>2*B$3 / ($B$19 - $C$19)</f>
        <v>1.4094465808000489</v>
      </c>
      <c r="C21" s="42">
        <f>2*C$3 / ($B$19 - $C$19)</f>
        <v>1409.4465808000489</v>
      </c>
      <c r="D21" s="42">
        <f>2*$D$3 / ($B$19 - $C$19)</f>
        <v>6269.5307247609226</v>
      </c>
    </row>
    <row r="22" spans="1:13" s="44" customFormat="1" ht="15.75" x14ac:dyDescent="0.25">
      <c r="A22" s="72" t="s">
        <v>16</v>
      </c>
      <c r="B22" s="42" t="s">
        <v>2</v>
      </c>
      <c r="C22" s="38" t="s">
        <v>10</v>
      </c>
      <c r="D22" s="39" t="s">
        <v>3</v>
      </c>
      <c r="E22" s="43"/>
      <c r="F22" s="43"/>
      <c r="G22" s="43"/>
      <c r="H22" s="43"/>
    </row>
    <row r="23" spans="1:13" s="50" customFormat="1" ht="15.75" x14ac:dyDescent="0.25">
      <c r="A23" s="73"/>
      <c r="B23" s="42">
        <f>$B$3 *($B$7/100)</f>
        <v>1.2150000000000001E-2</v>
      </c>
      <c r="C23" s="42">
        <f>$C$3 *($B$7/100)</f>
        <v>12.150000000000002</v>
      </c>
      <c r="D23" s="42">
        <f>$D$3 *($B$7/100)</f>
        <v>54.04589244000001</v>
      </c>
    </row>
    <row r="24" spans="1:13" s="1" customFormat="1" x14ac:dyDescent="0.2">
      <c r="A24" s="5"/>
      <c r="B24" s="19"/>
      <c r="C24" s="19"/>
      <c r="D24" s="19"/>
      <c r="E24" s="6"/>
      <c r="F24" s="6"/>
      <c r="G24" s="6"/>
      <c r="H24" s="6"/>
      <c r="I24" s="6"/>
      <c r="J24" s="6"/>
      <c r="K24" s="6"/>
      <c r="L24" s="6"/>
      <c r="M24" s="6"/>
    </row>
    <row r="25" spans="1:13" s="23" customFormat="1" ht="26.25" x14ac:dyDescent="0.4">
      <c r="A25" s="24" t="s">
        <v>51</v>
      </c>
      <c r="B25" s="21"/>
      <c r="C25" s="21"/>
      <c r="D25" s="21"/>
      <c r="E25" s="22"/>
      <c r="F25" s="22"/>
      <c r="G25" s="22"/>
      <c r="H25" s="22"/>
      <c r="I25" s="22"/>
    </row>
    <row r="26" spans="1:13" s="3" customFormat="1" ht="20.25" x14ac:dyDescent="0.3">
      <c r="A26" s="76" t="s">
        <v>0</v>
      </c>
      <c r="B26" s="16" t="s">
        <v>5</v>
      </c>
      <c r="C26" s="16" t="s">
        <v>4</v>
      </c>
      <c r="D26" s="17"/>
      <c r="E26" s="4"/>
      <c r="F26" s="4"/>
      <c r="G26" s="4"/>
      <c r="H26" s="4"/>
      <c r="I26" s="4"/>
    </row>
    <row r="27" spans="1:13" s="3" customFormat="1" ht="15.75" x14ac:dyDescent="0.25">
      <c r="A27" s="77"/>
      <c r="B27" s="32">
        <v>60</v>
      </c>
      <c r="C27" s="28">
        <f>B$27*1000</f>
        <v>60000</v>
      </c>
      <c r="D27" s="17"/>
      <c r="E27" s="4"/>
      <c r="F27" s="4"/>
      <c r="G27" s="4"/>
      <c r="H27" s="4"/>
      <c r="I27" s="4"/>
    </row>
    <row r="28" spans="1:13" s="10" customFormat="1" ht="20.25" x14ac:dyDescent="0.3">
      <c r="A28" s="60" t="s">
        <v>1</v>
      </c>
      <c r="B28" s="14" t="s">
        <v>11</v>
      </c>
      <c r="C28" s="15"/>
      <c r="D28" s="15"/>
      <c r="E28" s="9"/>
      <c r="F28" s="9"/>
      <c r="G28" s="9"/>
      <c r="H28" s="9"/>
      <c r="I28" s="9"/>
    </row>
    <row r="29" spans="1:13" s="10" customFormat="1" ht="15.75" x14ac:dyDescent="0.25">
      <c r="A29" s="61"/>
      <c r="B29" s="31">
        <v>10</v>
      </c>
      <c r="C29" s="15"/>
      <c r="D29" s="15"/>
      <c r="E29" s="9"/>
      <c r="F29" s="9"/>
      <c r="G29" s="9"/>
      <c r="H29" s="9"/>
      <c r="I29" s="9"/>
    </row>
    <row r="30" spans="1:13" s="3" customFormat="1" ht="15.75" x14ac:dyDescent="0.25">
      <c r="A30" s="62" t="s">
        <v>17</v>
      </c>
      <c r="B30" s="25" t="s">
        <v>34</v>
      </c>
      <c r="C30" s="25" t="s">
        <v>35</v>
      </c>
      <c r="D30" s="17"/>
      <c r="E30" s="4"/>
      <c r="F30" s="4"/>
      <c r="G30" s="4"/>
      <c r="H30" s="4"/>
    </row>
    <row r="31" spans="1:13" s="27" customFormat="1" ht="15.75" x14ac:dyDescent="0.25">
      <c r="A31" s="63"/>
      <c r="B31" s="17">
        <f>B13 *(($C$9 + $B$5)/($C$27+ $B$5))</f>
        <v>1.46306</v>
      </c>
      <c r="C31" s="17">
        <f>C13 *(($C$9 + $B$5)/($C$27+ $B$5))</f>
        <v>-1.4601999999999999</v>
      </c>
      <c r="D31" s="26"/>
    </row>
    <row r="32" spans="1:13" s="10" customFormat="1" ht="15.75" x14ac:dyDescent="0.25">
      <c r="A32" s="64" t="s">
        <v>36</v>
      </c>
      <c r="B32" s="15" t="s">
        <v>2</v>
      </c>
      <c r="C32" s="18" t="s">
        <v>10</v>
      </c>
      <c r="D32" s="12" t="s">
        <v>3</v>
      </c>
      <c r="E32" s="9"/>
      <c r="F32" s="9"/>
      <c r="G32" s="9"/>
      <c r="H32" s="9"/>
    </row>
    <row r="33" spans="1:14" s="11" customFormat="1" ht="15.75" x14ac:dyDescent="0.25">
      <c r="A33" s="65"/>
      <c r="B33" s="15">
        <f>B21*$B$31+B23</f>
        <v>2.0742549145053197</v>
      </c>
      <c r="C33" s="15">
        <f>C21*$B$31+C23</f>
        <v>2074.2549145053194</v>
      </c>
      <c r="D33" s="15">
        <f>D21*$B$31+D23</f>
        <v>9226.7455146087159</v>
      </c>
    </row>
    <row r="34" spans="1:14" s="27" customFormat="1" ht="15.75" x14ac:dyDescent="0.25">
      <c r="A34" s="66" t="s">
        <v>37</v>
      </c>
      <c r="B34" s="17" t="s">
        <v>2</v>
      </c>
      <c r="C34" s="13" t="s">
        <v>10</v>
      </c>
      <c r="D34" s="2" t="s">
        <v>3</v>
      </c>
    </row>
    <row r="35" spans="1:14" s="27" customFormat="1" ht="15.75" x14ac:dyDescent="0.25">
      <c r="A35" s="67"/>
      <c r="B35" s="17">
        <f>B21*$C$31+B23</f>
        <v>-2.0459238972842311</v>
      </c>
      <c r="C35" s="17">
        <f>C21*$C$31+C23</f>
        <v>-2045.9238972842313</v>
      </c>
      <c r="D35" s="17">
        <f>D21*$C$31+D23</f>
        <v>-9100.7228718558981</v>
      </c>
    </row>
    <row r="38" spans="1:14" s="23" customFormat="1" ht="26.25" x14ac:dyDescent="0.4">
      <c r="A38" s="24" t="s">
        <v>52</v>
      </c>
      <c r="B38" s="21"/>
      <c r="C38" s="21"/>
      <c r="D38" s="21"/>
      <c r="E38" s="22"/>
      <c r="F38" s="22"/>
      <c r="G38" s="22"/>
      <c r="H38" s="22"/>
      <c r="I38" s="22"/>
    </row>
    <row r="39" spans="1:14" ht="20.25" x14ac:dyDescent="0.3">
      <c r="B39" s="14" t="s">
        <v>11</v>
      </c>
      <c r="C39" s="30" t="s">
        <v>2</v>
      </c>
      <c r="D39" s="30" t="s">
        <v>10</v>
      </c>
      <c r="E39" s="30" t="s">
        <v>3</v>
      </c>
    </row>
    <row r="40" spans="1:14" ht="26.25" customHeight="1" x14ac:dyDescent="0.2">
      <c r="A40" s="56" t="s">
        <v>38</v>
      </c>
      <c r="B40" s="58">
        <v>5.66479</v>
      </c>
      <c r="C40" s="29">
        <f>B33</f>
        <v>2.0742549145053197</v>
      </c>
      <c r="D40" s="29">
        <f>C33</f>
        <v>2074.2549145053194</v>
      </c>
      <c r="E40" s="29">
        <f>D33</f>
        <v>9226.7455146087159</v>
      </c>
      <c r="M40"/>
    </row>
    <row r="41" spans="1:14" ht="23.25" customHeight="1" x14ac:dyDescent="0.2">
      <c r="A41" s="51" t="s">
        <v>18</v>
      </c>
      <c r="B41" s="58">
        <v>-0.12592999999999999</v>
      </c>
      <c r="C41" s="29">
        <v>0</v>
      </c>
      <c r="D41" s="29">
        <v>0</v>
      </c>
      <c r="E41" s="29">
        <v>0</v>
      </c>
      <c r="M41"/>
    </row>
    <row r="42" spans="1:14" ht="31.5" x14ac:dyDescent="0.2">
      <c r="A42" s="56" t="s">
        <v>39</v>
      </c>
      <c r="B42" s="58">
        <v>-5.90707</v>
      </c>
      <c r="C42" s="29">
        <f>B35</f>
        <v>-2.0459238972842311</v>
      </c>
      <c r="D42" s="29">
        <f>C35</f>
        <v>-2045.9238972842313</v>
      </c>
      <c r="E42" s="29">
        <f>D35</f>
        <v>-9100.7228718558981</v>
      </c>
      <c r="M42"/>
    </row>
    <row r="44" spans="1:14" x14ac:dyDescent="0.2">
      <c r="M44" s="8" t="s">
        <v>32</v>
      </c>
      <c r="N44" t="s">
        <v>31</v>
      </c>
    </row>
    <row r="45" spans="1:14" x14ac:dyDescent="0.2">
      <c r="L45" s="8" t="s">
        <v>26</v>
      </c>
      <c r="M45" s="8">
        <f>-SLOPE(C40:C42,B40:B42)</f>
        <v>-0.35605215485177955</v>
      </c>
      <c r="N45">
        <f>-SLOPE(D40:D42,B40:B42)</f>
        <v>-356.05215485177956</v>
      </c>
    </row>
    <row r="46" spans="1:14" x14ac:dyDescent="0.2">
      <c r="L46" s="8" t="s">
        <v>27</v>
      </c>
      <c r="M46" s="8">
        <f>RSQ(C40:C42,B40:B42)</f>
        <v>0.99998780625084172</v>
      </c>
      <c r="N46">
        <f>M46</f>
        <v>0.99998780625084172</v>
      </c>
    </row>
    <row r="47" spans="1:14" x14ac:dyDescent="0.2">
      <c r="L47" s="8" t="s">
        <v>28</v>
      </c>
      <c r="M47" s="8">
        <f>-B3/M45</f>
        <v>8.4257319022514157</v>
      </c>
      <c r="N47">
        <f>M47</f>
        <v>8.4257319022514157</v>
      </c>
    </row>
    <row r="48" spans="1:14" x14ac:dyDescent="0.2">
      <c r="L48" s="8" t="s">
        <v>29</v>
      </c>
      <c r="M48" s="8">
        <f>-(-10-B41)*M45</f>
        <v>-3.5156839006573106</v>
      </c>
      <c r="N48">
        <f>M48*1000</f>
        <v>-3515.6839006573105</v>
      </c>
    </row>
    <row r="49" spans="12:14" x14ac:dyDescent="0.2">
      <c r="L49" s="8" t="s">
        <v>30</v>
      </c>
      <c r="M49" s="8">
        <f>-(10-B41)*M45</f>
        <v>3.6053591963782803</v>
      </c>
      <c r="N49">
        <f>M49*1000</f>
        <v>3605.3591963782801</v>
      </c>
    </row>
  </sheetData>
  <mergeCells count="16">
    <mergeCell ref="A12:A13"/>
    <mergeCell ref="A2:A3"/>
    <mergeCell ref="A4:A5"/>
    <mergeCell ref="A6:A7"/>
    <mergeCell ref="A8:A9"/>
    <mergeCell ref="A10:A11"/>
    <mergeCell ref="A28:A29"/>
    <mergeCell ref="A30:A31"/>
    <mergeCell ref="A32:A33"/>
    <mergeCell ref="A34:A35"/>
    <mergeCell ref="A14:A15"/>
    <mergeCell ref="A16:A17"/>
    <mergeCell ref="A18:A19"/>
    <mergeCell ref="A20:A21"/>
    <mergeCell ref="A22:A23"/>
    <mergeCell ref="A26:A27"/>
  </mergeCells>
  <pageMargins left="0.75" right="0.75" top="1" bottom="1" header="0.5" footer="0.5"/>
  <pageSetup orientation="portrait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B25" zoomScale="85" workbookViewId="0">
      <selection activeCell="B40" sqref="B40"/>
    </sheetView>
  </sheetViews>
  <sheetFormatPr defaultColWidth="8.85546875" defaultRowHeight="12.75" x14ac:dyDescent="0.2"/>
  <cols>
    <col min="1" max="1" width="32" style="7" customWidth="1"/>
    <col min="2" max="2" width="17.28515625" style="20" bestFit="1" customWidth="1"/>
    <col min="3" max="3" width="23.7109375" style="20" bestFit="1" customWidth="1"/>
    <col min="4" max="4" width="19" style="20" bestFit="1" customWidth="1"/>
    <col min="5" max="5" width="19" style="8" bestFit="1" customWidth="1"/>
    <col min="6" max="7" width="9.140625" style="8" customWidth="1"/>
    <col min="8" max="8" width="13.28515625" style="8" customWidth="1"/>
    <col min="9" max="9" width="12.28515625" style="8" customWidth="1"/>
    <col min="10" max="10" width="12.42578125" style="8" customWidth="1"/>
    <col min="11" max="11" width="13" style="8" customWidth="1"/>
    <col min="12" max="12" width="18.85546875" style="8" customWidth="1"/>
    <col min="13" max="13" width="9.140625" style="8" customWidth="1"/>
  </cols>
  <sheetData>
    <row r="1" spans="1:11" s="23" customFormat="1" ht="26.25" x14ac:dyDescent="0.4">
      <c r="A1" s="24" t="s">
        <v>53</v>
      </c>
      <c r="B1" s="21"/>
      <c r="C1" s="21"/>
      <c r="D1" s="21"/>
      <c r="E1" s="22"/>
      <c r="F1" s="22"/>
      <c r="G1" s="22"/>
      <c r="H1" s="22"/>
      <c r="I1" s="22"/>
    </row>
    <row r="2" spans="1:11" s="39" customFormat="1" ht="15.75" x14ac:dyDescent="0.25">
      <c r="A2" s="72" t="s">
        <v>6</v>
      </c>
      <c r="B2" s="38" t="s">
        <v>2</v>
      </c>
      <c r="C2" s="38" t="s">
        <v>10</v>
      </c>
      <c r="D2" s="38" t="s">
        <v>3</v>
      </c>
    </row>
    <row r="3" spans="1:11" s="40" customFormat="1" ht="15.75" x14ac:dyDescent="0.25">
      <c r="A3" s="73"/>
      <c r="B3" s="38">
        <v>3</v>
      </c>
      <c r="C3" s="38">
        <f>B$3*1000</f>
        <v>3000</v>
      </c>
      <c r="D3" s="38">
        <f>C$3*4.4482216</f>
        <v>13344.6648</v>
      </c>
      <c r="E3" s="39"/>
      <c r="F3" s="39"/>
      <c r="G3" s="39"/>
      <c r="H3" s="39"/>
      <c r="I3" s="39"/>
    </row>
    <row r="4" spans="1:11" s="44" customFormat="1" ht="20.25" x14ac:dyDescent="0.3">
      <c r="A4" s="78" t="s">
        <v>33</v>
      </c>
      <c r="B4" s="41" t="s">
        <v>4</v>
      </c>
      <c r="C4" s="42"/>
      <c r="D4" s="42"/>
      <c r="E4" s="43"/>
      <c r="F4" s="43"/>
      <c r="G4" s="43"/>
      <c r="H4" s="43"/>
      <c r="I4" s="43"/>
    </row>
    <row r="5" spans="1:11" s="44" customFormat="1" ht="15.75" x14ac:dyDescent="0.25">
      <c r="A5" s="79"/>
      <c r="B5" s="36">
        <v>352.2</v>
      </c>
      <c r="C5" s="42"/>
      <c r="D5" s="42"/>
      <c r="E5" s="43"/>
      <c r="F5" s="43"/>
      <c r="G5" s="43"/>
      <c r="H5" s="43"/>
      <c r="I5" s="43"/>
    </row>
    <row r="6" spans="1:11" s="44" customFormat="1" ht="15.75" x14ac:dyDescent="0.25">
      <c r="A6" s="78" t="s">
        <v>8</v>
      </c>
      <c r="B6" s="42" t="s">
        <v>9</v>
      </c>
      <c r="F6" s="39"/>
      <c r="G6" s="43"/>
      <c r="H6" s="43"/>
      <c r="I6" s="43"/>
      <c r="J6" s="43"/>
      <c r="K6" s="43"/>
    </row>
    <row r="7" spans="1:11" s="44" customFormat="1" ht="15.75" x14ac:dyDescent="0.25">
      <c r="A7" s="79"/>
      <c r="B7" s="37">
        <v>0.09</v>
      </c>
      <c r="F7" s="39"/>
      <c r="G7" s="43"/>
      <c r="H7" s="43"/>
      <c r="I7" s="43"/>
      <c r="J7" s="43"/>
      <c r="K7" s="43"/>
    </row>
    <row r="8" spans="1:11" s="44" customFormat="1" ht="20.25" x14ac:dyDescent="0.3">
      <c r="A8" s="78" t="s">
        <v>0</v>
      </c>
      <c r="B8" s="41" t="s">
        <v>5</v>
      </c>
      <c r="C8" s="41" t="s">
        <v>4</v>
      </c>
      <c r="D8" s="42"/>
      <c r="E8" s="43"/>
      <c r="F8" s="43"/>
      <c r="G8" s="43"/>
      <c r="H8" s="43"/>
      <c r="I8" s="43"/>
    </row>
    <row r="9" spans="1:11" s="44" customFormat="1" ht="15.75" x14ac:dyDescent="0.25">
      <c r="A9" s="79"/>
      <c r="B9" s="45">
        <v>60</v>
      </c>
      <c r="C9" s="45">
        <f>B$9*1000</f>
        <v>60000</v>
      </c>
      <c r="D9" s="42"/>
      <c r="E9" s="43"/>
      <c r="F9" s="43"/>
      <c r="G9" s="43"/>
      <c r="H9" s="43"/>
      <c r="I9" s="43"/>
    </row>
    <row r="10" spans="1:11" s="44" customFormat="1" ht="20.25" x14ac:dyDescent="0.3">
      <c r="A10" s="78" t="s">
        <v>1</v>
      </c>
      <c r="B10" s="41" t="s">
        <v>11</v>
      </c>
      <c r="C10" s="42"/>
      <c r="D10" s="42"/>
      <c r="E10" s="43"/>
      <c r="F10" s="43"/>
      <c r="G10" s="43"/>
      <c r="H10" s="43"/>
      <c r="I10" s="43"/>
    </row>
    <row r="11" spans="1:11" s="44" customFormat="1" ht="15.75" x14ac:dyDescent="0.25">
      <c r="A11" s="79"/>
      <c r="B11" s="45">
        <v>10</v>
      </c>
      <c r="C11" s="42"/>
      <c r="D11" s="42"/>
      <c r="E11" s="43"/>
      <c r="F11" s="43"/>
      <c r="G11" s="43"/>
      <c r="H11" s="43"/>
      <c r="I11" s="43"/>
    </row>
    <row r="12" spans="1:11" s="44" customFormat="1" ht="15.75" x14ac:dyDescent="0.25">
      <c r="A12" s="72" t="s">
        <v>17</v>
      </c>
      <c r="B12" s="47" t="s">
        <v>34</v>
      </c>
      <c r="C12" s="47" t="s">
        <v>35</v>
      </c>
      <c r="D12" s="42"/>
      <c r="E12" s="43"/>
      <c r="F12" s="43"/>
      <c r="G12" s="43"/>
      <c r="H12" s="43"/>
    </row>
    <row r="13" spans="1:11" s="49" customFormat="1" ht="15.75" x14ac:dyDescent="0.25">
      <c r="A13" s="73"/>
      <c r="B13" s="52">
        <v>1.46269</v>
      </c>
      <c r="C13" s="53">
        <v>-1.46204</v>
      </c>
      <c r="D13" s="48"/>
    </row>
    <row r="14" spans="1:11" s="44" customFormat="1" ht="15.75" x14ac:dyDescent="0.25">
      <c r="A14" s="68" t="s">
        <v>36</v>
      </c>
      <c r="B14" s="42" t="s">
        <v>2</v>
      </c>
      <c r="C14" s="38" t="s">
        <v>10</v>
      </c>
      <c r="D14" s="39" t="s">
        <v>3</v>
      </c>
      <c r="E14" s="43"/>
      <c r="F14" s="43"/>
      <c r="G14" s="43"/>
      <c r="H14" s="43"/>
    </row>
    <row r="15" spans="1:11" s="49" customFormat="1" ht="15.75" x14ac:dyDescent="0.25">
      <c r="A15" s="69"/>
      <c r="B15" s="37">
        <v>2.1812</v>
      </c>
      <c r="C15" s="42">
        <f>B$15*1000</f>
        <v>2181.1999999999998</v>
      </c>
      <c r="D15" s="42">
        <f>C$15*4.4482216</f>
        <v>9702.4609539199992</v>
      </c>
    </row>
    <row r="16" spans="1:11" s="49" customFormat="1" ht="15.75" x14ac:dyDescent="0.25">
      <c r="A16" s="70" t="s">
        <v>37</v>
      </c>
      <c r="B16" s="42" t="s">
        <v>2</v>
      </c>
      <c r="C16" s="38" t="s">
        <v>10</v>
      </c>
      <c r="D16" s="39" t="s">
        <v>3</v>
      </c>
    </row>
    <row r="17" spans="1:13" s="49" customFormat="1" ht="15.75" x14ac:dyDescent="0.25">
      <c r="A17" s="71"/>
      <c r="B17" s="37">
        <v>2.1654</v>
      </c>
      <c r="C17" s="42">
        <f>B$17 * 1000</f>
        <v>2165.4</v>
      </c>
      <c r="D17" s="38">
        <f>C$17*4.4482216</f>
        <v>9632.17905264</v>
      </c>
    </row>
    <row r="18" spans="1:13" s="44" customFormat="1" ht="15.75" x14ac:dyDescent="0.25">
      <c r="A18" s="72" t="s">
        <v>7</v>
      </c>
      <c r="B18" s="46" t="s">
        <v>34</v>
      </c>
      <c r="C18" s="47" t="s">
        <v>35</v>
      </c>
      <c r="D18" s="38"/>
      <c r="E18" s="39"/>
      <c r="F18" s="39"/>
      <c r="G18" s="43"/>
      <c r="H18" s="43"/>
      <c r="I18" s="43"/>
      <c r="J18" s="43"/>
      <c r="K18" s="43"/>
    </row>
    <row r="19" spans="1:13" s="44" customFormat="1" ht="15.75" x14ac:dyDescent="0.25">
      <c r="A19" s="73"/>
      <c r="B19" s="54">
        <v>2.0114399999999999</v>
      </c>
      <c r="C19" s="55">
        <v>-2.0242100000000001</v>
      </c>
      <c r="D19" s="38"/>
      <c r="E19" s="39"/>
      <c r="F19" s="39"/>
      <c r="G19" s="43"/>
      <c r="H19" s="43"/>
      <c r="I19" s="43"/>
      <c r="J19" s="43"/>
      <c r="K19" s="43"/>
    </row>
    <row r="20" spans="1:13" s="50" customFormat="1" ht="15" customHeight="1" x14ac:dyDescent="0.25">
      <c r="A20" s="74" t="s">
        <v>12</v>
      </c>
      <c r="B20" s="42" t="s">
        <v>13</v>
      </c>
      <c r="C20" s="42" t="s">
        <v>14</v>
      </c>
      <c r="D20" s="42" t="s">
        <v>15</v>
      </c>
    </row>
    <row r="21" spans="1:13" s="50" customFormat="1" ht="16.5" customHeight="1" x14ac:dyDescent="0.25">
      <c r="A21" s="75"/>
      <c r="B21" s="42">
        <f>2*B$3 / ($B$19 - $C$19)</f>
        <v>1.4867493464497663</v>
      </c>
      <c r="C21" s="42">
        <f>2*C$3 / ($B$19 - $C$19)</f>
        <v>1486.7493464497663</v>
      </c>
      <c r="D21" s="42">
        <f>2*$D$3 / ($B$19 - $C$19)</f>
        <v>6613.3905566637341</v>
      </c>
    </row>
    <row r="22" spans="1:13" s="44" customFormat="1" ht="15.75" x14ac:dyDescent="0.25">
      <c r="A22" s="72" t="s">
        <v>16</v>
      </c>
      <c r="B22" s="42" t="s">
        <v>2</v>
      </c>
      <c r="C22" s="38" t="s">
        <v>10</v>
      </c>
      <c r="D22" s="39" t="s">
        <v>3</v>
      </c>
      <c r="E22" s="43"/>
      <c r="F22" s="43"/>
      <c r="G22" s="43"/>
      <c r="H22" s="43"/>
    </row>
    <row r="23" spans="1:13" s="50" customFormat="1" ht="15.75" x14ac:dyDescent="0.25">
      <c r="A23" s="73"/>
      <c r="B23" s="42">
        <f>$B$3 *($B$7/100)</f>
        <v>2.7000000000000001E-3</v>
      </c>
      <c r="C23" s="42">
        <f>$C$3 *($B$7/100)</f>
        <v>2.6999999999999997</v>
      </c>
      <c r="D23" s="42">
        <f>$D$3 *($B$7/100)</f>
        <v>12.010198320000001</v>
      </c>
    </row>
    <row r="24" spans="1:13" s="1" customFormat="1" x14ac:dyDescent="0.2">
      <c r="A24" s="5"/>
      <c r="B24" s="19"/>
      <c r="C24" s="19"/>
      <c r="D24" s="19"/>
      <c r="E24" s="6"/>
      <c r="F24" s="6"/>
      <c r="G24" s="6"/>
      <c r="H24" s="6"/>
      <c r="I24" s="6"/>
      <c r="J24" s="6"/>
      <c r="K24" s="6"/>
      <c r="L24" s="6"/>
      <c r="M24" s="6"/>
    </row>
    <row r="25" spans="1:13" s="23" customFormat="1" ht="26.25" x14ac:dyDescent="0.4">
      <c r="A25" s="24" t="s">
        <v>54</v>
      </c>
      <c r="B25" s="21"/>
      <c r="C25" s="21"/>
      <c r="D25" s="21"/>
      <c r="E25" s="22"/>
      <c r="F25" s="22"/>
      <c r="G25" s="22"/>
      <c r="H25" s="22"/>
      <c r="I25" s="22"/>
    </row>
    <row r="26" spans="1:13" s="3" customFormat="1" ht="20.25" x14ac:dyDescent="0.3">
      <c r="A26" s="76" t="s">
        <v>0</v>
      </c>
      <c r="B26" s="16" t="s">
        <v>5</v>
      </c>
      <c r="C26" s="16" t="s">
        <v>4</v>
      </c>
      <c r="D26" s="17"/>
      <c r="E26" s="4"/>
      <c r="F26" s="4"/>
      <c r="G26" s="4"/>
      <c r="H26" s="4"/>
      <c r="I26" s="4"/>
    </row>
    <row r="27" spans="1:13" s="3" customFormat="1" ht="15.75" x14ac:dyDescent="0.25">
      <c r="A27" s="77"/>
      <c r="B27" s="32">
        <v>60</v>
      </c>
      <c r="C27" s="28">
        <f>B$27*1000</f>
        <v>60000</v>
      </c>
      <c r="D27" s="17"/>
      <c r="E27" s="4"/>
      <c r="F27" s="4"/>
      <c r="G27" s="4"/>
      <c r="H27" s="4"/>
      <c r="I27" s="4"/>
    </row>
    <row r="28" spans="1:13" s="10" customFormat="1" ht="20.25" x14ac:dyDescent="0.3">
      <c r="A28" s="60" t="s">
        <v>1</v>
      </c>
      <c r="B28" s="14" t="s">
        <v>11</v>
      </c>
      <c r="C28" s="15"/>
      <c r="D28" s="15"/>
      <c r="E28" s="9"/>
      <c r="F28" s="9"/>
      <c r="G28" s="9"/>
      <c r="H28" s="9"/>
      <c r="I28" s="9"/>
    </row>
    <row r="29" spans="1:13" s="10" customFormat="1" ht="15.75" x14ac:dyDescent="0.25">
      <c r="A29" s="61"/>
      <c r="B29" s="31">
        <v>10</v>
      </c>
      <c r="C29" s="15"/>
      <c r="D29" s="15"/>
      <c r="E29" s="9"/>
      <c r="F29" s="9"/>
      <c r="G29" s="9"/>
      <c r="H29" s="9"/>
      <c r="I29" s="9"/>
    </row>
    <row r="30" spans="1:13" s="3" customFormat="1" ht="15.75" x14ac:dyDescent="0.25">
      <c r="A30" s="62" t="s">
        <v>17</v>
      </c>
      <c r="B30" s="25" t="s">
        <v>34</v>
      </c>
      <c r="C30" s="25" t="s">
        <v>35</v>
      </c>
      <c r="D30" s="17"/>
      <c r="E30" s="4"/>
      <c r="F30" s="4"/>
      <c r="G30" s="4"/>
      <c r="H30" s="4"/>
    </row>
    <row r="31" spans="1:13" s="27" customFormat="1" ht="15.75" x14ac:dyDescent="0.25">
      <c r="A31" s="63"/>
      <c r="B31" s="17">
        <f>B13 *(($C$9 + $B$5)/($C$27+ $B$5))</f>
        <v>1.46269</v>
      </c>
      <c r="C31" s="17">
        <f>C13 *(($C$9 + $B$5)/($C$27+ $B$5))</f>
        <v>-1.46204</v>
      </c>
      <c r="D31" s="26"/>
    </row>
    <row r="32" spans="1:13" s="10" customFormat="1" ht="15.75" x14ac:dyDescent="0.25">
      <c r="A32" s="64" t="s">
        <v>36</v>
      </c>
      <c r="B32" s="15" t="s">
        <v>2</v>
      </c>
      <c r="C32" s="18" t="s">
        <v>10</v>
      </c>
      <c r="D32" s="12" t="s">
        <v>3</v>
      </c>
      <c r="E32" s="9"/>
      <c r="F32" s="9"/>
      <c r="G32" s="9"/>
      <c r="H32" s="9"/>
    </row>
    <row r="33" spans="1:14" s="11" customFormat="1" ht="15.75" x14ac:dyDescent="0.25">
      <c r="A33" s="65"/>
      <c r="B33" s="15">
        <f>B21*$B$31+B23</f>
        <v>2.1773534015586087</v>
      </c>
      <c r="C33" s="15">
        <f>C21*$B$31+C23</f>
        <v>2177.3534015586088</v>
      </c>
      <c r="D33" s="15">
        <f>D21*$B$31+D23</f>
        <v>9685.3504316464769</v>
      </c>
    </row>
    <row r="34" spans="1:14" s="27" customFormat="1" ht="15.75" x14ac:dyDescent="0.25">
      <c r="A34" s="66" t="s">
        <v>37</v>
      </c>
      <c r="B34" s="17" t="s">
        <v>2</v>
      </c>
      <c r="C34" s="13" t="s">
        <v>10</v>
      </c>
      <c r="D34" s="2" t="s">
        <v>3</v>
      </c>
    </row>
    <row r="35" spans="1:14" s="27" customFormat="1" ht="15.75" x14ac:dyDescent="0.25">
      <c r="A35" s="67"/>
      <c r="B35" s="17">
        <f>B21*$C$31+B23</f>
        <v>-2.1709870144834165</v>
      </c>
      <c r="C35" s="17">
        <f>C21*$C$31+C23</f>
        <v>-2170.9870144834167</v>
      </c>
      <c r="D35" s="17">
        <f>D21*$C$31+D23</f>
        <v>-9657.0313311446462</v>
      </c>
    </row>
    <row r="38" spans="1:14" s="23" customFormat="1" ht="26.25" x14ac:dyDescent="0.4">
      <c r="A38" s="24" t="s">
        <v>55</v>
      </c>
      <c r="B38" s="21"/>
      <c r="C38" s="21"/>
      <c r="D38" s="21"/>
      <c r="E38" s="22"/>
      <c r="F38" s="22"/>
      <c r="G38" s="22"/>
      <c r="H38" s="22"/>
      <c r="I38" s="22"/>
    </row>
    <row r="39" spans="1:14" ht="20.25" x14ac:dyDescent="0.3">
      <c r="B39" s="14" t="s">
        <v>11</v>
      </c>
      <c r="C39" s="30" t="s">
        <v>2</v>
      </c>
      <c r="D39" s="30" t="s">
        <v>10</v>
      </c>
      <c r="E39" s="30" t="s">
        <v>3</v>
      </c>
    </row>
    <row r="40" spans="1:14" ht="26.25" customHeight="1" x14ac:dyDescent="0.2">
      <c r="A40" s="56" t="s">
        <v>38</v>
      </c>
      <c r="B40" s="58">
        <v>5.7618900000000002</v>
      </c>
      <c r="C40" s="29">
        <f>B33</f>
        <v>2.1773534015586087</v>
      </c>
      <c r="D40" s="29">
        <f>C33</f>
        <v>2177.3534015586088</v>
      </c>
      <c r="E40" s="29">
        <f>D33</f>
        <v>9685.3504316464769</v>
      </c>
      <c r="M40"/>
    </row>
    <row r="41" spans="1:14" ht="23.25" customHeight="1" x14ac:dyDescent="0.2">
      <c r="A41" s="51" t="s">
        <v>18</v>
      </c>
      <c r="B41" s="58">
        <v>-5.1005099999999998E-2</v>
      </c>
      <c r="C41" s="29">
        <v>0</v>
      </c>
      <c r="D41" s="29">
        <v>0</v>
      </c>
      <c r="E41" s="29">
        <v>0</v>
      </c>
      <c r="M41"/>
    </row>
    <row r="42" spans="1:14" ht="31.5" x14ac:dyDescent="0.2">
      <c r="A42" s="56" t="s">
        <v>39</v>
      </c>
      <c r="B42" s="58">
        <v>-5.8743499999999997</v>
      </c>
      <c r="C42" s="29">
        <f>B35</f>
        <v>-2.1709870144834165</v>
      </c>
      <c r="D42" s="29">
        <f>C35</f>
        <v>-2170.9870144834167</v>
      </c>
      <c r="E42" s="29">
        <f>D35</f>
        <v>-9657.0313311446462</v>
      </c>
      <c r="M42"/>
    </row>
    <row r="44" spans="1:14" x14ac:dyDescent="0.2">
      <c r="M44" s="8" t="s">
        <v>32</v>
      </c>
      <c r="N44" t="s">
        <v>31</v>
      </c>
    </row>
    <row r="45" spans="1:14" x14ac:dyDescent="0.2">
      <c r="L45" s="8" t="s">
        <v>26</v>
      </c>
      <c r="M45" s="8">
        <f>-SLOPE(C40:C42,B40:B42)</f>
        <v>-0.37368921071977834</v>
      </c>
      <c r="N45">
        <f>-SLOPE(D40:D42,B40:B42)</f>
        <v>-373.68921071977832</v>
      </c>
    </row>
    <row r="46" spans="1:14" x14ac:dyDescent="0.2">
      <c r="L46" s="8" t="s">
        <v>27</v>
      </c>
      <c r="M46" s="8">
        <f>RSQ(C40:C42,B40:B42)</f>
        <v>0.99999814010781496</v>
      </c>
      <c r="N46">
        <f>M46</f>
        <v>0.99999814010781496</v>
      </c>
    </row>
    <row r="47" spans="1:14" x14ac:dyDescent="0.2">
      <c r="L47" s="8" t="s">
        <v>28</v>
      </c>
      <c r="M47" s="8">
        <f>-B3/M45</f>
        <v>8.0280615922027163</v>
      </c>
      <c r="N47">
        <f>M47</f>
        <v>8.0280615922027163</v>
      </c>
    </row>
    <row r="48" spans="1:14" x14ac:dyDescent="0.2">
      <c r="L48" s="8" t="s">
        <v>29</v>
      </c>
      <c r="M48" s="8">
        <f>-(-10-B41)*M45</f>
        <v>-3.7178320516361003</v>
      </c>
      <c r="N48">
        <f>M48*1000</f>
        <v>-3717.8320516361005</v>
      </c>
    </row>
    <row r="49" spans="12:14" x14ac:dyDescent="0.2">
      <c r="L49" s="8" t="s">
        <v>30</v>
      </c>
      <c r="M49" s="8">
        <f>-(10-B41)*M45</f>
        <v>3.7559521627594665</v>
      </c>
      <c r="N49">
        <f>M49*1000</f>
        <v>3755.9521627594663</v>
      </c>
    </row>
  </sheetData>
  <mergeCells count="16">
    <mergeCell ref="A12:A13"/>
    <mergeCell ref="A2:A3"/>
    <mergeCell ref="A4:A5"/>
    <mergeCell ref="A6:A7"/>
    <mergeCell ref="A8:A9"/>
    <mergeCell ref="A10:A11"/>
    <mergeCell ref="A28:A29"/>
    <mergeCell ref="A30:A31"/>
    <mergeCell ref="A32:A33"/>
    <mergeCell ref="A34:A35"/>
    <mergeCell ref="A14:A15"/>
    <mergeCell ref="A16:A17"/>
    <mergeCell ref="A18:A19"/>
    <mergeCell ref="A20:A21"/>
    <mergeCell ref="A22:A23"/>
    <mergeCell ref="A26:A27"/>
  </mergeCells>
  <pageMargins left="0.75" right="0.75" top="1" bottom="1" header="0.5" footer="0.5"/>
  <pageSetup orientation="portrait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topLeftCell="B20" zoomScale="85" workbookViewId="0">
      <selection activeCell="G42" sqref="G42"/>
    </sheetView>
  </sheetViews>
  <sheetFormatPr defaultColWidth="8.85546875" defaultRowHeight="12.75" x14ac:dyDescent="0.2"/>
  <cols>
    <col min="1" max="1" width="32" style="7" customWidth="1"/>
    <col min="2" max="2" width="17.28515625" style="20" bestFit="1" customWidth="1"/>
    <col min="3" max="3" width="23.7109375" style="20" bestFit="1" customWidth="1"/>
    <col min="4" max="4" width="19" style="20" bestFit="1" customWidth="1"/>
    <col min="5" max="5" width="19" style="8" bestFit="1" customWidth="1"/>
    <col min="6" max="7" width="9.140625" style="8" customWidth="1"/>
    <col min="8" max="8" width="13.28515625" style="8" customWidth="1"/>
    <col min="9" max="9" width="12.28515625" style="8" customWidth="1"/>
    <col min="10" max="10" width="12.42578125" style="8" customWidth="1"/>
    <col min="11" max="11" width="13" style="8" customWidth="1"/>
    <col min="12" max="12" width="18.85546875" style="8" customWidth="1"/>
    <col min="13" max="13" width="9.140625" style="8" customWidth="1"/>
  </cols>
  <sheetData>
    <row r="1" spans="1:11" s="23" customFormat="1" ht="26.25" x14ac:dyDescent="0.4">
      <c r="A1" s="24" t="s">
        <v>56</v>
      </c>
      <c r="B1" s="21"/>
      <c r="C1" s="21"/>
      <c r="D1" s="21"/>
      <c r="E1" s="22"/>
      <c r="F1" s="22"/>
      <c r="G1" s="22"/>
      <c r="H1" s="22"/>
      <c r="I1" s="22"/>
    </row>
    <row r="2" spans="1:11" s="39" customFormat="1" ht="15.75" x14ac:dyDescent="0.25">
      <c r="A2" s="72" t="s">
        <v>6</v>
      </c>
      <c r="B2" s="38" t="s">
        <v>2</v>
      </c>
      <c r="C2" s="38" t="s">
        <v>10</v>
      </c>
      <c r="D2" s="38" t="s">
        <v>3</v>
      </c>
    </row>
    <row r="3" spans="1:11" s="40" customFormat="1" ht="15.75" x14ac:dyDescent="0.25">
      <c r="A3" s="73"/>
      <c r="B3" s="38">
        <v>3</v>
      </c>
      <c r="C3" s="38">
        <f>B$3*1000</f>
        <v>3000</v>
      </c>
      <c r="D3" s="38">
        <f>C$3*4.4482216</f>
        <v>13344.6648</v>
      </c>
      <c r="E3" s="39"/>
      <c r="F3" s="39"/>
      <c r="G3" s="39"/>
      <c r="H3" s="39"/>
      <c r="I3" s="39"/>
    </row>
    <row r="4" spans="1:11" s="44" customFormat="1" ht="20.25" x14ac:dyDescent="0.3">
      <c r="A4" s="78" t="s">
        <v>33</v>
      </c>
      <c r="B4" s="41" t="s">
        <v>4</v>
      </c>
      <c r="C4" s="42"/>
      <c r="D4" s="42"/>
      <c r="E4" s="43"/>
      <c r="F4" s="43"/>
      <c r="G4" s="43"/>
      <c r="H4" s="43"/>
      <c r="I4" s="43"/>
    </row>
    <row r="5" spans="1:11" s="44" customFormat="1" ht="15.75" x14ac:dyDescent="0.25">
      <c r="A5" s="79"/>
      <c r="B5" s="36">
        <v>352.3</v>
      </c>
      <c r="C5" s="42"/>
      <c r="D5" s="42"/>
      <c r="E5" s="43"/>
      <c r="F5" s="43"/>
      <c r="G5" s="43"/>
      <c r="H5" s="43"/>
      <c r="I5" s="43"/>
    </row>
    <row r="6" spans="1:11" s="44" customFormat="1" ht="15.75" x14ac:dyDescent="0.25">
      <c r="A6" s="78" t="s">
        <v>8</v>
      </c>
      <c r="B6" s="42" t="s">
        <v>9</v>
      </c>
      <c r="F6" s="39"/>
      <c r="G6" s="43"/>
      <c r="H6" s="43"/>
      <c r="I6" s="43"/>
      <c r="J6" s="43"/>
      <c r="K6" s="43"/>
    </row>
    <row r="7" spans="1:11" s="44" customFormat="1" ht="15.75" x14ac:dyDescent="0.25">
      <c r="A7" s="79"/>
      <c r="B7" s="37">
        <v>-9.4E-2</v>
      </c>
      <c r="F7" s="39"/>
      <c r="G7" s="43"/>
      <c r="H7" s="43"/>
      <c r="I7" s="43"/>
      <c r="J7" s="43"/>
      <c r="K7" s="43"/>
    </row>
    <row r="8" spans="1:11" s="44" customFormat="1" ht="20.25" x14ac:dyDescent="0.3">
      <c r="A8" s="78" t="s">
        <v>0</v>
      </c>
      <c r="B8" s="41" t="s">
        <v>5</v>
      </c>
      <c r="C8" s="41" t="s">
        <v>4</v>
      </c>
      <c r="D8" s="42"/>
      <c r="E8" s="43"/>
      <c r="F8" s="43"/>
      <c r="G8" s="43"/>
      <c r="H8" s="43"/>
      <c r="I8" s="43"/>
    </row>
    <row r="9" spans="1:11" s="44" customFormat="1" ht="15.75" x14ac:dyDescent="0.25">
      <c r="A9" s="79"/>
      <c r="B9" s="45">
        <v>60</v>
      </c>
      <c r="C9" s="45">
        <f>B$9*1000</f>
        <v>60000</v>
      </c>
      <c r="D9" s="42"/>
      <c r="E9" s="43"/>
      <c r="F9" s="43"/>
      <c r="G9" s="43"/>
      <c r="H9" s="43"/>
      <c r="I9" s="43"/>
    </row>
    <row r="10" spans="1:11" s="44" customFormat="1" ht="20.25" x14ac:dyDescent="0.3">
      <c r="A10" s="78" t="s">
        <v>1</v>
      </c>
      <c r="B10" s="41" t="s">
        <v>11</v>
      </c>
      <c r="C10" s="42"/>
      <c r="D10" s="42"/>
      <c r="E10" s="43"/>
      <c r="F10" s="43"/>
      <c r="G10" s="43"/>
      <c r="H10" s="43"/>
      <c r="I10" s="43"/>
    </row>
    <row r="11" spans="1:11" s="44" customFormat="1" ht="15.75" x14ac:dyDescent="0.25">
      <c r="A11" s="79"/>
      <c r="B11" s="45">
        <v>10</v>
      </c>
      <c r="C11" s="42"/>
      <c r="D11" s="42"/>
      <c r="E11" s="43"/>
      <c r="F11" s="43"/>
      <c r="G11" s="43"/>
      <c r="H11" s="43"/>
      <c r="I11" s="43"/>
    </row>
    <row r="12" spans="1:11" s="44" customFormat="1" ht="15.75" x14ac:dyDescent="0.25">
      <c r="A12" s="72" t="s">
        <v>17</v>
      </c>
      <c r="B12" s="47" t="s">
        <v>34</v>
      </c>
      <c r="C12" s="47" t="s">
        <v>35</v>
      </c>
      <c r="D12" s="42"/>
      <c r="E12" s="43"/>
      <c r="F12" s="43"/>
      <c r="G12" s="43"/>
      <c r="H12" s="43"/>
    </row>
    <row r="13" spans="1:11" s="49" customFormat="1" ht="15.75" x14ac:dyDescent="0.25">
      <c r="A13" s="73"/>
      <c r="B13" s="52">
        <v>1.464</v>
      </c>
      <c r="C13" s="53">
        <v>-1.46286</v>
      </c>
      <c r="D13" s="48"/>
    </row>
    <row r="14" spans="1:11" s="44" customFormat="1" ht="15.75" x14ac:dyDescent="0.25">
      <c r="A14" s="68" t="s">
        <v>36</v>
      </c>
      <c r="B14" s="42" t="s">
        <v>2</v>
      </c>
      <c r="C14" s="38" t="s">
        <v>10</v>
      </c>
      <c r="D14" s="39" t="s">
        <v>3</v>
      </c>
      <c r="E14" s="43"/>
      <c r="F14" s="43"/>
      <c r="G14" s="43"/>
      <c r="H14" s="43"/>
    </row>
    <row r="15" spans="1:11" s="49" customFormat="1" ht="15.75" x14ac:dyDescent="0.25">
      <c r="A15" s="69"/>
      <c r="B15" s="37">
        <v>2.1756000000000002</v>
      </c>
      <c r="C15" s="42">
        <f>B$15*1000</f>
        <v>2175.6000000000004</v>
      </c>
      <c r="D15" s="42">
        <f>C$15*4.4482216</f>
        <v>9677.5509129600014</v>
      </c>
    </row>
    <row r="16" spans="1:11" s="49" customFormat="1" ht="15.75" x14ac:dyDescent="0.25">
      <c r="A16" s="70" t="s">
        <v>37</v>
      </c>
      <c r="B16" s="42" t="s">
        <v>2</v>
      </c>
      <c r="C16" s="38" t="s">
        <v>10</v>
      </c>
      <c r="D16" s="39" t="s">
        <v>3</v>
      </c>
    </row>
    <row r="17" spans="1:13" s="49" customFormat="1" ht="15.75" x14ac:dyDescent="0.25">
      <c r="A17" s="71"/>
      <c r="B17" s="37">
        <v>2.1640999999999999</v>
      </c>
      <c r="C17" s="42">
        <f>B$17 * 1000</f>
        <v>2164.1</v>
      </c>
      <c r="D17" s="38">
        <f>C$17*4.4482216</f>
        <v>9626.3963645599997</v>
      </c>
    </row>
    <row r="18" spans="1:13" s="44" customFormat="1" ht="15.75" x14ac:dyDescent="0.25">
      <c r="A18" s="72" t="s">
        <v>7</v>
      </c>
      <c r="B18" s="46" t="s">
        <v>34</v>
      </c>
      <c r="C18" s="47" t="s">
        <v>35</v>
      </c>
      <c r="D18" s="38"/>
      <c r="E18" s="39"/>
      <c r="F18" s="39"/>
      <c r="G18" s="43"/>
      <c r="H18" s="43"/>
      <c r="I18" s="43"/>
      <c r="J18" s="43"/>
      <c r="K18" s="43"/>
    </row>
    <row r="19" spans="1:13" s="44" customFormat="1" ht="15.75" x14ac:dyDescent="0.25">
      <c r="A19" s="73"/>
      <c r="B19" s="54">
        <v>2.01898</v>
      </c>
      <c r="C19" s="55">
        <v>-2.0282300000000002</v>
      </c>
      <c r="D19" s="38"/>
      <c r="E19" s="39"/>
      <c r="F19" s="39"/>
      <c r="G19" s="43"/>
      <c r="H19" s="43"/>
      <c r="I19" s="43"/>
      <c r="J19" s="43"/>
      <c r="K19" s="43"/>
    </row>
    <row r="20" spans="1:13" s="50" customFormat="1" ht="15" customHeight="1" x14ac:dyDescent="0.25">
      <c r="A20" s="74" t="s">
        <v>12</v>
      </c>
      <c r="B20" s="42" t="s">
        <v>13</v>
      </c>
      <c r="C20" s="42" t="s">
        <v>14</v>
      </c>
      <c r="D20" s="42" t="s">
        <v>15</v>
      </c>
    </row>
    <row r="21" spans="1:13" s="50" customFormat="1" ht="16.5" customHeight="1" x14ac:dyDescent="0.25">
      <c r="A21" s="75"/>
      <c r="B21" s="42">
        <f>2*B$3 / ($B$19 - $C$19)</f>
        <v>1.4825027611613928</v>
      </c>
      <c r="C21" s="42">
        <f>2*C$3 / ($B$19 - $C$19)</f>
        <v>1482.5027611613928</v>
      </c>
      <c r="D21" s="42">
        <f>2*$D$3 / ($B$19 - $C$19)</f>
        <v>6594.5008042577483</v>
      </c>
    </row>
    <row r="22" spans="1:13" s="44" customFormat="1" ht="15.75" x14ac:dyDescent="0.25">
      <c r="A22" s="72" t="s">
        <v>16</v>
      </c>
      <c r="B22" s="42" t="s">
        <v>2</v>
      </c>
      <c r="C22" s="38" t="s">
        <v>10</v>
      </c>
      <c r="D22" s="39" t="s">
        <v>3</v>
      </c>
      <c r="E22" s="43"/>
      <c r="F22" s="43"/>
      <c r="G22" s="43"/>
      <c r="H22" s="43"/>
    </row>
    <row r="23" spans="1:13" s="50" customFormat="1" ht="15.75" x14ac:dyDescent="0.25">
      <c r="A23" s="73"/>
      <c r="B23" s="42">
        <f>$B$3 *($B$7/100)</f>
        <v>-2.82E-3</v>
      </c>
      <c r="C23" s="42">
        <f>$C$3 *($B$7/100)</f>
        <v>-2.82</v>
      </c>
      <c r="D23" s="42">
        <f>$D$3 *($B$7/100)</f>
        <v>-12.543984912000001</v>
      </c>
    </row>
    <row r="24" spans="1:13" s="1" customFormat="1" x14ac:dyDescent="0.2">
      <c r="A24" s="5"/>
      <c r="B24" s="19"/>
      <c r="C24" s="19"/>
      <c r="D24" s="19"/>
      <c r="E24" s="6"/>
      <c r="F24" s="6"/>
      <c r="G24" s="6"/>
      <c r="H24" s="6"/>
      <c r="I24" s="6"/>
      <c r="J24" s="6"/>
      <c r="K24" s="6"/>
      <c r="L24" s="6"/>
      <c r="M24" s="6"/>
    </row>
    <row r="25" spans="1:13" s="23" customFormat="1" ht="26.25" x14ac:dyDescent="0.4">
      <c r="A25" s="24" t="s">
        <v>57</v>
      </c>
      <c r="B25" s="21"/>
      <c r="C25" s="21"/>
      <c r="D25" s="21"/>
      <c r="E25" s="22"/>
      <c r="F25" s="22"/>
      <c r="G25" s="22"/>
      <c r="H25" s="22"/>
      <c r="I25" s="22"/>
    </row>
    <row r="26" spans="1:13" s="3" customFormat="1" ht="20.25" x14ac:dyDescent="0.3">
      <c r="A26" s="76" t="s">
        <v>0</v>
      </c>
      <c r="B26" s="16" t="s">
        <v>5</v>
      </c>
      <c r="C26" s="16" t="s">
        <v>4</v>
      </c>
      <c r="D26" s="17"/>
      <c r="E26" s="4"/>
      <c r="F26" s="4"/>
      <c r="G26" s="4"/>
      <c r="H26" s="4"/>
      <c r="I26" s="4"/>
    </row>
    <row r="27" spans="1:13" s="3" customFormat="1" ht="15.75" x14ac:dyDescent="0.25">
      <c r="A27" s="77"/>
      <c r="B27" s="32">
        <v>60</v>
      </c>
      <c r="C27" s="28">
        <f>B$27*1000</f>
        <v>60000</v>
      </c>
      <c r="D27" s="17"/>
      <c r="E27" s="4"/>
      <c r="F27" s="4"/>
      <c r="G27" s="4"/>
      <c r="H27" s="4"/>
      <c r="I27" s="4"/>
    </row>
    <row r="28" spans="1:13" s="10" customFormat="1" ht="20.25" x14ac:dyDescent="0.3">
      <c r="A28" s="60" t="s">
        <v>1</v>
      </c>
      <c r="B28" s="14" t="s">
        <v>11</v>
      </c>
      <c r="C28" s="15"/>
      <c r="D28" s="15"/>
      <c r="E28" s="9"/>
      <c r="F28" s="9"/>
      <c r="G28" s="9"/>
      <c r="H28" s="9"/>
      <c r="I28" s="9"/>
    </row>
    <row r="29" spans="1:13" s="10" customFormat="1" ht="15.75" x14ac:dyDescent="0.25">
      <c r="A29" s="61"/>
      <c r="B29" s="31">
        <v>10</v>
      </c>
      <c r="C29" s="15"/>
      <c r="D29" s="15"/>
      <c r="E29" s="9"/>
      <c r="F29" s="9"/>
      <c r="G29" s="9"/>
      <c r="H29" s="9"/>
      <c r="I29" s="9"/>
    </row>
    <row r="30" spans="1:13" s="3" customFormat="1" ht="15.75" x14ac:dyDescent="0.25">
      <c r="A30" s="62" t="s">
        <v>17</v>
      </c>
      <c r="B30" s="25" t="s">
        <v>34</v>
      </c>
      <c r="C30" s="25" t="s">
        <v>35</v>
      </c>
      <c r="D30" s="17"/>
      <c r="E30" s="4"/>
      <c r="F30" s="4"/>
      <c r="G30" s="4"/>
      <c r="H30" s="4"/>
    </row>
    <row r="31" spans="1:13" s="27" customFormat="1" ht="15.75" x14ac:dyDescent="0.25">
      <c r="A31" s="63"/>
      <c r="B31" s="17">
        <f>B13 *(($C$9 + $B$5)/($C$27+ $B$5))</f>
        <v>1.464</v>
      </c>
      <c r="C31" s="17">
        <f>C13 *(($C$9 + $B$5)/($C$27+ $B$5))</f>
        <v>-1.46286</v>
      </c>
      <c r="D31" s="26"/>
    </row>
    <row r="32" spans="1:13" s="10" customFormat="1" ht="15.75" x14ac:dyDescent="0.25">
      <c r="A32" s="64" t="s">
        <v>36</v>
      </c>
      <c r="B32" s="15" t="s">
        <v>2</v>
      </c>
      <c r="C32" s="18" t="s">
        <v>10</v>
      </c>
      <c r="D32" s="12" t="s">
        <v>3</v>
      </c>
      <c r="E32" s="9"/>
      <c r="F32" s="9"/>
      <c r="G32" s="9"/>
      <c r="H32" s="9"/>
    </row>
    <row r="33" spans="1:14" s="11" customFormat="1" ht="15.75" x14ac:dyDescent="0.25">
      <c r="A33" s="65"/>
      <c r="B33" s="15">
        <f>B21*$B$31+B23</f>
        <v>2.1675640423402793</v>
      </c>
      <c r="C33" s="15">
        <f>C21*$B$31+C23</f>
        <v>2167.5640423402788</v>
      </c>
      <c r="D33" s="15">
        <f>D21*$B$31+D23</f>
        <v>9641.805192521344</v>
      </c>
    </row>
    <row r="34" spans="1:14" s="27" customFormat="1" ht="15.75" x14ac:dyDescent="0.25">
      <c r="A34" s="66" t="s">
        <v>37</v>
      </c>
      <c r="B34" s="17" t="s">
        <v>2</v>
      </c>
      <c r="C34" s="13" t="s">
        <v>10</v>
      </c>
      <c r="D34" s="2" t="s">
        <v>3</v>
      </c>
    </row>
    <row r="35" spans="1:14" s="27" customFormat="1" ht="15.75" x14ac:dyDescent="0.25">
      <c r="A35" s="67"/>
      <c r="B35" s="17">
        <f>B21*$C$31+B23</f>
        <v>-2.171513989192555</v>
      </c>
      <c r="C35" s="17">
        <f>C21*$C$31+C23</f>
        <v>-2171.5139891925551</v>
      </c>
      <c r="D35" s="17">
        <f>D21*$C$31+D23</f>
        <v>-9659.3754314284888</v>
      </c>
    </row>
    <row r="38" spans="1:14" s="23" customFormat="1" ht="26.25" x14ac:dyDescent="0.4">
      <c r="A38" s="24" t="s">
        <v>58</v>
      </c>
      <c r="B38" s="21"/>
      <c r="C38" s="21"/>
      <c r="D38" s="21"/>
      <c r="E38" s="22"/>
      <c r="F38" s="22"/>
      <c r="G38" s="22"/>
      <c r="H38" s="22"/>
      <c r="I38" s="22"/>
    </row>
    <row r="39" spans="1:14" ht="20.25" x14ac:dyDescent="0.3">
      <c r="B39" s="14" t="s">
        <v>11</v>
      </c>
      <c r="C39" s="30" t="s">
        <v>2</v>
      </c>
      <c r="D39" s="30" t="s">
        <v>10</v>
      </c>
      <c r="E39" s="30" t="s">
        <v>3</v>
      </c>
    </row>
    <row r="40" spans="1:14" ht="26.25" customHeight="1" x14ac:dyDescent="0.2">
      <c r="A40" s="56" t="s">
        <v>38</v>
      </c>
      <c r="B40" s="58">
        <v>5.7535499999999997</v>
      </c>
      <c r="C40" s="29">
        <f>B33</f>
        <v>2.1675640423402793</v>
      </c>
      <c r="D40" s="29">
        <f>C33</f>
        <v>2167.5640423402788</v>
      </c>
      <c r="E40" s="29">
        <f>D33</f>
        <v>9641.805192521344</v>
      </c>
      <c r="M40"/>
    </row>
    <row r="41" spans="1:14" ht="23.25" customHeight="1" x14ac:dyDescent="0.2">
      <c r="A41" s="51" t="s">
        <v>18</v>
      </c>
      <c r="B41" s="58">
        <v>1.1708100000000001E-2</v>
      </c>
      <c r="C41" s="29">
        <v>0</v>
      </c>
      <c r="D41" s="29">
        <v>0</v>
      </c>
      <c r="E41" s="29">
        <v>0</v>
      </c>
      <c r="M41"/>
    </row>
    <row r="42" spans="1:14" ht="31.5" x14ac:dyDescent="0.2">
      <c r="A42" s="56" t="s">
        <v>39</v>
      </c>
      <c r="B42" s="58">
        <v>-5.7327300000000001</v>
      </c>
      <c r="C42" s="29">
        <f>B35</f>
        <v>-2.171513989192555</v>
      </c>
      <c r="D42" s="29">
        <f>C35</f>
        <v>-2171.5139891925551</v>
      </c>
      <c r="E42" s="29">
        <f>D35</f>
        <v>-9659.3754314284888</v>
      </c>
      <c r="M42"/>
    </row>
    <row r="44" spans="1:14" x14ac:dyDescent="0.2">
      <c r="M44" s="8" t="s">
        <v>32</v>
      </c>
      <c r="N44" t="s">
        <v>31</v>
      </c>
    </row>
    <row r="45" spans="1:14" x14ac:dyDescent="0.2">
      <c r="L45" s="8" t="s">
        <v>26</v>
      </c>
      <c r="M45" s="8">
        <f>-SLOPE(C40:C42,B40:B42)</f>
        <v>-0.37776183892771181</v>
      </c>
      <c r="N45">
        <f>-SLOPE(D40:D42,B40:B42)</f>
        <v>-377.76183892771178</v>
      </c>
    </row>
    <row r="46" spans="1:14" x14ac:dyDescent="0.2">
      <c r="L46" s="8" t="s">
        <v>27</v>
      </c>
      <c r="M46" s="8">
        <f>RSQ(C40:C42,B40:B42)</f>
        <v>0.99999984391431551</v>
      </c>
      <c r="N46">
        <f>M46</f>
        <v>0.99999984391431551</v>
      </c>
    </row>
    <row r="47" spans="1:14" x14ac:dyDescent="0.2">
      <c r="L47" s="8" t="s">
        <v>28</v>
      </c>
      <c r="M47" s="8">
        <f>-B3/M45</f>
        <v>7.9415115314865812</v>
      </c>
      <c r="N47">
        <f>M47</f>
        <v>7.9415115314865812</v>
      </c>
    </row>
    <row r="48" spans="1:14" x14ac:dyDescent="0.2">
      <c r="L48" s="8" t="s">
        <v>29</v>
      </c>
      <c r="M48" s="8">
        <f>-(-10-B41)*M45</f>
        <v>-3.7820412626634674</v>
      </c>
      <c r="N48">
        <f>M48*1000</f>
        <v>-3782.0412626634675</v>
      </c>
    </row>
    <row r="49" spans="12:14" x14ac:dyDescent="0.2">
      <c r="L49" s="8" t="s">
        <v>30</v>
      </c>
      <c r="M49" s="8">
        <f>-(10-B41)*M45</f>
        <v>3.7731955158907686</v>
      </c>
      <c r="N49">
        <f>M49*1000</f>
        <v>3773.1955158907685</v>
      </c>
    </row>
  </sheetData>
  <mergeCells count="16">
    <mergeCell ref="A12:A13"/>
    <mergeCell ref="A2:A3"/>
    <mergeCell ref="A4:A5"/>
    <mergeCell ref="A6:A7"/>
    <mergeCell ref="A8:A9"/>
    <mergeCell ref="A10:A11"/>
    <mergeCell ref="A28:A29"/>
    <mergeCell ref="A30:A31"/>
    <mergeCell ref="A32:A33"/>
    <mergeCell ref="A34:A35"/>
    <mergeCell ref="A14:A15"/>
    <mergeCell ref="A16:A17"/>
    <mergeCell ref="A18:A19"/>
    <mergeCell ref="A20:A21"/>
    <mergeCell ref="A22:A23"/>
    <mergeCell ref="A26:A27"/>
  </mergeCells>
  <pageMargins left="0.75" right="0.75" top="1" bottom="1" header="0.5" footer="0.5"/>
  <pageSetup orientation="portrait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LBCB Serial Numbers</vt:lpstr>
      <vt:lpstr>X1 LOAD CELL LBCB 3</vt:lpstr>
      <vt:lpstr>X2 LOAD CELL LBCB 3</vt:lpstr>
      <vt:lpstr>Y1 LOAD CELL LBCB 3</vt:lpstr>
      <vt:lpstr>Z1 LOAD CELL LBCB 3</vt:lpstr>
      <vt:lpstr>Z2 LOAD CELL LBCB 3</vt:lpstr>
      <vt:lpstr>Z3 LOAD CELL LBCB 3</vt:lpstr>
    </vt:vector>
  </TitlesOfParts>
  <Company>the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Bletzinger, Michael Erwin</cp:lastModifiedBy>
  <dcterms:created xsi:type="dcterms:W3CDTF">2006-04-01T03:23:52Z</dcterms:created>
  <dcterms:modified xsi:type="dcterms:W3CDTF">2014-03-05T23:12:13Z</dcterms:modified>
</cp:coreProperties>
</file>