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75" yWindow="3645" windowWidth="26460" windowHeight="15990" tabRatio="677"/>
  </bookViews>
  <sheets>
    <sheet name="LBCB Serial Numbers" sheetId="5" r:id="rId1"/>
    <sheet name="X1 LOAD CELL" sheetId="4" r:id="rId2"/>
    <sheet name="X2 LOAD CELL" sheetId="3" r:id="rId3"/>
    <sheet name="Y1 LOAD CELL" sheetId="8" r:id="rId4"/>
    <sheet name="Z1 LOAD CELL" sheetId="9" r:id="rId5"/>
    <sheet name="Z2 LOAD CELL" sheetId="6" r:id="rId6"/>
    <sheet name="Z3 LOAD CELL" sheetId="7" r:id="rId7"/>
  </sheets>
  <calcPr calcId="145621"/>
</workbook>
</file>

<file path=xl/calcChain.xml><?xml version="1.0" encoding="utf-8"?>
<calcChain xmlns="http://schemas.openxmlformats.org/spreadsheetml/2006/main">
  <c r="M45" i="4" l="1"/>
  <c r="C3" i="4" l="1"/>
  <c r="D3" i="4" s="1"/>
  <c r="C7" i="4"/>
  <c r="C17" i="4"/>
  <c r="D17" i="4" s="1"/>
  <c r="C19" i="4"/>
  <c r="D19" i="4"/>
  <c r="B21" i="4"/>
  <c r="B33" i="4" s="1"/>
  <c r="C40" i="4" s="1"/>
  <c r="C21" i="4"/>
  <c r="C33" i="4" s="1"/>
  <c r="D40" i="4" s="1"/>
  <c r="B23" i="4"/>
  <c r="C23" i="4"/>
  <c r="C27" i="4"/>
  <c r="B31" i="4"/>
  <c r="C31" i="4"/>
  <c r="C35" i="4" s="1"/>
  <c r="D42" i="4" s="1"/>
  <c r="C3" i="3"/>
  <c r="D3" i="3"/>
  <c r="D23" i="3" s="1"/>
  <c r="D33" i="3" s="1"/>
  <c r="E40" i="3" s="1"/>
  <c r="C7" i="3"/>
  <c r="C31" i="3" s="1"/>
  <c r="C17" i="3"/>
  <c r="D17" i="3" s="1"/>
  <c r="C19" i="3"/>
  <c r="D19" i="3"/>
  <c r="B21" i="3"/>
  <c r="C21" i="3"/>
  <c r="D21" i="3"/>
  <c r="B23" i="3"/>
  <c r="C23" i="3"/>
  <c r="C27" i="3"/>
  <c r="B31" i="3"/>
  <c r="B33" i="3" s="1"/>
  <c r="C40" i="3" s="1"/>
  <c r="C3" i="8"/>
  <c r="C23" i="8" s="1"/>
  <c r="D3" i="8"/>
  <c r="D23" i="8" s="1"/>
  <c r="C7" i="8"/>
  <c r="C17" i="8"/>
  <c r="D17" i="8"/>
  <c r="C19" i="8"/>
  <c r="D19" i="8" s="1"/>
  <c r="B21" i="8"/>
  <c r="C21" i="8"/>
  <c r="D21" i="8"/>
  <c r="B23" i="8"/>
  <c r="C27" i="8"/>
  <c r="B31" i="8" s="1"/>
  <c r="C3" i="9"/>
  <c r="D3" i="9" s="1"/>
  <c r="C7" i="9"/>
  <c r="C17" i="9"/>
  <c r="D17" i="9"/>
  <c r="C19" i="9"/>
  <c r="D19" i="9" s="1"/>
  <c r="B21" i="9"/>
  <c r="C21" i="9"/>
  <c r="B23" i="9"/>
  <c r="C27" i="9"/>
  <c r="B31" i="9"/>
  <c r="C31" i="9"/>
  <c r="B35" i="9" s="1"/>
  <c r="C42" i="9" s="1"/>
  <c r="B33" i="9"/>
  <c r="C40" i="9" s="1"/>
  <c r="C3" i="6"/>
  <c r="D3" i="6" s="1"/>
  <c r="C7" i="6"/>
  <c r="C17" i="6"/>
  <c r="D17" i="6" s="1"/>
  <c r="C19" i="6"/>
  <c r="D19" i="6"/>
  <c r="B21" i="6"/>
  <c r="B33" i="6" s="1"/>
  <c r="C40" i="6" s="1"/>
  <c r="C21" i="6"/>
  <c r="C33" i="6" s="1"/>
  <c r="D40" i="6" s="1"/>
  <c r="B23" i="6"/>
  <c r="C23" i="6"/>
  <c r="C27" i="6"/>
  <c r="B31" i="6"/>
  <c r="C31" i="6"/>
  <c r="C35" i="6" s="1"/>
  <c r="D42" i="6" s="1"/>
  <c r="C3" i="7"/>
  <c r="D3" i="7"/>
  <c r="D23" i="7" s="1"/>
  <c r="C7" i="7"/>
  <c r="C31" i="7" s="1"/>
  <c r="C17" i="7"/>
  <c r="D17" i="7" s="1"/>
  <c r="C19" i="7"/>
  <c r="D19" i="7"/>
  <c r="B21" i="7"/>
  <c r="C21" i="7"/>
  <c r="D21" i="7"/>
  <c r="B23" i="7"/>
  <c r="C23" i="7"/>
  <c r="C27" i="7"/>
  <c r="B31" i="7"/>
  <c r="D33" i="7" s="1"/>
  <c r="E40" i="7" s="1"/>
  <c r="B33" i="8" l="1"/>
  <c r="C40" i="8" s="1"/>
  <c r="C33" i="8"/>
  <c r="D40" i="8" s="1"/>
  <c r="B35" i="7"/>
  <c r="C42" i="7" s="1"/>
  <c r="D35" i="7"/>
  <c r="E42" i="7" s="1"/>
  <c r="C35" i="7"/>
  <c r="D42" i="7" s="1"/>
  <c r="B35" i="3"/>
  <c r="C42" i="3" s="1"/>
  <c r="M45" i="3" s="1"/>
  <c r="D35" i="3"/>
  <c r="E42" i="3" s="1"/>
  <c r="C35" i="3"/>
  <c r="D42" i="3" s="1"/>
  <c r="M46" i="6"/>
  <c r="D33" i="8"/>
  <c r="E40" i="8" s="1"/>
  <c r="M46" i="4"/>
  <c r="M46" i="9"/>
  <c r="M45" i="9"/>
  <c r="D23" i="6"/>
  <c r="D21" i="6"/>
  <c r="D21" i="9"/>
  <c r="D23" i="9"/>
  <c r="D23" i="4"/>
  <c r="D21" i="4"/>
  <c r="B35" i="4"/>
  <c r="C42" i="4" s="1"/>
  <c r="C33" i="7"/>
  <c r="D40" i="7" s="1"/>
  <c r="C33" i="3"/>
  <c r="D40" i="3" s="1"/>
  <c r="B33" i="7"/>
  <c r="C40" i="7" s="1"/>
  <c r="C31" i="8"/>
  <c r="B35" i="6"/>
  <c r="C42" i="6" s="1"/>
  <c r="M45" i="6" s="1"/>
  <c r="C23" i="9"/>
  <c r="C35" i="9" s="1"/>
  <c r="D42" i="9" s="1"/>
  <c r="M49" i="6" l="1"/>
  <c r="M47" i="6"/>
  <c r="M48" i="6"/>
  <c r="M49" i="4"/>
  <c r="M47" i="4"/>
  <c r="M48" i="4"/>
  <c r="M48" i="3"/>
  <c r="M49" i="3"/>
  <c r="M47" i="3"/>
  <c r="M46" i="3"/>
  <c r="M46" i="7"/>
  <c r="M45" i="7"/>
  <c r="D35" i="4"/>
  <c r="E42" i="4" s="1"/>
  <c r="D33" i="4"/>
  <c r="E40" i="4" s="1"/>
  <c r="M49" i="9"/>
  <c r="M47" i="9"/>
  <c r="M48" i="9"/>
  <c r="D35" i="9"/>
  <c r="E42" i="9" s="1"/>
  <c r="D33" i="9"/>
  <c r="E40" i="9" s="1"/>
  <c r="D33" i="6"/>
  <c r="E40" i="6" s="1"/>
  <c r="D35" i="6"/>
  <c r="E42" i="6" s="1"/>
  <c r="C33" i="9"/>
  <c r="D40" i="9" s="1"/>
  <c r="B35" i="8"/>
  <c r="C42" i="8" s="1"/>
  <c r="M45" i="8" s="1"/>
  <c r="C35" i="8"/>
  <c r="D42" i="8" s="1"/>
  <c r="D35" i="8"/>
  <c r="E42" i="8" s="1"/>
  <c r="M46" i="8"/>
  <c r="M47" i="8" l="1"/>
  <c r="M49" i="8"/>
  <c r="M48" i="8"/>
  <c r="M48" i="7"/>
  <c r="M49" i="7"/>
  <c r="M47" i="7"/>
</calcChain>
</file>

<file path=xl/sharedStrings.xml><?xml version="1.0" encoding="utf-8"?>
<sst xmlns="http://schemas.openxmlformats.org/spreadsheetml/2006/main" count="428" uniqueCount="50">
  <si>
    <t>FACTORY CALIBRATION</t>
  </si>
  <si>
    <t>Bridge Resistance</t>
  </si>
  <si>
    <t>Shunt Resistance</t>
  </si>
  <si>
    <t>Excitation</t>
  </si>
  <si>
    <t>KIP</t>
  </si>
  <si>
    <t>N</t>
  </si>
  <si>
    <t>Ω</t>
  </si>
  <si>
    <t>KΩ</t>
  </si>
  <si>
    <t>Load Cell Capacity</t>
  </si>
  <si>
    <t>Rated Output</t>
  </si>
  <si>
    <t>Zero Balance</t>
  </si>
  <si>
    <t>%RO</t>
  </si>
  <si>
    <t>Positive mV/V</t>
  </si>
  <si>
    <t>Negative mV/V</t>
  </si>
  <si>
    <t>Lbs</t>
  </si>
  <si>
    <t>V</t>
  </si>
  <si>
    <t>Factory Slope</t>
  </si>
  <si>
    <t>KIP/mV/V</t>
  </si>
  <si>
    <t>Lbs/mV/V</t>
  </si>
  <si>
    <t>N/mV/V</t>
  </si>
  <si>
    <t>Factory Offset</t>
  </si>
  <si>
    <t>Shunt Load Positive</t>
  </si>
  <si>
    <t>Shunt Load Negative</t>
  </si>
  <si>
    <t>INSTALLED CALIBRATION</t>
  </si>
  <si>
    <t>Shunt Output</t>
  </si>
  <si>
    <t>MEASURED VOLTAGES</t>
  </si>
  <si>
    <t>Shunt Positive</t>
  </si>
  <si>
    <t>Zero Load</t>
  </si>
  <si>
    <t>Shunt Negative</t>
  </si>
  <si>
    <t>LBCB BOX -Load Cell Serial Numbers</t>
  </si>
  <si>
    <t>141728A</t>
  </si>
  <si>
    <t>X1</t>
    <phoneticPr fontId="2" type="noConversion"/>
  </si>
  <si>
    <t>141801A</t>
  </si>
  <si>
    <t>X2</t>
    <phoneticPr fontId="2" type="noConversion"/>
  </si>
  <si>
    <t>141730A</t>
  </si>
  <si>
    <t>Y1</t>
    <phoneticPr fontId="2" type="noConversion"/>
  </si>
  <si>
    <t>141806A</t>
  </si>
  <si>
    <t>Z1</t>
    <phoneticPr fontId="2" type="noConversion"/>
  </si>
  <si>
    <t>141803A</t>
  </si>
  <si>
    <t>Z2</t>
    <phoneticPr fontId="2" type="noConversion"/>
  </si>
  <si>
    <t>141802A</t>
  </si>
  <si>
    <t>Z3</t>
    <phoneticPr fontId="2" type="noConversion"/>
  </si>
  <si>
    <t>Slope</t>
  </si>
  <si>
    <t>R2</t>
  </si>
  <si>
    <t xml:space="preserve">Voltage @ Max Kip </t>
  </si>
  <si>
    <t>Max Kip Compression</t>
    <phoneticPr fontId="12" type="noConversion"/>
  </si>
  <si>
    <t>Max Kip Tension</t>
    <phoneticPr fontId="12" type="noConversion"/>
  </si>
  <si>
    <t>Max Kip Tension</t>
    <phoneticPr fontId="12" type="noConversion"/>
  </si>
  <si>
    <t>Max Kip Compression</t>
    <phoneticPr fontId="12" type="noConversion"/>
  </si>
  <si>
    <t>Previous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</si>
</sst>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0"/>
      <name val="Arial"/>
    </font>
    <font>
      <sz val="8"/>
      <name val="Arial"/>
    </font>
    <font>
      <u/>
      <sz val="10"/>
      <color indexed="36"/>
      <name val="Arial"/>
    </font>
    <font>
      <b/>
      <sz val="12"/>
      <name val="Arial"/>
    </font>
    <font>
      <sz val="12"/>
      <name val="Arial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0"/>
      <name val="Arial"/>
    </font>
    <font>
      <b/>
      <sz val="20"/>
      <color indexed="9"/>
      <name val="Arial"/>
      <family val="2"/>
    </font>
    <font>
      <b/>
      <sz val="12"/>
      <name val="Arial"/>
    </font>
    <font>
      <b/>
      <sz val="14"/>
      <name val="Arial"/>
    </font>
    <font>
      <sz val="16"/>
      <name val="Times New Roman"/>
      <family val="1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wrapText="1"/>
    </xf>
    <xf numFmtId="0" fontId="3" fillId="2" borderId="1" xfId="0" applyFont="1" applyFill="1" applyBorder="1" applyAlignment="1"/>
    <xf numFmtId="0" fontId="3" fillId="2" borderId="2" xfId="0" applyFont="1" applyFill="1" applyBorder="1" applyAlignment="1" applyProtection="1">
      <alignment horizontal="center" wrapText="1"/>
    </xf>
    <xf numFmtId="0" fontId="4" fillId="2" borderId="2" xfId="0" applyFont="1" applyFill="1" applyBorder="1" applyAlignment="1" applyProtection="1">
      <alignment horizontal="center" wrapText="1"/>
    </xf>
    <xf numFmtId="0" fontId="3" fillId="2" borderId="3" xfId="0" applyFont="1" applyFill="1" applyBorder="1" applyAlignment="1" applyProtection="1"/>
    <xf numFmtId="0" fontId="4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/>
    <xf numFmtId="2" fontId="3" fillId="2" borderId="2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 applyProtection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Fill="1" applyBorder="1"/>
    <xf numFmtId="0" fontId="7" fillId="0" borderId="0" xfId="0" applyFont="1"/>
    <xf numFmtId="0" fontId="3" fillId="3" borderId="3" xfId="0" applyFont="1" applyFill="1" applyBorder="1" applyAlignment="1"/>
    <xf numFmtId="2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/>
    <xf numFmtId="2" fontId="3" fillId="3" borderId="3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/>
    <xf numFmtId="2" fontId="3" fillId="3" borderId="4" xfId="0" applyNumberFormat="1" applyFont="1" applyFill="1" applyBorder="1" applyAlignment="1" applyProtection="1">
      <alignment horizontal="center" wrapText="1"/>
    </xf>
    <xf numFmtId="2" fontId="3" fillId="2" borderId="4" xfId="0" applyNumberFormat="1" applyFont="1" applyFill="1" applyBorder="1" applyAlignment="1" applyProtection="1">
      <alignment horizontal="center" wrapText="1"/>
    </xf>
    <xf numFmtId="164" fontId="3" fillId="2" borderId="2" xfId="0" applyNumberFormat="1" applyFont="1" applyFill="1" applyBorder="1" applyAlignment="1" applyProtection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164" fontId="6" fillId="2" borderId="2" xfId="0" applyNumberFormat="1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164" fontId="3" fillId="3" borderId="2" xfId="0" applyNumberFormat="1" applyFont="1" applyFill="1" applyBorder="1" applyAlignment="1" applyProtection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/>
    <xf numFmtId="164" fontId="7" fillId="4" borderId="5" xfId="0" applyNumberFormat="1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8" fillId="4" borderId="6" xfId="0" applyFont="1" applyFill="1" applyBorder="1" applyAlignment="1"/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2" fontId="3" fillId="3" borderId="3" xfId="0" applyNumberFormat="1" applyFont="1" applyFill="1" applyBorder="1" applyAlignment="1" applyProtection="1"/>
    <xf numFmtId="164" fontId="9" fillId="2" borderId="2" xfId="0" applyNumberFormat="1" applyFont="1" applyFill="1" applyBorder="1" applyAlignment="1">
      <alignment horizontal="center" wrapText="1"/>
    </xf>
    <xf numFmtId="164" fontId="9" fillId="3" borderId="2" xfId="0" applyNumberFormat="1" applyFont="1" applyFill="1" applyBorder="1" applyAlignment="1">
      <alignment horizontal="center" wrapText="1"/>
    </xf>
    <xf numFmtId="164" fontId="3" fillId="2" borderId="2" xfId="0" applyNumberFormat="1" applyFont="1" applyFill="1" applyBorder="1" applyAlignment="1" applyProtection="1">
      <alignment horizontal="center"/>
    </xf>
    <xf numFmtId="0" fontId="3" fillId="3" borderId="4" xfId="0" applyFont="1" applyFill="1" applyBorder="1" applyAlignment="1"/>
    <xf numFmtId="2" fontId="3" fillId="2" borderId="1" xfId="0" applyNumberFormat="1" applyFont="1" applyFill="1" applyBorder="1" applyAlignment="1" applyProtection="1">
      <alignment horizontal="center" wrapText="1"/>
    </xf>
    <xf numFmtId="2" fontId="3" fillId="2" borderId="1" xfId="0" applyNumberFormat="1" applyFont="1" applyFill="1" applyBorder="1" applyAlignment="1" applyProtection="1"/>
    <xf numFmtId="0" fontId="3" fillId="3" borderId="2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164" fontId="10" fillId="5" borderId="2" xfId="0" applyNumberFormat="1" applyFont="1" applyFill="1" applyBorder="1" applyAlignment="1">
      <alignment horizontal="left" vertical="center"/>
    </xf>
    <xf numFmtId="164" fontId="9" fillId="5" borderId="2" xfId="0" applyNumberFormat="1" applyFont="1" applyFill="1" applyBorder="1" applyAlignment="1">
      <alignment horizontal="center" wrapText="1"/>
    </xf>
    <xf numFmtId="164" fontId="3" fillId="6" borderId="2" xfId="0" applyNumberFormat="1" applyFont="1" applyFill="1" applyBorder="1" applyAlignment="1" applyProtection="1">
      <alignment horizontal="center" wrapText="1"/>
    </xf>
    <xf numFmtId="164" fontId="3" fillId="6" borderId="2" xfId="0" applyNumberFormat="1" applyFont="1" applyFill="1" applyBorder="1" applyAlignment="1">
      <alignment horizontal="center" wrapText="1"/>
    </xf>
    <xf numFmtId="164" fontId="3" fillId="6" borderId="3" xfId="0" applyNumberFormat="1" applyFont="1" applyFill="1" applyBorder="1" applyAlignment="1">
      <alignment horizontal="center" wrapText="1"/>
    </xf>
    <xf numFmtId="164" fontId="9" fillId="6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11" fillId="0" borderId="0" xfId="0" applyFont="1"/>
    <xf numFmtId="0" fontId="11" fillId="0" borderId="7" xfId="0" applyFont="1" applyBorder="1"/>
    <xf numFmtId="0" fontId="0" fillId="0" borderId="8" xfId="0" applyBorder="1"/>
    <xf numFmtId="0" fontId="11" fillId="0" borderId="9" xfId="0" applyFont="1" applyBorder="1"/>
    <xf numFmtId="0" fontId="0" fillId="0" borderId="10" xfId="0" applyBorder="1"/>
    <xf numFmtId="0" fontId="11" fillId="0" borderId="11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'X1 LOAD CELL'!$B$40:$B$42</c:f>
              <c:numCache>
                <c:formatCode>0.0000</c:formatCode>
                <c:ptCount val="3"/>
                <c:pt idx="0">
                  <c:v>3.04867</c:v>
                </c:pt>
                <c:pt idx="1">
                  <c:v>0.16231799999999999</c:v>
                </c:pt>
                <c:pt idx="2">
                  <c:v>-2.7215099999999999</c:v>
                </c:pt>
              </c:numCache>
            </c:numRef>
          </c:xVal>
          <c:yVal>
            <c:numRef>
              <c:f>'X1 LOAD CELL'!$C$40:$C$42</c:f>
              <c:numCache>
                <c:formatCode>0.0000</c:formatCode>
                <c:ptCount val="3"/>
                <c:pt idx="0">
                  <c:v>94.944852101465386</c:v>
                </c:pt>
                <c:pt idx="1">
                  <c:v>0</c:v>
                </c:pt>
                <c:pt idx="2">
                  <c:v>-95.194042315206275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3088"/>
        <c:axId val="96913664"/>
      </c:scatterChart>
      <c:valAx>
        <c:axId val="969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13664"/>
        <c:crosses val="autoZero"/>
        <c:crossBetween val="midCat"/>
      </c:valAx>
      <c:valAx>
        <c:axId val="9691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13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906454423215464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9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57"/>
                  <c:y val="-0.1789667113009768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'X2 LOAD CELL'!$B$40:$B$42</c:f>
              <c:numCache>
                <c:formatCode>0.0000</c:formatCode>
                <c:ptCount val="3"/>
                <c:pt idx="0">
                  <c:v>2.9597000000000002</c:v>
                </c:pt>
                <c:pt idx="1">
                  <c:v>7.0880299999999993E-2</c:v>
                </c:pt>
                <c:pt idx="2">
                  <c:v>-2.8110200000000001</c:v>
                </c:pt>
              </c:numCache>
            </c:numRef>
          </c:xVal>
          <c:yVal>
            <c:numRef>
              <c:f>'X2 LOAD CELL'!$C$40:$C$42</c:f>
              <c:numCache>
                <c:formatCode>0.0000</c:formatCode>
                <c:ptCount val="3"/>
                <c:pt idx="0">
                  <c:v>95.791373428056886</c:v>
                </c:pt>
                <c:pt idx="1">
                  <c:v>0</c:v>
                </c:pt>
                <c:pt idx="2">
                  <c:v>-95.422942230455845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5392"/>
        <c:axId val="96915968"/>
      </c:scatterChart>
      <c:valAx>
        <c:axId val="969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15968"/>
        <c:crosses val="autoZero"/>
        <c:crossBetween val="midCat"/>
      </c:valAx>
      <c:valAx>
        <c:axId val="9691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15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660262924424051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8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'Y1 LOAD CELL'!$B$40:$B$42</c:f>
              <c:numCache>
                <c:formatCode>0.0000</c:formatCode>
                <c:ptCount val="3"/>
                <c:pt idx="0">
                  <c:v>2.99234</c:v>
                </c:pt>
                <c:pt idx="1">
                  <c:v>0.175562</c:v>
                </c:pt>
                <c:pt idx="2">
                  <c:v>-2.6374499999999999</c:v>
                </c:pt>
              </c:numCache>
            </c:numRef>
          </c:xVal>
          <c:yVal>
            <c:numRef>
              <c:f>'Y1 LOAD CELL'!$C$40:$C$42</c:f>
              <c:numCache>
                <c:formatCode>0.0000</c:formatCode>
                <c:ptCount val="3"/>
                <c:pt idx="0">
                  <c:v>96.309870646610264</c:v>
                </c:pt>
                <c:pt idx="1">
                  <c:v>0</c:v>
                </c:pt>
                <c:pt idx="2">
                  <c:v>-95.488979688069719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7696"/>
        <c:axId val="96918272"/>
      </c:scatterChart>
      <c:valAx>
        <c:axId val="969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18272"/>
        <c:crosses val="autoZero"/>
        <c:crossBetween val="midCat"/>
      </c:valAx>
      <c:valAx>
        <c:axId val="9691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17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71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'Z1 LOAD CELL'!$B$40:$B$42</c:f>
              <c:numCache>
                <c:formatCode>0.0000</c:formatCode>
                <c:ptCount val="3"/>
                <c:pt idx="0">
                  <c:v>3.2391299999999998</c:v>
                </c:pt>
                <c:pt idx="1">
                  <c:v>0.440218</c:v>
                </c:pt>
                <c:pt idx="2">
                  <c:v>-2.3597700000000001</c:v>
                </c:pt>
              </c:numCache>
            </c:numRef>
          </c:xVal>
          <c:yVal>
            <c:numRef>
              <c:f>'Z1 LOAD CELL'!$C$40:$C$42</c:f>
              <c:numCache>
                <c:formatCode>0.0000</c:formatCode>
                <c:ptCount val="3"/>
                <c:pt idx="0">
                  <c:v>96.795137638111001</c:v>
                </c:pt>
                <c:pt idx="1">
                  <c:v>0</c:v>
                </c:pt>
                <c:pt idx="2">
                  <c:v>-96.143402065064336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4976"/>
        <c:axId val="97895552"/>
      </c:scatterChart>
      <c:valAx>
        <c:axId val="978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95552"/>
        <c:crosses val="autoZero"/>
        <c:crossBetween val="midCat"/>
      </c:valAx>
      <c:valAx>
        <c:axId val="97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94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'Z2 LOAD CELL'!$B$40:$B$42</c:f>
              <c:numCache>
                <c:formatCode>0.0000</c:formatCode>
                <c:ptCount val="3"/>
                <c:pt idx="0">
                  <c:v>3.1473599999999999</c:v>
                </c:pt>
                <c:pt idx="1">
                  <c:v>0.282163</c:v>
                </c:pt>
                <c:pt idx="2">
                  <c:v>-2.5787399999999998</c:v>
                </c:pt>
              </c:numCache>
            </c:numRef>
          </c:xVal>
          <c:yVal>
            <c:numRef>
              <c:f>'Z2 LOAD CELL'!$C$40:$C$42</c:f>
              <c:numCache>
                <c:formatCode>0.0000</c:formatCode>
                <c:ptCount val="3"/>
                <c:pt idx="0">
                  <c:v>95.609199838599395</c:v>
                </c:pt>
                <c:pt idx="1">
                  <c:v>0</c:v>
                </c:pt>
                <c:pt idx="2">
                  <c:v>-95.865168116709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7280"/>
        <c:axId val="97897856"/>
      </c:scatterChart>
      <c:valAx>
        <c:axId val="978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97856"/>
        <c:crosses val="autoZero"/>
        <c:crossBetween val="midCat"/>
      </c:valAx>
      <c:valAx>
        <c:axId val="9789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9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'Z3 LOAD CELL'!$B$40:$B$42</c:f>
              <c:numCache>
                <c:formatCode>0.0000</c:formatCode>
                <c:ptCount val="3"/>
                <c:pt idx="0">
                  <c:v>3.1657099999999998</c:v>
                </c:pt>
                <c:pt idx="1">
                  <c:v>0.261407</c:v>
                </c:pt>
                <c:pt idx="2">
                  <c:v>-2.6425100000000001</c:v>
                </c:pt>
              </c:numCache>
            </c:numRef>
          </c:xVal>
          <c:yVal>
            <c:numRef>
              <c:f>'Z3 LOAD CELL'!$C$40:$C$42</c:f>
              <c:numCache>
                <c:formatCode>0.0000</c:formatCode>
                <c:ptCount val="3"/>
                <c:pt idx="0">
                  <c:v>95.481620245532554</c:v>
                </c:pt>
                <c:pt idx="1">
                  <c:v>0</c:v>
                </c:pt>
                <c:pt idx="2">
                  <c:v>-94.578672538474166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9584"/>
        <c:axId val="97900160"/>
      </c:scatterChart>
      <c:valAx>
        <c:axId val="978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00160"/>
        <c:crosses val="autoZero"/>
        <c:crossBetween val="midCat"/>
      </c:valAx>
      <c:valAx>
        <c:axId val="9790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99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133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3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458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66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1844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049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13" sqref="A13"/>
    </sheetView>
  </sheetViews>
  <sheetFormatPr defaultColWidth="8.85546875" defaultRowHeight="12.75" x14ac:dyDescent="0.2"/>
  <cols>
    <col min="1" max="1" width="54.7109375" customWidth="1"/>
    <col min="3" max="3" width="20.5703125" customWidth="1"/>
    <col min="4" max="4" width="13.7109375" customWidth="1"/>
  </cols>
  <sheetData>
    <row r="1" spans="1:3" ht="20.25" x14ac:dyDescent="0.3">
      <c r="A1" s="57" t="s">
        <v>29</v>
      </c>
    </row>
    <row r="2" spans="1:3" ht="21" thickBot="1" x14ac:dyDescent="0.35">
      <c r="A2" s="58"/>
      <c r="C2" t="s">
        <v>42</v>
      </c>
    </row>
    <row r="3" spans="1:3" ht="20.25" x14ac:dyDescent="0.3">
      <c r="A3" s="59" t="s">
        <v>30</v>
      </c>
      <c r="B3" s="60" t="s">
        <v>31</v>
      </c>
      <c r="C3">
        <v>32.951978266894599</v>
      </c>
    </row>
    <row r="4" spans="1:3" ht="20.25" x14ac:dyDescent="0.3">
      <c r="A4" s="61" t="s">
        <v>32</v>
      </c>
      <c r="B4" s="62" t="s">
        <v>33</v>
      </c>
      <c r="C4">
        <v>33.135271036646103</v>
      </c>
    </row>
    <row r="5" spans="1:3" ht="20.25" x14ac:dyDescent="0.3">
      <c r="A5" s="61" t="s">
        <v>34</v>
      </c>
      <c r="B5" s="62" t="s">
        <v>35</v>
      </c>
      <c r="C5">
        <v>34.068589551019997</v>
      </c>
    </row>
    <row r="6" spans="1:3" ht="20.25" x14ac:dyDescent="0.3">
      <c r="A6" s="61" t="s">
        <v>36</v>
      </c>
      <c r="B6" s="62" t="s">
        <v>37</v>
      </c>
      <c r="C6">
        <v>34.460071724369399</v>
      </c>
    </row>
    <row r="7" spans="1:3" ht="20.25" x14ac:dyDescent="0.3">
      <c r="A7" s="61" t="s">
        <v>38</v>
      </c>
      <c r="B7" s="62" t="s">
        <v>39</v>
      </c>
      <c r="C7">
        <v>33.438862066676201</v>
      </c>
    </row>
    <row r="8" spans="1:3" ht="21" thickBot="1" x14ac:dyDescent="0.35">
      <c r="A8" s="63" t="s">
        <v>40</v>
      </c>
      <c r="B8" s="64" t="s">
        <v>41</v>
      </c>
      <c r="C8">
        <v>32.722643513289803</v>
      </c>
    </row>
    <row r="18" spans="1:2" ht="20.25" x14ac:dyDescent="0.3">
      <c r="A18" s="58" t="s">
        <v>32</v>
      </c>
      <c r="B18" t="s">
        <v>33</v>
      </c>
    </row>
    <row r="19" spans="1:2" ht="20.25" x14ac:dyDescent="0.3">
      <c r="A19" s="58" t="s">
        <v>40</v>
      </c>
      <c r="B19" t="s">
        <v>41</v>
      </c>
    </row>
    <row r="20" spans="1:2" ht="20.25" x14ac:dyDescent="0.3">
      <c r="A20" s="58" t="s">
        <v>38</v>
      </c>
      <c r="B20" t="s">
        <v>39</v>
      </c>
    </row>
    <row r="21" spans="1:2" ht="20.25" x14ac:dyDescent="0.3">
      <c r="A21" s="58" t="s">
        <v>36</v>
      </c>
      <c r="B21" t="s">
        <v>37</v>
      </c>
    </row>
    <row r="22" spans="1:2" ht="20.25" x14ac:dyDescent="0.3">
      <c r="A22" s="58" t="s">
        <v>30</v>
      </c>
      <c r="B22" t="s">
        <v>31</v>
      </c>
    </row>
    <row r="23" spans="1:2" ht="20.25" x14ac:dyDescent="0.3">
      <c r="A23" s="58" t="s">
        <v>34</v>
      </c>
      <c r="B23" t="s">
        <v>35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3" zoomScale="85" workbookViewId="0">
      <selection activeCell="L55" sqref="L55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4" style="14" customWidth="1"/>
    <col min="13" max="13" width="14.8554687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350.8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4.1519000000000004</v>
      </c>
      <c r="C11" s="54">
        <v>-4.1372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-5.0999999999999997E-2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2.9022000000000001</v>
      </c>
      <c r="C15" s="55">
        <v>-2.9014000000000002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188.88</v>
      </c>
      <c r="C17" s="27">
        <f>B$17*1000</f>
        <v>188880</v>
      </c>
      <c r="D17" s="27">
        <f>C$17*4.4482216</f>
        <v>840180.09580800007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-189.27</v>
      </c>
      <c r="C19" s="29">
        <f>B$19 * 1000</f>
        <v>-189270</v>
      </c>
      <c r="D19" s="25">
        <f>C$19*4.4482216</f>
        <v>-841914.90223200002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65.145793873882553</v>
      </c>
      <c r="C21" s="27">
        <f>2*C$3 / (B$11 - C$11)</f>
        <v>65145.793873882561</v>
      </c>
      <c r="D21" s="27">
        <f>2*D$3 / (B$11 - C$11)</f>
        <v>289782.92745895206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-0.13769999999999999</v>
      </c>
      <c r="C23" s="29">
        <f>C$3 *(B$13/100)</f>
        <v>-137.69999999999999</v>
      </c>
      <c r="D23" s="29">
        <f>D$3 *(B$13/100)</f>
        <v>-612.52011431999983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1.4595347826375127</v>
      </c>
      <c r="C31" s="29">
        <f>C15 *(($C$7 + $B$5)/($C$27+ $B$5))</f>
        <v>-1.4591324575647715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94.944852101465386</v>
      </c>
      <c r="C33" s="27">
        <f>C21*$B$31+C23</f>
        <v>94944.852101465396</v>
      </c>
      <c r="D33" s="27">
        <f>D21*$B$31+D23</f>
        <v>422335.74192654371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-95.194042315206275</v>
      </c>
      <c r="C35" s="29">
        <f>C21*$C$31+C23</f>
        <v>-95194.042315206301</v>
      </c>
      <c r="D35" s="29">
        <f>D21*$C$31+D23</f>
        <v>-423444.19521781459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3.04867</v>
      </c>
      <c r="C40" s="49">
        <f>B33</f>
        <v>94.944852101465386</v>
      </c>
      <c r="D40" s="49">
        <f>C33</f>
        <v>94944.852101465396</v>
      </c>
      <c r="E40" s="49">
        <f>D33</f>
        <v>422335.74192654371</v>
      </c>
    </row>
    <row r="41" spans="1:13" ht="23.25" customHeight="1" x14ac:dyDescent="0.2">
      <c r="A41" s="48" t="s">
        <v>27</v>
      </c>
      <c r="B41" s="51">
        <v>0.16231799999999999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-2.7215099999999999</v>
      </c>
      <c r="C42" s="49">
        <f>B35</f>
        <v>-95.194042315206275</v>
      </c>
      <c r="D42" s="49">
        <f>C35</f>
        <v>-95194.042315206301</v>
      </c>
      <c r="E42" s="49">
        <f>D35</f>
        <v>-423444.19521781459</v>
      </c>
    </row>
    <row r="45" spans="1:13" x14ac:dyDescent="0.2">
      <c r="L45" s="14" t="s">
        <v>42</v>
      </c>
      <c r="M45" s="14">
        <f>SLOPE(C40:C42,B40:B42)</f>
        <v>32.951978266894642</v>
      </c>
    </row>
    <row r="46" spans="1:13" x14ac:dyDescent="0.2">
      <c r="L46" s="14" t="s">
        <v>43</v>
      </c>
      <c r="M46" s="14">
        <f>RSQ(C40:C42,B40:B42)</f>
        <v>0.99999898151009714</v>
      </c>
    </row>
    <row r="47" spans="1:13" x14ac:dyDescent="0.2">
      <c r="L47" s="14" t="s">
        <v>44</v>
      </c>
      <c r="M47" s="14">
        <f>330/M45</f>
        <v>10.01457324738333</v>
      </c>
    </row>
    <row r="48" spans="1:13" x14ac:dyDescent="0.2">
      <c r="L48" s="14" t="s">
        <v>45</v>
      </c>
      <c r="M48" s="14">
        <f>-(-10-B41)*M45</f>
        <v>334.86848187727225</v>
      </c>
    </row>
    <row r="49" spans="12:13" x14ac:dyDescent="0.2">
      <c r="L49" s="14" t="s">
        <v>46</v>
      </c>
      <c r="M49" s="14">
        <f>-(10-B41)*M45</f>
        <v>-324.17108346062059</v>
      </c>
    </row>
    <row r="51" spans="12:13" x14ac:dyDescent="0.2">
      <c r="L51" s="14" t="s">
        <v>49</v>
      </c>
      <c r="M51" s="14">
        <v>16.917487903346107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7" zoomScale="85" workbookViewId="0">
      <selection activeCell="M45" sqref="M45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351.1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4.1405000000000003</v>
      </c>
      <c r="C11" s="54">
        <v>-4.13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3.5999999999999997E-2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2.9142999999999999</v>
      </c>
      <c r="C15" s="55">
        <v>-2.9089999999999998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190.16</v>
      </c>
      <c r="C17" s="27">
        <f>B$17*1000</f>
        <v>190160</v>
      </c>
      <c r="D17" s="27">
        <f>C$17*4.4482216</f>
        <v>845873.819456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-190.15</v>
      </c>
      <c r="C19" s="29">
        <f>B$19 * 1000</f>
        <v>-190150</v>
      </c>
      <c r="D19" s="25">
        <f>C$19*4.4482216</f>
        <v>-845829.33724000002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65.292303971948485</v>
      </c>
      <c r="C21" s="27">
        <f>2*C$3 / (B$11 - C$11)</f>
        <v>65292.303971948488</v>
      </c>
      <c r="D21" s="27">
        <f>2*D$3 / (B$11 - C$11)</f>
        <v>290434.63684178703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9.7199999999999995E-2</v>
      </c>
      <c r="C23" s="29">
        <f>C$3 *(B$13/100)</f>
        <v>97.199999999999989</v>
      </c>
      <c r="D23" s="29">
        <f>D$3 *(B$13/100)</f>
        <v>432.36713951999997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1.4656271506236009</v>
      </c>
      <c r="C31" s="29">
        <f>C15 *(($C$7 + $B$5)/($C$27+ $B$5))</f>
        <v>-1.4629617339203429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95.791373428056886</v>
      </c>
      <c r="C33" s="27">
        <f>C21*$B$31+C23</f>
        <v>95791.373428056875</v>
      </c>
      <c r="D33" s="27">
        <f>D21*$B$31+D23</f>
        <v>426101.25637634861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-95.422942230455845</v>
      </c>
      <c r="C35" s="29">
        <f>C21*$C$31+C23</f>
        <v>-95422.942230455854</v>
      </c>
      <c r="D35" s="29">
        <f>D21*$C$31+D23</f>
        <v>-424462.39276506583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2.9597000000000002</v>
      </c>
      <c r="C40" s="49">
        <f>B33</f>
        <v>95.791373428056886</v>
      </c>
      <c r="D40" s="49">
        <f>C33</f>
        <v>95791.373428056875</v>
      </c>
      <c r="E40" s="49">
        <f>D33</f>
        <v>426101.25637634861</v>
      </c>
    </row>
    <row r="41" spans="1:13" ht="23.25" customHeight="1" x14ac:dyDescent="0.2">
      <c r="A41" s="48" t="s">
        <v>27</v>
      </c>
      <c r="B41" s="51">
        <v>7.0880299999999993E-2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-2.8110200000000001</v>
      </c>
      <c r="C42" s="49">
        <f>B35</f>
        <v>-95.422942230455845</v>
      </c>
      <c r="D42" s="49">
        <f>C35</f>
        <v>-95422.942230455854</v>
      </c>
      <c r="E42" s="49">
        <f>D35</f>
        <v>-424462.39276506583</v>
      </c>
    </row>
    <row r="45" spans="1:13" x14ac:dyDescent="0.2">
      <c r="L45" s="14" t="s">
        <v>42</v>
      </c>
      <c r="M45" s="14">
        <f>SLOPE(C40:C42,B40:B42)</f>
        <v>33.135271036646103</v>
      </c>
    </row>
    <row r="46" spans="1:13" x14ac:dyDescent="0.2">
      <c r="L46" s="14" t="s">
        <v>43</v>
      </c>
      <c r="M46" s="14">
        <f>RSQ(C40:C42,B40:B42)</f>
        <v>0.99999982346319549</v>
      </c>
    </row>
    <row r="47" spans="1:13" x14ac:dyDescent="0.2">
      <c r="L47" s="14" t="s">
        <v>44</v>
      </c>
      <c r="M47" s="14">
        <f>330/M45</f>
        <v>9.9591761188563996</v>
      </c>
    </row>
    <row r="48" spans="1:13" x14ac:dyDescent="0.2">
      <c r="L48" s="14" t="s">
        <v>45</v>
      </c>
      <c r="M48" s="14">
        <f>-(-10-B41)*M45</f>
        <v>333.70134831811981</v>
      </c>
    </row>
    <row r="49" spans="12:13" x14ac:dyDescent="0.2">
      <c r="L49" s="14" t="s">
        <v>46</v>
      </c>
      <c r="M49" s="14">
        <f>-(10-B41)*M45</f>
        <v>-329.00407241480224</v>
      </c>
    </row>
    <row r="51" spans="12:13" x14ac:dyDescent="0.2">
      <c r="L51" s="14" t="s">
        <v>49</v>
      </c>
      <c r="M51" s="14">
        <v>16.47982102341377</v>
      </c>
    </row>
  </sheetData>
  <phoneticPr fontId="1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5" workbookViewId="0">
      <selection activeCell="M45" sqref="M45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350.1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4.1119000000000003</v>
      </c>
      <c r="C11" s="54">
        <v>-4.1048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0.14099999999999999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2.9024999999999999</v>
      </c>
      <c r="C15" s="55">
        <v>-2.9007000000000001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190.59</v>
      </c>
      <c r="C17" s="27">
        <f>B$17*1000</f>
        <v>190590</v>
      </c>
      <c r="D17" s="27">
        <f>C$17*4.4482216</f>
        <v>847786.55474399996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-190.79</v>
      </c>
      <c r="C19" s="29">
        <f>B$19 * 1000</f>
        <v>-190790</v>
      </c>
      <c r="D19" s="25">
        <f>C$19*4.4482216</f>
        <v>-848676.19906400004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65.719814524079013</v>
      </c>
      <c r="C21" s="27">
        <f>2*C$3 / (B$11 - C$11)</f>
        <v>65719.814524079018</v>
      </c>
      <c r="D21" s="27">
        <f>2*D$3 / (B$11 - C$11)</f>
        <v>292336.298514002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0.38069999999999993</v>
      </c>
      <c r="C23" s="29">
        <f>C$3 *(B$13/100)</f>
        <v>380.69999999999993</v>
      </c>
      <c r="D23" s="29">
        <f>D$3 *(B$13/100)</f>
        <v>1693.4379631199997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1.4596689193555601</v>
      </c>
      <c r="C31" s="29">
        <f>C15 *(($C$7 + $B$5)/($C$27+ $B$5))</f>
        <v>-1.4587636983203009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96.309870646610264</v>
      </c>
      <c r="C33" s="27">
        <f>C21*$B$31+C23</f>
        <v>96309.870646610259</v>
      </c>
      <c r="D33" s="27">
        <f>D21*$B$31+D23</f>
        <v>428407.6469034577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-95.488979688069719</v>
      </c>
      <c r="C35" s="29">
        <f>C21*$C$31+C23</f>
        <v>-95488.979688069739</v>
      </c>
      <c r="D35" s="29">
        <f>D21*$C$31+D23</f>
        <v>-424756.14201043308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2.99234</v>
      </c>
      <c r="C40" s="49">
        <f>B33</f>
        <v>96.309870646610264</v>
      </c>
      <c r="D40" s="49">
        <f>C33</f>
        <v>96309.870646610259</v>
      </c>
      <c r="E40" s="49">
        <f>D33</f>
        <v>428407.6469034577</v>
      </c>
    </row>
    <row r="41" spans="1:13" ht="23.25" customHeight="1" x14ac:dyDescent="0.2">
      <c r="A41" s="48" t="s">
        <v>27</v>
      </c>
      <c r="B41" s="51">
        <v>0.175562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-2.6374499999999999</v>
      </c>
      <c r="C42" s="49">
        <f>B35</f>
        <v>-95.488979688069719</v>
      </c>
      <c r="D42" s="49">
        <f>C35</f>
        <v>-95488.979688069739</v>
      </c>
      <c r="E42" s="49">
        <f>D35</f>
        <v>-424756.14201043308</v>
      </c>
    </row>
    <row r="45" spans="1:13" x14ac:dyDescent="0.2">
      <c r="L45" s="14" t="s">
        <v>42</v>
      </c>
      <c r="M45" s="14">
        <f>SLOPE(C40:C42,B40:B42)</f>
        <v>34.068589551019969</v>
      </c>
    </row>
    <row r="46" spans="1:13" x14ac:dyDescent="0.2">
      <c r="L46" s="14" t="s">
        <v>43</v>
      </c>
      <c r="M46" s="14">
        <f>RSQ(C40:C42,B40:B42)</f>
        <v>0.999995653547882</v>
      </c>
    </row>
    <row r="47" spans="1:13" x14ac:dyDescent="0.2">
      <c r="L47" s="14" t="s">
        <v>44</v>
      </c>
      <c r="M47" s="14">
        <f>330/M45</f>
        <v>9.6863417109124264</v>
      </c>
    </row>
    <row r="48" spans="1:13" x14ac:dyDescent="0.2">
      <c r="L48" s="14" t="s">
        <v>45</v>
      </c>
      <c r="M48" s="14">
        <f>-(-10-B41)*M45</f>
        <v>346.66704522895583</v>
      </c>
    </row>
    <row r="49" spans="12:13" x14ac:dyDescent="0.2">
      <c r="L49" s="14" t="s">
        <v>46</v>
      </c>
      <c r="M49" s="14">
        <f>-(10-B41)*M45</f>
        <v>-334.70474579144354</v>
      </c>
    </row>
    <row r="51" spans="12:13" x14ac:dyDescent="0.2">
      <c r="L51" s="14" t="s">
        <v>49</v>
      </c>
      <c r="M51" s="14">
        <v>16.612097781298012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M45" sqref="M45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5.7109375" style="14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350.7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4.0941000000000001</v>
      </c>
      <c r="C11" s="54">
        <v>-4.0770999999999997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0.125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2.9022999999999999</v>
      </c>
      <c r="C15" s="55">
        <v>-2.903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191.57</v>
      </c>
      <c r="C17" s="27">
        <f>B$17*1000</f>
        <v>191570</v>
      </c>
      <c r="D17" s="27">
        <f>C$17*4.4482216</f>
        <v>852145.81191200006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-192.18</v>
      </c>
      <c r="C19" s="29">
        <f>B$19 * 1000</f>
        <v>-192180</v>
      </c>
      <c r="D19" s="25">
        <f>C$19*4.4482216</f>
        <v>-854859.22708800004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66.085764636773064</v>
      </c>
      <c r="C21" s="27">
        <f>2*C$3 / (B$11 - C$11)</f>
        <v>66085.764636773063</v>
      </c>
      <c r="D21" s="27">
        <f>2*D$3 / (B$11 - C$11)</f>
        <v>293964.12570981006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0.33750000000000002</v>
      </c>
      <c r="C23" s="29">
        <f>C$3 *(B$13/100)</f>
        <v>337.5</v>
      </c>
      <c r="D23" s="29">
        <f>D$3 *(B$13/100)</f>
        <v>1501.2747899999999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1.4595826827195046</v>
      </c>
      <c r="C31" s="29">
        <f>C15 *(($C$7 + $B$5)/($C$27+ $B$5))</f>
        <v>-1.4599347165815808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96.795137638111001</v>
      </c>
      <c r="C33" s="27">
        <f>C21*$B$31+C23</f>
        <v>96795.137638111002</v>
      </c>
      <c r="D33" s="27">
        <f>D21*$B$31+D23</f>
        <v>430566.2220168183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-96.143402065064336</v>
      </c>
      <c r="C35" s="29">
        <f>C21*$C$31+C23</f>
        <v>-96143.402065064336</v>
      </c>
      <c r="D35" s="29">
        <f>D21*$C$31+D23</f>
        <v>-427667.15776330372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3.2391299999999998</v>
      </c>
      <c r="C40" s="49">
        <f>B33</f>
        <v>96.795137638111001</v>
      </c>
      <c r="D40" s="49">
        <f>C33</f>
        <v>96795.137638111002</v>
      </c>
      <c r="E40" s="49">
        <f>D33</f>
        <v>430566.2220168183</v>
      </c>
    </row>
    <row r="41" spans="1:13" ht="23.25" customHeight="1" x14ac:dyDescent="0.2">
      <c r="A41" s="48" t="s">
        <v>27</v>
      </c>
      <c r="B41" s="51">
        <v>0.440218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-2.3597700000000001</v>
      </c>
      <c r="C42" s="49">
        <f>B35</f>
        <v>-96.143402065064336</v>
      </c>
      <c r="D42" s="49">
        <f>C35</f>
        <v>-96143.402065064336</v>
      </c>
      <c r="E42" s="49">
        <f>D35</f>
        <v>-427667.15776330372</v>
      </c>
    </row>
    <row r="45" spans="1:13" x14ac:dyDescent="0.2">
      <c r="L45" s="14" t="s">
        <v>42</v>
      </c>
      <c r="M45" s="14">
        <f>SLOPE(C40:C42,B40:B42)</f>
        <v>34.460071724369449</v>
      </c>
    </row>
    <row r="46" spans="1:13" x14ac:dyDescent="0.2">
      <c r="L46" s="14" t="s">
        <v>43</v>
      </c>
      <c r="M46" s="14">
        <f>RSQ(C40:C42,B40:B42)</f>
        <v>0.99999575141975972</v>
      </c>
    </row>
    <row r="47" spans="1:13" x14ac:dyDescent="0.2">
      <c r="L47" s="14" t="s">
        <v>44</v>
      </c>
      <c r="M47" s="14">
        <f>330/M45</f>
        <v>9.5763004395208746</v>
      </c>
    </row>
    <row r="48" spans="1:13" x14ac:dyDescent="0.2">
      <c r="L48" s="14" t="s">
        <v>45</v>
      </c>
      <c r="M48" s="14">
        <f>-(-10-B41)*M45</f>
        <v>359.77066109805293</v>
      </c>
    </row>
    <row r="49" spans="12:13" x14ac:dyDescent="0.2">
      <c r="L49" s="14" t="s">
        <v>47</v>
      </c>
      <c r="M49" s="14">
        <f>-(10-B41)*M45</f>
        <v>-329.43077338933603</v>
      </c>
    </row>
    <row r="51" spans="12:13" x14ac:dyDescent="0.2">
      <c r="L51" s="14" t="s">
        <v>49</v>
      </c>
      <c r="M51" s="14">
        <v>16.824118713985666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7" zoomScale="85" workbookViewId="0">
      <selection activeCell="M45" sqref="M45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6.28515625" style="14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350.2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4.1220999999999997</v>
      </c>
      <c r="C11" s="54">
        <v>-4.1117999999999997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-7.0000000000000007E-2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2.9045999999999998</v>
      </c>
      <c r="C15" s="55">
        <v>-2.9009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190.42</v>
      </c>
      <c r="C17" s="27">
        <f>B$17*1000</f>
        <v>190420</v>
      </c>
      <c r="D17" s="27">
        <f>C$17*4.4482216</f>
        <v>847030.35707200004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-190.44</v>
      </c>
      <c r="C19" s="29">
        <f>B$19 * 1000</f>
        <v>-190440</v>
      </c>
      <c r="D19" s="25">
        <f>C$19*4.4482216</f>
        <v>-847119.32150399999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65.582530756992441</v>
      </c>
      <c r="C21" s="27">
        <f>2*C$3 / (B$11 - C$11)</f>
        <v>65582.530756992448</v>
      </c>
      <c r="D21" s="27">
        <f>2*D$3 / (B$11 - C$11)</f>
        <v>291725.62989591813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-0.18900000000000003</v>
      </c>
      <c r="C23" s="29">
        <f>C$3 *(B$13/100)</f>
        <v>-189.00000000000003</v>
      </c>
      <c r="D23" s="29">
        <f>D$3 *(B$13/100)</f>
        <v>-840.7138824000001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1.4607274030574877</v>
      </c>
      <c r="C31" s="29">
        <f>C15 *(($C$7 + $B$5)/($C$27+ $B$5))</f>
        <v>-1.4588666678817968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95.609199838599395</v>
      </c>
      <c r="C33" s="27">
        <f>C21*$B$31+C23</f>
        <v>95609.199838599394</v>
      </c>
      <c r="D33" s="27">
        <f>D21*$B$31+D23</f>
        <v>425290.90788077429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-95.865168116709</v>
      </c>
      <c r="C35" s="29">
        <f>C21*$C$31+C23</f>
        <v>-95865.168116709028</v>
      </c>
      <c r="D35" s="29">
        <f>D21*$C$31+D23</f>
        <v>-426429.51150437637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3.1473599999999999</v>
      </c>
      <c r="C40" s="49">
        <f>B33</f>
        <v>95.609199838599395</v>
      </c>
      <c r="D40" s="49">
        <f>C33</f>
        <v>95609.199838599394</v>
      </c>
      <c r="E40" s="49">
        <f>D33</f>
        <v>425290.90788077429</v>
      </c>
    </row>
    <row r="41" spans="1:13" ht="23.25" customHeight="1" x14ac:dyDescent="0.2">
      <c r="A41" s="48" t="s">
        <v>27</v>
      </c>
      <c r="B41" s="51">
        <v>0.282163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-2.5787399999999998</v>
      </c>
      <c r="C42" s="49">
        <f>B35</f>
        <v>-95.865168116709</v>
      </c>
      <c r="D42" s="49">
        <f>C35</f>
        <v>-95865.168116709028</v>
      </c>
      <c r="E42" s="49">
        <f>D35</f>
        <v>-426429.51150437637</v>
      </c>
    </row>
    <row r="45" spans="1:13" x14ac:dyDescent="0.2">
      <c r="L45" s="14" t="s">
        <v>42</v>
      </c>
      <c r="M45" s="14">
        <f>SLOPE(C40:C42,B40:B42)</f>
        <v>33.438862066676194</v>
      </c>
    </row>
    <row r="46" spans="1:13" x14ac:dyDescent="0.2">
      <c r="L46" s="14" t="s">
        <v>43</v>
      </c>
      <c r="M46" s="14">
        <f>RSQ(C40:C42,B40:B42)</f>
        <v>0.99999854852393466</v>
      </c>
    </row>
    <row r="47" spans="1:13" x14ac:dyDescent="0.2">
      <c r="L47" s="14" t="s">
        <v>44</v>
      </c>
      <c r="M47" s="14">
        <f>330/M45</f>
        <v>9.8687568776111121</v>
      </c>
    </row>
    <row r="48" spans="1:13" x14ac:dyDescent="0.2">
      <c r="L48" s="14" t="s">
        <v>48</v>
      </c>
      <c r="M48" s="14">
        <f>-(-10-B41)*M45</f>
        <v>343.82383030408153</v>
      </c>
    </row>
    <row r="49" spans="12:13" x14ac:dyDescent="0.2">
      <c r="L49" s="14" t="s">
        <v>47</v>
      </c>
      <c r="M49" s="14">
        <f>-(10-B41)*M45</f>
        <v>-324.95341102944235</v>
      </c>
    </row>
    <row r="51" spans="12:13" x14ac:dyDescent="0.2">
      <c r="L51" s="14" t="s">
        <v>49</v>
      </c>
      <c r="M51" s="14">
        <v>16.605233842836896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3" zoomScale="85" workbookViewId="0">
      <selection activeCell="M45" sqref="M45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350.8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4.1516999999999999</v>
      </c>
      <c r="C11" s="54">
        <v>-4.1433999999999997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0.16600000000000001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2.9028</v>
      </c>
      <c r="C15" s="55">
        <v>-2.9026000000000001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188.9</v>
      </c>
      <c r="C17" s="27">
        <f>B$17*1000</f>
        <v>188900</v>
      </c>
      <c r="D17" s="27">
        <f>C$17*4.4482216</f>
        <v>840269.06024000002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-189.1</v>
      </c>
      <c r="C19" s="29">
        <f>B$19 * 1000</f>
        <v>-189100</v>
      </c>
      <c r="D19" s="25">
        <f>C$19*4.4482216</f>
        <v>-841158.70455999998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65.098672710395292</v>
      </c>
      <c r="C21" s="27">
        <f>2*C$3 / (B$11 - C$11)</f>
        <v>65098.672710395294</v>
      </c>
      <c r="D21" s="27">
        <f>2*D$3 / (B$11 - C$11)</f>
        <v>289573.32208171091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0.44819999999999999</v>
      </c>
      <c r="C23" s="29">
        <f>C$3 *(B$13/100)</f>
        <v>448.2</v>
      </c>
      <c r="D23" s="29">
        <f>D$3 *(B$13/100)</f>
        <v>1993.6929211199999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1.4598365264420687</v>
      </c>
      <c r="C31" s="29">
        <f>C15 *(($C$7 + $B$5)/($C$27+ $B$5))</f>
        <v>-1.4597359451738834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95.481620245532554</v>
      </c>
      <c r="C33" s="27">
        <f>C21*$B$31+C23</f>
        <v>95481.620245532555</v>
      </c>
      <c r="D33" s="27">
        <f>D21*$B$31+D23</f>
        <v>424723.40557917522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-94.578672538474166</v>
      </c>
      <c r="C35" s="29">
        <f>C21*$C$31+C23</f>
        <v>-94578.672538474173</v>
      </c>
      <c r="D35" s="29">
        <f>D21*$C$31+D23</f>
        <v>-420706.89408496767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3.1657099999999998</v>
      </c>
      <c r="C40" s="49">
        <f>B33</f>
        <v>95.481620245532554</v>
      </c>
      <c r="D40" s="49">
        <f>C33</f>
        <v>95481.620245532555</v>
      </c>
      <c r="E40" s="49">
        <f>D33</f>
        <v>424723.40557917522</v>
      </c>
    </row>
    <row r="41" spans="1:13" ht="23.25" customHeight="1" x14ac:dyDescent="0.2">
      <c r="A41" s="48" t="s">
        <v>27</v>
      </c>
      <c r="B41" s="51">
        <v>0.261407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-2.6425100000000001</v>
      </c>
      <c r="C42" s="49">
        <f>B35</f>
        <v>-94.578672538474166</v>
      </c>
      <c r="D42" s="49">
        <f>C35</f>
        <v>-94578.672538474173</v>
      </c>
      <c r="E42" s="49">
        <f>D35</f>
        <v>-420706.89408496767</v>
      </c>
    </row>
    <row r="45" spans="1:13" x14ac:dyDescent="0.2">
      <c r="L45" s="14" t="s">
        <v>42</v>
      </c>
      <c r="M45" s="14">
        <f>SLOPE(C40:C42,B40:B42)</f>
        <v>32.722643513289796</v>
      </c>
    </row>
    <row r="46" spans="1:13" x14ac:dyDescent="0.2">
      <c r="L46" s="14" t="s">
        <v>43</v>
      </c>
      <c r="M46" s="14">
        <f>RSQ(C40:C42,B40:B42)</f>
        <v>0.99999268554798726</v>
      </c>
    </row>
    <row r="47" spans="1:13" x14ac:dyDescent="0.2">
      <c r="L47" s="14" t="s">
        <v>44</v>
      </c>
      <c r="M47" s="14">
        <f>330/M45</f>
        <v>10.084759804505881</v>
      </c>
    </row>
    <row r="48" spans="1:13" x14ac:dyDescent="0.2">
      <c r="L48" s="14" t="s">
        <v>45</v>
      </c>
      <c r="M48" s="14">
        <f>-(-10-B41)*M45</f>
        <v>335.7803632057765</v>
      </c>
    </row>
    <row r="49" spans="12:13" x14ac:dyDescent="0.2">
      <c r="L49" s="14" t="s">
        <v>46</v>
      </c>
      <c r="M49" s="14">
        <f>-(10-B41)*M45</f>
        <v>-318.67250706001943</v>
      </c>
    </row>
    <row r="51" spans="12:13" x14ac:dyDescent="0.2">
      <c r="L51" s="14" t="s">
        <v>49</v>
      </c>
      <c r="M51" s="14">
        <v>16.570631156612254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LBCB Serial Numbers</vt:lpstr>
      <vt:lpstr>X1 LOAD CELL</vt:lpstr>
      <vt:lpstr>X2 LOAD CELL</vt:lpstr>
      <vt:lpstr>Y1 LOAD CELL</vt:lpstr>
      <vt:lpstr>Z1 LOAD CELL</vt:lpstr>
      <vt:lpstr>Z2 LOAD CELL</vt:lpstr>
      <vt:lpstr>Z3 LOAD CELL</vt:lpstr>
    </vt:vector>
  </TitlesOfParts>
  <Company>the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Bletzinger, Michael Erwin</cp:lastModifiedBy>
  <dcterms:created xsi:type="dcterms:W3CDTF">2006-04-01T03:23:52Z</dcterms:created>
  <dcterms:modified xsi:type="dcterms:W3CDTF">2014-06-05T13:13:36Z</dcterms:modified>
</cp:coreProperties>
</file>