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4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20" windowWidth="19035" windowHeight="12270" activeTab="2"/>
  </bookViews>
  <sheets>
    <sheet name="calibration_external_LVDT" sheetId="12" r:id="rId1"/>
    <sheet name="LBCB1" sheetId="5" r:id="rId2"/>
    <sheet name="LBCB2" sheetId="11" r:id="rId3"/>
    <sheet name="OM Parameters-LBCB1" sheetId="4" r:id="rId4"/>
    <sheet name="OM Parameters-LBCB2" sheetId="13" r:id="rId5"/>
    <sheet name="SWController" sheetId="3" r:id="rId6"/>
    <sheet name="Actuator_Limits" sheetId="6" r:id="rId7"/>
    <sheet name="Rough Calibration" sheetId="7" r:id="rId8"/>
    <sheet name="Rough Calibration Modified" sheetId="10" r:id="rId9"/>
    <sheet name="Rough Calibration 2" sheetId="8" r:id="rId10"/>
    <sheet name="Comparison" sheetId="9" r:id="rId11"/>
  </sheets>
  <calcPr calcId="144525"/>
</workbook>
</file>

<file path=xl/calcChain.xml><?xml version="1.0" encoding="utf-8"?>
<calcChain xmlns="http://schemas.openxmlformats.org/spreadsheetml/2006/main">
  <c r="I164" i="11" l="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63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32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01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70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36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7" i="11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63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32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01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70" i="5"/>
  <c r="I37" i="5"/>
  <c r="I38" i="5"/>
  <c r="I39" i="5"/>
  <c r="I40" i="5"/>
  <c r="I41" i="5"/>
  <c r="I42" i="5"/>
  <c r="I43" i="5"/>
  <c r="I44" i="5"/>
  <c r="I45" i="5"/>
  <c r="I46" i="5"/>
  <c r="I47" i="5"/>
  <c r="I48" i="5"/>
  <c r="I36" i="5"/>
  <c r="I8" i="5"/>
  <c r="I9" i="5"/>
  <c r="I10" i="5"/>
  <c r="I12" i="5"/>
  <c r="I13" i="5"/>
  <c r="I14" i="5"/>
  <c r="I15" i="5"/>
  <c r="I16" i="5"/>
  <c r="I17" i="5"/>
  <c r="I18" i="5"/>
  <c r="I19" i="5"/>
  <c r="I20" i="5"/>
  <c r="I7" i="5"/>
  <c r="E11" i="13"/>
  <c r="E10" i="13"/>
  <c r="E9" i="13"/>
  <c r="E8" i="13"/>
  <c r="E7" i="13"/>
  <c r="E6" i="13"/>
  <c r="C11" i="13"/>
  <c r="C10" i="13"/>
  <c r="C9" i="13"/>
  <c r="C8" i="13"/>
  <c r="C7" i="13"/>
  <c r="C6" i="13"/>
  <c r="C27" i="13"/>
  <c r="C26" i="13"/>
  <c r="C25" i="13"/>
  <c r="C24" i="13"/>
  <c r="C23" i="13"/>
  <c r="C22" i="13"/>
  <c r="C27" i="4"/>
  <c r="C26" i="4"/>
  <c r="C25" i="4"/>
  <c r="C24" i="4"/>
  <c r="C23" i="4"/>
  <c r="C22" i="4"/>
  <c r="E11" i="4"/>
  <c r="E10" i="4"/>
  <c r="E9" i="4"/>
  <c r="E8" i="4"/>
  <c r="E7" i="4"/>
  <c r="E6" i="4"/>
  <c r="C11" i="4"/>
  <c r="C10" i="4"/>
  <c r="C9" i="4"/>
  <c r="C8" i="4"/>
  <c r="C7" i="4"/>
  <c r="C6" i="4"/>
  <c r="H180" i="11" l="1"/>
  <c r="H181" i="11"/>
  <c r="H182" i="11"/>
  <c r="H183" i="11"/>
  <c r="H149" i="11"/>
  <c r="H150" i="11"/>
  <c r="H151" i="11"/>
  <c r="H152" i="11"/>
  <c r="H118" i="11"/>
  <c r="H119" i="11"/>
  <c r="H120" i="11"/>
  <c r="H121" i="11"/>
  <c r="H87" i="11"/>
  <c r="H88" i="11"/>
  <c r="H89" i="11"/>
  <c r="H90" i="11"/>
  <c r="H87" i="5"/>
  <c r="H88" i="5"/>
  <c r="H89" i="5"/>
  <c r="H90" i="5"/>
  <c r="H180" i="5"/>
  <c r="H181" i="5"/>
  <c r="H182" i="5"/>
  <c r="H183" i="5"/>
  <c r="H118" i="5"/>
  <c r="H119" i="5"/>
  <c r="H120" i="5"/>
  <c r="H121" i="5"/>
  <c r="H150" i="5"/>
  <c r="H151" i="5"/>
  <c r="H152" i="5"/>
  <c r="H153" i="5"/>
  <c r="H149" i="5"/>
  <c r="Y16" i="5"/>
  <c r="Y17" i="5"/>
  <c r="Y18" i="5"/>
  <c r="Y19" i="5"/>
  <c r="Y20" i="5"/>
  <c r="Y21" i="5"/>
  <c r="Y22" i="5"/>
  <c r="Y15" i="5"/>
  <c r="Y7" i="5"/>
  <c r="Y8" i="5"/>
  <c r="Y9" i="5"/>
  <c r="Y10" i="5"/>
  <c r="Y11" i="5"/>
  <c r="Y12" i="5"/>
  <c r="Y13" i="5"/>
  <c r="Y6" i="5"/>
  <c r="T6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63" i="5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20" i="5"/>
  <c r="H19" i="5"/>
  <c r="H18" i="5"/>
  <c r="H17" i="5"/>
  <c r="H16" i="5"/>
  <c r="H15" i="5"/>
  <c r="H14" i="5"/>
  <c r="H13" i="5"/>
  <c r="H12" i="5"/>
  <c r="H10" i="5"/>
  <c r="H9" i="5"/>
  <c r="H8" i="5"/>
  <c r="H7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C163" i="11" l="1"/>
  <c r="C132" i="11"/>
  <c r="C101" i="11"/>
  <c r="C70" i="11"/>
  <c r="C36" i="11"/>
  <c r="C7" i="11"/>
  <c r="G29" i="9" l="1"/>
  <c r="I29" i="9"/>
  <c r="K29" i="9"/>
  <c r="G30" i="9"/>
  <c r="I30" i="9"/>
  <c r="K30" i="9"/>
  <c r="G31" i="9"/>
  <c r="I31" i="9"/>
  <c r="K31" i="9"/>
  <c r="G32" i="9"/>
  <c r="I32" i="9"/>
  <c r="K32" i="9"/>
  <c r="G33" i="9"/>
  <c r="I33" i="9"/>
  <c r="K33" i="9"/>
  <c r="G34" i="9"/>
  <c r="I34" i="9"/>
  <c r="K34" i="9"/>
  <c r="H92" i="10"/>
  <c r="F92" i="10"/>
  <c r="H91" i="10"/>
  <c r="F91" i="10"/>
  <c r="H90" i="10"/>
  <c r="D90" i="10"/>
  <c r="H89" i="10"/>
  <c r="C96" i="10" s="1"/>
  <c r="D89" i="10"/>
  <c r="D91" i="10" s="1"/>
  <c r="D92" i="10" s="1"/>
  <c r="H10" i="10" s="1"/>
  <c r="H80" i="10"/>
  <c r="F80" i="10"/>
  <c r="H79" i="10"/>
  <c r="F79" i="10"/>
  <c r="H78" i="10"/>
  <c r="D78" i="10"/>
  <c r="H77" i="10"/>
  <c r="C84" i="10" s="1"/>
  <c r="D77" i="10"/>
  <c r="D79" i="10" s="1"/>
  <c r="D80" i="10" s="1"/>
  <c r="H9" i="10" s="1"/>
  <c r="H68" i="10"/>
  <c r="F68" i="10"/>
  <c r="H67" i="10"/>
  <c r="F67" i="10"/>
  <c r="H66" i="10"/>
  <c r="D66" i="10"/>
  <c r="H65" i="10"/>
  <c r="C72" i="10" s="1"/>
  <c r="D65" i="10"/>
  <c r="D67" i="10" s="1"/>
  <c r="D68" i="10" s="1"/>
  <c r="H8" i="10" s="1"/>
  <c r="H56" i="10"/>
  <c r="F56" i="10"/>
  <c r="H55" i="10"/>
  <c r="F55" i="10"/>
  <c r="H54" i="10"/>
  <c r="D54" i="10"/>
  <c r="H53" i="10"/>
  <c r="C60" i="10" s="1"/>
  <c r="D53" i="10"/>
  <c r="D55" i="10" s="1"/>
  <c r="D56" i="10" s="1"/>
  <c r="H7" i="10" s="1"/>
  <c r="H44" i="10"/>
  <c r="F44" i="10"/>
  <c r="H43" i="10"/>
  <c r="F43" i="10"/>
  <c r="H42" i="10"/>
  <c r="D42" i="10"/>
  <c r="H41" i="10"/>
  <c r="C48" i="10" s="1"/>
  <c r="D41" i="10"/>
  <c r="D43" i="10" s="1"/>
  <c r="D44" i="10" s="1"/>
  <c r="H6" i="10" s="1"/>
  <c r="H32" i="10"/>
  <c r="F32" i="10"/>
  <c r="H31" i="10"/>
  <c r="F31" i="10"/>
  <c r="H30" i="10"/>
  <c r="D30" i="10"/>
  <c r="H29" i="10"/>
  <c r="C36" i="10" s="1"/>
  <c r="D29" i="10"/>
  <c r="D31" i="10" s="1"/>
  <c r="D32" i="10" s="1"/>
  <c r="H5" i="10" s="1"/>
  <c r="J10" i="10"/>
  <c r="J9" i="10"/>
  <c r="J8" i="10"/>
  <c r="J7" i="10"/>
  <c r="J6" i="10"/>
  <c r="J5" i="10"/>
  <c r="G51" i="9"/>
  <c r="G52" i="9"/>
  <c r="G53" i="9"/>
  <c r="G54" i="9"/>
  <c r="G55" i="9"/>
  <c r="G56" i="9"/>
  <c r="E51" i="9"/>
  <c r="E52" i="9"/>
  <c r="E53" i="9"/>
  <c r="E54" i="9"/>
  <c r="E55" i="9"/>
  <c r="E56" i="9"/>
  <c r="G18" i="9"/>
  <c r="I18" i="9"/>
  <c r="K18" i="9"/>
  <c r="G19" i="9"/>
  <c r="I19" i="9"/>
  <c r="K19" i="9"/>
  <c r="G20" i="9"/>
  <c r="I20" i="9"/>
  <c r="K20" i="9"/>
  <c r="G21" i="9"/>
  <c r="I21" i="9"/>
  <c r="K21" i="9"/>
  <c r="G22" i="9"/>
  <c r="I22" i="9"/>
  <c r="K22" i="9"/>
  <c r="G23" i="9"/>
  <c r="I23" i="9"/>
  <c r="K23" i="9"/>
  <c r="K92" i="8"/>
  <c r="K91" i="8"/>
  <c r="K80" i="8"/>
  <c r="K79" i="8"/>
  <c r="K68" i="8"/>
  <c r="K67" i="8"/>
  <c r="K56" i="8"/>
  <c r="K55" i="8"/>
  <c r="K44" i="8"/>
  <c r="K43" i="8"/>
  <c r="K32" i="8"/>
  <c r="K31" i="8"/>
  <c r="H92" i="8"/>
  <c r="F92" i="8"/>
  <c r="H91" i="8"/>
  <c r="F91" i="8"/>
  <c r="H90" i="8"/>
  <c r="D90" i="8"/>
  <c r="H89" i="8"/>
  <c r="D89" i="8"/>
  <c r="D91" i="8" s="1"/>
  <c r="H80" i="8"/>
  <c r="F80" i="8"/>
  <c r="H79" i="8"/>
  <c r="F79" i="8"/>
  <c r="H78" i="8"/>
  <c r="D78" i="8"/>
  <c r="H77" i="8"/>
  <c r="D77" i="8"/>
  <c r="D79" i="8" s="1"/>
  <c r="H68" i="8"/>
  <c r="F68" i="8"/>
  <c r="H67" i="8"/>
  <c r="F67" i="8"/>
  <c r="H66" i="8"/>
  <c r="D66" i="8"/>
  <c r="H65" i="8"/>
  <c r="D65" i="8"/>
  <c r="D67" i="8" s="1"/>
  <c r="H56" i="8"/>
  <c r="F56" i="8"/>
  <c r="H55" i="8"/>
  <c r="F55" i="8"/>
  <c r="H54" i="8"/>
  <c r="D54" i="8"/>
  <c r="H53" i="8"/>
  <c r="D53" i="8"/>
  <c r="D55" i="8" s="1"/>
  <c r="H44" i="8"/>
  <c r="F44" i="8"/>
  <c r="H43" i="8"/>
  <c r="F43" i="8"/>
  <c r="H42" i="8"/>
  <c r="D42" i="8"/>
  <c r="H41" i="8"/>
  <c r="D41" i="8"/>
  <c r="D43" i="8" s="1"/>
  <c r="H32" i="8"/>
  <c r="F32" i="8"/>
  <c r="H31" i="8"/>
  <c r="F31" i="8"/>
  <c r="H30" i="8"/>
  <c r="D30" i="8"/>
  <c r="H29" i="8"/>
  <c r="D29" i="8"/>
  <c r="D31" i="8" s="1"/>
  <c r="J10" i="7"/>
  <c r="J9" i="7"/>
  <c r="J8" i="7"/>
  <c r="J7" i="7"/>
  <c r="J6" i="7"/>
  <c r="J5" i="7"/>
  <c r="H10" i="7"/>
  <c r="H9" i="7"/>
  <c r="H8" i="7"/>
  <c r="H7" i="7"/>
  <c r="F10" i="7"/>
  <c r="F9" i="7"/>
  <c r="F8" i="7"/>
  <c r="F7" i="7"/>
  <c r="H92" i="7"/>
  <c r="H91" i="7"/>
  <c r="F92" i="7"/>
  <c r="F91" i="7"/>
  <c r="H89" i="7"/>
  <c r="H90" i="7"/>
  <c r="D89" i="7"/>
  <c r="D90" i="7"/>
  <c r="C96" i="7"/>
  <c r="D91" i="7"/>
  <c r="D92" i="7" s="1"/>
  <c r="H80" i="7"/>
  <c r="H79" i="7"/>
  <c r="F80" i="7"/>
  <c r="F79" i="7"/>
  <c r="H77" i="7"/>
  <c r="H78" i="7"/>
  <c r="D77" i="7"/>
  <c r="D78" i="7"/>
  <c r="D79" i="7" s="1"/>
  <c r="D80" i="7" s="1"/>
  <c r="C84" i="7"/>
  <c r="F68" i="7"/>
  <c r="F67" i="7"/>
  <c r="H68" i="7"/>
  <c r="H67" i="7"/>
  <c r="H65" i="7"/>
  <c r="H66" i="7"/>
  <c r="D65" i="7"/>
  <c r="D67" i="7" s="1"/>
  <c r="D68" i="7" s="1"/>
  <c r="D66" i="7"/>
  <c r="C72" i="7"/>
  <c r="H56" i="7"/>
  <c r="H55" i="7"/>
  <c r="F56" i="7"/>
  <c r="F55" i="7"/>
  <c r="H53" i="7"/>
  <c r="H54" i="7"/>
  <c r="C60" i="7" s="1"/>
  <c r="D53" i="7"/>
  <c r="D54" i="7"/>
  <c r="D55" i="7"/>
  <c r="D56" i="7" s="1"/>
  <c r="H44" i="7"/>
  <c r="H43" i="7"/>
  <c r="F44" i="7"/>
  <c r="F43" i="7"/>
  <c r="H41" i="7"/>
  <c r="H42" i="7"/>
  <c r="D41" i="7"/>
  <c r="D42" i="7"/>
  <c r="C48" i="7"/>
  <c r="F6" i="7" s="1"/>
  <c r="D43" i="7"/>
  <c r="D44" i="7" s="1"/>
  <c r="H6" i="7" s="1"/>
  <c r="H5" i="7"/>
  <c r="F5" i="7"/>
  <c r="D32" i="7"/>
  <c r="C36" i="7"/>
  <c r="D31" i="7"/>
  <c r="H32" i="7"/>
  <c r="J32" i="7" s="1"/>
  <c r="H31" i="7"/>
  <c r="J31" i="7" s="1"/>
  <c r="F32" i="7"/>
  <c r="F31" i="7"/>
  <c r="H29" i="7"/>
  <c r="H30" i="7"/>
  <c r="D29" i="7"/>
  <c r="D30" i="7"/>
  <c r="I41" i="6"/>
  <c r="H41" i="6"/>
  <c r="I38" i="6"/>
  <c r="H38" i="6"/>
  <c r="I35" i="6"/>
  <c r="H35" i="6"/>
  <c r="I32" i="6"/>
  <c r="H32" i="6"/>
  <c r="I29" i="6"/>
  <c r="H29" i="6"/>
  <c r="I26" i="6"/>
  <c r="H26" i="6"/>
  <c r="I21" i="6"/>
  <c r="H21" i="6"/>
  <c r="I18" i="6"/>
  <c r="H18" i="6"/>
  <c r="I15" i="6"/>
  <c r="H15" i="6"/>
  <c r="I12" i="6"/>
  <c r="H12" i="6"/>
  <c r="I9" i="6"/>
  <c r="H9" i="6"/>
  <c r="I6" i="6"/>
  <c r="H6" i="6"/>
  <c r="C12" i="6"/>
  <c r="L12" i="6" s="1"/>
  <c r="O12" i="6" s="1"/>
  <c r="D4" i="6"/>
  <c r="C4" i="6"/>
  <c r="D20" i="3"/>
  <c r="E20" i="3"/>
  <c r="D20" i="6" s="1"/>
  <c r="D21" i="3"/>
  <c r="C21" i="6" s="1"/>
  <c r="E21" i="3"/>
  <c r="D21" i="6" s="1"/>
  <c r="D17" i="3"/>
  <c r="E17" i="3"/>
  <c r="D17" i="6" s="1"/>
  <c r="D18" i="3"/>
  <c r="E18" i="3"/>
  <c r="D18" i="6" s="1"/>
  <c r="D14" i="3"/>
  <c r="E14" i="3"/>
  <c r="D14" i="6" s="1"/>
  <c r="D15" i="3"/>
  <c r="H14" i="3" s="1"/>
  <c r="K14" i="3" s="1"/>
  <c r="E15" i="3"/>
  <c r="D15" i="6" s="1"/>
  <c r="D11" i="3"/>
  <c r="E11" i="3"/>
  <c r="D11" i="6" s="1"/>
  <c r="D12" i="3"/>
  <c r="G9" i="9" s="1"/>
  <c r="O31" i="9" s="1"/>
  <c r="E12" i="3"/>
  <c r="D12" i="6" s="1"/>
  <c r="D8" i="3"/>
  <c r="E8" i="3"/>
  <c r="D8" i="6" s="1"/>
  <c r="D9" i="3"/>
  <c r="C9" i="6" s="1"/>
  <c r="E9" i="3"/>
  <c r="D9" i="6" s="1"/>
  <c r="D5" i="3"/>
  <c r="E5" i="3"/>
  <c r="D5" i="6" s="1"/>
  <c r="D6" i="3"/>
  <c r="H5" i="3" s="1"/>
  <c r="K5" i="3" s="1"/>
  <c r="O5" i="3" s="1"/>
  <c r="E6" i="3"/>
  <c r="D6" i="6" s="1"/>
  <c r="C163" i="5"/>
  <c r="C132" i="5"/>
  <c r="C101" i="5"/>
  <c r="C70" i="5"/>
  <c r="C36" i="5"/>
  <c r="C7" i="5"/>
  <c r="I20" i="3"/>
  <c r="C115" i="3"/>
  <c r="I17" i="3"/>
  <c r="C97" i="3"/>
  <c r="I14" i="3"/>
  <c r="C79" i="3"/>
  <c r="I11" i="3"/>
  <c r="C62" i="3"/>
  <c r="H17" i="3"/>
  <c r="K17" i="3" s="1"/>
  <c r="I8" i="3"/>
  <c r="C44" i="3"/>
  <c r="I5" i="3"/>
  <c r="C27" i="3"/>
  <c r="E4" i="3"/>
  <c r="D4" i="3"/>
  <c r="E12" i="9" l="1"/>
  <c r="G11" i="9"/>
  <c r="O33" i="9" s="1"/>
  <c r="O17" i="3"/>
  <c r="C17" i="6"/>
  <c r="C14" i="6"/>
  <c r="C11" i="6"/>
  <c r="E8" i="9"/>
  <c r="M52" i="9" s="1"/>
  <c r="C5" i="6"/>
  <c r="C6" i="6"/>
  <c r="L26" i="6" s="1"/>
  <c r="K7" i="9" s="1"/>
  <c r="G7" i="9"/>
  <c r="O29" i="9" s="1"/>
  <c r="C18" i="6"/>
  <c r="L38" i="6" s="1"/>
  <c r="K11" i="9" s="1"/>
  <c r="E11" i="9"/>
  <c r="M55" i="9" s="1"/>
  <c r="H11" i="3"/>
  <c r="K11" i="3" s="1"/>
  <c r="I9" i="9" s="1"/>
  <c r="Q31" i="9" s="1"/>
  <c r="H20" i="3"/>
  <c r="K20" i="3" s="1"/>
  <c r="I12" i="9" s="1"/>
  <c r="Q34" i="9" s="1"/>
  <c r="E7" i="9"/>
  <c r="M51" i="9" s="1"/>
  <c r="E9" i="9"/>
  <c r="M53" i="9" s="1"/>
  <c r="H8" i="3"/>
  <c r="K8" i="3" s="1"/>
  <c r="I8" i="9" s="1"/>
  <c r="Q30" i="9" s="1"/>
  <c r="K9" i="6"/>
  <c r="N9" i="6" s="1"/>
  <c r="L9" i="6"/>
  <c r="O9" i="6" s="1"/>
  <c r="L29" i="6"/>
  <c r="K8" i="9" s="1"/>
  <c r="K29" i="6"/>
  <c r="L21" i="6"/>
  <c r="O21" i="6" s="1"/>
  <c r="K21" i="6"/>
  <c r="N21" i="6" s="1"/>
  <c r="L41" i="6"/>
  <c r="K12" i="9" s="1"/>
  <c r="K41" i="6"/>
  <c r="L18" i="6"/>
  <c r="O18" i="6" s="1"/>
  <c r="K41" i="8"/>
  <c r="C8" i="6"/>
  <c r="E10" i="9"/>
  <c r="M54" i="9" s="1"/>
  <c r="C20" i="6"/>
  <c r="G8" i="9"/>
  <c r="O30" i="9" s="1"/>
  <c r="K6" i="6"/>
  <c r="N6" i="6" s="1"/>
  <c r="K18" i="6"/>
  <c r="N18" i="6" s="1"/>
  <c r="K26" i="6"/>
  <c r="K32" i="6"/>
  <c r="L6" i="6"/>
  <c r="O6" i="6" s="1"/>
  <c r="L32" i="6"/>
  <c r="K9" i="9" s="1"/>
  <c r="G12" i="9"/>
  <c r="O34" i="9" s="1"/>
  <c r="K12" i="6"/>
  <c r="N12" i="6" s="1"/>
  <c r="K30" i="8"/>
  <c r="K78" i="8"/>
  <c r="C15" i="6"/>
  <c r="K89" i="8"/>
  <c r="K65" i="8"/>
  <c r="K53" i="8"/>
  <c r="C35" i="7"/>
  <c r="D5" i="7" s="1"/>
  <c r="E18" i="9" s="1"/>
  <c r="K29" i="8"/>
  <c r="M56" i="9"/>
  <c r="O53" i="9"/>
  <c r="O22" i="9"/>
  <c r="O20" i="9"/>
  <c r="O18" i="9"/>
  <c r="O55" i="9"/>
  <c r="O51" i="9"/>
  <c r="J32" i="10"/>
  <c r="J31" i="10"/>
  <c r="F5" i="10"/>
  <c r="J44" i="10"/>
  <c r="J43" i="10"/>
  <c r="F6" i="10"/>
  <c r="J56" i="10"/>
  <c r="J55" i="10"/>
  <c r="F7" i="10"/>
  <c r="J68" i="10"/>
  <c r="J67" i="10"/>
  <c r="F8" i="10"/>
  <c r="J80" i="10"/>
  <c r="J79" i="10"/>
  <c r="F9" i="10"/>
  <c r="J92" i="10"/>
  <c r="J91" i="10"/>
  <c r="F10" i="10"/>
  <c r="K90" i="8"/>
  <c r="J89" i="8" s="1"/>
  <c r="J90" i="8" s="1"/>
  <c r="J10" i="8" s="1"/>
  <c r="K45" i="9" s="1"/>
  <c r="K77" i="8"/>
  <c r="K66" i="8"/>
  <c r="K54" i="8"/>
  <c r="K42" i="8"/>
  <c r="J41" i="8" s="1"/>
  <c r="J42" i="8" s="1"/>
  <c r="J6" i="8" s="1"/>
  <c r="K41" i="9" s="1"/>
  <c r="J92" i="7"/>
  <c r="J91" i="7"/>
  <c r="J80" i="7"/>
  <c r="J79" i="7"/>
  <c r="J68" i="7"/>
  <c r="J67" i="7"/>
  <c r="J56" i="7"/>
  <c r="J55" i="7"/>
  <c r="J44" i="7"/>
  <c r="J43" i="7"/>
  <c r="G10" i="9"/>
  <c r="O32" i="9" s="1"/>
  <c r="O20" i="3"/>
  <c r="I11" i="9"/>
  <c r="Q33" i="9" s="1"/>
  <c r="I10" i="9"/>
  <c r="Q32" i="9" s="1"/>
  <c r="O14" i="3"/>
  <c r="I7" i="9"/>
  <c r="Q29" i="9" s="1"/>
  <c r="M18" i="9" l="1"/>
  <c r="K38" i="6"/>
  <c r="C83" i="7"/>
  <c r="D9" i="7" s="1"/>
  <c r="E22" i="9" s="1"/>
  <c r="J53" i="8"/>
  <c r="J54" i="8" s="1"/>
  <c r="J7" i="8" s="1"/>
  <c r="K42" i="9" s="1"/>
  <c r="S42" i="9" s="1"/>
  <c r="O56" i="9"/>
  <c r="J65" i="8"/>
  <c r="J66" i="8" s="1"/>
  <c r="J8" i="8" s="1"/>
  <c r="K43" i="9" s="1"/>
  <c r="O11" i="3"/>
  <c r="C59" i="7"/>
  <c r="D7" i="7" s="1"/>
  <c r="E20" i="9" s="1"/>
  <c r="M20" i="9" s="1"/>
  <c r="S41" i="9"/>
  <c r="S45" i="9"/>
  <c r="O23" i="9"/>
  <c r="M22" i="9"/>
  <c r="O54" i="9"/>
  <c r="O21" i="9"/>
  <c r="Q20" i="9"/>
  <c r="O52" i="9"/>
  <c r="O8" i="3"/>
  <c r="J77" i="8"/>
  <c r="J78" i="8" s="1"/>
  <c r="J9" i="8" s="1"/>
  <c r="K44" i="9" s="1"/>
  <c r="S44" i="9" s="1"/>
  <c r="O19" i="9"/>
  <c r="Q18" i="9"/>
  <c r="Q19" i="9"/>
  <c r="J29" i="8"/>
  <c r="J30" i="8" s="1"/>
  <c r="J5" i="8" s="1"/>
  <c r="K40" i="9" s="1"/>
  <c r="S40" i="9" s="1"/>
  <c r="Q21" i="9"/>
  <c r="Q22" i="9"/>
  <c r="Q23" i="9"/>
  <c r="L35" i="6"/>
  <c r="K10" i="9" s="1"/>
  <c r="K35" i="6"/>
  <c r="K15" i="6"/>
  <c r="N15" i="6" s="1"/>
  <c r="L15" i="6"/>
  <c r="O15" i="6" s="1"/>
  <c r="C35" i="10"/>
  <c r="D5" i="10" s="1"/>
  <c r="E29" i="9" s="1"/>
  <c r="M29" i="9" s="1"/>
  <c r="C59" i="10"/>
  <c r="D7" i="10" s="1"/>
  <c r="E31" i="9" s="1"/>
  <c r="M31" i="9" s="1"/>
  <c r="C95" i="10"/>
  <c r="D10" i="10" s="1"/>
  <c r="E34" i="9" s="1"/>
  <c r="M34" i="9" s="1"/>
  <c r="C83" i="10"/>
  <c r="D9" i="10" s="1"/>
  <c r="E33" i="9" s="1"/>
  <c r="M33" i="9" s="1"/>
  <c r="C47" i="10"/>
  <c r="D6" i="10" s="1"/>
  <c r="E30" i="9" s="1"/>
  <c r="M30" i="9" s="1"/>
  <c r="C71" i="10"/>
  <c r="D8" i="10" s="1"/>
  <c r="E32" i="9" s="1"/>
  <c r="M32" i="9" s="1"/>
  <c r="C96" i="8"/>
  <c r="J92" i="8" s="1"/>
  <c r="D92" i="8"/>
  <c r="H10" i="8" s="1"/>
  <c r="I45" i="9" s="1"/>
  <c r="Q45" i="9" s="1"/>
  <c r="C72" i="8"/>
  <c r="C48" i="8"/>
  <c r="D44" i="8"/>
  <c r="H6" i="8" s="1"/>
  <c r="I41" i="9" s="1"/>
  <c r="Q41" i="9" s="1"/>
  <c r="C95" i="7"/>
  <c r="D10" i="7" s="1"/>
  <c r="E23" i="9" s="1"/>
  <c r="M23" i="9" s="1"/>
  <c r="C71" i="7"/>
  <c r="D8" i="7" s="1"/>
  <c r="E21" i="9" s="1"/>
  <c r="M21" i="9" s="1"/>
  <c r="C47" i="7"/>
  <c r="D6" i="7" s="1"/>
  <c r="E19" i="9" s="1"/>
  <c r="M19" i="9" s="1"/>
  <c r="D56" i="8" l="1"/>
  <c r="H7" i="8" s="1"/>
  <c r="I42" i="9" s="1"/>
  <c r="Q42" i="9" s="1"/>
  <c r="C60" i="8"/>
  <c r="J56" i="8" s="1"/>
  <c r="D68" i="8"/>
  <c r="H8" i="8" s="1"/>
  <c r="I43" i="9" s="1"/>
  <c r="Q43" i="9" s="1"/>
  <c r="S43" i="9"/>
  <c r="D80" i="8"/>
  <c r="H9" i="8" s="1"/>
  <c r="I44" i="9" s="1"/>
  <c r="Q44" i="9" s="1"/>
  <c r="C84" i="8"/>
  <c r="F9" i="8" s="1"/>
  <c r="G44" i="9" s="1"/>
  <c r="O44" i="9" s="1"/>
  <c r="F10" i="8"/>
  <c r="G45" i="9" s="1"/>
  <c r="O45" i="9" s="1"/>
  <c r="J91" i="8"/>
  <c r="C95" i="8" s="1"/>
  <c r="D10" i="8" s="1"/>
  <c r="E45" i="9" s="1"/>
  <c r="M45" i="9" s="1"/>
  <c r="C36" i="8"/>
  <c r="D32" i="8"/>
  <c r="H5" i="8" s="1"/>
  <c r="I40" i="9" s="1"/>
  <c r="Q40" i="9" s="1"/>
  <c r="J68" i="8"/>
  <c r="J67" i="8"/>
  <c r="F8" i="8"/>
  <c r="G43" i="9" s="1"/>
  <c r="O43" i="9" s="1"/>
  <c r="J44" i="8"/>
  <c r="J43" i="8"/>
  <c r="F6" i="8"/>
  <c r="G41" i="9" s="1"/>
  <c r="O41" i="9" s="1"/>
  <c r="J55" i="8" l="1"/>
  <c r="C59" i="8" s="1"/>
  <c r="D7" i="8" s="1"/>
  <c r="E42" i="9" s="1"/>
  <c r="M42" i="9" s="1"/>
  <c r="F7" i="8"/>
  <c r="G42" i="9" s="1"/>
  <c r="O42" i="9" s="1"/>
  <c r="J80" i="8"/>
  <c r="J79" i="8"/>
  <c r="C47" i="8"/>
  <c r="D6" i="8" s="1"/>
  <c r="E41" i="9" s="1"/>
  <c r="M41" i="9" s="1"/>
  <c r="C71" i="8"/>
  <c r="D8" i="8" s="1"/>
  <c r="E43" i="9" s="1"/>
  <c r="M43" i="9" s="1"/>
  <c r="J32" i="8"/>
  <c r="F5" i="8"/>
  <c r="G40" i="9" s="1"/>
  <c r="O40" i="9" s="1"/>
  <c r="J31" i="8"/>
  <c r="C83" i="8" l="1"/>
  <c r="D9" i="8" s="1"/>
  <c r="E44" i="9" s="1"/>
  <c r="M44" i="9" s="1"/>
  <c r="C35" i="8"/>
  <c r="D5" i="8" s="1"/>
  <c r="E40" i="9" s="1"/>
  <c r="M40" i="9" s="1"/>
</calcChain>
</file>

<file path=xl/sharedStrings.xml><?xml version="1.0" encoding="utf-8"?>
<sst xmlns="http://schemas.openxmlformats.org/spreadsheetml/2006/main" count="805" uniqueCount="67">
  <si>
    <t>X1</t>
  </si>
  <si>
    <t>short end</t>
  </si>
  <si>
    <t>long end</t>
  </si>
  <si>
    <t>measure(in)</t>
  </si>
  <si>
    <t>offset(SW)</t>
  </si>
  <si>
    <t>slider(SW)</t>
  </si>
  <si>
    <t>LVDT read</t>
  </si>
  <si>
    <t>center</t>
  </si>
  <si>
    <t>command(volt)</t>
  </si>
  <si>
    <t>X2</t>
  </si>
  <si>
    <t>Y</t>
  </si>
  <si>
    <t>Z1</t>
  </si>
  <si>
    <t>Z2</t>
  </si>
  <si>
    <t>Z3</t>
  </si>
  <si>
    <t>Measured</t>
  </si>
  <si>
    <t>LVDT</t>
  </si>
  <si>
    <t>Load Cell offset</t>
  </si>
  <si>
    <t>SW</t>
  </si>
  <si>
    <t>Slider</t>
  </si>
  <si>
    <t>Piston Mid Point</t>
  </si>
  <si>
    <t>Slope</t>
  </si>
  <si>
    <t>Mid Point</t>
  </si>
  <si>
    <t>ServoError</t>
  </si>
  <si>
    <t>LVDT offset</t>
  </si>
  <si>
    <t>Ax</t>
  </si>
  <si>
    <t>B</t>
  </si>
  <si>
    <t>Calculated</t>
  </si>
  <si>
    <t>Read</t>
  </si>
  <si>
    <t>Command</t>
  </si>
  <si>
    <t>Servo Error</t>
  </si>
  <si>
    <t>Offset</t>
  </si>
  <si>
    <t>SW Slider</t>
  </si>
  <si>
    <t>OLD</t>
  </si>
  <si>
    <t>AUTOMATIC COLUMNS</t>
  </si>
  <si>
    <t>From OM-Calibration</t>
  </si>
  <si>
    <t>From figures below</t>
  </si>
  <si>
    <t>DO NOT CHANG</t>
  </si>
  <si>
    <t>rough numbers above</t>
  </si>
  <si>
    <t>Limits</t>
  </si>
  <si>
    <t>Lower</t>
  </si>
  <si>
    <t>Higher</t>
  </si>
  <si>
    <t>Limits fromLVDT Read</t>
  </si>
  <si>
    <t>Limits for inches</t>
  </si>
  <si>
    <t>rounded values</t>
  </si>
  <si>
    <t>Without Offsets</t>
  </si>
  <si>
    <t>Load Cell offsets</t>
  </si>
  <si>
    <t>Input Command</t>
  </si>
  <si>
    <t>LVDT Reading</t>
  </si>
  <si>
    <t>Measured (Defined)</t>
  </si>
  <si>
    <t>(in)</t>
  </si>
  <si>
    <t>(volt)</t>
  </si>
  <si>
    <t>command</t>
  </si>
  <si>
    <t>Loadcell offset</t>
  </si>
  <si>
    <t>Precise Calibration</t>
  </si>
  <si>
    <t>Rough Calibration Method I</t>
  </si>
  <si>
    <t>Rough Calibration Method II</t>
  </si>
  <si>
    <t>Error</t>
  </si>
  <si>
    <t>Previous Calibration</t>
  </si>
  <si>
    <t>Rough Calibration Method I - Modified</t>
  </si>
  <si>
    <t>LBCB2</t>
  </si>
  <si>
    <t>LBCB1</t>
  </si>
  <si>
    <t>volt</t>
  </si>
  <si>
    <t>measured (in)</t>
  </si>
  <si>
    <t>supplied</t>
  </si>
  <si>
    <t>Sensitivity</t>
  </si>
  <si>
    <t>measure(volt)</t>
  </si>
  <si>
    <t>dial gauge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</si>
</sst>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000"/>
    <numFmt numFmtId="166" formatCode="0.000000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BA5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0" fontId="0" fillId="9" borderId="0" xfId="0" applyFill="1"/>
    <xf numFmtId="0" fontId="0" fillId="10" borderId="0" xfId="0" applyFill="1"/>
    <xf numFmtId="0" fontId="0" fillId="11" borderId="0" xfId="0" applyFill="1" applyAlignment="1">
      <alignment horizontal="center"/>
    </xf>
    <xf numFmtId="0" fontId="0" fillId="11" borderId="0" xfId="0" applyFill="1"/>
    <xf numFmtId="0" fontId="2" fillId="0" borderId="0" xfId="0" applyFont="1"/>
    <xf numFmtId="0" fontId="2" fillId="2" borderId="0" xfId="0" applyFont="1" applyFill="1"/>
    <xf numFmtId="0" fontId="0" fillId="12" borderId="0" xfId="0" applyFill="1"/>
    <xf numFmtId="0" fontId="0" fillId="0" borderId="0" xfId="0" applyAlignment="1">
      <alignment horizontal="right"/>
    </xf>
    <xf numFmtId="164" fontId="0" fillId="0" borderId="0" xfId="0" applyNumberFormat="1"/>
    <xf numFmtId="0" fontId="0" fillId="13" borderId="0" xfId="0" applyFill="1"/>
    <xf numFmtId="10" fontId="0" fillId="0" borderId="0" xfId="0" applyNumberFormat="1"/>
    <xf numFmtId="0" fontId="3" fillId="14" borderId="0" xfId="0" applyFont="1" applyFill="1"/>
    <xf numFmtId="0" fontId="0" fillId="14" borderId="0" xfId="0" applyFill="1"/>
    <xf numFmtId="164" fontId="0" fillId="14" borderId="0" xfId="0" applyNumberFormat="1" applyFill="1"/>
    <xf numFmtId="0" fontId="3" fillId="12" borderId="0" xfId="0" applyFont="1" applyFill="1"/>
    <xf numFmtId="164" fontId="0" fillId="12" borderId="0" xfId="0" applyNumberFormat="1" applyFill="1"/>
    <xf numFmtId="0" fontId="3" fillId="6" borderId="0" xfId="0" applyFont="1" applyFill="1"/>
    <xf numFmtId="164" fontId="0" fillId="6" borderId="0" xfId="0" applyNumberFormat="1" applyFill="1"/>
    <xf numFmtId="10" fontId="0" fillId="9" borderId="0" xfId="0" applyNumberFormat="1" applyFill="1"/>
    <xf numFmtId="10" fontId="0" fillId="8" borderId="0" xfId="0" applyNumberFormat="1" applyFill="1"/>
    <xf numFmtId="0" fontId="4" fillId="9" borderId="0" xfId="0" applyFont="1" applyFill="1"/>
    <xf numFmtId="0" fontId="4" fillId="8" borderId="0" xfId="0" applyFont="1" applyFill="1"/>
    <xf numFmtId="0" fontId="4" fillId="0" borderId="0" xfId="0" applyFont="1"/>
    <xf numFmtId="0" fontId="3" fillId="3" borderId="0" xfId="0" applyFont="1" applyFill="1"/>
    <xf numFmtId="164" fontId="0" fillId="3" borderId="0" xfId="0" applyNumberFormat="1" applyFill="1"/>
    <xf numFmtId="0" fontId="4" fillId="15" borderId="0" xfId="0" applyFont="1" applyFill="1"/>
    <xf numFmtId="0" fontId="0" fillId="15" borderId="0" xfId="0" applyFill="1"/>
    <xf numFmtId="10" fontId="0" fillId="15" borderId="0" xfId="0" applyNumberFormat="1" applyFill="1"/>
    <xf numFmtId="165" fontId="0" fillId="4" borderId="0" xfId="0" applyNumberFormat="1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BA56"/>
      <color rgb="FFCCE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calibration_external_LVDT!$C$5:$C$10</c:f>
              <c:numCache>
                <c:formatCode>General</c:formatCode>
                <c:ptCount val="6"/>
                <c:pt idx="1">
                  <c:v>9.5216999999999992</c:v>
                </c:pt>
                <c:pt idx="2">
                  <c:v>4.7731000000000003</c:v>
                </c:pt>
                <c:pt idx="3">
                  <c:v>1.6524000000000001</c:v>
                </c:pt>
                <c:pt idx="4">
                  <c:v>6.7972999999999999</c:v>
                </c:pt>
              </c:numCache>
            </c:numRef>
          </c:xVal>
          <c:yVal>
            <c:numRef>
              <c:f>calibration_external_LVDT!$D$5:$D$10</c:f>
              <c:numCache>
                <c:formatCode>General</c:formatCode>
                <c:ptCount val="6"/>
                <c:pt idx="1">
                  <c:v>2.5640000000000001</c:v>
                </c:pt>
                <c:pt idx="2">
                  <c:v>5.423</c:v>
                </c:pt>
                <c:pt idx="3">
                  <c:v>7.2805</c:v>
                </c:pt>
                <c:pt idx="4">
                  <c:v>4.2035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19584"/>
        <c:axId val="75420160"/>
      </c:scatterChart>
      <c:valAx>
        <c:axId val="754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20160"/>
        <c:crosses val="autoZero"/>
        <c:crossBetween val="midCat"/>
      </c:valAx>
      <c:valAx>
        <c:axId val="7542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19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4.3975721784776906E-2"/>
                  <c:y val="-0.3093737241178186"/>
                </c:manualLayout>
              </c:layout>
              <c:numFmt formatCode="#,##0.00000000" sourceLinked="0"/>
            </c:trendlineLbl>
          </c:trendline>
          <c:xVal>
            <c:numRef>
              <c:f>LBCB1!$E$101:$E$121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-0.48199200499999995</c:v>
                </c:pt>
                <c:pt idx="2">
                  <c:v>-0.96876202500000019</c:v>
                </c:pt>
                <c:pt idx="3">
                  <c:v>-1.4510837550000002</c:v>
                </c:pt>
                <c:pt idx="4">
                  <c:v>-1.9389208850000001</c:v>
                </c:pt>
                <c:pt idx="5">
                  <c:v>-2.1357547200000004</c:v>
                </c:pt>
                <c:pt idx="6">
                  <c:v>-1.9379077300000003</c:v>
                </c:pt>
                <c:pt idx="7">
                  <c:v>-1.4474268050000001</c:v>
                </c:pt>
                <c:pt idx="8">
                  <c:v>-0.96503913000000008</c:v>
                </c:pt>
                <c:pt idx="9">
                  <c:v>-0.48053522000000015</c:v>
                </c:pt>
                <c:pt idx="10">
                  <c:v>-1.9004150000001552E-3</c:v>
                </c:pt>
                <c:pt idx="11">
                  <c:v>0.47963596999999991</c:v>
                </c:pt>
                <c:pt idx="12">
                  <c:v>0.96222147999999974</c:v>
                </c:pt>
                <c:pt idx="13">
                  <c:v>1.4459460400000004</c:v>
                </c:pt>
                <c:pt idx="14">
                  <c:v>1.9357795050000006</c:v>
                </c:pt>
                <c:pt idx="15">
                  <c:v>2.4114407899999999</c:v>
                </c:pt>
                <c:pt idx="16">
                  <c:v>1.9354737600000003</c:v>
                </c:pt>
                <c:pt idx="17">
                  <c:v>1.4453105699999997</c:v>
                </c:pt>
                <c:pt idx="18">
                  <c:v>0.96189774999999988</c:v>
                </c:pt>
                <c:pt idx="19">
                  <c:v>0.47835303999999956</c:v>
                </c:pt>
                <c:pt idx="20">
                  <c:v>-2.7876749999999895E-3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5360"/>
        <c:axId val="145015936"/>
      </c:scatterChart>
      <c:valAx>
        <c:axId val="14501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15936"/>
        <c:crosses val="autoZero"/>
        <c:crossBetween val="midCat"/>
      </c:valAx>
      <c:valAx>
        <c:axId val="145015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15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9931846019247593"/>
                  <c:y val="-9.6183289588801391E-3"/>
                </c:manualLayout>
              </c:layout>
              <c:numFmt formatCode="#,##0.00000000" sourceLinked="0"/>
            </c:trendlineLbl>
          </c:trendline>
          <c:xVal>
            <c:numRef>
              <c:f>LBCB1!$F$132:$F$152</c:f>
              <c:numCache>
                <c:formatCode>General</c:formatCode>
                <c:ptCount val="21"/>
                <c:pt idx="0">
                  <c:v>5.15991</c:v>
                </c:pt>
                <c:pt idx="1">
                  <c:v>4.6575100000000003</c:v>
                </c:pt>
                <c:pt idx="2">
                  <c:v>4.15564</c:v>
                </c:pt>
                <c:pt idx="3">
                  <c:v>3.6548500000000002</c:v>
                </c:pt>
                <c:pt idx="4">
                  <c:v>3.1546599999999998</c:v>
                </c:pt>
                <c:pt idx="5">
                  <c:v>2.6545200000000002</c:v>
                </c:pt>
                <c:pt idx="6">
                  <c:v>3.1547299999999998</c:v>
                </c:pt>
                <c:pt idx="7">
                  <c:v>3.6555399999999998</c:v>
                </c:pt>
                <c:pt idx="8">
                  <c:v>4.1564699999999997</c:v>
                </c:pt>
                <c:pt idx="9">
                  <c:v>4.6583600000000001</c:v>
                </c:pt>
                <c:pt idx="10">
                  <c:v>5.1605499999999997</c:v>
                </c:pt>
                <c:pt idx="11">
                  <c:v>5.6631299999999998</c:v>
                </c:pt>
                <c:pt idx="12">
                  <c:v>6.1668700000000003</c:v>
                </c:pt>
                <c:pt idx="13">
                  <c:v>6.67136</c:v>
                </c:pt>
                <c:pt idx="14">
                  <c:v>7.1768799999999997</c:v>
                </c:pt>
                <c:pt idx="15">
                  <c:v>7.6835000000000004</c:v>
                </c:pt>
                <c:pt idx="16">
                  <c:v>7.17692</c:v>
                </c:pt>
                <c:pt idx="17">
                  <c:v>6.6713899999999997</c:v>
                </c:pt>
                <c:pt idx="18">
                  <c:v>6.1670400000000001</c:v>
                </c:pt>
                <c:pt idx="19">
                  <c:v>5.6627299999999998</c:v>
                </c:pt>
                <c:pt idx="20">
                  <c:v>5.16052</c:v>
                </c:pt>
              </c:numCache>
            </c:numRef>
          </c:xVal>
          <c:yVal>
            <c:numRef>
              <c:f>LBCB1!$I$132:$I$152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-0.47709409000000003</c:v>
                </c:pt>
                <c:pt idx="2">
                  <c:v>-0.96409192000000044</c:v>
                </c:pt>
                <c:pt idx="3">
                  <c:v>-1.4420552850000006</c:v>
                </c:pt>
                <c:pt idx="4">
                  <c:v>-1.9273385450000005</c:v>
                </c:pt>
                <c:pt idx="5">
                  <c:v>-2.4169621850000005</c:v>
                </c:pt>
                <c:pt idx="6">
                  <c:v>-1.9246707700000005</c:v>
                </c:pt>
                <c:pt idx="7">
                  <c:v>-1.4384522900000003</c:v>
                </c:pt>
                <c:pt idx="8">
                  <c:v>-0.96097452000000061</c:v>
                </c:pt>
                <c:pt idx="9">
                  <c:v>-0.47594305000000059</c:v>
                </c:pt>
                <c:pt idx="10">
                  <c:v>-4.6761000000072883E-4</c:v>
                </c:pt>
                <c:pt idx="11">
                  <c:v>0.47748975999999965</c:v>
                </c:pt>
                <c:pt idx="12">
                  <c:v>0.96132822499999993</c:v>
                </c:pt>
                <c:pt idx="13">
                  <c:v>1.4409641949999994</c:v>
                </c:pt>
                <c:pt idx="14">
                  <c:v>1.9281298849999997</c:v>
                </c:pt>
                <c:pt idx="15">
                  <c:v>2.4015190649999996</c:v>
                </c:pt>
                <c:pt idx="16">
                  <c:v>1.9300602749999998</c:v>
                </c:pt>
                <c:pt idx="17">
                  <c:v>1.4428046599999993</c:v>
                </c:pt>
                <c:pt idx="18">
                  <c:v>0.96249125499999977</c:v>
                </c:pt>
                <c:pt idx="19">
                  <c:v>0.47827510499999981</c:v>
                </c:pt>
                <c:pt idx="20">
                  <c:v>-6.4146500000017426E-4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7664"/>
        <c:axId val="145018240"/>
      </c:scatterChart>
      <c:valAx>
        <c:axId val="145017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18240"/>
        <c:crosses val="autoZero"/>
        <c:crossBetween val="midCat"/>
      </c:valAx>
      <c:valAx>
        <c:axId val="145018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17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6434820647419072E-3"/>
                  <c:y val="-0.40890456401283171"/>
                </c:manualLayout>
              </c:layout>
              <c:numFmt formatCode="#,##0.00000000" sourceLinked="0"/>
            </c:trendlineLbl>
          </c:trendline>
          <c:xVal>
            <c:numRef>
              <c:f>LBCB1!$E$132:$E$152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-0.47709409000000003</c:v>
                </c:pt>
                <c:pt idx="2">
                  <c:v>-0.96409192000000044</c:v>
                </c:pt>
                <c:pt idx="3">
                  <c:v>-1.4420552850000006</c:v>
                </c:pt>
                <c:pt idx="4">
                  <c:v>-1.9273385450000005</c:v>
                </c:pt>
                <c:pt idx="5">
                  <c:v>-2.4169621850000005</c:v>
                </c:pt>
                <c:pt idx="6">
                  <c:v>-1.9246707700000005</c:v>
                </c:pt>
                <c:pt idx="7">
                  <c:v>-1.4384522900000003</c:v>
                </c:pt>
                <c:pt idx="8">
                  <c:v>-0.96097452000000061</c:v>
                </c:pt>
                <c:pt idx="9">
                  <c:v>-0.47594305000000059</c:v>
                </c:pt>
                <c:pt idx="10">
                  <c:v>-4.6761000000072883E-4</c:v>
                </c:pt>
                <c:pt idx="11">
                  <c:v>0.47748975999999965</c:v>
                </c:pt>
                <c:pt idx="12">
                  <c:v>0.96132822499999993</c:v>
                </c:pt>
                <c:pt idx="13">
                  <c:v>1.4409641949999994</c:v>
                </c:pt>
                <c:pt idx="14">
                  <c:v>1.9281298849999997</c:v>
                </c:pt>
                <c:pt idx="15">
                  <c:v>2.4015190649999996</c:v>
                </c:pt>
                <c:pt idx="16">
                  <c:v>1.9300602749999998</c:v>
                </c:pt>
                <c:pt idx="17">
                  <c:v>1.4428046599999993</c:v>
                </c:pt>
                <c:pt idx="18">
                  <c:v>0.96249125499999977</c:v>
                </c:pt>
                <c:pt idx="19">
                  <c:v>0.47827510499999981</c:v>
                </c:pt>
                <c:pt idx="20">
                  <c:v>-6.4146500000017426E-4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19968"/>
        <c:axId val="145020544"/>
      </c:scatterChart>
      <c:valAx>
        <c:axId val="145019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20544"/>
        <c:crosses val="autoZero"/>
        <c:crossBetween val="midCat"/>
      </c:valAx>
      <c:valAx>
        <c:axId val="145020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19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3503718285214348E-2"/>
                  <c:y val="-0.34647200349956253"/>
                </c:manualLayout>
              </c:layout>
              <c:numFmt formatCode="#,##0.00000000" sourceLinked="0"/>
            </c:trendlineLbl>
          </c:trendline>
          <c:xVal>
            <c:numRef>
              <c:f>LBCB1!$E$163:$E$183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-0.48397035499999985</c:v>
                </c:pt>
                <c:pt idx="2">
                  <c:v>-0.97718499999999997</c:v>
                </c:pt>
                <c:pt idx="3">
                  <c:v>-1.4582118100000001</c:v>
                </c:pt>
                <c:pt idx="4">
                  <c:v>-1.9501974800000001</c:v>
                </c:pt>
                <c:pt idx="5">
                  <c:v>-2.1484221550000004</c:v>
                </c:pt>
                <c:pt idx="6">
                  <c:v>-1.9489385300000002</c:v>
                </c:pt>
                <c:pt idx="7">
                  <c:v>-1.4546687650000001</c:v>
                </c:pt>
                <c:pt idx="8">
                  <c:v>-0.97328225499999999</c:v>
                </c:pt>
                <c:pt idx="9">
                  <c:v>-0.48039733500000015</c:v>
                </c:pt>
                <c:pt idx="10">
                  <c:v>1.6726049999999937E-3</c:v>
                </c:pt>
                <c:pt idx="11">
                  <c:v>0.4835507050000003</c:v>
                </c:pt>
                <c:pt idx="12">
                  <c:v>0.97726293499999972</c:v>
                </c:pt>
                <c:pt idx="13">
                  <c:v>1.4624382850000002</c:v>
                </c:pt>
                <c:pt idx="14">
                  <c:v>1.9481891549999997</c:v>
                </c:pt>
                <c:pt idx="15">
                  <c:v>2.4340779100000001</c:v>
                </c:pt>
                <c:pt idx="16">
                  <c:v>1.9467683400000002</c:v>
                </c:pt>
                <c:pt idx="17">
                  <c:v>1.4606817500000009</c:v>
                </c:pt>
                <c:pt idx="18">
                  <c:v>0.97466710000000045</c:v>
                </c:pt>
                <c:pt idx="19">
                  <c:v>0.48073904999999995</c:v>
                </c:pt>
                <c:pt idx="20">
                  <c:v>-1.9184000000000978E-3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22272"/>
        <c:axId val="148373504"/>
      </c:scatterChart>
      <c:valAx>
        <c:axId val="14502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373504"/>
        <c:crosses val="autoZero"/>
        <c:crossBetween val="midCat"/>
      </c:valAx>
      <c:valAx>
        <c:axId val="14837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502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LVDT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LBCB1!$W$6:$W$27</c:f>
              <c:numCache>
                <c:formatCode>General</c:formatCode>
                <c:ptCount val="22"/>
                <c:pt idx="0">
                  <c:v>5.0835600000000003</c:v>
                </c:pt>
                <c:pt idx="1">
                  <c:v>4.0853000000000002</c:v>
                </c:pt>
                <c:pt idx="2">
                  <c:v>3.0918800000000002</c:v>
                </c:pt>
                <c:pt idx="3">
                  <c:v>2.0996999999999999</c:v>
                </c:pt>
                <c:pt idx="4">
                  <c:v>1.1093299999999999</c:v>
                </c:pt>
                <c:pt idx="5">
                  <c:v>2.1008499999999999</c:v>
                </c:pt>
                <c:pt idx="6">
                  <c:v>3.0926100000000001</c:v>
                </c:pt>
                <c:pt idx="7">
                  <c:v>4.0862100000000003</c:v>
                </c:pt>
                <c:pt idx="9">
                  <c:v>6.08101</c:v>
                </c:pt>
                <c:pt idx="10">
                  <c:v>7.0821300000000003</c:v>
                </c:pt>
                <c:pt idx="11">
                  <c:v>8.0881000000000007</c:v>
                </c:pt>
                <c:pt idx="12">
                  <c:v>9.1018299999999996</c:v>
                </c:pt>
                <c:pt idx="13">
                  <c:v>8.0879600000000007</c:v>
                </c:pt>
                <c:pt idx="14">
                  <c:v>7.0819200000000002</c:v>
                </c:pt>
                <c:pt idx="15">
                  <c:v>6.0803099999999999</c:v>
                </c:pt>
                <c:pt idx="16">
                  <c:v>5.0823999999999998</c:v>
                </c:pt>
              </c:numCache>
            </c:numRef>
          </c:xVal>
          <c:yVal>
            <c:numRef>
              <c:f>LBCB1!$Y$6:$Y$27</c:f>
              <c:numCache>
                <c:formatCode>General</c:formatCode>
                <c:ptCount val="22"/>
                <c:pt idx="0">
                  <c:v>0</c:v>
                </c:pt>
                <c:pt idx="1">
                  <c:v>1.9300000000000002</c:v>
                </c:pt>
                <c:pt idx="2">
                  <c:v>3.8550000000000004</c:v>
                </c:pt>
                <c:pt idx="3">
                  <c:v>5.78</c:v>
                </c:pt>
                <c:pt idx="4">
                  <c:v>7.7050000000000001</c:v>
                </c:pt>
                <c:pt idx="5">
                  <c:v>5.78</c:v>
                </c:pt>
                <c:pt idx="6">
                  <c:v>3.8559999999999999</c:v>
                </c:pt>
                <c:pt idx="7">
                  <c:v>1.9300000000000002</c:v>
                </c:pt>
                <c:pt idx="9">
                  <c:v>-1.9400000000000004</c:v>
                </c:pt>
                <c:pt idx="10">
                  <c:v>-3.87</c:v>
                </c:pt>
                <c:pt idx="11">
                  <c:v>-5.8100000000000005</c:v>
                </c:pt>
                <c:pt idx="12">
                  <c:v>-7.7530000000000001</c:v>
                </c:pt>
                <c:pt idx="13">
                  <c:v>-5.8100000000000005</c:v>
                </c:pt>
                <c:pt idx="14">
                  <c:v>-3.875</c:v>
                </c:pt>
                <c:pt idx="15">
                  <c:v>-1.9400000000000004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6384"/>
        <c:axId val="148376960"/>
      </c:scatterChart>
      <c:valAx>
        <c:axId val="14837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76960"/>
        <c:crosses val="autoZero"/>
        <c:crossBetween val="midCat"/>
      </c:valAx>
      <c:valAx>
        <c:axId val="148376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</a:t>
                </a:r>
                <a:r>
                  <a:rPr lang="en-US" baseline="0"/>
                  <a:t> disp. (in)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76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LBCB1!$V$6:$V$25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9">
                  <c:v>-1</c:v>
                </c:pt>
                <c:pt idx="10">
                  <c:v>-2</c:v>
                </c:pt>
                <c:pt idx="11">
                  <c:v>-3</c:v>
                </c:pt>
                <c:pt idx="12">
                  <c:v>-4</c:v>
                </c:pt>
                <c:pt idx="13">
                  <c:v>-3</c:v>
                </c:pt>
                <c:pt idx="14">
                  <c:v>-2</c:v>
                </c:pt>
                <c:pt idx="15">
                  <c:v>-1</c:v>
                </c:pt>
                <c:pt idx="16">
                  <c:v>0</c:v>
                </c:pt>
              </c:numCache>
            </c:numRef>
          </c:xVal>
          <c:yVal>
            <c:numRef>
              <c:f>LBCB1!$Y$6:$Y$25</c:f>
              <c:numCache>
                <c:formatCode>General</c:formatCode>
                <c:ptCount val="20"/>
                <c:pt idx="0">
                  <c:v>0</c:v>
                </c:pt>
                <c:pt idx="1">
                  <c:v>1.9300000000000002</c:v>
                </c:pt>
                <c:pt idx="2">
                  <c:v>3.8550000000000004</c:v>
                </c:pt>
                <c:pt idx="3">
                  <c:v>5.78</c:v>
                </c:pt>
                <c:pt idx="4">
                  <c:v>7.7050000000000001</c:v>
                </c:pt>
                <c:pt idx="5">
                  <c:v>5.78</c:v>
                </c:pt>
                <c:pt idx="6">
                  <c:v>3.8559999999999999</c:v>
                </c:pt>
                <c:pt idx="7">
                  <c:v>1.9300000000000002</c:v>
                </c:pt>
                <c:pt idx="9">
                  <c:v>-1.9400000000000004</c:v>
                </c:pt>
                <c:pt idx="10">
                  <c:v>-3.87</c:v>
                </c:pt>
                <c:pt idx="11">
                  <c:v>-5.8100000000000005</c:v>
                </c:pt>
                <c:pt idx="12">
                  <c:v>-7.7530000000000001</c:v>
                </c:pt>
                <c:pt idx="13">
                  <c:v>-5.8100000000000005</c:v>
                </c:pt>
                <c:pt idx="14">
                  <c:v>-3.875</c:v>
                </c:pt>
                <c:pt idx="15">
                  <c:v>-1.9400000000000004</c:v>
                </c:pt>
                <c:pt idx="16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7536"/>
        <c:axId val="148378112"/>
      </c:scatterChart>
      <c:valAx>
        <c:axId val="148377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78112"/>
        <c:crosses val="autoZero"/>
        <c:crossBetween val="midCat"/>
      </c:valAx>
      <c:valAx>
        <c:axId val="14837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377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8401706036745406"/>
                  <c:y val="-5.7527704870224553E-3"/>
                </c:manualLayout>
              </c:layout>
              <c:numFmt formatCode="#,##0.00000000" sourceLinked="0"/>
            </c:trendlineLbl>
          </c:trendline>
          <c:xVal>
            <c:numRef>
              <c:f>LBCB1!$F$163:$F$183</c:f>
              <c:numCache>
                <c:formatCode>General</c:formatCode>
                <c:ptCount val="21"/>
                <c:pt idx="0">
                  <c:v>5.1407299999999996</c:v>
                </c:pt>
                <c:pt idx="1">
                  <c:v>4.6341700000000001</c:v>
                </c:pt>
                <c:pt idx="2">
                  <c:v>4.1289100000000003</c:v>
                </c:pt>
                <c:pt idx="3">
                  <c:v>3.6239300000000001</c:v>
                </c:pt>
                <c:pt idx="4">
                  <c:v>3.1189</c:v>
                </c:pt>
                <c:pt idx="5">
                  <c:v>2.9172600000000002</c:v>
                </c:pt>
                <c:pt idx="6">
                  <c:v>3.11903</c:v>
                </c:pt>
                <c:pt idx="7">
                  <c:v>3.6237200000000001</c:v>
                </c:pt>
                <c:pt idx="8">
                  <c:v>4.1281499999999998</c:v>
                </c:pt>
                <c:pt idx="9">
                  <c:v>4.63401</c:v>
                </c:pt>
                <c:pt idx="10">
                  <c:v>5.1396899999999999</c:v>
                </c:pt>
                <c:pt idx="11">
                  <c:v>5.6464699999999999</c:v>
                </c:pt>
                <c:pt idx="12">
                  <c:v>6.1532999999999998</c:v>
                </c:pt>
                <c:pt idx="13">
                  <c:v>6.6620100000000004</c:v>
                </c:pt>
                <c:pt idx="14">
                  <c:v>7.1713800000000001</c:v>
                </c:pt>
                <c:pt idx="15">
                  <c:v>7.6812300000000002</c:v>
                </c:pt>
                <c:pt idx="16">
                  <c:v>7.1712899999999999</c:v>
                </c:pt>
                <c:pt idx="17">
                  <c:v>6.6616299999999997</c:v>
                </c:pt>
                <c:pt idx="18">
                  <c:v>6.1533600000000002</c:v>
                </c:pt>
                <c:pt idx="19">
                  <c:v>5.6456400000000002</c:v>
                </c:pt>
                <c:pt idx="20">
                  <c:v>5.1390200000000004</c:v>
                </c:pt>
              </c:numCache>
            </c:numRef>
          </c:xVal>
          <c:yVal>
            <c:numRef>
              <c:f>LBCB1!$I$163:$I$183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-0.48397035499999985</c:v>
                </c:pt>
                <c:pt idx="2">
                  <c:v>-0.97718499999999997</c:v>
                </c:pt>
                <c:pt idx="3">
                  <c:v>-1.4582118100000001</c:v>
                </c:pt>
                <c:pt idx="4">
                  <c:v>-1.9501974800000001</c:v>
                </c:pt>
                <c:pt idx="5">
                  <c:v>-2.1484221550000004</c:v>
                </c:pt>
                <c:pt idx="6">
                  <c:v>-1.9489385300000002</c:v>
                </c:pt>
                <c:pt idx="7">
                  <c:v>-1.4546687650000001</c:v>
                </c:pt>
                <c:pt idx="8">
                  <c:v>-0.97328225499999999</c:v>
                </c:pt>
                <c:pt idx="9">
                  <c:v>-0.48039733500000015</c:v>
                </c:pt>
                <c:pt idx="10">
                  <c:v>1.6726049999999937E-3</c:v>
                </c:pt>
                <c:pt idx="11">
                  <c:v>0.4835507050000003</c:v>
                </c:pt>
                <c:pt idx="12">
                  <c:v>0.97726293499999972</c:v>
                </c:pt>
                <c:pt idx="13">
                  <c:v>1.4624382850000002</c:v>
                </c:pt>
                <c:pt idx="14">
                  <c:v>1.9481891549999997</c:v>
                </c:pt>
                <c:pt idx="15">
                  <c:v>2.4340779100000001</c:v>
                </c:pt>
                <c:pt idx="16">
                  <c:v>1.9467683400000002</c:v>
                </c:pt>
                <c:pt idx="17">
                  <c:v>1.4606817500000009</c:v>
                </c:pt>
                <c:pt idx="18">
                  <c:v>0.97466710000000045</c:v>
                </c:pt>
                <c:pt idx="19">
                  <c:v>0.48073904999999995</c:v>
                </c:pt>
                <c:pt idx="20">
                  <c:v>-1.9184000000000978E-3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79840"/>
        <c:axId val="148380416"/>
      </c:scatterChart>
      <c:valAx>
        <c:axId val="14837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380416"/>
        <c:crosses val="autoZero"/>
        <c:crossBetween val="midCat"/>
      </c:valAx>
      <c:valAx>
        <c:axId val="148380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379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LVDT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9113779527559053"/>
                  <c:y val="-3.5906969962088071E-4"/>
                </c:manualLayout>
              </c:layout>
              <c:numFmt formatCode="#,##0.00000000" sourceLinked="0"/>
            </c:trendlineLbl>
          </c:trendline>
          <c:xVal>
            <c:numRef>
              <c:f>LBCB2!$F$7:$F$19</c:f>
              <c:numCache>
                <c:formatCode>General</c:formatCode>
                <c:ptCount val="13"/>
                <c:pt idx="0">
                  <c:v>5.1450100000000001</c:v>
                </c:pt>
                <c:pt idx="1">
                  <c:v>4.6391999999999998</c:v>
                </c:pt>
                <c:pt idx="2">
                  <c:v>4.1361299999999996</c:v>
                </c:pt>
                <c:pt idx="3">
                  <c:v>3.9346199999999998</c:v>
                </c:pt>
                <c:pt idx="4">
                  <c:v>4.1351599999999999</c:v>
                </c:pt>
                <c:pt idx="5">
                  <c:v>4.64032</c:v>
                </c:pt>
                <c:pt idx="6">
                  <c:v>5.1440999999999999</c:v>
                </c:pt>
                <c:pt idx="7">
                  <c:v>5.6489099999999999</c:v>
                </c:pt>
                <c:pt idx="8">
                  <c:v>6.1544299999999996</c:v>
                </c:pt>
                <c:pt idx="9">
                  <c:v>6.3568199999999999</c:v>
                </c:pt>
                <c:pt idx="10">
                  <c:v>6.1540299999999997</c:v>
                </c:pt>
                <c:pt idx="11">
                  <c:v>5.6486000000000001</c:v>
                </c:pt>
                <c:pt idx="12">
                  <c:v>5.1442300000000003</c:v>
                </c:pt>
              </c:numCache>
            </c:numRef>
          </c:xVal>
          <c:yVal>
            <c:numRef>
              <c:f>LBCB2!$I$7:$I$19</c:f>
              <c:numCache>
                <c:formatCode>General</c:formatCode>
                <c:ptCount val="13"/>
                <c:pt idx="0">
                  <c:v>0</c:v>
                </c:pt>
                <c:pt idx="1">
                  <c:v>-0.97342613499999997</c:v>
                </c:pt>
                <c:pt idx="2">
                  <c:v>-1.9524516000000001</c:v>
                </c:pt>
                <c:pt idx="3">
                  <c:v>-2.3510351700000003</c:v>
                </c:pt>
                <c:pt idx="4">
                  <c:v>-1.9500655899999999</c:v>
                </c:pt>
                <c:pt idx="5">
                  <c:v>-0.96939749499999994</c:v>
                </c:pt>
                <c:pt idx="6">
                  <c:v>-5.3954999999961117E-4</c:v>
                </c:pt>
                <c:pt idx="7">
                  <c:v>0.96854021000000001</c:v>
                </c:pt>
                <c:pt idx="8">
                  <c:v>1.9460429449999999</c:v>
                </c:pt>
                <c:pt idx="9">
                  <c:v>2.3249149550000001</c:v>
                </c:pt>
                <c:pt idx="10">
                  <c:v>1.9458870750000004</c:v>
                </c:pt>
                <c:pt idx="11">
                  <c:v>0.96788076000000034</c:v>
                </c:pt>
                <c:pt idx="12">
                  <c:v>-1.9064100000001361E-3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8880"/>
        <c:axId val="148579456"/>
      </c:scatterChart>
      <c:valAx>
        <c:axId val="14857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79456"/>
        <c:crosses val="autoZero"/>
        <c:crossBetween val="midCat"/>
      </c:valAx>
      <c:valAx>
        <c:axId val="148579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</a:t>
                </a:r>
                <a:r>
                  <a:rPr lang="en-US" baseline="0"/>
                  <a:t> disp. (in)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78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3.9454943132108483E-2"/>
                  <c:y val="-0.4154979585885098"/>
                </c:manualLayout>
              </c:layout>
              <c:numFmt formatCode="#,##0.00000000" sourceLinked="0"/>
            </c:trendlineLbl>
          </c:trendline>
          <c:xVal>
            <c:numRef>
              <c:f>LBCB2!$E$7:$E$19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-1.2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</c:numCache>
            </c:numRef>
          </c:xVal>
          <c:yVal>
            <c:numRef>
              <c:f>LBCB2!$I$7:$I$19</c:f>
              <c:numCache>
                <c:formatCode>General</c:formatCode>
                <c:ptCount val="13"/>
                <c:pt idx="0">
                  <c:v>0</c:v>
                </c:pt>
                <c:pt idx="1">
                  <c:v>-0.97342613499999997</c:v>
                </c:pt>
                <c:pt idx="2">
                  <c:v>-1.9524516000000001</c:v>
                </c:pt>
                <c:pt idx="3">
                  <c:v>-2.3510351700000003</c:v>
                </c:pt>
                <c:pt idx="4">
                  <c:v>-1.9500655899999999</c:v>
                </c:pt>
                <c:pt idx="5">
                  <c:v>-0.96939749499999994</c:v>
                </c:pt>
                <c:pt idx="6">
                  <c:v>-5.3954999999961117E-4</c:v>
                </c:pt>
                <c:pt idx="7">
                  <c:v>0.96854021000000001</c:v>
                </c:pt>
                <c:pt idx="8">
                  <c:v>1.9460429449999999</c:v>
                </c:pt>
                <c:pt idx="9">
                  <c:v>2.3249149550000001</c:v>
                </c:pt>
                <c:pt idx="10">
                  <c:v>1.9458870750000004</c:v>
                </c:pt>
                <c:pt idx="11">
                  <c:v>0.96788076000000034</c:v>
                </c:pt>
                <c:pt idx="12">
                  <c:v>-1.9064100000001361E-3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1184"/>
        <c:axId val="148581760"/>
      </c:scatterChart>
      <c:valAx>
        <c:axId val="14858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81760"/>
        <c:crosses val="autoZero"/>
        <c:crossBetween val="midCat"/>
      </c:valAx>
      <c:valAx>
        <c:axId val="14858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8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4987292213473317"/>
                  <c:y val="4.270559930008749E-3"/>
                </c:manualLayout>
              </c:layout>
              <c:numFmt formatCode="#,##0.00000000" sourceLinked="0"/>
            </c:trendlineLbl>
          </c:trendline>
          <c:xVal>
            <c:numRef>
              <c:f>LBCB2!$F$36:$F$48</c:f>
              <c:numCache>
                <c:formatCode>General</c:formatCode>
                <c:ptCount val="13"/>
                <c:pt idx="0">
                  <c:v>5.0861900000000002</c:v>
                </c:pt>
                <c:pt idx="1">
                  <c:v>4.5849000000000002</c:v>
                </c:pt>
                <c:pt idx="2">
                  <c:v>4.0850400000000002</c:v>
                </c:pt>
                <c:pt idx="3">
                  <c:v>3.88564</c:v>
                </c:pt>
                <c:pt idx="4">
                  <c:v>4.0857200000000002</c:v>
                </c:pt>
                <c:pt idx="5">
                  <c:v>4.5858600000000003</c:v>
                </c:pt>
                <c:pt idx="6">
                  <c:v>5.0869499999999999</c:v>
                </c:pt>
                <c:pt idx="7">
                  <c:v>5.5879700000000003</c:v>
                </c:pt>
                <c:pt idx="8">
                  <c:v>6.0906500000000001</c:v>
                </c:pt>
                <c:pt idx="9">
                  <c:v>6.2911599999999996</c:v>
                </c:pt>
                <c:pt idx="10">
                  <c:v>6.0903400000000003</c:v>
                </c:pt>
                <c:pt idx="11">
                  <c:v>5.5876700000000001</c:v>
                </c:pt>
                <c:pt idx="12">
                  <c:v>5.0862299999999996</c:v>
                </c:pt>
              </c:numCache>
            </c:numRef>
          </c:xVal>
          <c:yVal>
            <c:numRef>
              <c:f>LBCB2!$I$36:$I$48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-0.97252688499999973</c:v>
                </c:pt>
                <c:pt idx="2">
                  <c:v>-1.9459710049999999</c:v>
                </c:pt>
                <c:pt idx="3">
                  <c:v>-2.3411314299999999</c:v>
                </c:pt>
                <c:pt idx="4">
                  <c:v>-1.943776835</c:v>
                </c:pt>
                <c:pt idx="5">
                  <c:v>-0.96997900999999986</c:v>
                </c:pt>
                <c:pt idx="6">
                  <c:v>1.0191500000003018E-3</c:v>
                </c:pt>
                <c:pt idx="7">
                  <c:v>0.97196935000000062</c:v>
                </c:pt>
                <c:pt idx="8">
                  <c:v>1.9469302050000006</c:v>
                </c:pt>
                <c:pt idx="9">
                  <c:v>2.326593555000001</c:v>
                </c:pt>
                <c:pt idx="10">
                  <c:v>1.9462827450000009</c:v>
                </c:pt>
                <c:pt idx="11">
                  <c:v>0.9691457050000003</c:v>
                </c:pt>
                <c:pt idx="12">
                  <c:v>-3.614985000000015E-3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3488"/>
        <c:axId val="148584064"/>
      </c:scatterChart>
      <c:valAx>
        <c:axId val="1485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84064"/>
        <c:crosses val="autoZero"/>
        <c:crossBetween val="midCat"/>
      </c:valAx>
      <c:valAx>
        <c:axId val="14858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83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calibration_external_LVDT!$C$34:$C$39</c:f>
              <c:numCache>
                <c:formatCode>General</c:formatCode>
                <c:ptCount val="6"/>
                <c:pt idx="0">
                  <c:v>6.9874599999999996</c:v>
                </c:pt>
                <c:pt idx="1">
                  <c:v>5.7218</c:v>
                </c:pt>
                <c:pt idx="2">
                  <c:v>4.2108600000000003</c:v>
                </c:pt>
                <c:pt idx="3">
                  <c:v>2.7654800000000002</c:v>
                </c:pt>
                <c:pt idx="4">
                  <c:v>1.0557000000000001</c:v>
                </c:pt>
                <c:pt idx="5">
                  <c:v>7.4560000000000001E-2</c:v>
                </c:pt>
              </c:numCache>
            </c:numRef>
          </c:xVal>
          <c:yVal>
            <c:numRef>
              <c:f>calibration_external_LVDT!$D$34:$D$39</c:f>
              <c:numCache>
                <c:formatCode>General</c:formatCode>
                <c:ptCount val="6"/>
                <c:pt idx="0">
                  <c:v>-0.5605</c:v>
                </c:pt>
                <c:pt idx="1">
                  <c:v>-2.0670000000000002</c:v>
                </c:pt>
                <c:pt idx="2">
                  <c:v>-3.8929999999999998</c:v>
                </c:pt>
                <c:pt idx="3">
                  <c:v>-5.6440000000000001</c:v>
                </c:pt>
                <c:pt idx="4">
                  <c:v>-7.6715</c:v>
                </c:pt>
                <c:pt idx="5">
                  <c:v>-8.8569999999999993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21888"/>
        <c:axId val="75422464"/>
      </c:scatterChart>
      <c:valAx>
        <c:axId val="754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422464"/>
        <c:crosses val="autoZero"/>
        <c:crossBetween val="midCat"/>
      </c:valAx>
      <c:valAx>
        <c:axId val="75422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421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7882764654418197E-3"/>
                  <c:y val="-0.4091673957421989"/>
                </c:manualLayout>
              </c:layout>
              <c:numFmt formatCode="#,##0.00000000" sourceLinked="0"/>
            </c:trendlineLbl>
          </c:trendline>
          <c:xVal>
            <c:numRef>
              <c:f>LBCB2!$E$36:$E$48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-1.2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</c:numCache>
            </c:numRef>
          </c:xVal>
          <c:yVal>
            <c:numRef>
              <c:f>LBCB2!$I$36:$I$48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-0.97252688499999973</c:v>
                </c:pt>
                <c:pt idx="2">
                  <c:v>-1.9459710049999999</c:v>
                </c:pt>
                <c:pt idx="3">
                  <c:v>-2.3411314299999999</c:v>
                </c:pt>
                <c:pt idx="4">
                  <c:v>-1.943776835</c:v>
                </c:pt>
                <c:pt idx="5">
                  <c:v>-0.96997900999999986</c:v>
                </c:pt>
                <c:pt idx="6">
                  <c:v>1.0191500000003018E-3</c:v>
                </c:pt>
                <c:pt idx="7">
                  <c:v>0.97196935000000062</c:v>
                </c:pt>
                <c:pt idx="8">
                  <c:v>1.9469302050000006</c:v>
                </c:pt>
                <c:pt idx="9">
                  <c:v>2.326593555000001</c:v>
                </c:pt>
                <c:pt idx="10">
                  <c:v>1.9462827450000009</c:v>
                </c:pt>
                <c:pt idx="11">
                  <c:v>0.9691457050000003</c:v>
                </c:pt>
                <c:pt idx="12">
                  <c:v>-3.614985000000015E-3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5792"/>
        <c:axId val="149110784"/>
      </c:scatterChart>
      <c:valAx>
        <c:axId val="1485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10784"/>
        <c:crosses val="autoZero"/>
        <c:crossBetween val="midCat"/>
      </c:valAx>
      <c:valAx>
        <c:axId val="14911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585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2457143482064742"/>
                  <c:y val="-3.5906969962088071E-4"/>
                </c:manualLayout>
              </c:layout>
              <c:numFmt formatCode="#,##0.00000000" sourceLinked="0"/>
            </c:trendlineLbl>
          </c:trendline>
          <c:xVal>
            <c:numRef>
              <c:f>LBCB2!$F$70:$F$90</c:f>
              <c:numCache>
                <c:formatCode>General</c:formatCode>
                <c:ptCount val="21"/>
                <c:pt idx="0">
                  <c:v>5.1561199999999996</c:v>
                </c:pt>
                <c:pt idx="1">
                  <c:v>4.6535599999999997</c:v>
                </c:pt>
                <c:pt idx="2">
                  <c:v>4.1506499999999997</c:v>
                </c:pt>
                <c:pt idx="3">
                  <c:v>3.6486299999999998</c:v>
                </c:pt>
                <c:pt idx="4">
                  <c:v>3.1466099999999999</c:v>
                </c:pt>
                <c:pt idx="5">
                  <c:v>2.9461200000000001</c:v>
                </c:pt>
                <c:pt idx="6">
                  <c:v>3.14724</c:v>
                </c:pt>
                <c:pt idx="7">
                  <c:v>3.6496900000000001</c:v>
                </c:pt>
                <c:pt idx="8">
                  <c:v>4.1523199999999996</c:v>
                </c:pt>
                <c:pt idx="9">
                  <c:v>4.65517</c:v>
                </c:pt>
                <c:pt idx="10">
                  <c:v>5.1584899999999996</c:v>
                </c:pt>
                <c:pt idx="11">
                  <c:v>5.66275</c:v>
                </c:pt>
                <c:pt idx="12">
                  <c:v>6.1673600000000004</c:v>
                </c:pt>
                <c:pt idx="13">
                  <c:v>6.6734099999999996</c:v>
                </c:pt>
                <c:pt idx="14">
                  <c:v>7.1804199999999998</c:v>
                </c:pt>
                <c:pt idx="15">
                  <c:v>7.6882200000000003</c:v>
                </c:pt>
                <c:pt idx="16">
                  <c:v>7.1802599999999996</c:v>
                </c:pt>
                <c:pt idx="17">
                  <c:v>6.6736899999999997</c:v>
                </c:pt>
                <c:pt idx="18">
                  <c:v>6.1679199999999996</c:v>
                </c:pt>
                <c:pt idx="19">
                  <c:v>5.6625100000000002</c:v>
                </c:pt>
                <c:pt idx="20">
                  <c:v>5.1591500000000003</c:v>
                </c:pt>
              </c:numCache>
            </c:numRef>
          </c:xVal>
          <c:yVal>
            <c:numRef>
              <c:f>LBCB2!$I$70:$I$90</c:f>
              <c:numCache>
                <c:formatCode>General</c:formatCode>
                <c:ptCount val="21"/>
                <c:pt idx="0">
                  <c:v>0</c:v>
                </c:pt>
                <c:pt idx="1">
                  <c:v>-0.48220182999999972</c:v>
                </c:pt>
                <c:pt idx="2">
                  <c:v>-0.97198134000000014</c:v>
                </c:pt>
                <c:pt idx="3">
                  <c:v>-1.4574024850000002</c:v>
                </c:pt>
                <c:pt idx="4">
                  <c:v>-1.949963675</c:v>
                </c:pt>
                <c:pt idx="5">
                  <c:v>-2.1486979250000005</c:v>
                </c:pt>
                <c:pt idx="6">
                  <c:v>-1.94842296</c:v>
                </c:pt>
                <c:pt idx="7">
                  <c:v>-1.4538654350000002</c:v>
                </c:pt>
                <c:pt idx="8">
                  <c:v>-0.96805461499999979</c:v>
                </c:pt>
                <c:pt idx="9">
                  <c:v>-0.47944413000000008</c:v>
                </c:pt>
                <c:pt idx="10">
                  <c:v>3.4051600000002402E-3</c:v>
                </c:pt>
                <c:pt idx="11">
                  <c:v>0.48774121000000026</c:v>
                </c:pt>
                <c:pt idx="12">
                  <c:v>0.97673537500000007</c:v>
                </c:pt>
                <c:pt idx="13">
                  <c:v>1.4638351200000002</c:v>
                </c:pt>
                <c:pt idx="14">
                  <c:v>1.9567679999999998</c:v>
                </c:pt>
                <c:pt idx="15">
                  <c:v>2.4367037200000001</c:v>
                </c:pt>
                <c:pt idx="16">
                  <c:v>1.9575653350000004</c:v>
                </c:pt>
                <c:pt idx="17">
                  <c:v>1.4647583499999999</c:v>
                </c:pt>
                <c:pt idx="18">
                  <c:v>0.97738283499999978</c:v>
                </c:pt>
                <c:pt idx="19">
                  <c:v>0.48828675500000029</c:v>
                </c:pt>
                <c:pt idx="20">
                  <c:v>3.6749349999998238E-3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2512"/>
        <c:axId val="149113088"/>
      </c:scatterChart>
      <c:valAx>
        <c:axId val="149112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13088"/>
        <c:crosses val="autoZero"/>
        <c:crossBetween val="midCat"/>
      </c:valAx>
      <c:valAx>
        <c:axId val="14911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12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2.5037182852143481E-3"/>
                  <c:y val="-0.34511519393409157"/>
                </c:manualLayout>
              </c:layout>
              <c:numFmt formatCode="#,##0.00000000" sourceLinked="0"/>
            </c:trendlineLbl>
          </c:trendline>
          <c:xVal>
            <c:numRef>
              <c:f>LBCB2!$E$70:$E$90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LBCB2!$H$70:$H$90</c:f>
              <c:numCache>
                <c:formatCode>General</c:formatCode>
                <c:ptCount val="21"/>
                <c:pt idx="0">
                  <c:v>3.1522669200000002</c:v>
                </c:pt>
                <c:pt idx="1">
                  <c:v>2.6700650900000005</c:v>
                </c:pt>
                <c:pt idx="2">
                  <c:v>2.1802855800000001</c:v>
                </c:pt>
                <c:pt idx="3">
                  <c:v>1.6948644349999999</c:v>
                </c:pt>
                <c:pt idx="4">
                  <c:v>1.2023032450000002</c:v>
                </c:pt>
                <c:pt idx="5">
                  <c:v>1.003568995</c:v>
                </c:pt>
                <c:pt idx="6">
                  <c:v>1.2038439600000002</c:v>
                </c:pt>
                <c:pt idx="7">
                  <c:v>1.698401485</c:v>
                </c:pt>
                <c:pt idx="8">
                  <c:v>2.1842123050000004</c:v>
                </c:pt>
                <c:pt idx="9">
                  <c:v>2.6728227900000001</c:v>
                </c:pt>
                <c:pt idx="10">
                  <c:v>3.1556720800000004</c:v>
                </c:pt>
                <c:pt idx="11">
                  <c:v>3.6400081300000005</c:v>
                </c:pt>
                <c:pt idx="12">
                  <c:v>4.1290022950000003</c:v>
                </c:pt>
                <c:pt idx="13">
                  <c:v>4.6161020400000004</c:v>
                </c:pt>
                <c:pt idx="14">
                  <c:v>5.10903492</c:v>
                </c:pt>
                <c:pt idx="15">
                  <c:v>5.5889706400000003</c:v>
                </c:pt>
                <c:pt idx="16">
                  <c:v>5.1098322550000006</c:v>
                </c:pt>
                <c:pt idx="17">
                  <c:v>4.6170252700000001</c:v>
                </c:pt>
                <c:pt idx="18">
                  <c:v>4.129649755</c:v>
                </c:pt>
                <c:pt idx="19">
                  <c:v>3.6405536750000005</c:v>
                </c:pt>
                <c:pt idx="20">
                  <c:v>3.155941855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4816"/>
        <c:axId val="149115392"/>
      </c:scatterChart>
      <c:valAx>
        <c:axId val="1491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15392"/>
        <c:crosses val="autoZero"/>
        <c:crossBetween val="midCat"/>
      </c:valAx>
      <c:valAx>
        <c:axId val="149115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148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31954177602799649"/>
                  <c:y val="4.270559930008749E-3"/>
                </c:manualLayout>
              </c:layout>
              <c:numFmt formatCode="#,##0.00000000" sourceLinked="0"/>
            </c:trendlineLbl>
          </c:trendline>
          <c:xVal>
            <c:numRef>
              <c:f>LBCB2!$F$101:$F$121</c:f>
              <c:numCache>
                <c:formatCode>General</c:formatCode>
                <c:ptCount val="21"/>
                <c:pt idx="0">
                  <c:v>5.0554800000000002</c:v>
                </c:pt>
                <c:pt idx="1">
                  <c:v>4.54915</c:v>
                </c:pt>
                <c:pt idx="2">
                  <c:v>4.0447800000000003</c:v>
                </c:pt>
                <c:pt idx="3">
                  <c:v>3.5432700000000001</c:v>
                </c:pt>
                <c:pt idx="4">
                  <c:v>3.0409099999999998</c:v>
                </c:pt>
                <c:pt idx="5">
                  <c:v>2.8399899999999998</c:v>
                </c:pt>
                <c:pt idx="6">
                  <c:v>3.0405600000000002</c:v>
                </c:pt>
                <c:pt idx="7">
                  <c:v>3.54331</c:v>
                </c:pt>
                <c:pt idx="8">
                  <c:v>4.0460099999999999</c:v>
                </c:pt>
                <c:pt idx="9">
                  <c:v>4.5499700000000001</c:v>
                </c:pt>
                <c:pt idx="10">
                  <c:v>5.0540099999999999</c:v>
                </c:pt>
                <c:pt idx="11">
                  <c:v>5.5586900000000004</c:v>
                </c:pt>
                <c:pt idx="12">
                  <c:v>6.0636900000000002</c:v>
                </c:pt>
                <c:pt idx="13">
                  <c:v>6.5703300000000002</c:v>
                </c:pt>
                <c:pt idx="14">
                  <c:v>7.0779300000000003</c:v>
                </c:pt>
                <c:pt idx="15">
                  <c:v>7.58622</c:v>
                </c:pt>
                <c:pt idx="16">
                  <c:v>7.0775199999999998</c:v>
                </c:pt>
                <c:pt idx="17">
                  <c:v>6.5697099999999997</c:v>
                </c:pt>
                <c:pt idx="18">
                  <c:v>6.0635500000000002</c:v>
                </c:pt>
                <c:pt idx="19">
                  <c:v>5.5578900000000004</c:v>
                </c:pt>
                <c:pt idx="20">
                  <c:v>5.05281</c:v>
                </c:pt>
              </c:numCache>
            </c:numRef>
          </c:xVal>
          <c:yVal>
            <c:numRef>
              <c:f>LBCB2!$I$101:$I$121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-0.49679965499999978</c:v>
                </c:pt>
                <c:pt idx="2">
                  <c:v>-0.98324594499999995</c:v>
                </c:pt>
                <c:pt idx="3">
                  <c:v>-1.476694395</c:v>
                </c:pt>
                <c:pt idx="4">
                  <c:v>-1.973008455</c:v>
                </c:pt>
                <c:pt idx="5">
                  <c:v>-2.1753876650000001</c:v>
                </c:pt>
                <c:pt idx="6">
                  <c:v>-1.9718754000000001</c:v>
                </c:pt>
                <c:pt idx="7">
                  <c:v>-1.4732952300000002</c:v>
                </c:pt>
                <c:pt idx="8">
                  <c:v>-0.97792838000000004</c:v>
                </c:pt>
                <c:pt idx="9">
                  <c:v>-0.49211156500000008</c:v>
                </c:pt>
                <c:pt idx="10">
                  <c:v>1.204995000000153E-3</c:v>
                </c:pt>
                <c:pt idx="11">
                  <c:v>0.48829274999999983</c:v>
                </c:pt>
                <c:pt idx="12">
                  <c:v>0.97371989000000037</c:v>
                </c:pt>
                <c:pt idx="13">
                  <c:v>1.4709571800000001</c:v>
                </c:pt>
                <c:pt idx="14">
                  <c:v>1.9608505949999993</c:v>
                </c:pt>
                <c:pt idx="15">
                  <c:v>2.4470091250000001</c:v>
                </c:pt>
                <c:pt idx="16">
                  <c:v>1.9610184549999996</c:v>
                </c:pt>
                <c:pt idx="17">
                  <c:v>1.4706874050000005</c:v>
                </c:pt>
                <c:pt idx="18">
                  <c:v>0.97307243000000021</c:v>
                </c:pt>
                <c:pt idx="19">
                  <c:v>0.4870637750000002</c:v>
                </c:pt>
                <c:pt idx="20">
                  <c:v>-3.6569499999972166E-4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17120"/>
        <c:axId val="149117696"/>
      </c:scatterChart>
      <c:valAx>
        <c:axId val="14911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17696"/>
        <c:crosses val="autoZero"/>
        <c:crossBetween val="midCat"/>
      </c:valAx>
      <c:valAx>
        <c:axId val="149117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171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1.9170384951881014E-2"/>
                  <c:y val="-0.35029345290172059"/>
                </c:manualLayout>
              </c:layout>
              <c:numFmt formatCode="#,##0.00000000" sourceLinked="0"/>
            </c:trendlineLbl>
          </c:trendline>
          <c:xVal>
            <c:numRef>
              <c:f>LBCB2!$E$101:$E$121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-0.49679965499999978</c:v>
                </c:pt>
                <c:pt idx="2">
                  <c:v>-0.98324594499999995</c:v>
                </c:pt>
                <c:pt idx="3">
                  <c:v>-1.476694395</c:v>
                </c:pt>
                <c:pt idx="4">
                  <c:v>-1.973008455</c:v>
                </c:pt>
                <c:pt idx="5">
                  <c:v>-2.1753876650000001</c:v>
                </c:pt>
                <c:pt idx="6">
                  <c:v>-1.9718754000000001</c:v>
                </c:pt>
                <c:pt idx="7">
                  <c:v>-1.4732952300000002</c:v>
                </c:pt>
                <c:pt idx="8">
                  <c:v>-0.97792838000000004</c:v>
                </c:pt>
                <c:pt idx="9">
                  <c:v>-0.49211156500000008</c:v>
                </c:pt>
                <c:pt idx="10">
                  <c:v>1.204995000000153E-3</c:v>
                </c:pt>
                <c:pt idx="11">
                  <c:v>0.48829274999999983</c:v>
                </c:pt>
                <c:pt idx="12">
                  <c:v>0.97371989000000037</c:v>
                </c:pt>
                <c:pt idx="13">
                  <c:v>1.4709571800000001</c:v>
                </c:pt>
                <c:pt idx="14">
                  <c:v>1.9608505949999993</c:v>
                </c:pt>
                <c:pt idx="15">
                  <c:v>2.4470091250000001</c:v>
                </c:pt>
                <c:pt idx="16">
                  <c:v>1.9610184549999996</c:v>
                </c:pt>
                <c:pt idx="17">
                  <c:v>1.4706874050000005</c:v>
                </c:pt>
                <c:pt idx="18">
                  <c:v>0.97307243000000021</c:v>
                </c:pt>
                <c:pt idx="19">
                  <c:v>0.4870637750000002</c:v>
                </c:pt>
                <c:pt idx="20">
                  <c:v>-3.6569499999972166E-4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76896"/>
        <c:axId val="149177472"/>
      </c:scatterChart>
      <c:valAx>
        <c:axId val="14917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77472"/>
        <c:crosses val="autoZero"/>
        <c:crossBetween val="midCat"/>
      </c:valAx>
      <c:valAx>
        <c:axId val="14917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7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43122462817147855"/>
                  <c:y val="4.270559930008749E-3"/>
                </c:manualLayout>
              </c:layout>
              <c:numFmt formatCode="#,##0.00000000" sourceLinked="0"/>
            </c:trendlineLbl>
          </c:trendline>
          <c:xVal>
            <c:numRef>
              <c:f>LBCB2!$F$132:$F$152</c:f>
              <c:numCache>
                <c:formatCode>General</c:formatCode>
                <c:ptCount val="21"/>
                <c:pt idx="0">
                  <c:v>5.0917500000000002</c:v>
                </c:pt>
                <c:pt idx="1">
                  <c:v>4.5881499999999997</c:v>
                </c:pt>
                <c:pt idx="2">
                  <c:v>4.0863300000000002</c:v>
                </c:pt>
                <c:pt idx="3">
                  <c:v>3.5864099999999999</c:v>
                </c:pt>
                <c:pt idx="4">
                  <c:v>3.0852400000000002</c:v>
                </c:pt>
                <c:pt idx="5">
                  <c:v>2.8849900000000002</c:v>
                </c:pt>
                <c:pt idx="6">
                  <c:v>3.08548</c:v>
                </c:pt>
                <c:pt idx="7">
                  <c:v>3.58752</c:v>
                </c:pt>
                <c:pt idx="8">
                  <c:v>4.0887700000000002</c:v>
                </c:pt>
                <c:pt idx="9">
                  <c:v>4.59084</c:v>
                </c:pt>
                <c:pt idx="10">
                  <c:v>5.0928100000000001</c:v>
                </c:pt>
                <c:pt idx="11">
                  <c:v>5.5964299999999998</c:v>
                </c:pt>
                <c:pt idx="12">
                  <c:v>6.1002599999999996</c:v>
                </c:pt>
                <c:pt idx="13">
                  <c:v>6.6051099999999998</c:v>
                </c:pt>
                <c:pt idx="14">
                  <c:v>7.1103100000000001</c:v>
                </c:pt>
                <c:pt idx="15">
                  <c:v>7.6179100000000002</c:v>
                </c:pt>
                <c:pt idx="16">
                  <c:v>7.1104900000000004</c:v>
                </c:pt>
                <c:pt idx="17">
                  <c:v>6.6049100000000003</c:v>
                </c:pt>
                <c:pt idx="18">
                  <c:v>6.1002400000000003</c:v>
                </c:pt>
                <c:pt idx="19">
                  <c:v>5.5960200000000002</c:v>
                </c:pt>
                <c:pt idx="20">
                  <c:v>5.0925099999999999</c:v>
                </c:pt>
              </c:numCache>
            </c:numRef>
          </c:xVal>
          <c:yVal>
            <c:numRef>
              <c:f>LBCB2!$I$132:$I$152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-0.48489358500000002</c:v>
                </c:pt>
                <c:pt idx="2">
                  <c:v>-0.97628575000000017</c:v>
                </c:pt>
                <c:pt idx="3">
                  <c:v>-1.4633375350000002</c:v>
                </c:pt>
                <c:pt idx="4">
                  <c:v>-1.9584885650000001</c:v>
                </c:pt>
                <c:pt idx="5">
                  <c:v>-2.1570010000000002</c:v>
                </c:pt>
                <c:pt idx="6">
                  <c:v>-1.9570317800000001</c:v>
                </c:pt>
                <c:pt idx="7">
                  <c:v>-1.4603520249999999</c:v>
                </c:pt>
                <c:pt idx="8">
                  <c:v>-0.97217917499999995</c:v>
                </c:pt>
                <c:pt idx="9">
                  <c:v>-0.48202797500000027</c:v>
                </c:pt>
                <c:pt idx="10">
                  <c:v>1.8884249999997493E-3</c:v>
                </c:pt>
                <c:pt idx="11">
                  <c:v>0.48965361499999993</c:v>
                </c:pt>
                <c:pt idx="12">
                  <c:v>0.97918133500000026</c:v>
                </c:pt>
                <c:pt idx="13">
                  <c:v>1.467917715</c:v>
                </c:pt>
                <c:pt idx="14">
                  <c:v>1.9630327750000007</c:v>
                </c:pt>
                <c:pt idx="15">
                  <c:v>2.4432382700000006</c:v>
                </c:pt>
                <c:pt idx="16">
                  <c:v>1.9656465950000004</c:v>
                </c:pt>
                <c:pt idx="17">
                  <c:v>1.4708192949999996</c:v>
                </c:pt>
                <c:pt idx="18">
                  <c:v>0.98208891000000031</c:v>
                </c:pt>
                <c:pt idx="19">
                  <c:v>0.49097251500000016</c:v>
                </c:pt>
                <c:pt idx="20">
                  <c:v>3.0934199999999024E-3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79200"/>
        <c:axId val="149179776"/>
      </c:scatterChart>
      <c:valAx>
        <c:axId val="14917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79776"/>
        <c:crosses val="autoZero"/>
        <c:crossBetween val="midCat"/>
      </c:valAx>
      <c:valAx>
        <c:axId val="1491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7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7405949256342955E-4"/>
                  <c:y val="-0.33879921259842521"/>
                </c:manualLayout>
              </c:layout>
              <c:numFmt formatCode="#,##0.00000000" sourceLinked="0"/>
            </c:trendlineLbl>
          </c:trendline>
          <c:xVal>
            <c:numRef>
              <c:f>LBCB2!$E$132:$E$152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LBCB2!$I$132:$I$152</c:f>
              <c:numCache>
                <c:formatCode>General</c:formatCode>
                <c:ptCount val="21"/>
                <c:pt idx="0">
                  <c:v>0</c:v>
                </c:pt>
                <c:pt idx="1">
                  <c:v>-0.48489358500000002</c:v>
                </c:pt>
                <c:pt idx="2">
                  <c:v>-0.97628575000000017</c:v>
                </c:pt>
                <c:pt idx="3">
                  <c:v>-1.4633375350000002</c:v>
                </c:pt>
                <c:pt idx="4">
                  <c:v>-1.9584885650000001</c:v>
                </c:pt>
                <c:pt idx="5">
                  <c:v>-2.1570010000000002</c:v>
                </c:pt>
                <c:pt idx="6">
                  <c:v>-1.9570317800000001</c:v>
                </c:pt>
                <c:pt idx="7">
                  <c:v>-1.4603520249999999</c:v>
                </c:pt>
                <c:pt idx="8">
                  <c:v>-0.97217917499999995</c:v>
                </c:pt>
                <c:pt idx="9">
                  <c:v>-0.48202797500000027</c:v>
                </c:pt>
                <c:pt idx="10">
                  <c:v>1.8884249999997493E-3</c:v>
                </c:pt>
                <c:pt idx="11">
                  <c:v>0.48965361499999993</c:v>
                </c:pt>
                <c:pt idx="12">
                  <c:v>0.97918133500000026</c:v>
                </c:pt>
                <c:pt idx="13">
                  <c:v>1.467917715</c:v>
                </c:pt>
                <c:pt idx="14">
                  <c:v>1.9630327750000007</c:v>
                </c:pt>
                <c:pt idx="15">
                  <c:v>2.4432382700000006</c:v>
                </c:pt>
                <c:pt idx="16">
                  <c:v>1.9656465950000004</c:v>
                </c:pt>
                <c:pt idx="17">
                  <c:v>1.4708192949999996</c:v>
                </c:pt>
                <c:pt idx="18">
                  <c:v>0.98208891000000031</c:v>
                </c:pt>
                <c:pt idx="19">
                  <c:v>0.49097251500000016</c:v>
                </c:pt>
                <c:pt idx="20">
                  <c:v>3.0934199999999024E-3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1504"/>
        <c:axId val="149182080"/>
      </c:scatterChart>
      <c:valAx>
        <c:axId val="1491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82080"/>
        <c:crosses val="autoZero"/>
        <c:crossBetween val="midCat"/>
      </c:valAx>
      <c:valAx>
        <c:axId val="149182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81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252694663167104"/>
                  <c:y val="-9.6183289588801391E-3"/>
                </c:manualLayout>
              </c:layout>
              <c:numFmt formatCode="#,##0.00000000" sourceLinked="0"/>
            </c:trendlineLbl>
          </c:trendline>
          <c:xVal>
            <c:numRef>
              <c:f>LBCB2!$F$163:$F$183</c:f>
              <c:numCache>
                <c:formatCode>General</c:formatCode>
                <c:ptCount val="21"/>
                <c:pt idx="0">
                  <c:v>5.0462699999999998</c:v>
                </c:pt>
                <c:pt idx="1">
                  <c:v>4.5449599999999997</c:v>
                </c:pt>
                <c:pt idx="2">
                  <c:v>4.0440899999999997</c:v>
                </c:pt>
                <c:pt idx="3">
                  <c:v>3.5441099999999999</c:v>
                </c:pt>
                <c:pt idx="4">
                  <c:v>3.04427</c:v>
                </c:pt>
                <c:pt idx="5">
                  <c:v>2.8447800000000001</c:v>
                </c:pt>
                <c:pt idx="6">
                  <c:v>3.0452599999999999</c:v>
                </c:pt>
                <c:pt idx="7">
                  <c:v>3.54467</c:v>
                </c:pt>
                <c:pt idx="8">
                  <c:v>4.0431499999999998</c:v>
                </c:pt>
                <c:pt idx="9">
                  <c:v>4.5447199999999999</c:v>
                </c:pt>
                <c:pt idx="10">
                  <c:v>5.0455500000000004</c:v>
                </c:pt>
                <c:pt idx="11">
                  <c:v>5.5471199999999996</c:v>
                </c:pt>
                <c:pt idx="12">
                  <c:v>6.04948</c:v>
                </c:pt>
                <c:pt idx="13">
                  <c:v>6.5524500000000003</c:v>
                </c:pt>
                <c:pt idx="14">
                  <c:v>7.0565100000000003</c:v>
                </c:pt>
                <c:pt idx="15">
                  <c:v>7.5615699999999997</c:v>
                </c:pt>
                <c:pt idx="16">
                  <c:v>7.05565</c:v>
                </c:pt>
                <c:pt idx="17">
                  <c:v>6.5513199999999996</c:v>
                </c:pt>
                <c:pt idx="18">
                  <c:v>6.0483500000000001</c:v>
                </c:pt>
                <c:pt idx="19">
                  <c:v>5.5451600000000001</c:v>
                </c:pt>
                <c:pt idx="20">
                  <c:v>5.0441099999999999</c:v>
                </c:pt>
              </c:numCache>
            </c:numRef>
          </c:xVal>
          <c:yVal>
            <c:numRef>
              <c:f>LBCB2!$I$163:$I$183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-0.48516935499999958</c:v>
                </c:pt>
                <c:pt idx="2">
                  <c:v>-0.97970289999999993</c:v>
                </c:pt>
                <c:pt idx="3">
                  <c:v>-1.4664729199999997</c:v>
                </c:pt>
                <c:pt idx="4">
                  <c:v>-1.9615400199999999</c:v>
                </c:pt>
                <c:pt idx="5">
                  <c:v>-2.1603102399999998</c:v>
                </c:pt>
                <c:pt idx="6">
                  <c:v>-1.9595376899999999</c:v>
                </c:pt>
                <c:pt idx="7">
                  <c:v>-1.4641468599999998</c:v>
                </c:pt>
                <c:pt idx="8">
                  <c:v>-0.97798832999999963</c:v>
                </c:pt>
                <c:pt idx="9">
                  <c:v>-0.48464179499999949</c:v>
                </c:pt>
                <c:pt idx="10">
                  <c:v>-5.3954999999827891E-5</c:v>
                </c:pt>
                <c:pt idx="11">
                  <c:v>0.48679999500000015</c:v>
                </c:pt>
                <c:pt idx="12">
                  <c:v>0.98012854500000035</c:v>
                </c:pt>
                <c:pt idx="13">
                  <c:v>1.468049605</c:v>
                </c:pt>
                <c:pt idx="14">
                  <c:v>1.962679070000001</c:v>
                </c:pt>
                <c:pt idx="15">
                  <c:v>2.4468592500000002</c:v>
                </c:pt>
                <c:pt idx="16">
                  <c:v>1.9639500100000005</c:v>
                </c:pt>
                <c:pt idx="17">
                  <c:v>1.4699080550000003</c:v>
                </c:pt>
                <c:pt idx="18">
                  <c:v>0.98214886000000057</c:v>
                </c:pt>
                <c:pt idx="19">
                  <c:v>0.48793305000000053</c:v>
                </c:pt>
                <c:pt idx="20">
                  <c:v>3.5970000000062896E-4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183808"/>
        <c:axId val="150052864"/>
      </c:scatterChart>
      <c:valAx>
        <c:axId val="14918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052864"/>
        <c:crosses val="autoZero"/>
        <c:crossBetween val="midCat"/>
      </c:valAx>
      <c:valAx>
        <c:axId val="150052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183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7405949256342955E-4"/>
                  <c:y val="-0.34520013123359578"/>
                </c:manualLayout>
              </c:layout>
              <c:numFmt formatCode="#,##0.00000000" sourceLinked="0"/>
            </c:trendlineLbl>
          </c:trendline>
          <c:xVal>
            <c:numRef>
              <c:f>LBCB2!$E$163:$E$183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LBCB2!$I$163:$I$183</c:f>
              <c:numCache>
                <c:formatCode>General</c:formatCode>
                <c:ptCount val="21"/>
                <c:pt idx="0">
                  <c:v>0</c:v>
                </c:pt>
                <c:pt idx="1">
                  <c:v>-0.48516935499999958</c:v>
                </c:pt>
                <c:pt idx="2">
                  <c:v>-0.97970289999999993</c:v>
                </c:pt>
                <c:pt idx="3">
                  <c:v>-1.4664729199999997</c:v>
                </c:pt>
                <c:pt idx="4">
                  <c:v>-1.9615400199999999</c:v>
                </c:pt>
                <c:pt idx="5">
                  <c:v>-2.1603102399999998</c:v>
                </c:pt>
                <c:pt idx="6">
                  <c:v>-1.9595376899999999</c:v>
                </c:pt>
                <c:pt idx="7">
                  <c:v>-1.4641468599999998</c:v>
                </c:pt>
                <c:pt idx="8">
                  <c:v>-0.97798832999999963</c:v>
                </c:pt>
                <c:pt idx="9">
                  <c:v>-0.48464179499999949</c:v>
                </c:pt>
                <c:pt idx="10">
                  <c:v>-5.3954999999827891E-5</c:v>
                </c:pt>
                <c:pt idx="11">
                  <c:v>0.48679999500000015</c:v>
                </c:pt>
                <c:pt idx="12">
                  <c:v>0.98012854500000035</c:v>
                </c:pt>
                <c:pt idx="13">
                  <c:v>1.468049605</c:v>
                </c:pt>
                <c:pt idx="14">
                  <c:v>1.962679070000001</c:v>
                </c:pt>
                <c:pt idx="15">
                  <c:v>2.4468592500000002</c:v>
                </c:pt>
                <c:pt idx="16">
                  <c:v>1.9639500100000005</c:v>
                </c:pt>
                <c:pt idx="17">
                  <c:v>1.4699080550000003</c:v>
                </c:pt>
                <c:pt idx="18">
                  <c:v>0.98214886000000057</c:v>
                </c:pt>
                <c:pt idx="19">
                  <c:v>0.48793305000000053</c:v>
                </c:pt>
                <c:pt idx="20">
                  <c:v>3.5970000000062896E-4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54592"/>
        <c:axId val="150055168"/>
      </c:scatterChart>
      <c:valAx>
        <c:axId val="1500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055168"/>
        <c:crosses val="autoZero"/>
        <c:crossBetween val="midCat"/>
      </c:valAx>
      <c:valAx>
        <c:axId val="150055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005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SWController!$D$25:$D$39</c:f>
              <c:numCache>
                <c:formatCode>General</c:formatCode>
                <c:ptCount val="15"/>
                <c:pt idx="0">
                  <c:v>-1.81</c:v>
                </c:pt>
                <c:pt idx="1">
                  <c:v>2.109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SWController!$F$25:$F$39</c:f>
              <c:numCache>
                <c:formatCode>General</c:formatCode>
                <c:ptCount val="15"/>
                <c:pt idx="0">
                  <c:v>6.7480000000000002</c:v>
                </c:pt>
                <c:pt idx="1">
                  <c:v>-6.6844999999999999</c:v>
                </c:pt>
                <c:pt idx="2">
                  <c:v>0.54800000000000004</c:v>
                </c:pt>
                <c:pt idx="3">
                  <c:v>-0.30919999999999997</c:v>
                </c:pt>
                <c:pt idx="4">
                  <c:v>-1.1654</c:v>
                </c:pt>
                <c:pt idx="5">
                  <c:v>-2.0196999999999998</c:v>
                </c:pt>
                <c:pt idx="6">
                  <c:v>-1.1658999999999999</c:v>
                </c:pt>
                <c:pt idx="7">
                  <c:v>-0.30769999999999997</c:v>
                </c:pt>
                <c:pt idx="8">
                  <c:v>0.54520000000000002</c:v>
                </c:pt>
                <c:pt idx="9">
                  <c:v>1.4026000000000001</c:v>
                </c:pt>
                <c:pt idx="10">
                  <c:v>2.2583000000000002</c:v>
                </c:pt>
                <c:pt idx="11">
                  <c:v>3.113</c:v>
                </c:pt>
                <c:pt idx="12">
                  <c:v>2.2599</c:v>
                </c:pt>
                <c:pt idx="13">
                  <c:v>1.4035</c:v>
                </c:pt>
                <c:pt idx="14">
                  <c:v>0.54769999999999996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56896"/>
        <c:axId val="150057472"/>
      </c:scatterChart>
      <c:valAx>
        <c:axId val="15005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057472"/>
        <c:crosses val="autoZero"/>
        <c:crossBetween val="midCat"/>
      </c:valAx>
      <c:valAx>
        <c:axId val="150057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5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LVDT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#,##0.00000000" sourceLinked="0"/>
            </c:trendlineLbl>
          </c:trendline>
          <c:trendline>
            <c:trendlineType val="linear"/>
            <c:dispRSqr val="0"/>
            <c:dispEq val="0"/>
          </c:trendline>
          <c:xVal>
            <c:numRef>
              <c:f>LBCB1!$F$7:$F$20</c:f>
              <c:numCache>
                <c:formatCode>General</c:formatCode>
                <c:ptCount val="14"/>
                <c:pt idx="0">
                  <c:v>5.0820999999999996</c:v>
                </c:pt>
                <c:pt idx="1">
                  <c:v>4.5834000000000001</c:v>
                </c:pt>
                <c:pt idx="2">
                  <c:v>4.0857999999999999</c:v>
                </c:pt>
                <c:pt idx="3">
                  <c:v>3.8868999999999998</c:v>
                </c:pt>
                <c:pt idx="5">
                  <c:v>4.0857999999999999</c:v>
                </c:pt>
                <c:pt idx="6">
                  <c:v>4.58385</c:v>
                </c:pt>
                <c:pt idx="7">
                  <c:v>5.0820999999999996</c:v>
                </c:pt>
                <c:pt idx="8">
                  <c:v>5.5808</c:v>
                </c:pt>
                <c:pt idx="9">
                  <c:v>6.0804799999999997</c:v>
                </c:pt>
                <c:pt idx="10">
                  <c:v>6.5807000000000002</c:v>
                </c:pt>
                <c:pt idx="11">
                  <c:v>6.0799700000000003</c:v>
                </c:pt>
                <c:pt idx="12">
                  <c:v>5.5802800000000001</c:v>
                </c:pt>
                <c:pt idx="13">
                  <c:v>5.0813100000000002</c:v>
                </c:pt>
              </c:numCache>
            </c:numRef>
          </c:xVal>
          <c:yVal>
            <c:numRef>
              <c:f>LBCB1!$I$7:$I$20</c:f>
              <c:numCache>
                <c:formatCode>General</c:formatCode>
                <c:ptCount val="14"/>
                <c:pt idx="0">
                  <c:v>0</c:v>
                </c:pt>
                <c:pt idx="1">
                  <c:v>-0.98387542000000017</c:v>
                </c:pt>
                <c:pt idx="2">
                  <c:v>-1.9555450200000004</c:v>
                </c:pt>
                <c:pt idx="3">
                  <c:v>-2.2916247200000002</c:v>
                </c:pt>
                <c:pt idx="5">
                  <c:v>-1.9360912450000003</c:v>
                </c:pt>
                <c:pt idx="6">
                  <c:v>-0.95861848500000035</c:v>
                </c:pt>
                <c:pt idx="7">
                  <c:v>1.8632459999999629E-2</c:v>
                </c:pt>
                <c:pt idx="8">
                  <c:v>0.98762828999999996</c:v>
                </c:pt>
                <c:pt idx="9">
                  <c:v>1.9526554300000001</c:v>
                </c:pt>
                <c:pt idx="10">
                  <c:v>2.9280419299999991</c:v>
                </c:pt>
                <c:pt idx="11">
                  <c:v>1.9517801599999998</c:v>
                </c:pt>
                <c:pt idx="12">
                  <c:v>0.98584177999999989</c:v>
                </c:pt>
                <c:pt idx="13">
                  <c:v>1.4292079999999707E-2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68864"/>
        <c:axId val="109069440"/>
      </c:scatterChart>
      <c:valAx>
        <c:axId val="10906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69440"/>
        <c:crosses val="autoZero"/>
        <c:crossBetween val="midCat"/>
      </c:valAx>
      <c:valAx>
        <c:axId val="109069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</a:t>
                </a:r>
                <a:r>
                  <a:rPr lang="en-US" baseline="0"/>
                  <a:t> disp. (in)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68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SWController!$D$42:$D$56</c:f>
              <c:numCache>
                <c:formatCode>General</c:formatCode>
                <c:ptCount val="15"/>
                <c:pt idx="0">
                  <c:v>-1.8089999999999999</c:v>
                </c:pt>
                <c:pt idx="1">
                  <c:v>2.0539999999999998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SWController!$F$42:$F$56</c:f>
              <c:numCache>
                <c:formatCode>General</c:formatCode>
                <c:ptCount val="15"/>
                <c:pt idx="0">
                  <c:v>6.8609</c:v>
                </c:pt>
                <c:pt idx="1">
                  <c:v>-6.8799000000000001</c:v>
                </c:pt>
                <c:pt idx="2">
                  <c:v>0.42299999999999999</c:v>
                </c:pt>
                <c:pt idx="3">
                  <c:v>-0.4627</c:v>
                </c:pt>
                <c:pt idx="4">
                  <c:v>-1.3509</c:v>
                </c:pt>
                <c:pt idx="5">
                  <c:v>-2.2385999999999999</c:v>
                </c:pt>
                <c:pt idx="6">
                  <c:v>-1.3517999999999999</c:v>
                </c:pt>
                <c:pt idx="7">
                  <c:v>-0.4622</c:v>
                </c:pt>
                <c:pt idx="8">
                  <c:v>0.4214</c:v>
                </c:pt>
                <c:pt idx="9">
                  <c:v>1.3116000000000001</c:v>
                </c:pt>
                <c:pt idx="10">
                  <c:v>2.1989999999999998</c:v>
                </c:pt>
                <c:pt idx="11">
                  <c:v>3.0869</c:v>
                </c:pt>
                <c:pt idx="12">
                  <c:v>2.2000000000000002</c:v>
                </c:pt>
                <c:pt idx="13">
                  <c:v>1.3120000000000001</c:v>
                </c:pt>
                <c:pt idx="14">
                  <c:v>0.42509999999999998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59200"/>
        <c:axId val="150059776"/>
      </c:scatterChart>
      <c:valAx>
        <c:axId val="15005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0059776"/>
        <c:crosses val="autoZero"/>
        <c:crossBetween val="midCat"/>
      </c:valAx>
      <c:valAx>
        <c:axId val="15005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0059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SWController!$D$60:$D$74</c:f>
              <c:numCache>
                <c:formatCode>General</c:formatCode>
                <c:ptCount val="15"/>
                <c:pt idx="0">
                  <c:v>-0.92800000000000005</c:v>
                </c:pt>
                <c:pt idx="1">
                  <c:v>1.0529999999999999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SWController!$F$60:$F$74</c:f>
              <c:numCache>
                <c:formatCode>General</c:formatCode>
                <c:ptCount val="15"/>
                <c:pt idx="0">
                  <c:v>6.5134999999999996</c:v>
                </c:pt>
                <c:pt idx="1">
                  <c:v>-6.5382999999999996</c:v>
                </c:pt>
                <c:pt idx="2">
                  <c:v>0.39550000000000002</c:v>
                </c:pt>
                <c:pt idx="3">
                  <c:v>-1.2450000000000001</c:v>
                </c:pt>
                <c:pt idx="4">
                  <c:v>-2.8917999999999999</c:v>
                </c:pt>
                <c:pt idx="5">
                  <c:v>-4.5391000000000004</c:v>
                </c:pt>
                <c:pt idx="6">
                  <c:v>-2.8904999999999998</c:v>
                </c:pt>
                <c:pt idx="7">
                  <c:v>-1.2448999999999999</c:v>
                </c:pt>
                <c:pt idx="8">
                  <c:v>0.3987</c:v>
                </c:pt>
                <c:pt idx="9">
                  <c:v>2.0419</c:v>
                </c:pt>
                <c:pt idx="10">
                  <c:v>3.6920000000000002</c:v>
                </c:pt>
                <c:pt idx="11">
                  <c:v>5.34</c:v>
                </c:pt>
                <c:pt idx="12">
                  <c:v>3.6918000000000002</c:v>
                </c:pt>
                <c:pt idx="13">
                  <c:v>2.0407000000000002</c:v>
                </c:pt>
                <c:pt idx="14">
                  <c:v>0.39929999999999999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3600"/>
        <c:axId val="145794176"/>
      </c:scatterChart>
      <c:valAx>
        <c:axId val="145793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794176"/>
        <c:crosses val="autoZero"/>
        <c:crossBetween val="midCat"/>
      </c:valAx>
      <c:valAx>
        <c:axId val="14579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936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SWController!$D$77:$D$91</c:f>
              <c:numCache>
                <c:formatCode>General</c:formatCode>
                <c:ptCount val="15"/>
                <c:pt idx="0">
                  <c:v>-0.94499999999999995</c:v>
                </c:pt>
                <c:pt idx="1">
                  <c:v>1.05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SWController!$F$77:$F$91</c:f>
              <c:numCache>
                <c:formatCode>General</c:formatCode>
                <c:ptCount val="15"/>
                <c:pt idx="0">
                  <c:v>6.4706000000000001</c:v>
                </c:pt>
                <c:pt idx="1">
                  <c:v>-6.4593999999999996</c:v>
                </c:pt>
                <c:pt idx="2">
                  <c:v>0.37069999999999997</c:v>
                </c:pt>
                <c:pt idx="3">
                  <c:v>-1.2484999999999999</c:v>
                </c:pt>
                <c:pt idx="4">
                  <c:v>-2.8727999999999998</c:v>
                </c:pt>
                <c:pt idx="5">
                  <c:v>-4.4978999999999996</c:v>
                </c:pt>
                <c:pt idx="6">
                  <c:v>-2.8721999999999999</c:v>
                </c:pt>
                <c:pt idx="7">
                  <c:v>-1.2521</c:v>
                </c:pt>
                <c:pt idx="8">
                  <c:v>0.36930000000000002</c:v>
                </c:pt>
                <c:pt idx="9">
                  <c:v>1.9956</c:v>
                </c:pt>
                <c:pt idx="10">
                  <c:v>3.6214</c:v>
                </c:pt>
                <c:pt idx="11">
                  <c:v>5.2478999999999996</c:v>
                </c:pt>
                <c:pt idx="12">
                  <c:v>3.6198000000000001</c:v>
                </c:pt>
                <c:pt idx="13">
                  <c:v>1.9932000000000001</c:v>
                </c:pt>
                <c:pt idx="14">
                  <c:v>0.36969999999999997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5904"/>
        <c:axId val="145796480"/>
      </c:scatterChart>
      <c:valAx>
        <c:axId val="1457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796480"/>
        <c:crosses val="autoZero"/>
        <c:crossBetween val="midCat"/>
      </c:valAx>
      <c:valAx>
        <c:axId val="14579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95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SWController!$D$95:$D$109</c:f>
              <c:numCache>
                <c:formatCode>General</c:formatCode>
                <c:ptCount val="15"/>
                <c:pt idx="0">
                  <c:v>-0.92300000000000004</c:v>
                </c:pt>
                <c:pt idx="1">
                  <c:v>1.0489999999999999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SWController!$F$95:$F$109</c:f>
              <c:numCache>
                <c:formatCode>General</c:formatCode>
                <c:ptCount val="15"/>
                <c:pt idx="0">
                  <c:v>6.7507999999999999</c:v>
                </c:pt>
                <c:pt idx="1">
                  <c:v>-6.7817999999999996</c:v>
                </c:pt>
                <c:pt idx="2">
                  <c:v>0.39560000000000001</c:v>
                </c:pt>
                <c:pt idx="3">
                  <c:v>-1.3092999999999999</c:v>
                </c:pt>
                <c:pt idx="4">
                  <c:v>-3.0179</c:v>
                </c:pt>
                <c:pt idx="5">
                  <c:v>-4.7295999999999996</c:v>
                </c:pt>
                <c:pt idx="6">
                  <c:v>-3.0179</c:v>
                </c:pt>
                <c:pt idx="7">
                  <c:v>-1.3081</c:v>
                </c:pt>
                <c:pt idx="8">
                  <c:v>0.39860000000000001</c:v>
                </c:pt>
                <c:pt idx="9">
                  <c:v>2.1242999999999999</c:v>
                </c:pt>
                <c:pt idx="10">
                  <c:v>3.8201999999999998</c:v>
                </c:pt>
                <c:pt idx="11">
                  <c:v>5.5392000000000001</c:v>
                </c:pt>
                <c:pt idx="12">
                  <c:v>3.8203</c:v>
                </c:pt>
                <c:pt idx="13">
                  <c:v>2.1233</c:v>
                </c:pt>
                <c:pt idx="14">
                  <c:v>0.40010000000000001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98208"/>
        <c:axId val="145798784"/>
      </c:scatterChart>
      <c:valAx>
        <c:axId val="14579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798784"/>
        <c:crosses val="autoZero"/>
        <c:crossBetween val="midCat"/>
      </c:valAx>
      <c:valAx>
        <c:axId val="14579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79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SWController!$D$113:$D$127</c:f>
              <c:numCache>
                <c:formatCode>General</c:formatCode>
                <c:ptCount val="15"/>
                <c:pt idx="0">
                  <c:v>-0.91300000000000003</c:v>
                </c:pt>
                <c:pt idx="1">
                  <c:v>1.06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</c:v>
                </c:pt>
                <c:pt idx="9">
                  <c:v>-0.25</c:v>
                </c:pt>
                <c:pt idx="10">
                  <c:v>-0.5</c:v>
                </c:pt>
                <c:pt idx="11">
                  <c:v>-0.75</c:v>
                </c:pt>
                <c:pt idx="12">
                  <c:v>-0.5</c:v>
                </c:pt>
                <c:pt idx="13">
                  <c:v>-0.25</c:v>
                </c:pt>
                <c:pt idx="14">
                  <c:v>0</c:v>
                </c:pt>
              </c:numCache>
            </c:numRef>
          </c:xVal>
          <c:yVal>
            <c:numRef>
              <c:f>SWController!$F$113:$F$127</c:f>
              <c:numCache>
                <c:formatCode>General</c:formatCode>
                <c:ptCount val="15"/>
                <c:pt idx="0">
                  <c:v>6.7717999999999998</c:v>
                </c:pt>
                <c:pt idx="1">
                  <c:v>-6.6938000000000004</c:v>
                </c:pt>
                <c:pt idx="2">
                  <c:v>0.53910000000000002</c:v>
                </c:pt>
                <c:pt idx="3">
                  <c:v>-1.1644000000000001</c:v>
                </c:pt>
                <c:pt idx="4">
                  <c:v>-2.8660999999999999</c:v>
                </c:pt>
                <c:pt idx="5">
                  <c:v>-4.5712999999999999</c:v>
                </c:pt>
                <c:pt idx="6">
                  <c:v>-2.8654000000000002</c:v>
                </c:pt>
                <c:pt idx="7">
                  <c:v>-1.1646000000000001</c:v>
                </c:pt>
                <c:pt idx="8">
                  <c:v>0.53810000000000002</c:v>
                </c:pt>
                <c:pt idx="9">
                  <c:v>2.2418</c:v>
                </c:pt>
                <c:pt idx="10">
                  <c:v>3.9466999999999999</c:v>
                </c:pt>
                <c:pt idx="11">
                  <c:v>5.6557000000000004</c:v>
                </c:pt>
                <c:pt idx="12">
                  <c:v>3.9498000000000002</c:v>
                </c:pt>
                <c:pt idx="13">
                  <c:v>2.2412999999999998</c:v>
                </c:pt>
                <c:pt idx="14">
                  <c:v>0.5383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7328"/>
        <c:axId val="145867904"/>
      </c:scatterChart>
      <c:valAx>
        <c:axId val="14586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67904"/>
        <c:crosses val="autoZero"/>
        <c:crossBetween val="midCat"/>
      </c:valAx>
      <c:valAx>
        <c:axId val="14586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67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9674759405074361E-2"/>
                  <c:y val="-0.4665055409740449"/>
                </c:manualLayout>
              </c:layout>
              <c:numFmt formatCode="#,##0.00000000" sourceLinked="0"/>
            </c:trendlineLbl>
          </c:trendline>
          <c:xVal>
            <c:numRef>
              <c:f>LBCB1!$E$7:$E$20</c:f>
              <c:numCache>
                <c:formatCode>General</c:formatCode>
                <c:ptCount val="14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  <c:pt idx="8">
                  <c:v>-0.5</c:v>
                </c:pt>
                <c:pt idx="9">
                  <c:v>-1</c:v>
                </c:pt>
                <c:pt idx="10">
                  <c:v>-1.5</c:v>
                </c:pt>
                <c:pt idx="11">
                  <c:v>-1</c:v>
                </c:pt>
                <c:pt idx="12">
                  <c:v>-0.5</c:v>
                </c:pt>
                <c:pt idx="13">
                  <c:v>0</c:v>
                </c:pt>
              </c:numCache>
            </c:numRef>
          </c:xVal>
          <c:yVal>
            <c:numRef>
              <c:f>LBCB1!$I$7:$I$20</c:f>
              <c:numCache>
                <c:formatCode>General</c:formatCode>
                <c:ptCount val="14"/>
                <c:pt idx="0">
                  <c:v>0</c:v>
                </c:pt>
                <c:pt idx="1">
                  <c:v>-0.98387542000000017</c:v>
                </c:pt>
                <c:pt idx="2">
                  <c:v>-1.9555450200000004</c:v>
                </c:pt>
                <c:pt idx="3">
                  <c:v>-2.2916247200000002</c:v>
                </c:pt>
                <c:pt idx="5">
                  <c:v>-1.9360912450000003</c:v>
                </c:pt>
                <c:pt idx="6">
                  <c:v>-0.95861848500000035</c:v>
                </c:pt>
                <c:pt idx="7">
                  <c:v>1.8632459999999629E-2</c:v>
                </c:pt>
                <c:pt idx="8">
                  <c:v>0.98762828999999996</c:v>
                </c:pt>
                <c:pt idx="9">
                  <c:v>1.9526554300000001</c:v>
                </c:pt>
                <c:pt idx="10">
                  <c:v>2.9280419299999991</c:v>
                </c:pt>
                <c:pt idx="11">
                  <c:v>1.9517801599999998</c:v>
                </c:pt>
                <c:pt idx="12">
                  <c:v>0.98584177999999989</c:v>
                </c:pt>
                <c:pt idx="13">
                  <c:v>1.4292079999999707E-2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1168"/>
        <c:axId val="109071744"/>
      </c:scatterChart>
      <c:valAx>
        <c:axId val="10907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1744"/>
        <c:crosses val="autoZero"/>
        <c:crossBetween val="midCat"/>
      </c:valAx>
      <c:valAx>
        <c:axId val="109071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1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LVDT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#,##0.00000000" sourceLinked="0"/>
              <c:txPr>
                <a:bodyPr/>
                <a:lstStyle/>
                <a:p>
                  <a:pPr algn="ctr" rtl="0">
                    <a:defRPr lang="en-US"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LBCB1!$F$36:$F$48</c:f>
              <c:numCache>
                <c:formatCode>General</c:formatCode>
                <c:ptCount val="13"/>
                <c:pt idx="0">
                  <c:v>5.1660000000000004</c:v>
                </c:pt>
                <c:pt idx="1">
                  <c:v>4.6245700000000003</c:v>
                </c:pt>
                <c:pt idx="2">
                  <c:v>4.1235400000000002</c:v>
                </c:pt>
                <c:pt idx="3">
                  <c:v>3.9227699999999999</c:v>
                </c:pt>
                <c:pt idx="4">
                  <c:v>4.1233599999999999</c:v>
                </c:pt>
                <c:pt idx="5">
                  <c:v>4.6249500000000001</c:v>
                </c:pt>
                <c:pt idx="6">
                  <c:v>5.1266400000000001</c:v>
                </c:pt>
                <c:pt idx="7">
                  <c:v>5.6288299999999998</c:v>
                </c:pt>
                <c:pt idx="8">
                  <c:v>6.1322299999999998</c:v>
                </c:pt>
                <c:pt idx="9">
                  <c:v>6.3334200000000003</c:v>
                </c:pt>
                <c:pt idx="10">
                  <c:v>6.1319400000000002</c:v>
                </c:pt>
                <c:pt idx="11">
                  <c:v>5.6288400000000003</c:v>
                </c:pt>
                <c:pt idx="12">
                  <c:v>5.1265200000000002</c:v>
                </c:pt>
              </c:numCache>
            </c:numRef>
          </c:xVal>
          <c:yVal>
            <c:numRef>
              <c:f>LBCB1!$I$36:$I$48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-0.97138184000000027</c:v>
                </c:pt>
                <c:pt idx="2">
                  <c:v>-1.95324294</c:v>
                </c:pt>
                <c:pt idx="3">
                  <c:v>-2.3515087750000001</c:v>
                </c:pt>
                <c:pt idx="4">
                  <c:v>-1.94892654</c:v>
                </c:pt>
                <c:pt idx="5">
                  <c:v>-0.96840831999999999</c:v>
                </c:pt>
                <c:pt idx="6">
                  <c:v>9.5920000000138117E-5</c:v>
                </c:pt>
                <c:pt idx="7">
                  <c:v>0.96623213500000071</c:v>
                </c:pt>
                <c:pt idx="8">
                  <c:v>1.9415886600000003</c:v>
                </c:pt>
                <c:pt idx="9">
                  <c:v>2.3236739900000001</c:v>
                </c:pt>
                <c:pt idx="10">
                  <c:v>1.9417085599999999</c:v>
                </c:pt>
                <c:pt idx="11">
                  <c:v>0.96478734000000044</c:v>
                </c:pt>
                <c:pt idx="12">
                  <c:v>-2.0263100000001977E-3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3472"/>
        <c:axId val="109074048"/>
      </c:scatterChart>
      <c:valAx>
        <c:axId val="10907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4048"/>
        <c:crosses val="autoZero"/>
        <c:crossBetween val="midCat"/>
      </c:valAx>
      <c:valAx>
        <c:axId val="10907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3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8.3899387576552936E-2"/>
                  <c:y val="-0.43087817147856516"/>
                </c:manualLayout>
              </c:layout>
              <c:numFmt formatCode="#,##0.00000000" sourceLinked="0"/>
            </c:trendlineLbl>
          </c:trendline>
          <c:xVal>
            <c:numRef>
              <c:f>LBCB1!$E$36:$E$48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1.2</c:v>
                </c:pt>
                <c:pt idx="4">
                  <c:v>1</c:v>
                </c:pt>
                <c:pt idx="5">
                  <c:v>0.5</c:v>
                </c:pt>
                <c:pt idx="6">
                  <c:v>0</c:v>
                </c:pt>
                <c:pt idx="7">
                  <c:v>-0.5</c:v>
                </c:pt>
                <c:pt idx="8">
                  <c:v>-1</c:v>
                </c:pt>
                <c:pt idx="9">
                  <c:v>-1.2</c:v>
                </c:pt>
                <c:pt idx="10">
                  <c:v>-1</c:v>
                </c:pt>
                <c:pt idx="11">
                  <c:v>-0.5</c:v>
                </c:pt>
                <c:pt idx="12">
                  <c:v>0</c:v>
                </c:pt>
              </c:numCache>
            </c:numRef>
          </c:xVal>
          <c:yVal>
            <c:numRef>
              <c:f>LBCB1!$I$36:$I$48</c:f>
              <c:numCache>
                <c:formatCode>General</c:formatCode>
                <c:ptCount val="13"/>
                <c:pt idx="0">
                  <c:v>0</c:v>
                </c:pt>
                <c:pt idx="1">
                  <c:v>-0.97138184000000027</c:v>
                </c:pt>
                <c:pt idx="2">
                  <c:v>-1.95324294</c:v>
                </c:pt>
                <c:pt idx="3">
                  <c:v>-2.3515087750000001</c:v>
                </c:pt>
                <c:pt idx="4">
                  <c:v>-1.94892654</c:v>
                </c:pt>
                <c:pt idx="5">
                  <c:v>-0.96840831999999999</c:v>
                </c:pt>
                <c:pt idx="6">
                  <c:v>9.5920000000138117E-5</c:v>
                </c:pt>
                <c:pt idx="7">
                  <c:v>0.96623213500000071</c:v>
                </c:pt>
                <c:pt idx="8">
                  <c:v>1.9415886600000003</c:v>
                </c:pt>
                <c:pt idx="9">
                  <c:v>2.3236739900000001</c:v>
                </c:pt>
                <c:pt idx="10">
                  <c:v>1.9417085599999999</c:v>
                </c:pt>
                <c:pt idx="11">
                  <c:v>0.96478734000000044</c:v>
                </c:pt>
                <c:pt idx="12">
                  <c:v>-2.0263100000001977E-3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5776"/>
        <c:axId val="110338048"/>
      </c:scatterChart>
      <c:valAx>
        <c:axId val="10907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338048"/>
        <c:crosses val="autoZero"/>
        <c:crossBetween val="midCat"/>
      </c:valAx>
      <c:valAx>
        <c:axId val="11033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9075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48498031496063"/>
                  <c:y val="0.37464093030037909"/>
                </c:manualLayout>
              </c:layout>
              <c:numFmt formatCode="#,##0.00000000" sourceLinked="0"/>
            </c:trendlineLbl>
          </c:trendline>
          <c:xVal>
            <c:numRef>
              <c:f>LBCB1!$F$70:$F$90</c:f>
              <c:numCache>
                <c:formatCode>General</c:formatCode>
                <c:ptCount val="21"/>
                <c:pt idx="0">
                  <c:v>5.2157600000000004</c:v>
                </c:pt>
                <c:pt idx="1">
                  <c:v>4.7114900000000004</c:v>
                </c:pt>
                <c:pt idx="2">
                  <c:v>4.20641</c:v>
                </c:pt>
                <c:pt idx="3">
                  <c:v>3.70261</c:v>
                </c:pt>
                <c:pt idx="4">
                  <c:v>3.19855</c:v>
                </c:pt>
                <c:pt idx="5">
                  <c:v>2.9972300000000001</c:v>
                </c:pt>
                <c:pt idx="6">
                  <c:v>3.1985700000000001</c:v>
                </c:pt>
                <c:pt idx="7">
                  <c:v>3.7023299999999999</c:v>
                </c:pt>
                <c:pt idx="8">
                  <c:v>4.2060199999999996</c:v>
                </c:pt>
                <c:pt idx="9">
                  <c:v>4.7108100000000004</c:v>
                </c:pt>
                <c:pt idx="10">
                  <c:v>5.2157600000000004</c:v>
                </c:pt>
                <c:pt idx="11">
                  <c:v>5.7214200000000002</c:v>
                </c:pt>
                <c:pt idx="12">
                  <c:v>6.22804</c:v>
                </c:pt>
                <c:pt idx="13">
                  <c:v>6.7352699999999999</c:v>
                </c:pt>
                <c:pt idx="14">
                  <c:v>7.2438099999999999</c:v>
                </c:pt>
                <c:pt idx="15">
                  <c:v>7.7530099999999997</c:v>
                </c:pt>
                <c:pt idx="16">
                  <c:v>7.2437100000000001</c:v>
                </c:pt>
                <c:pt idx="17">
                  <c:v>6.7352800000000004</c:v>
                </c:pt>
                <c:pt idx="18">
                  <c:v>6.2280100000000003</c:v>
                </c:pt>
                <c:pt idx="19">
                  <c:v>5.7214499999999999</c:v>
                </c:pt>
                <c:pt idx="20">
                  <c:v>5.21577</c:v>
                </c:pt>
              </c:numCache>
            </c:numRef>
          </c:xVal>
          <c:yVal>
            <c:numRef>
              <c:f>LBCB1!$I$70:$I$90</c:f>
              <c:numCache>
                <c:formatCode>General</c:formatCode>
                <c:ptCount val="21"/>
                <c:pt idx="0">
                  <c:v>0</c:v>
                </c:pt>
                <c:pt idx="1">
                  <c:v>-0.48350873999999955</c:v>
                </c:pt>
                <c:pt idx="2">
                  <c:v>-0.96966127499999955</c:v>
                </c:pt>
                <c:pt idx="3">
                  <c:v>-1.4560955749999998</c:v>
                </c:pt>
                <c:pt idx="4">
                  <c:v>-1.9478414449999999</c:v>
                </c:pt>
                <c:pt idx="5">
                  <c:v>-2.1456284849999996</c:v>
                </c:pt>
                <c:pt idx="6">
                  <c:v>-1.9450777499999998</c:v>
                </c:pt>
                <c:pt idx="7">
                  <c:v>-1.4531879999999999</c:v>
                </c:pt>
                <c:pt idx="8">
                  <c:v>-0.9668436250000001</c:v>
                </c:pt>
                <c:pt idx="9">
                  <c:v>-0.48132056499999942</c:v>
                </c:pt>
                <c:pt idx="10">
                  <c:v>7.6736000000066085E-4</c:v>
                </c:pt>
                <c:pt idx="11">
                  <c:v>0.48412023000000026</c:v>
                </c:pt>
                <c:pt idx="12">
                  <c:v>0.96785078500000044</c:v>
                </c:pt>
                <c:pt idx="13">
                  <c:v>1.4550644350000006</c:v>
                </c:pt>
                <c:pt idx="14">
                  <c:v>1.944861930000001</c:v>
                </c:pt>
                <c:pt idx="15">
                  <c:v>2.4227353700000007</c:v>
                </c:pt>
                <c:pt idx="16">
                  <c:v>1.9453894900000002</c:v>
                </c:pt>
                <c:pt idx="17">
                  <c:v>1.4548246350000005</c:v>
                </c:pt>
                <c:pt idx="18">
                  <c:v>0.96796469000000052</c:v>
                </c:pt>
                <c:pt idx="19">
                  <c:v>0.48346677500000013</c:v>
                </c:pt>
                <c:pt idx="20">
                  <c:v>-9.112399999997578E-4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39776"/>
        <c:axId val="110340352"/>
      </c:scatterChart>
      <c:valAx>
        <c:axId val="11033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340352"/>
        <c:crosses val="autoZero"/>
        <c:crossBetween val="midCat"/>
      </c:valAx>
      <c:valAx>
        <c:axId val="11034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33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Measured vs command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5.1281496062992128E-2"/>
                  <c:y val="-0.3368161271507728"/>
                </c:manualLayout>
              </c:layout>
              <c:numFmt formatCode="#,##0.00000000" sourceLinked="0"/>
            </c:trendlineLbl>
          </c:trendline>
          <c:xVal>
            <c:numRef>
              <c:f>LBCB1!$E$70:$E$90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2.2000000000000002</c:v>
                </c:pt>
                <c:pt idx="6">
                  <c:v>2</c:v>
                </c:pt>
                <c:pt idx="7">
                  <c:v>1.5</c:v>
                </c:pt>
                <c:pt idx="8">
                  <c:v>1</c:v>
                </c:pt>
                <c:pt idx="9">
                  <c:v>0.5</c:v>
                </c:pt>
                <c:pt idx="10">
                  <c:v>0</c:v>
                </c:pt>
                <c:pt idx="11">
                  <c:v>-0.5</c:v>
                </c:pt>
                <c:pt idx="12">
                  <c:v>-1</c:v>
                </c:pt>
                <c:pt idx="13">
                  <c:v>-1.5</c:v>
                </c:pt>
                <c:pt idx="14">
                  <c:v>-2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</c:numCache>
            </c:numRef>
          </c:xVal>
          <c:yVal>
            <c:numRef>
              <c:f>LBCB1!$I$70:$I$90</c:f>
              <c:numCache>
                <c:formatCode>General</c:formatCode>
                <c:ptCount val="21"/>
                <c:pt idx="0">
                  <c:v>0</c:v>
                </c:pt>
                <c:pt idx="1">
                  <c:v>-0.48350873999999955</c:v>
                </c:pt>
                <c:pt idx="2">
                  <c:v>-0.96966127499999955</c:v>
                </c:pt>
                <c:pt idx="3">
                  <c:v>-1.4560955749999998</c:v>
                </c:pt>
                <c:pt idx="4">
                  <c:v>-1.9478414449999999</c:v>
                </c:pt>
                <c:pt idx="5">
                  <c:v>-2.1456284849999996</c:v>
                </c:pt>
                <c:pt idx="6">
                  <c:v>-1.9450777499999998</c:v>
                </c:pt>
                <c:pt idx="7">
                  <c:v>-1.4531879999999999</c:v>
                </c:pt>
                <c:pt idx="8">
                  <c:v>-0.9668436250000001</c:v>
                </c:pt>
                <c:pt idx="9">
                  <c:v>-0.48132056499999942</c:v>
                </c:pt>
                <c:pt idx="10">
                  <c:v>7.6736000000066085E-4</c:v>
                </c:pt>
                <c:pt idx="11">
                  <c:v>0.48412023000000026</c:v>
                </c:pt>
                <c:pt idx="12">
                  <c:v>0.96785078500000044</c:v>
                </c:pt>
                <c:pt idx="13">
                  <c:v>1.4550644350000006</c:v>
                </c:pt>
                <c:pt idx="14">
                  <c:v>1.944861930000001</c:v>
                </c:pt>
                <c:pt idx="15">
                  <c:v>2.4227353700000007</c:v>
                </c:pt>
                <c:pt idx="16">
                  <c:v>1.9453894900000002</c:v>
                </c:pt>
                <c:pt idx="17">
                  <c:v>1.4548246350000005</c:v>
                </c:pt>
                <c:pt idx="18">
                  <c:v>0.96796469000000052</c:v>
                </c:pt>
                <c:pt idx="19">
                  <c:v>0.48346677500000013</c:v>
                </c:pt>
                <c:pt idx="20">
                  <c:v>-9.112399999997578E-4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2080"/>
        <c:axId val="110342656"/>
      </c:scatterChart>
      <c:valAx>
        <c:axId val="11034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342656"/>
        <c:crosses val="autoZero"/>
        <c:crossBetween val="midCat"/>
      </c:valAx>
      <c:valAx>
        <c:axId val="110342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measured disp. (in)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342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Measured vs LVDT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0.13448709536307962"/>
                  <c:y val="0.44408537474482357"/>
                </c:manualLayout>
              </c:layout>
              <c:numFmt formatCode="#,##0.00000000" sourceLinked="0"/>
            </c:trendlineLbl>
          </c:trendline>
          <c:xVal>
            <c:numRef>
              <c:f>LBCB1!$F$101:$F$121</c:f>
              <c:numCache>
                <c:formatCode>General</c:formatCode>
                <c:ptCount val="21"/>
                <c:pt idx="0">
                  <c:v>5.1447099999999999</c:v>
                </c:pt>
                <c:pt idx="1">
                  <c:v>4.6370100000000001</c:v>
                </c:pt>
                <c:pt idx="2">
                  <c:v>4.12981</c:v>
                </c:pt>
                <c:pt idx="3">
                  <c:v>3.6246399999999999</c:v>
                </c:pt>
                <c:pt idx="4">
                  <c:v>3.1198700000000001</c:v>
                </c:pt>
                <c:pt idx="5">
                  <c:v>2.9179200000000001</c:v>
                </c:pt>
                <c:pt idx="6">
                  <c:v>3.1198399999999999</c:v>
                </c:pt>
                <c:pt idx="7">
                  <c:v>3.62548</c:v>
                </c:pt>
                <c:pt idx="8">
                  <c:v>4.1308400000000001</c:v>
                </c:pt>
                <c:pt idx="9">
                  <c:v>4.6370500000000003</c:v>
                </c:pt>
                <c:pt idx="10">
                  <c:v>5.1436000000000002</c:v>
                </c:pt>
                <c:pt idx="11">
                  <c:v>5.6504500000000002</c:v>
                </c:pt>
                <c:pt idx="12">
                  <c:v>6.1583500000000004</c:v>
                </c:pt>
                <c:pt idx="13">
                  <c:v>6.6673</c:v>
                </c:pt>
                <c:pt idx="14">
                  <c:v>7.17706</c:v>
                </c:pt>
                <c:pt idx="15">
                  <c:v>7.6875499999999999</c:v>
                </c:pt>
                <c:pt idx="16">
                  <c:v>7.1771799999999999</c:v>
                </c:pt>
                <c:pt idx="17">
                  <c:v>6.6676299999999999</c:v>
                </c:pt>
                <c:pt idx="18">
                  <c:v>6.1591699999999996</c:v>
                </c:pt>
                <c:pt idx="19">
                  <c:v>5.6512799999999999</c:v>
                </c:pt>
                <c:pt idx="20">
                  <c:v>5.14459</c:v>
                </c:pt>
              </c:numCache>
            </c:numRef>
          </c:xVal>
          <c:yVal>
            <c:numRef>
              <c:f>LBCB1!$I$101:$I$121</c:f>
              <c:numCache>
                <c:formatCode>General</c:formatCode>
                <c:ptCount val="21"/>
                <c:pt idx="0">
                  <c:v>0</c:v>
                </c:pt>
                <c:pt idx="1">
                  <c:v>-0.48199200499999995</c:v>
                </c:pt>
                <c:pt idx="2">
                  <c:v>-0.96876202500000019</c:v>
                </c:pt>
                <c:pt idx="3">
                  <c:v>-1.4510837550000002</c:v>
                </c:pt>
                <c:pt idx="4">
                  <c:v>-1.9389208850000001</c:v>
                </c:pt>
                <c:pt idx="5">
                  <c:v>-2.1357547200000004</c:v>
                </c:pt>
                <c:pt idx="6">
                  <c:v>-1.9379077300000003</c:v>
                </c:pt>
                <c:pt idx="7">
                  <c:v>-1.4474268050000001</c:v>
                </c:pt>
                <c:pt idx="8">
                  <c:v>-0.96503913000000008</c:v>
                </c:pt>
                <c:pt idx="9">
                  <c:v>-0.48053522000000015</c:v>
                </c:pt>
                <c:pt idx="10">
                  <c:v>-1.9004150000001552E-3</c:v>
                </c:pt>
                <c:pt idx="11">
                  <c:v>0.47963596999999991</c:v>
                </c:pt>
                <c:pt idx="12">
                  <c:v>0.96222147999999974</c:v>
                </c:pt>
                <c:pt idx="13">
                  <c:v>1.4459460400000004</c:v>
                </c:pt>
                <c:pt idx="14">
                  <c:v>1.9357795050000006</c:v>
                </c:pt>
                <c:pt idx="15">
                  <c:v>2.4114407899999999</c:v>
                </c:pt>
                <c:pt idx="16">
                  <c:v>1.9354737600000003</c:v>
                </c:pt>
                <c:pt idx="17">
                  <c:v>1.4453105699999997</c:v>
                </c:pt>
                <c:pt idx="18">
                  <c:v>0.96189774999999988</c:v>
                </c:pt>
                <c:pt idx="19">
                  <c:v>0.47835303999999956</c:v>
                </c:pt>
                <c:pt idx="20">
                  <c:v>-2.7876749999999895E-3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44384"/>
        <c:axId val="110344960"/>
      </c:scatterChart>
      <c:valAx>
        <c:axId val="11034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</a:t>
                </a:r>
                <a:r>
                  <a:rPr lang="en-US" baseline="0"/>
                  <a:t> Voltage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344960"/>
        <c:crosses val="autoZero"/>
        <c:crossBetween val="midCat"/>
      </c:valAx>
      <c:valAx>
        <c:axId val="1103449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/>
                </a:pPr>
                <a:r>
                  <a:rPr lang="en-US" sz="1000" b="1" i="0" baseline="0">
                    <a:effectLst/>
                  </a:rPr>
                  <a:t>measured disp. (in)</a:t>
                </a:r>
                <a:endParaRPr lang="en-US" sz="10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1034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12" Type="http://schemas.openxmlformats.org/officeDocument/2006/relationships/chart" Target="../charts/chart28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8</xdr:row>
      <xdr:rowOff>138112</xdr:rowOff>
    </xdr:from>
    <xdr:to>
      <xdr:col>11</xdr:col>
      <xdr:colOff>552450</xdr:colOff>
      <xdr:row>23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30</xdr:row>
      <xdr:rowOff>28575</xdr:rowOff>
    </xdr:from>
    <xdr:to>
      <xdr:col>13</xdr:col>
      <xdr:colOff>219075</xdr:colOff>
      <xdr:row>44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1</xdr:row>
      <xdr:rowOff>28575</xdr:rowOff>
    </xdr:from>
    <xdr:to>
      <xdr:col>16</xdr:col>
      <xdr:colOff>495300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247650</xdr:colOff>
      <xdr:row>16</xdr:row>
      <xdr:rowOff>66675</xdr:rowOff>
    </xdr:from>
    <xdr:to>
      <xdr:col>16</xdr:col>
      <xdr:colOff>552450</xdr:colOff>
      <xdr:row>30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333375</xdr:colOff>
      <xdr:row>33</xdr:row>
      <xdr:rowOff>19050</xdr:rowOff>
    </xdr:from>
    <xdr:to>
      <xdr:col>17</xdr:col>
      <xdr:colOff>28575</xdr:colOff>
      <xdr:row>47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342900</xdr:colOff>
      <xdr:row>50</xdr:row>
      <xdr:rowOff>0</xdr:rowOff>
    </xdr:from>
    <xdr:to>
      <xdr:col>17</xdr:col>
      <xdr:colOff>38100</xdr:colOff>
      <xdr:row>64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67</xdr:row>
      <xdr:rowOff>0</xdr:rowOff>
    </xdr:from>
    <xdr:to>
      <xdr:col>17</xdr:col>
      <xdr:colOff>0</xdr:colOff>
      <xdr:row>81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304800</xdr:colOff>
      <xdr:row>82</xdr:row>
      <xdr:rowOff>0</xdr:rowOff>
    </xdr:from>
    <xdr:to>
      <xdr:col>17</xdr:col>
      <xdr:colOff>0</xdr:colOff>
      <xdr:row>96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323850</xdr:colOff>
      <xdr:row>98</xdr:row>
      <xdr:rowOff>0</xdr:rowOff>
    </xdr:from>
    <xdr:to>
      <xdr:col>17</xdr:col>
      <xdr:colOff>19050</xdr:colOff>
      <xdr:row>112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323850</xdr:colOff>
      <xdr:row>113</xdr:row>
      <xdr:rowOff>0</xdr:rowOff>
    </xdr:from>
    <xdr:to>
      <xdr:col>17</xdr:col>
      <xdr:colOff>19050</xdr:colOff>
      <xdr:row>127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342900</xdr:colOff>
      <xdr:row>129</xdr:row>
      <xdr:rowOff>0</xdr:rowOff>
    </xdr:from>
    <xdr:to>
      <xdr:col>17</xdr:col>
      <xdr:colOff>38100</xdr:colOff>
      <xdr:row>143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342900</xdr:colOff>
      <xdr:row>144</xdr:row>
      <xdr:rowOff>0</xdr:rowOff>
    </xdr:from>
    <xdr:to>
      <xdr:col>17</xdr:col>
      <xdr:colOff>38100</xdr:colOff>
      <xdr:row>158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371475</xdr:colOff>
      <xdr:row>175</xdr:row>
      <xdr:rowOff>0</xdr:rowOff>
    </xdr:from>
    <xdr:to>
      <xdr:col>17</xdr:col>
      <xdr:colOff>66675</xdr:colOff>
      <xdr:row>189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2</xdr:row>
      <xdr:rowOff>0</xdr:rowOff>
    </xdr:from>
    <xdr:to>
      <xdr:col>33</xdr:col>
      <xdr:colOff>304800</xdr:colOff>
      <xdr:row>16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57150</xdr:colOff>
      <xdr:row>17</xdr:row>
      <xdr:rowOff>38100</xdr:rowOff>
    </xdr:from>
    <xdr:to>
      <xdr:col>33</xdr:col>
      <xdr:colOff>361950</xdr:colOff>
      <xdr:row>31</xdr:row>
      <xdr:rowOff>114300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371475</xdr:colOff>
      <xdr:row>160</xdr:row>
      <xdr:rowOff>0</xdr:rowOff>
    </xdr:from>
    <xdr:to>
      <xdr:col>17</xdr:col>
      <xdr:colOff>66675</xdr:colOff>
      <xdr:row>174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1</xdr:row>
      <xdr:rowOff>28575</xdr:rowOff>
    </xdr:from>
    <xdr:to>
      <xdr:col>17</xdr:col>
      <xdr:colOff>9525</xdr:colOff>
      <xdr:row>15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371475</xdr:colOff>
      <xdr:row>16</xdr:row>
      <xdr:rowOff>66675</xdr:rowOff>
    </xdr:from>
    <xdr:to>
      <xdr:col>17</xdr:col>
      <xdr:colOff>66675</xdr:colOff>
      <xdr:row>30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323850</xdr:colOff>
      <xdr:row>33</xdr:row>
      <xdr:rowOff>19050</xdr:rowOff>
    </xdr:from>
    <xdr:to>
      <xdr:col>17</xdr:col>
      <xdr:colOff>19050</xdr:colOff>
      <xdr:row>47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333375</xdr:colOff>
      <xdr:row>50</xdr:row>
      <xdr:rowOff>0</xdr:rowOff>
    </xdr:from>
    <xdr:to>
      <xdr:col>17</xdr:col>
      <xdr:colOff>28575</xdr:colOff>
      <xdr:row>64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67</xdr:row>
      <xdr:rowOff>0</xdr:rowOff>
    </xdr:from>
    <xdr:to>
      <xdr:col>17</xdr:col>
      <xdr:colOff>28575</xdr:colOff>
      <xdr:row>81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333375</xdr:colOff>
      <xdr:row>82</xdr:row>
      <xdr:rowOff>0</xdr:rowOff>
    </xdr:from>
    <xdr:to>
      <xdr:col>17</xdr:col>
      <xdr:colOff>28575</xdr:colOff>
      <xdr:row>96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333375</xdr:colOff>
      <xdr:row>98</xdr:row>
      <xdr:rowOff>0</xdr:rowOff>
    </xdr:from>
    <xdr:to>
      <xdr:col>17</xdr:col>
      <xdr:colOff>28575</xdr:colOff>
      <xdr:row>112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333375</xdr:colOff>
      <xdr:row>113</xdr:row>
      <xdr:rowOff>0</xdr:rowOff>
    </xdr:from>
    <xdr:to>
      <xdr:col>17</xdr:col>
      <xdr:colOff>28575</xdr:colOff>
      <xdr:row>127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333375</xdr:colOff>
      <xdr:row>129</xdr:row>
      <xdr:rowOff>0</xdr:rowOff>
    </xdr:from>
    <xdr:to>
      <xdr:col>17</xdr:col>
      <xdr:colOff>28575</xdr:colOff>
      <xdr:row>143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333375</xdr:colOff>
      <xdr:row>144</xdr:row>
      <xdr:rowOff>0</xdr:rowOff>
    </xdr:from>
    <xdr:to>
      <xdr:col>17</xdr:col>
      <xdr:colOff>28575</xdr:colOff>
      <xdr:row>158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333375</xdr:colOff>
      <xdr:row>160</xdr:row>
      <xdr:rowOff>0</xdr:rowOff>
    </xdr:from>
    <xdr:to>
      <xdr:col>17</xdr:col>
      <xdr:colOff>28575</xdr:colOff>
      <xdr:row>174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333375</xdr:colOff>
      <xdr:row>175</xdr:row>
      <xdr:rowOff>0</xdr:rowOff>
    </xdr:from>
    <xdr:to>
      <xdr:col>17</xdr:col>
      <xdr:colOff>28575</xdr:colOff>
      <xdr:row>189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23</xdr:row>
      <xdr:rowOff>152400</xdr:rowOff>
    </xdr:from>
    <xdr:to>
      <xdr:col>15</xdr:col>
      <xdr:colOff>504825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15</xdr:col>
      <xdr:colOff>304800</xdr:colOff>
      <xdr:row>55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304800</xdr:colOff>
      <xdr:row>73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76</xdr:row>
      <xdr:rowOff>0</xdr:rowOff>
    </xdr:from>
    <xdr:to>
      <xdr:col>15</xdr:col>
      <xdr:colOff>304800</xdr:colOff>
      <xdr:row>90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93</xdr:row>
      <xdr:rowOff>0</xdr:rowOff>
    </xdr:from>
    <xdr:to>
      <xdr:col>15</xdr:col>
      <xdr:colOff>304800</xdr:colOff>
      <xdr:row>107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111</xdr:row>
      <xdr:rowOff>0</xdr:rowOff>
    </xdr:from>
    <xdr:to>
      <xdr:col>15</xdr:col>
      <xdr:colOff>304800</xdr:colOff>
      <xdr:row>125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9"/>
  <sheetViews>
    <sheetView topLeftCell="A7" workbookViewId="0">
      <selection activeCell="P17" sqref="P17"/>
    </sheetView>
  </sheetViews>
  <sheetFormatPr defaultRowHeight="15" x14ac:dyDescent="0.25"/>
  <cols>
    <col min="3" max="3" width="12.42578125" customWidth="1"/>
    <col min="4" max="4" width="14.7109375" customWidth="1"/>
  </cols>
  <sheetData>
    <row r="2" spans="2:4" x14ac:dyDescent="0.25">
      <c r="B2" t="s">
        <v>63</v>
      </c>
      <c r="C2">
        <v>29.819299999999998</v>
      </c>
    </row>
    <row r="3" spans="2:4" x14ac:dyDescent="0.25">
      <c r="B3" t="s">
        <v>61</v>
      </c>
    </row>
    <row r="4" spans="2:4" x14ac:dyDescent="0.25">
      <c r="C4" t="s">
        <v>61</v>
      </c>
      <c r="D4" t="s">
        <v>62</v>
      </c>
    </row>
    <row r="6" spans="2:4" x14ac:dyDescent="0.25">
      <c r="C6">
        <v>9.5216999999999992</v>
      </c>
      <c r="D6">
        <v>2.5640000000000001</v>
      </c>
    </row>
    <row r="7" spans="2:4" x14ac:dyDescent="0.25">
      <c r="C7">
        <v>4.7731000000000003</v>
      </c>
      <c r="D7">
        <v>5.423</v>
      </c>
    </row>
    <row r="8" spans="2:4" x14ac:dyDescent="0.25">
      <c r="C8">
        <v>1.6524000000000001</v>
      </c>
      <c r="D8">
        <v>7.2805</v>
      </c>
    </row>
    <row r="9" spans="2:4" x14ac:dyDescent="0.25">
      <c r="C9">
        <v>6.7972999999999999</v>
      </c>
      <c r="D9">
        <v>4.2035</v>
      </c>
    </row>
    <row r="27" spans="2:4" x14ac:dyDescent="0.25">
      <c r="B27" t="s">
        <v>64</v>
      </c>
      <c r="C27">
        <v>-0.59950000000000003</v>
      </c>
    </row>
    <row r="31" spans="2:4" x14ac:dyDescent="0.25">
      <c r="B31" s="3" t="s">
        <v>63</v>
      </c>
      <c r="C31" s="3">
        <v>29.819299999999998</v>
      </c>
      <c r="D31" s="3"/>
    </row>
    <row r="32" spans="2:4" x14ac:dyDescent="0.25">
      <c r="B32" s="3" t="s">
        <v>61</v>
      </c>
      <c r="C32" s="3"/>
      <c r="D32" s="3"/>
    </row>
    <row r="33" spans="2:4" x14ac:dyDescent="0.25">
      <c r="B33" s="3"/>
      <c r="C33" s="3" t="s">
        <v>61</v>
      </c>
      <c r="D33" s="3" t="s">
        <v>62</v>
      </c>
    </row>
    <row r="34" spans="2:4" x14ac:dyDescent="0.25">
      <c r="C34">
        <v>6.9874599999999996</v>
      </c>
      <c r="D34">
        <v>-0.5605</v>
      </c>
    </row>
    <row r="35" spans="2:4" x14ac:dyDescent="0.25">
      <c r="C35">
        <v>5.7218</v>
      </c>
      <c r="D35">
        <v>-2.0670000000000002</v>
      </c>
    </row>
    <row r="36" spans="2:4" x14ac:dyDescent="0.25">
      <c r="C36">
        <v>4.2108600000000003</v>
      </c>
      <c r="D36">
        <v>-3.8929999999999998</v>
      </c>
    </row>
    <row r="37" spans="2:4" x14ac:dyDescent="0.25">
      <c r="C37">
        <v>2.7654800000000002</v>
      </c>
      <c r="D37">
        <v>-5.6440000000000001</v>
      </c>
    </row>
    <row r="38" spans="2:4" x14ac:dyDescent="0.25">
      <c r="C38">
        <v>1.0557000000000001</v>
      </c>
      <c r="D38">
        <v>-7.6715</v>
      </c>
    </row>
    <row r="39" spans="2:4" x14ac:dyDescent="0.25">
      <c r="C39">
        <v>7.4560000000000001E-2</v>
      </c>
      <c r="D39">
        <v>-8.8569999999999993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workbookViewId="0">
      <selection activeCell="D5" sqref="D5:J10"/>
    </sheetView>
  </sheetViews>
  <sheetFormatPr defaultRowHeight="15" x14ac:dyDescent="0.25"/>
  <cols>
    <col min="1" max="1" width="9.140625" style="3"/>
    <col min="2" max="2" width="18.140625" style="3" customWidth="1"/>
    <col min="3" max="3" width="12.85546875" style="3" customWidth="1"/>
    <col min="4" max="4" width="12.7109375" style="3" customWidth="1"/>
    <col min="5" max="5" width="9.140625" style="3"/>
    <col min="6" max="6" width="20.7109375" style="3" customWidth="1"/>
    <col min="7" max="7" width="8.85546875" style="3" customWidth="1"/>
    <col min="8" max="8" width="15" style="3" customWidth="1"/>
    <col min="9" max="9" width="9.140625" style="3"/>
    <col min="10" max="10" width="19" style="3" customWidth="1"/>
    <col min="11" max="16384" width="9.140625" style="3"/>
  </cols>
  <sheetData>
    <row r="2" spans="2:12" x14ac:dyDescent="0.25">
      <c r="D2" s="3" t="s">
        <v>20</v>
      </c>
      <c r="F2" s="3" t="s">
        <v>20</v>
      </c>
    </row>
    <row r="3" spans="2:12" x14ac:dyDescent="0.25">
      <c r="D3" s="3" t="s">
        <v>14</v>
      </c>
      <c r="F3" s="3" t="s">
        <v>14</v>
      </c>
      <c r="H3" s="3" t="s">
        <v>17</v>
      </c>
      <c r="J3" s="3" t="s">
        <v>38</v>
      </c>
    </row>
    <row r="4" spans="2:12" x14ac:dyDescent="0.25">
      <c r="D4" s="3" t="s">
        <v>28</v>
      </c>
      <c r="F4" s="3" t="s">
        <v>15</v>
      </c>
      <c r="H4" s="3" t="s">
        <v>18</v>
      </c>
    </row>
    <row r="5" spans="2:12" x14ac:dyDescent="0.25">
      <c r="C5" s="3" t="s">
        <v>0</v>
      </c>
      <c r="D5" s="19" t="e">
        <f>$C$35</f>
        <v>#REF!</v>
      </c>
      <c r="E5" s="19"/>
      <c r="F5" s="19" t="e">
        <f>$C$36</f>
        <v>#REF!</v>
      </c>
      <c r="G5" s="19"/>
      <c r="H5" s="19" t="e">
        <f>$D$32</f>
        <v>#REF!</v>
      </c>
      <c r="J5" s="3" t="e">
        <f>$J$30</f>
        <v>#REF!</v>
      </c>
    </row>
    <row r="6" spans="2:12" x14ac:dyDescent="0.25">
      <c r="C6" s="3" t="s">
        <v>9</v>
      </c>
      <c r="D6" s="19">
        <f>$C$47</f>
        <v>-1.9469002299999989</v>
      </c>
      <c r="E6" s="19"/>
      <c r="F6" s="19">
        <f>$C$48</f>
        <v>1.9407674050001988</v>
      </c>
      <c r="G6" s="19"/>
      <c r="H6" s="19">
        <f>$D$44</f>
        <v>0.17566248391572772</v>
      </c>
      <c r="J6" s="3">
        <f>$J$42</f>
        <v>-13.333848379313366</v>
      </c>
    </row>
    <row r="7" spans="2:12" x14ac:dyDescent="0.25">
      <c r="C7" s="3" t="s">
        <v>10</v>
      </c>
      <c r="D7" s="19">
        <f>$C$59</f>
        <v>-0.97189741000000029</v>
      </c>
      <c r="E7" s="19"/>
      <c r="F7" s="19">
        <f>$C$60</f>
        <v>0.96243665765524899</v>
      </c>
      <c r="G7" s="19"/>
      <c r="H7" s="19">
        <f>$D$56</f>
        <v>0.11946257989518952</v>
      </c>
      <c r="J7" s="3">
        <f>$J$54</f>
        <v>-6.2807653841923896</v>
      </c>
    </row>
    <row r="8" spans="2:12" x14ac:dyDescent="0.25">
      <c r="C8" s="3" t="s">
        <v>11</v>
      </c>
      <c r="D8" s="19">
        <f>$C$71</f>
        <v>-0.96742274200000011</v>
      </c>
      <c r="E8" s="19"/>
      <c r="F8" s="19">
        <f>$C$72</f>
        <v>0.95573222541867886</v>
      </c>
      <c r="G8" s="19"/>
      <c r="H8" s="19">
        <f>$D$68</f>
        <v>9.1971807013424389E-2</v>
      </c>
      <c r="J8" s="3">
        <f>$J$66</f>
        <v>-6.1788088373317587</v>
      </c>
    </row>
    <row r="9" spans="2:12" x14ac:dyDescent="0.25">
      <c r="C9" s="3" t="s">
        <v>12</v>
      </c>
      <c r="D9" s="19">
        <f>$C$83</f>
        <v>-0.96288892333333342</v>
      </c>
      <c r="E9" s="19"/>
      <c r="F9" s="19">
        <f>$C$84</f>
        <v>0.95898585092008859</v>
      </c>
      <c r="G9" s="19"/>
      <c r="H9" s="19">
        <f>$D$80</f>
        <v>0.10281206984940444</v>
      </c>
      <c r="J9" s="3">
        <f>$J$78</f>
        <v>-6.4887859630805949</v>
      </c>
    </row>
    <row r="10" spans="2:12" x14ac:dyDescent="0.25">
      <c r="C10" s="3" t="s">
        <v>13</v>
      </c>
      <c r="D10" s="19">
        <f>$C$95</f>
        <v>-5.9748568000000013</v>
      </c>
      <c r="E10" s="19"/>
      <c r="F10" s="19">
        <f>$C$96</f>
        <v>0.53535457002157605</v>
      </c>
      <c r="G10" s="19"/>
      <c r="H10" s="19">
        <f>$D$92</f>
        <v>0.13918574093902092</v>
      </c>
      <c r="J10" s="3">
        <f>$J$90</f>
        <v>-3.6044352490412672</v>
      </c>
    </row>
    <row r="14" spans="2:12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27" spans="2:11" x14ac:dyDescent="0.25">
      <c r="F27" s="18" t="s">
        <v>50</v>
      </c>
      <c r="H27" s="18" t="s">
        <v>50</v>
      </c>
      <c r="J27" s="18" t="s">
        <v>49</v>
      </c>
    </row>
    <row r="28" spans="2:11" x14ac:dyDescent="0.25">
      <c r="C28" s="3" t="s">
        <v>0</v>
      </c>
      <c r="D28" s="2" t="s">
        <v>31</v>
      </c>
      <c r="F28" s="2" t="s">
        <v>46</v>
      </c>
      <c r="H28" s="2" t="s">
        <v>47</v>
      </c>
      <c r="J28" s="3" t="s">
        <v>48</v>
      </c>
    </row>
    <row r="29" spans="2:11" x14ac:dyDescent="0.25">
      <c r="C29" s="3" t="s">
        <v>1</v>
      </c>
      <c r="D29" s="3">
        <f>SWController!D25</f>
        <v>-1.81</v>
      </c>
      <c r="H29" s="3">
        <f>SWController!F25</f>
        <v>6.7480000000000002</v>
      </c>
      <c r="J29" s="3" t="e">
        <f>-(K30-K29)*0.5</f>
        <v>#REF!</v>
      </c>
      <c r="K29" s="3" t="e">
        <f>(K31-K32)/(H31-H32)*(H29-H31)+K31</f>
        <v>#REF!</v>
      </c>
    </row>
    <row r="30" spans="2:11" x14ac:dyDescent="0.25">
      <c r="C30" s="3" t="s">
        <v>2</v>
      </c>
      <c r="D30" s="3">
        <f>SWController!D26</f>
        <v>2.109</v>
      </c>
      <c r="H30" s="3">
        <f>SWController!F26</f>
        <v>-6.6844999999999999</v>
      </c>
      <c r="J30" s="3" t="e">
        <f>-J29</f>
        <v>#REF!</v>
      </c>
      <c r="K30" s="3" t="e">
        <f>(K31-K32)/(H31-H32)*(H30-H31)+K31</f>
        <v>#REF!</v>
      </c>
    </row>
    <row r="31" spans="2:11" x14ac:dyDescent="0.25">
      <c r="D31" s="3">
        <f>(D29+D30)*0.5</f>
        <v>0.14949999999999997</v>
      </c>
      <c r="F31" s="3" t="e">
        <f>LBCB1!#REF!</f>
        <v>#REF!</v>
      </c>
      <c r="H31" s="3" t="e">
        <f>LBCB1!#REF!</f>
        <v>#REF!</v>
      </c>
      <c r="J31" s="3" t="e">
        <f>C36*(H31-H29)+J29</f>
        <v>#REF!</v>
      </c>
      <c r="K31" s="3" t="e">
        <f>LBCB1!#REF!</f>
        <v>#REF!</v>
      </c>
    </row>
    <row r="32" spans="2:11" x14ac:dyDescent="0.25">
      <c r="B32" s="3" t="s">
        <v>52</v>
      </c>
      <c r="C32" s="3">
        <v>0.38700000000000001</v>
      </c>
      <c r="D32" s="3" t="e">
        <f>D31-C32/(J29-J30)*(D29-D30)</f>
        <v>#REF!</v>
      </c>
      <c r="F32" s="3" t="e">
        <f>LBCB1!#REF!</f>
        <v>#REF!</v>
      </c>
      <c r="H32" s="3" t="e">
        <f>LBCB1!#REF!</f>
        <v>#REF!</v>
      </c>
      <c r="J32" s="3" t="e">
        <f>C36*(H32-H29)+J29</f>
        <v>#REF!</v>
      </c>
      <c r="K32" s="3" t="e">
        <f>LBCB1!#REF!</f>
        <v>#REF!</v>
      </c>
    </row>
    <row r="35" spans="1:11" x14ac:dyDescent="0.25">
      <c r="A35" s="3" t="s">
        <v>20</v>
      </c>
      <c r="B35" s="3" t="s">
        <v>51</v>
      </c>
      <c r="C35" s="3" t="e">
        <f>(J31-J32)/(F31-F32)</f>
        <v>#REF!</v>
      </c>
    </row>
    <row r="36" spans="1:11" x14ac:dyDescent="0.25">
      <c r="A36" s="3" t="s">
        <v>20</v>
      </c>
      <c r="B36" s="3" t="s">
        <v>15</v>
      </c>
      <c r="C36" s="3" t="e">
        <f>(J29-J30)/(H29-H30)</f>
        <v>#REF!</v>
      </c>
    </row>
    <row r="39" spans="1:11" x14ac:dyDescent="0.25">
      <c r="F39" s="18" t="s">
        <v>50</v>
      </c>
      <c r="H39" s="18" t="s">
        <v>50</v>
      </c>
      <c r="J39" s="18" t="s">
        <v>49</v>
      </c>
    </row>
    <row r="40" spans="1:11" x14ac:dyDescent="0.25">
      <c r="C40" s="3" t="s">
        <v>9</v>
      </c>
      <c r="D40" s="2" t="s">
        <v>31</v>
      </c>
      <c r="F40" s="2" t="s">
        <v>46</v>
      </c>
      <c r="H40" s="2" t="s">
        <v>47</v>
      </c>
      <c r="J40" s="3" t="s">
        <v>48</v>
      </c>
    </row>
    <row r="41" spans="1:11" x14ac:dyDescent="0.25">
      <c r="C41" s="3" t="s">
        <v>1</v>
      </c>
      <c r="D41" s="3">
        <f>SWController!D42</f>
        <v>-1.8089999999999999</v>
      </c>
      <c r="H41" s="3">
        <f>SWController!F42</f>
        <v>6.8609</v>
      </c>
      <c r="J41" s="3">
        <f>-(K42-K41)*0.5</f>
        <v>13.333848379313366</v>
      </c>
      <c r="K41" s="3">
        <f>(K43-K44)/(H43-H44)*(H41-H43)+K43</f>
        <v>6.4065962518842436</v>
      </c>
    </row>
    <row r="42" spans="1:11" x14ac:dyDescent="0.25">
      <c r="C42" s="3" t="s">
        <v>2</v>
      </c>
      <c r="D42" s="3">
        <f>SWController!D43</f>
        <v>2.0539999999999998</v>
      </c>
      <c r="H42" s="3">
        <f>SWController!F43</f>
        <v>-6.8799000000000001</v>
      </c>
      <c r="J42" s="3">
        <f>-J41</f>
        <v>-13.333848379313366</v>
      </c>
      <c r="K42" s="3">
        <f>(K43-K44)/(H43-H44)*(H42-H43)+K43</f>
        <v>-20.261100506742487</v>
      </c>
    </row>
    <row r="43" spans="1:11" x14ac:dyDescent="0.25">
      <c r="D43" s="3">
        <f>(D41+D42)*0.5</f>
        <v>0.12249999999999994</v>
      </c>
      <c r="F43" s="3">
        <f>LBCB1!$E$40</f>
        <v>1</v>
      </c>
      <c r="H43" s="3">
        <f>LBCB1!$F$40</f>
        <v>4.1233599999999999</v>
      </c>
      <c r="J43" s="3">
        <f>C48*(H43-H41)+J41</f>
        <v>8.0209199774291218</v>
      </c>
      <c r="K43" s="3">
        <f>LBCB1!$H$40</f>
        <v>1.0936678500000001</v>
      </c>
    </row>
    <row r="44" spans="1:11" x14ac:dyDescent="0.25">
      <c r="B44" s="3" t="s">
        <v>52</v>
      </c>
      <c r="C44" s="3">
        <v>0.36699999999999999</v>
      </c>
      <c r="D44" s="3">
        <f>D43-C44/(J41-J42)*(D41-D42)</f>
        <v>0.17566248391572772</v>
      </c>
      <c r="F44" s="3">
        <f>LBCB1!$E$48</f>
        <v>0</v>
      </c>
      <c r="H44" s="3">
        <f>LBCB1!$F$48</f>
        <v>5.1265200000000002</v>
      </c>
      <c r="J44" s="3">
        <f>C48*(H44-H41)+J41</f>
        <v>9.9678202074291207</v>
      </c>
      <c r="K44" s="3">
        <f>LBCB1!$H$48</f>
        <v>3.0405680799999999</v>
      </c>
    </row>
    <row r="47" spans="1:11" x14ac:dyDescent="0.25">
      <c r="A47" s="3" t="s">
        <v>20</v>
      </c>
      <c r="B47" s="3" t="s">
        <v>51</v>
      </c>
      <c r="C47" s="3">
        <f>(J43-J44)/(F43-F44)</f>
        <v>-1.9469002299999989</v>
      </c>
    </row>
    <row r="48" spans="1:11" x14ac:dyDescent="0.25">
      <c r="A48" s="3" t="s">
        <v>20</v>
      </c>
      <c r="B48" s="3" t="s">
        <v>15</v>
      </c>
      <c r="C48" s="3">
        <f>(J41-J42)/(H41-H42)</f>
        <v>1.9407674050001988</v>
      </c>
    </row>
    <row r="51" spans="1:11" x14ac:dyDescent="0.25">
      <c r="F51" s="18" t="s">
        <v>50</v>
      </c>
      <c r="H51" s="18" t="s">
        <v>50</v>
      </c>
      <c r="J51" s="18" t="s">
        <v>49</v>
      </c>
    </row>
    <row r="52" spans="1:11" x14ac:dyDescent="0.25">
      <c r="C52" s="3" t="s">
        <v>10</v>
      </c>
      <c r="D52" s="2" t="s">
        <v>31</v>
      </c>
      <c r="F52" s="2" t="s">
        <v>46</v>
      </c>
      <c r="H52" s="2" t="s">
        <v>47</v>
      </c>
      <c r="J52" s="3" t="s">
        <v>48</v>
      </c>
    </row>
    <row r="53" spans="1:11" x14ac:dyDescent="0.25">
      <c r="C53" s="3" t="s">
        <v>1</v>
      </c>
      <c r="D53" s="3">
        <f>SWController!D60</f>
        <v>-0.92800000000000005</v>
      </c>
      <c r="H53" s="3">
        <f>SWController!F60</f>
        <v>6.5134999999999996</v>
      </c>
      <c r="J53" s="3">
        <f>-(K54-K53)*0.5</f>
        <v>6.2807653841923896</v>
      </c>
      <c r="K53" s="3">
        <f>(K55-K56)/(H55-H56)*(H53-H55)+K55</f>
        <v>4.3335500032942669</v>
      </c>
    </row>
    <row r="54" spans="1:11" x14ac:dyDescent="0.25">
      <c r="C54" s="3" t="s">
        <v>2</v>
      </c>
      <c r="D54" s="3">
        <f>SWController!D61</f>
        <v>1.0529999999999999</v>
      </c>
      <c r="H54" s="3">
        <f>SWController!F61</f>
        <v>-6.5382999999999996</v>
      </c>
      <c r="J54" s="3">
        <f>-J53</f>
        <v>-6.2807653841923896</v>
      </c>
      <c r="K54" s="3">
        <f>(K55-K56)/(H55-H56)*(H54-H55)+K55</f>
        <v>-8.2279807650905123</v>
      </c>
    </row>
    <row r="55" spans="1:11" x14ac:dyDescent="0.25">
      <c r="D55" s="3">
        <f>(D53+D54)*0.5</f>
        <v>6.2499999999999944E-2</v>
      </c>
      <c r="F55" s="3">
        <f>LBCB1!$E$74</f>
        <v>2</v>
      </c>
      <c r="H55" s="3">
        <f>LBCB1!$F$74</f>
        <v>3.19855</v>
      </c>
      <c r="J55" s="3">
        <f>C60*(H55-H53)+J53</f>
        <v>3.0903359858981223</v>
      </c>
      <c r="K55" s="3">
        <f>LBCB1!$H$74</f>
        <v>1.143120605</v>
      </c>
    </row>
    <row r="56" spans="1:11" x14ac:dyDescent="0.25">
      <c r="B56" s="3" t="s">
        <v>52</v>
      </c>
      <c r="C56" s="3">
        <v>0.36120000000000002</v>
      </c>
      <c r="D56" s="3">
        <f>D55-C56/(J53-J54)*(D53-D54)</f>
        <v>0.11946257989518952</v>
      </c>
      <c r="F56" s="3">
        <f>LBCB1!$E$82</f>
        <v>-1</v>
      </c>
      <c r="H56" s="3">
        <f>LBCB1!$F$82</f>
        <v>6.22804</v>
      </c>
      <c r="J56" s="3">
        <f>C60*(H56-H53)+J53</f>
        <v>6.0060282158981231</v>
      </c>
      <c r="K56" s="3">
        <f>LBCB1!$H$82</f>
        <v>4.0588128350000003</v>
      </c>
    </row>
    <row r="59" spans="1:11" x14ac:dyDescent="0.25">
      <c r="A59" s="3" t="s">
        <v>20</v>
      </c>
      <c r="B59" s="3" t="s">
        <v>51</v>
      </c>
      <c r="C59" s="3">
        <f>(J55-J56)/(F55-F56)</f>
        <v>-0.97189741000000029</v>
      </c>
    </row>
    <row r="60" spans="1:11" x14ac:dyDescent="0.25">
      <c r="A60" s="3" t="s">
        <v>20</v>
      </c>
      <c r="B60" s="3" t="s">
        <v>15</v>
      </c>
      <c r="C60" s="3">
        <f>(J53-J54)/(H53-H54)</f>
        <v>0.96243665765524899</v>
      </c>
    </row>
    <row r="63" spans="1:11" x14ac:dyDescent="0.25">
      <c r="F63" s="18" t="s">
        <v>50</v>
      </c>
      <c r="H63" s="18" t="s">
        <v>50</v>
      </c>
      <c r="J63" s="18" t="s">
        <v>49</v>
      </c>
    </row>
    <row r="64" spans="1:11" x14ac:dyDescent="0.25">
      <c r="C64" s="3" t="s">
        <v>11</v>
      </c>
      <c r="D64" s="2" t="s">
        <v>31</v>
      </c>
      <c r="F64" s="2" t="s">
        <v>46</v>
      </c>
      <c r="H64" s="2" t="s">
        <v>47</v>
      </c>
      <c r="J64" s="3" t="s">
        <v>48</v>
      </c>
    </row>
    <row r="65" spans="1:11" x14ac:dyDescent="0.25">
      <c r="C65" s="3" t="s">
        <v>1</v>
      </c>
      <c r="D65" s="3">
        <f>SWController!D77</f>
        <v>-0.94499999999999995</v>
      </c>
      <c r="H65" s="3">
        <f>SWController!F77</f>
        <v>6.4706000000000001</v>
      </c>
      <c r="J65" s="3">
        <f>-(K66-K65)*0.5</f>
        <v>6.1788088373317587</v>
      </c>
      <c r="K65" s="3">
        <f>(K67-K68)/(H67-H68)*(H65-H67)+K67</f>
        <v>4.3896864096771298</v>
      </c>
    </row>
    <row r="66" spans="1:11" x14ac:dyDescent="0.25">
      <c r="C66" s="3" t="s">
        <v>2</v>
      </c>
      <c r="D66" s="3">
        <f>SWController!D78</f>
        <v>1.05</v>
      </c>
      <c r="H66" s="3">
        <f>SWController!F78</f>
        <v>-6.4593999999999996</v>
      </c>
      <c r="J66" s="3">
        <f>-J65</f>
        <v>-6.1788088373317587</v>
      </c>
      <c r="K66" s="3">
        <f>(K67-K68)/(H67-H68)*(H66-H67)+K67</f>
        <v>-7.9679312649863876</v>
      </c>
    </row>
    <row r="67" spans="1:11" x14ac:dyDescent="0.25">
      <c r="D67" s="3">
        <f>(D65+D66)*0.5</f>
        <v>5.2500000000000047E-2</v>
      </c>
      <c r="F67" s="3">
        <f>LBCB1!$E$105</f>
        <v>2</v>
      </c>
      <c r="H67" s="3">
        <f>LBCB1!$F$105</f>
        <v>3.1198700000000001</v>
      </c>
      <c r="J67" s="3">
        <f>C72*(H67-H65)+J65</f>
        <v>2.9764081976546288</v>
      </c>
      <c r="K67" s="3">
        <f>LBCB1!$H$105</f>
        <v>1.1872857700000001</v>
      </c>
    </row>
    <row r="68" spans="1:11" x14ac:dyDescent="0.25">
      <c r="B68" s="3" t="s">
        <v>52</v>
      </c>
      <c r="C68" s="3">
        <v>0.2445</v>
      </c>
      <c r="D68" s="3">
        <f>D67-C68/(J65-J66)*(D65-D66)</f>
        <v>9.1971807013424389E-2</v>
      </c>
      <c r="F68" s="3">
        <f>LBCB1!$E$112</f>
        <v>-0.5</v>
      </c>
      <c r="H68" s="3">
        <f>LBCB1!$F$112</f>
        <v>5.6504500000000002</v>
      </c>
      <c r="J68" s="3">
        <f>C72*(H68-H65)+J65</f>
        <v>5.3949650526546291</v>
      </c>
      <c r="K68" s="3">
        <f>LBCB1!$H$112</f>
        <v>3.6058426250000002</v>
      </c>
    </row>
    <row r="71" spans="1:11" x14ac:dyDescent="0.25">
      <c r="A71" s="3" t="s">
        <v>20</v>
      </c>
      <c r="B71" s="3" t="s">
        <v>51</v>
      </c>
      <c r="C71" s="3">
        <f>(J67-J68)/(F67-F68)</f>
        <v>-0.96742274200000011</v>
      </c>
    </row>
    <row r="72" spans="1:11" x14ac:dyDescent="0.25">
      <c r="A72" s="3" t="s">
        <v>20</v>
      </c>
      <c r="B72" s="3" t="s">
        <v>15</v>
      </c>
      <c r="C72" s="3">
        <f>(J65-J66)/(H65-H66)</f>
        <v>0.95573222541867886</v>
      </c>
    </row>
    <row r="75" spans="1:11" x14ac:dyDescent="0.25">
      <c r="F75" s="18" t="s">
        <v>50</v>
      </c>
      <c r="H75" s="18" t="s">
        <v>50</v>
      </c>
      <c r="J75" s="18" t="s">
        <v>49</v>
      </c>
    </row>
    <row r="76" spans="1:11" x14ac:dyDescent="0.25">
      <c r="C76" s="3" t="s">
        <v>12</v>
      </c>
      <c r="D76" s="2" t="s">
        <v>31</v>
      </c>
      <c r="F76" s="2" t="s">
        <v>46</v>
      </c>
      <c r="H76" s="2" t="s">
        <v>47</v>
      </c>
      <c r="J76" s="3" t="s">
        <v>48</v>
      </c>
    </row>
    <row r="77" spans="1:11" x14ac:dyDescent="0.25">
      <c r="C77" s="3" t="s">
        <v>1</v>
      </c>
      <c r="D77" s="3">
        <f>SWController!D95</f>
        <v>-0.92300000000000004</v>
      </c>
      <c r="H77" s="3">
        <f>SWController!F95</f>
        <v>6.7507999999999999</v>
      </c>
      <c r="J77" s="3">
        <f>-(K78-K77)*0.5</f>
        <v>6.4887859630805949</v>
      </c>
      <c r="K77" s="3">
        <f>(K79-K80)/(H79-H80)*(H77-H79)+K79</f>
        <v>4.7139820529277676</v>
      </c>
    </row>
    <row r="78" spans="1:11" x14ac:dyDescent="0.25">
      <c r="C78" s="3" t="s">
        <v>2</v>
      </c>
      <c r="D78" s="3">
        <f>SWController!D96</f>
        <v>1.0489999999999999</v>
      </c>
      <c r="H78" s="3">
        <f>SWController!F96</f>
        <v>-6.7817999999999996</v>
      </c>
      <c r="J78" s="3">
        <f>-J77</f>
        <v>-6.4887859630805949</v>
      </c>
      <c r="K78" s="3">
        <f>(K79-K80)/(H79-H80)*(H78-H79)+K79</f>
        <v>-8.263589873233423</v>
      </c>
    </row>
    <row r="79" spans="1:11" x14ac:dyDescent="0.25">
      <c r="D79" s="3">
        <f>(D77+D78)*0.5</f>
        <v>6.2999999999999945E-2</v>
      </c>
      <c r="F79" s="3">
        <f>LBCB1!$E$136</f>
        <v>2</v>
      </c>
      <c r="H79" s="3">
        <f>LBCB1!$F$136</f>
        <v>3.1546599999999998</v>
      </c>
      <c r="J79" s="3">
        <f>C84*(H79-H77)+J77</f>
        <v>3.0401385851528273</v>
      </c>
      <c r="K79" s="3">
        <f>LBCB1!$H$136</f>
        <v>1.2653346750000001</v>
      </c>
    </row>
    <row r="80" spans="1:11" x14ac:dyDescent="0.25">
      <c r="B80" s="3" t="s">
        <v>52</v>
      </c>
      <c r="C80" s="3">
        <v>0.26200000000000001</v>
      </c>
      <c r="D80" s="3">
        <f>D79-C80/(J77-J78)*(D77-D78)</f>
        <v>0.10281206984940444</v>
      </c>
      <c r="F80" s="3">
        <f>LBCB1!$E$144</f>
        <v>-1</v>
      </c>
      <c r="H80" s="3">
        <f>LBCB1!$F$144</f>
        <v>6.1668700000000003</v>
      </c>
      <c r="J80" s="3">
        <f>C84*(H80-H77)+J77</f>
        <v>5.9288053551528277</v>
      </c>
      <c r="K80" s="3">
        <f>LBCB1!$H$144</f>
        <v>4.1540014450000005</v>
      </c>
    </row>
    <row r="83" spans="1:11" x14ac:dyDescent="0.25">
      <c r="A83" s="3" t="s">
        <v>20</v>
      </c>
      <c r="B83" s="3" t="s">
        <v>51</v>
      </c>
      <c r="C83" s="3">
        <f>(J79-J80)/(F79-F80)</f>
        <v>-0.96288892333333342</v>
      </c>
    </row>
    <row r="84" spans="1:11" x14ac:dyDescent="0.25">
      <c r="A84" s="3" t="s">
        <v>20</v>
      </c>
      <c r="B84" s="3" t="s">
        <v>15</v>
      </c>
      <c r="C84" s="3">
        <f>(J77-J78)/(H77-H78)</f>
        <v>0.95898585092008859</v>
      </c>
    </row>
    <row r="87" spans="1:11" x14ac:dyDescent="0.25">
      <c r="F87" s="18" t="s">
        <v>50</v>
      </c>
      <c r="H87" s="18" t="s">
        <v>50</v>
      </c>
      <c r="J87" s="18" t="s">
        <v>49</v>
      </c>
    </row>
    <row r="88" spans="1:11" x14ac:dyDescent="0.25">
      <c r="C88" s="3" t="s">
        <v>13</v>
      </c>
      <c r="D88" s="2" t="s">
        <v>31</v>
      </c>
      <c r="F88" s="2" t="s">
        <v>46</v>
      </c>
      <c r="H88" s="2" t="s">
        <v>47</v>
      </c>
      <c r="J88" s="3" t="s">
        <v>48</v>
      </c>
    </row>
    <row r="89" spans="1:11" x14ac:dyDescent="0.25">
      <c r="C89" s="3" t="s">
        <v>1</v>
      </c>
      <c r="D89" s="3">
        <f>SWController!D113</f>
        <v>-0.91300000000000003</v>
      </c>
      <c r="H89" s="3">
        <f>SWController!F113</f>
        <v>6.7717999999999998</v>
      </c>
      <c r="J89" s="3">
        <f>-(K90-K89)*0.5</f>
        <v>3.6044352490412672</v>
      </c>
      <c r="K89" s="3">
        <f>(K91-K92)/(H91-H92)*(H89-H91)+K91</f>
        <v>3.6253140772721086</v>
      </c>
    </row>
    <row r="90" spans="1:11" x14ac:dyDescent="0.25">
      <c r="C90" s="3" t="s">
        <v>2</v>
      </c>
      <c r="D90" s="3">
        <f>SWController!D114</f>
        <v>1.06</v>
      </c>
      <c r="H90" s="3">
        <f>SWController!F114</f>
        <v>-6.6938000000000004</v>
      </c>
      <c r="J90" s="3">
        <f>-J89</f>
        <v>-3.6044352490412672</v>
      </c>
      <c r="K90" s="3">
        <f>(K91-K92)/(H91-H92)*(H90-H91)+K91</f>
        <v>-3.5835564208104258</v>
      </c>
    </row>
    <row r="91" spans="1:11" x14ac:dyDescent="0.25">
      <c r="D91" s="3">
        <f>(D89+D90)*0.5</f>
        <v>7.350000000000001E-2</v>
      </c>
      <c r="F91" s="3">
        <f>LBCB1!$E$11</f>
        <v>0</v>
      </c>
      <c r="H91" s="3">
        <f>LBCB1!$F$11</f>
        <v>0</v>
      </c>
      <c r="J91" s="3">
        <f>C96*(H91-H89)+J89</f>
        <v>-2.0878828230841417E-2</v>
      </c>
      <c r="K91" s="3">
        <f>LBCB1!$H$11</f>
        <v>0</v>
      </c>
    </row>
    <row r="92" spans="1:11" x14ac:dyDescent="0.25">
      <c r="B92" s="3" t="s">
        <v>52</v>
      </c>
      <c r="C92" s="3">
        <v>0.24</v>
      </c>
      <c r="D92" s="3">
        <f>D91-C92/(J89-J90)*(D89-D90)</f>
        <v>0.13918574093902092</v>
      </c>
      <c r="F92" s="3">
        <f>LBCB1!$E$19</f>
        <v>-0.5</v>
      </c>
      <c r="H92" s="3">
        <f>LBCB1!$F$19</f>
        <v>5.5802800000000001</v>
      </c>
      <c r="J92" s="3">
        <f>C96*(H92-H89)+J89</f>
        <v>2.9665495717691592</v>
      </c>
      <c r="K92" s="3">
        <f>LBCB1!$H$19</f>
        <v>2.9874284000000002</v>
      </c>
    </row>
    <row r="95" spans="1:11" x14ac:dyDescent="0.25">
      <c r="A95" s="3" t="s">
        <v>20</v>
      </c>
      <c r="B95" s="3" t="s">
        <v>51</v>
      </c>
      <c r="C95" s="3">
        <f>(J91-J92)/(F91-F92)</f>
        <v>-5.9748568000000013</v>
      </c>
    </row>
    <row r="96" spans="1:11" x14ac:dyDescent="0.25">
      <c r="A96" s="3" t="s">
        <v>20</v>
      </c>
      <c r="B96" s="3" t="s">
        <v>15</v>
      </c>
      <c r="C96" s="3">
        <f>(J89-J90)/(H89-H90)</f>
        <v>0.53535457002157605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S56"/>
  <sheetViews>
    <sheetView topLeftCell="D10" workbookViewId="0">
      <selection activeCell="U28" sqref="U28"/>
    </sheetView>
  </sheetViews>
  <sheetFormatPr defaultRowHeight="15" x14ac:dyDescent="0.25"/>
  <cols>
    <col min="5" max="5" width="13" customWidth="1"/>
    <col min="7" max="7" width="14.5703125" customWidth="1"/>
    <col min="9" max="9" width="12.85546875" customWidth="1"/>
  </cols>
  <sheetData>
    <row r="3" spans="4:19" x14ac:dyDescent="0.25">
      <c r="D3" s="22" t="s">
        <v>53</v>
      </c>
      <c r="E3" s="23"/>
      <c r="F3" s="23"/>
      <c r="G3" s="23"/>
      <c r="H3" s="23"/>
      <c r="I3" s="23"/>
      <c r="J3" s="23"/>
      <c r="K3" s="23"/>
    </row>
    <row r="4" spans="4:19" x14ac:dyDescent="0.25">
      <c r="D4" s="23"/>
      <c r="E4" s="23" t="s">
        <v>20</v>
      </c>
      <c r="F4" s="23"/>
      <c r="G4" s="23" t="s">
        <v>20</v>
      </c>
      <c r="H4" s="23"/>
      <c r="I4" s="23"/>
      <c r="J4" s="23"/>
      <c r="K4" s="23"/>
    </row>
    <row r="5" spans="4:19" x14ac:dyDescent="0.25">
      <c r="D5" s="23"/>
      <c r="E5" s="23" t="s">
        <v>14</v>
      </c>
      <c r="F5" s="23"/>
      <c r="G5" s="23" t="s">
        <v>14</v>
      </c>
      <c r="H5" s="23"/>
      <c r="I5" s="23" t="s">
        <v>17</v>
      </c>
      <c r="J5" s="23"/>
      <c r="K5" s="23" t="s">
        <v>38</v>
      </c>
    </row>
    <row r="6" spans="4:19" x14ac:dyDescent="0.25">
      <c r="D6" s="23"/>
      <c r="E6" s="23" t="s">
        <v>28</v>
      </c>
      <c r="F6" s="23"/>
      <c r="G6" s="23" t="s">
        <v>15</v>
      </c>
      <c r="H6" s="23"/>
      <c r="I6" s="23" t="s">
        <v>18</v>
      </c>
      <c r="J6" s="23"/>
      <c r="K6" s="23"/>
    </row>
    <row r="7" spans="4:19" x14ac:dyDescent="0.25">
      <c r="D7" s="23" t="s">
        <v>0</v>
      </c>
      <c r="E7" s="24">
        <f>'OM Parameters-LBCB1'!C6</f>
        <v>-1.94396641</v>
      </c>
      <c r="F7" s="24"/>
      <c r="G7" s="24">
        <f>'OM Parameters-LBCB1'!E6</f>
        <v>1.94895847</v>
      </c>
      <c r="H7" s="24"/>
      <c r="I7" s="24">
        <f>'OM Parameters-LBCB1'!C22</f>
        <v>0.22499999999999964</v>
      </c>
      <c r="J7" s="23"/>
      <c r="K7" s="23">
        <f>Actuator_Limits!$L$26</f>
        <v>0</v>
      </c>
    </row>
    <row r="8" spans="4:19" x14ac:dyDescent="0.25">
      <c r="D8" s="23" t="s">
        <v>9</v>
      </c>
      <c r="E8" s="24">
        <f>'OM Parameters-LBCB1'!C7</f>
        <v>-1.9455699</v>
      </c>
      <c r="F8" s="24"/>
      <c r="G8" s="24">
        <f>'OM Parameters-LBCB1'!E7</f>
        <v>1.9368616299999999</v>
      </c>
      <c r="H8" s="24"/>
      <c r="I8" s="24">
        <f>'OM Parameters-LBCB1'!C23</f>
        <v>6.9500000000000561E-2</v>
      </c>
      <c r="J8" s="23"/>
      <c r="K8" s="23">
        <f>Actuator_Limits!$L$29</f>
        <v>0</v>
      </c>
    </row>
    <row r="9" spans="4:19" x14ac:dyDescent="0.25">
      <c r="D9" s="23" t="s">
        <v>10</v>
      </c>
      <c r="E9" s="24">
        <f>'OM Parameters-LBCB1'!C8</f>
        <v>-0.97130824999999998</v>
      </c>
      <c r="F9" s="24"/>
      <c r="G9" s="24">
        <f>'OM Parameters-LBCB1'!E8</f>
        <v>0.96040705000000004</v>
      </c>
      <c r="H9" s="24"/>
      <c r="I9" s="24">
        <f>'OM Parameters-LBCB1'!C24</f>
        <v>3.5499999999999865E-2</v>
      </c>
      <c r="J9" s="23"/>
      <c r="K9" s="23">
        <f>Actuator_Limits!$L$32</f>
        <v>0</v>
      </c>
    </row>
    <row r="10" spans="4:19" x14ac:dyDescent="0.25">
      <c r="D10" s="23" t="s">
        <v>11</v>
      </c>
      <c r="E10" s="24">
        <f>'OM Parameters-LBCB1'!C9</f>
        <v>-0.96682681999999998</v>
      </c>
      <c r="F10" s="24"/>
      <c r="G10" s="24">
        <f>'OM Parameters-LBCB1'!E9</f>
        <v>0.95307788999999998</v>
      </c>
      <c r="H10" s="24"/>
      <c r="I10" s="24">
        <f>'OM Parameters-LBCB1'!C25</f>
        <v>0.10599999999999987</v>
      </c>
      <c r="J10" s="23"/>
      <c r="K10" s="23">
        <f>Actuator_Limits!$L$35</f>
        <v>0</v>
      </c>
    </row>
    <row r="11" spans="4:19" x14ac:dyDescent="0.25">
      <c r="D11" s="23" t="s">
        <v>12</v>
      </c>
      <c r="E11" s="24">
        <f>'OM Parameters-LBCB1'!C10</f>
        <v>-0.96273655999999996</v>
      </c>
      <c r="F11" s="24"/>
      <c r="G11" s="24">
        <f>'OM Parameters-LBCB1'!E10</f>
        <v>0.95740139999999996</v>
      </c>
      <c r="H11" s="24"/>
      <c r="I11" s="24">
        <f>'OM Parameters-LBCB1'!C26</f>
        <v>8.7499999999999911E-2</v>
      </c>
      <c r="J11" s="23"/>
      <c r="K11" s="23">
        <f>Actuator_Limits!$L$38</f>
        <v>0</v>
      </c>
    </row>
    <row r="12" spans="4:19" x14ac:dyDescent="0.25">
      <c r="D12" s="23" t="s">
        <v>13</v>
      </c>
      <c r="E12" s="24">
        <f>'OM Parameters-LBCB1'!C11</f>
        <v>-0.97397487999999999</v>
      </c>
      <c r="F12" s="24"/>
      <c r="G12" s="24">
        <f>'OM Parameters-LBCB1'!E11</f>
        <v>0.96139693000000004</v>
      </c>
      <c r="H12" s="24"/>
      <c r="I12" s="24">
        <f>'OM Parameters-LBCB1'!C27</f>
        <v>0.10599999999999987</v>
      </c>
      <c r="J12" s="23"/>
      <c r="K12" s="23">
        <f>Actuator_Limits!$L$41</f>
        <v>0</v>
      </c>
    </row>
    <row r="14" spans="4:19" x14ac:dyDescent="0.25">
      <c r="D14" s="27" t="s">
        <v>54</v>
      </c>
      <c r="E14" s="7"/>
      <c r="F14" s="7"/>
      <c r="G14" s="7"/>
      <c r="H14" s="7"/>
      <c r="I14" s="7"/>
      <c r="J14" s="7"/>
      <c r="K14" s="7"/>
      <c r="M14" s="31" t="s">
        <v>56</v>
      </c>
      <c r="N14" s="11"/>
      <c r="O14" s="11"/>
      <c r="P14" s="11"/>
      <c r="Q14" s="11"/>
      <c r="R14" s="11"/>
      <c r="S14" s="11"/>
    </row>
    <row r="15" spans="4:19" x14ac:dyDescent="0.25">
      <c r="D15" s="7"/>
      <c r="E15" s="7" t="s">
        <v>20</v>
      </c>
      <c r="F15" s="7"/>
      <c r="G15" s="7" t="s">
        <v>20</v>
      </c>
      <c r="H15" s="7"/>
      <c r="I15" s="7"/>
      <c r="J15" s="7"/>
      <c r="K15" s="7"/>
      <c r="M15" s="11" t="s">
        <v>20</v>
      </c>
      <c r="N15" s="11"/>
      <c r="O15" s="11" t="s">
        <v>20</v>
      </c>
      <c r="P15" s="11"/>
      <c r="Q15" s="11"/>
      <c r="R15" s="11"/>
      <c r="S15" s="11"/>
    </row>
    <row r="16" spans="4:19" x14ac:dyDescent="0.25">
      <c r="D16" s="7"/>
      <c r="E16" s="7" t="s">
        <v>14</v>
      </c>
      <c r="F16" s="7"/>
      <c r="G16" s="7" t="s">
        <v>14</v>
      </c>
      <c r="H16" s="7"/>
      <c r="I16" s="7" t="s">
        <v>17</v>
      </c>
      <c r="J16" s="7"/>
      <c r="K16" s="7" t="s">
        <v>38</v>
      </c>
      <c r="M16" s="11" t="s">
        <v>14</v>
      </c>
      <c r="N16" s="11"/>
      <c r="O16" s="11" t="s">
        <v>14</v>
      </c>
      <c r="P16" s="11"/>
      <c r="Q16" s="11" t="s">
        <v>17</v>
      </c>
      <c r="R16" s="11"/>
      <c r="S16" s="11" t="s">
        <v>38</v>
      </c>
    </row>
    <row r="17" spans="4:19" x14ac:dyDescent="0.25">
      <c r="D17" s="7"/>
      <c r="E17" s="7" t="s">
        <v>28</v>
      </c>
      <c r="F17" s="7"/>
      <c r="G17" s="7" t="s">
        <v>15</v>
      </c>
      <c r="H17" s="7"/>
      <c r="I17" s="7" t="s">
        <v>18</v>
      </c>
      <c r="J17" s="7"/>
      <c r="K17" s="7"/>
      <c r="M17" s="11" t="s">
        <v>28</v>
      </c>
      <c r="N17" s="11"/>
      <c r="O17" s="11" t="s">
        <v>15</v>
      </c>
      <c r="P17" s="11"/>
      <c r="Q17" s="11" t="s">
        <v>18</v>
      </c>
      <c r="R17" s="11"/>
      <c r="S17" s="11"/>
    </row>
    <row r="18" spans="4:19" x14ac:dyDescent="0.25">
      <c r="D18" s="7" t="s">
        <v>0</v>
      </c>
      <c r="E18" s="28" t="e">
        <f>'Rough Calibration'!D5</f>
        <v>#REF!</v>
      </c>
      <c r="F18" s="28"/>
      <c r="G18" s="28">
        <f>'Rough Calibration'!F5</f>
        <v>-0.29778522240833799</v>
      </c>
      <c r="H18" s="28"/>
      <c r="I18" s="28">
        <f>'Rough Calibration'!H5</f>
        <v>-0.22966325000000004</v>
      </c>
      <c r="J18" s="7"/>
      <c r="K18" s="7">
        <f>'Rough Calibration'!J5</f>
        <v>2</v>
      </c>
      <c r="M18" s="29" t="e">
        <f>ABS(E18-E7)/E7</f>
        <v>#REF!</v>
      </c>
      <c r="N18" s="29"/>
      <c r="O18" s="29">
        <f>ABS(G18-G7)/ABS(G7)</f>
        <v>1.1527919794044346</v>
      </c>
      <c r="P18" s="29"/>
      <c r="Q18" s="29">
        <f>ABS(I18-I7)/ABS(I7)</f>
        <v>2.0207255555555572</v>
      </c>
      <c r="R18" s="29"/>
      <c r="S18" s="29">
        <v>0</v>
      </c>
    </row>
    <row r="19" spans="4:19" x14ac:dyDescent="0.25">
      <c r="D19" s="7" t="s">
        <v>9</v>
      </c>
      <c r="E19" s="28">
        <f>'Rough Calibration'!D6</f>
        <v>0.29494399161620866</v>
      </c>
      <c r="F19" s="28"/>
      <c r="G19" s="28">
        <f>'Rough Calibration'!F6</f>
        <v>-0.294014904517932</v>
      </c>
      <c r="H19" s="28"/>
      <c r="I19" s="28">
        <f>'Rough Calibration'!H6</f>
        <v>-0.22842103960396043</v>
      </c>
      <c r="J19" s="7"/>
      <c r="K19" s="7">
        <f>'Rough Calibration'!J6</f>
        <v>2.02</v>
      </c>
      <c r="M19" s="29">
        <f t="shared" ref="M19:M23" si="0">ABS(E19-E8)/E8</f>
        <v>-1.1515977357668867</v>
      </c>
      <c r="N19" s="29"/>
      <c r="O19" s="29">
        <f t="shared" ref="O19:O23" si="1">ABS(G19-G8)/ABS(G8)</f>
        <v>1.1517996432806261</v>
      </c>
      <c r="P19" s="29"/>
      <c r="Q19" s="29">
        <f t="shared" ref="Q19:Q23" si="2">ABS(I19-I8)/ABS(I8)</f>
        <v>4.2866336633663105</v>
      </c>
      <c r="R19" s="29"/>
      <c r="S19" s="29">
        <v>0</v>
      </c>
    </row>
    <row r="20" spans="4:19" x14ac:dyDescent="0.25">
      <c r="D20" s="7" t="s">
        <v>10</v>
      </c>
      <c r="E20" s="28">
        <f>'Rough Calibration'!D7</f>
        <v>0.15102806969153679</v>
      </c>
      <c r="F20" s="28"/>
      <c r="G20" s="28">
        <f>'Rough Calibration'!F7</f>
        <v>-0.14955791538331878</v>
      </c>
      <c r="H20" s="28"/>
      <c r="I20" s="28">
        <f>'Rough Calibration'!H7</f>
        <v>-0.30406618852459022</v>
      </c>
      <c r="J20" s="7"/>
      <c r="K20" s="7">
        <f>'Rough Calibration'!J7</f>
        <v>0.97599999999999998</v>
      </c>
      <c r="M20" s="29">
        <f t="shared" si="0"/>
        <v>-1.1554893306955201</v>
      </c>
      <c r="N20" s="29"/>
      <c r="O20" s="29">
        <f t="shared" si="1"/>
        <v>1.1557234668189063</v>
      </c>
      <c r="P20" s="29"/>
      <c r="Q20" s="29">
        <f t="shared" si="2"/>
        <v>9.5652447471715885</v>
      </c>
      <c r="R20" s="29"/>
      <c r="S20" s="29">
        <v>0</v>
      </c>
    </row>
    <row r="21" spans="4:19" x14ac:dyDescent="0.25">
      <c r="D21" s="7" t="s">
        <v>11</v>
      </c>
      <c r="E21" s="28">
        <f>'Rough Calibration'!D8</f>
        <v>0.15641450394431558</v>
      </c>
      <c r="F21" s="28"/>
      <c r="G21" s="28">
        <f>'Rough Calibration'!F8</f>
        <v>-0.15452436194895591</v>
      </c>
      <c r="H21" s="28"/>
      <c r="I21" s="28">
        <f>'Rough Calibration'!H8</f>
        <v>-0.19163288288288285</v>
      </c>
      <c r="J21" s="7"/>
      <c r="K21" s="7">
        <f>'Rough Calibration'!J8</f>
        <v>0.999</v>
      </c>
      <c r="M21" s="29">
        <f t="shared" si="0"/>
        <v>-1.1617813042715506</v>
      </c>
      <c r="N21" s="29"/>
      <c r="O21" s="29">
        <f t="shared" si="1"/>
        <v>1.1621319344098475</v>
      </c>
      <c r="P21" s="29"/>
      <c r="Q21" s="29">
        <f t="shared" si="2"/>
        <v>2.8078573856875759</v>
      </c>
      <c r="R21" s="29"/>
      <c r="S21" s="29">
        <v>0</v>
      </c>
    </row>
    <row r="22" spans="4:19" x14ac:dyDescent="0.25">
      <c r="D22" s="7" t="s">
        <v>12</v>
      </c>
      <c r="E22" s="28">
        <f>'Rough Calibration'!D9</f>
        <v>0.14609268211577972</v>
      </c>
      <c r="F22" s="28"/>
      <c r="G22" s="28">
        <f>'Rough Calibration'!F9</f>
        <v>-0.14550049510071977</v>
      </c>
      <c r="H22" s="28"/>
      <c r="I22" s="28">
        <f>'Rough Calibration'!H9</f>
        <v>-0.19939918740477403</v>
      </c>
      <c r="J22" s="7"/>
      <c r="K22" s="7">
        <f>'Rough Calibration'!J9</f>
        <v>0.98450000000000004</v>
      </c>
      <c r="M22" s="29">
        <f t="shared" si="0"/>
        <v>-1.1517473088544385</v>
      </c>
      <c r="N22" s="29"/>
      <c r="O22" s="29">
        <f t="shared" si="1"/>
        <v>1.1519743914106662</v>
      </c>
      <c r="P22" s="29"/>
      <c r="Q22" s="29">
        <f t="shared" si="2"/>
        <v>3.2788478560545626</v>
      </c>
      <c r="R22" s="29"/>
      <c r="S22" s="29">
        <v>0</v>
      </c>
    </row>
    <row r="23" spans="4:19" x14ac:dyDescent="0.25">
      <c r="D23" s="7" t="s">
        <v>13</v>
      </c>
      <c r="E23" s="28">
        <f>'Rough Calibration'!D10</f>
        <v>1.6483574239543726</v>
      </c>
      <c r="F23" s="28"/>
      <c r="G23" s="28">
        <f>'Rough Calibration'!F10</f>
        <v>-0.14769486692015207</v>
      </c>
      <c r="H23" s="28"/>
      <c r="I23" s="28">
        <f>'Rough Calibration'!H10</f>
        <v>-0.16459332260659695</v>
      </c>
      <c r="J23" s="7"/>
      <c r="K23" s="7">
        <f>'Rough Calibration'!J10</f>
        <v>0.99439999999999995</v>
      </c>
      <c r="M23" s="29">
        <f t="shared" si="0"/>
        <v>-2.6924023994893713</v>
      </c>
      <c r="N23" s="29"/>
      <c r="O23" s="29">
        <f t="shared" si="1"/>
        <v>1.1536252741312083</v>
      </c>
      <c r="P23" s="29"/>
      <c r="Q23" s="29">
        <f t="shared" si="2"/>
        <v>2.5527671944018602</v>
      </c>
      <c r="R23" s="29"/>
      <c r="S23" s="29">
        <v>0</v>
      </c>
    </row>
    <row r="25" spans="4:19" x14ac:dyDescent="0.25">
      <c r="D25" s="34" t="s">
        <v>58</v>
      </c>
      <c r="E25" s="4"/>
      <c r="F25" s="4"/>
      <c r="G25" s="4"/>
      <c r="H25" s="4"/>
      <c r="I25" s="4"/>
      <c r="J25" s="4"/>
      <c r="K25" s="4"/>
      <c r="M25" s="36" t="s">
        <v>56</v>
      </c>
      <c r="N25" s="37"/>
      <c r="O25" s="37"/>
      <c r="P25" s="37"/>
      <c r="Q25" s="37"/>
      <c r="R25" s="37"/>
      <c r="S25" s="37"/>
    </row>
    <row r="26" spans="4:19" x14ac:dyDescent="0.25">
      <c r="D26" s="4"/>
      <c r="E26" s="4" t="s">
        <v>20</v>
      </c>
      <c r="F26" s="4"/>
      <c r="G26" s="4" t="s">
        <v>20</v>
      </c>
      <c r="H26" s="4"/>
      <c r="I26" s="4"/>
      <c r="J26" s="4"/>
      <c r="K26" s="4"/>
      <c r="M26" s="37" t="s">
        <v>20</v>
      </c>
      <c r="N26" s="37"/>
      <c r="O26" s="37" t="s">
        <v>20</v>
      </c>
      <c r="P26" s="37"/>
      <c r="Q26" s="37"/>
      <c r="R26" s="37"/>
      <c r="S26" s="37"/>
    </row>
    <row r="27" spans="4:19" x14ac:dyDescent="0.25">
      <c r="D27" s="4"/>
      <c r="E27" s="4" t="s">
        <v>14</v>
      </c>
      <c r="F27" s="4"/>
      <c r="G27" s="4" t="s">
        <v>14</v>
      </c>
      <c r="H27" s="4"/>
      <c r="I27" s="4" t="s">
        <v>17</v>
      </c>
      <c r="J27" s="4"/>
      <c r="K27" s="4" t="s">
        <v>38</v>
      </c>
      <c r="M27" s="37" t="s">
        <v>14</v>
      </c>
      <c r="N27" s="37"/>
      <c r="O27" s="37" t="s">
        <v>14</v>
      </c>
      <c r="P27" s="37"/>
      <c r="Q27" s="37" t="s">
        <v>17</v>
      </c>
      <c r="R27" s="37"/>
      <c r="S27" s="37" t="s">
        <v>38</v>
      </c>
    </row>
    <row r="28" spans="4:19" x14ac:dyDescent="0.25">
      <c r="D28" s="4"/>
      <c r="E28" s="4" t="s">
        <v>28</v>
      </c>
      <c r="F28" s="4"/>
      <c r="G28" s="4" t="s">
        <v>15</v>
      </c>
      <c r="H28" s="4"/>
      <c r="I28" s="4" t="s">
        <v>18</v>
      </c>
      <c r="J28" s="4"/>
      <c r="K28" s="4"/>
      <c r="M28" s="37" t="s">
        <v>28</v>
      </c>
      <c r="N28" s="37"/>
      <c r="O28" s="37" t="s">
        <v>15</v>
      </c>
      <c r="P28" s="37"/>
      <c r="Q28" s="37" t="s">
        <v>18</v>
      </c>
      <c r="R28" s="37"/>
      <c r="S28" s="37"/>
    </row>
    <row r="29" spans="4:19" x14ac:dyDescent="0.25">
      <c r="D29" s="4" t="s">
        <v>0</v>
      </c>
      <c r="E29" s="35" t="e">
        <f>'Rough Calibration Modified'!D5</f>
        <v>#REF!</v>
      </c>
      <c r="F29" s="35"/>
      <c r="G29" s="35">
        <f>'Rough Calibration Modified'!F5</f>
        <v>-0.29778522240833799</v>
      </c>
      <c r="H29" s="35"/>
      <c r="I29" s="35">
        <f>'Rough Calibration Modified'!H5</f>
        <v>-0.22966325000000004</v>
      </c>
      <c r="J29" s="4"/>
      <c r="K29" s="4">
        <f>'Rough Calibration Modified'!J5</f>
        <v>2</v>
      </c>
      <c r="M29" s="38" t="e">
        <f>ABS(E29-E7)/ABS(E7)</f>
        <v>#REF!</v>
      </c>
      <c r="N29" s="38"/>
      <c r="O29" s="38">
        <f>ABS(G29-G7)/ABS(G7)</f>
        <v>1.1527919794044346</v>
      </c>
      <c r="P29" s="38"/>
      <c r="Q29" s="38">
        <f>ABS(I29-I7)/ABS(I7)</f>
        <v>2.0207255555555572</v>
      </c>
      <c r="R29" s="37"/>
      <c r="S29" s="37"/>
    </row>
    <row r="30" spans="4:19" x14ac:dyDescent="0.25">
      <c r="D30" s="4" t="s">
        <v>9</v>
      </c>
      <c r="E30" s="35">
        <f>'Rough Calibration Modified'!D6</f>
        <v>0.292023754075454</v>
      </c>
      <c r="F30" s="35"/>
      <c r="G30" s="35">
        <f>'Rough Calibration Modified'!F6</f>
        <v>-0.29110386585933862</v>
      </c>
      <c r="H30" s="35"/>
      <c r="I30" s="35">
        <f>'Rough Calibration Modified'!H6</f>
        <v>-0.23193025</v>
      </c>
      <c r="J30" s="4"/>
      <c r="K30" s="4">
        <f>'Rough Calibration Modified'!J6</f>
        <v>2</v>
      </c>
      <c r="M30" s="38">
        <f t="shared" ref="M30:Q34" si="3">ABS(E30-E8)/ABS(E8)</f>
        <v>1.1500967680860266</v>
      </c>
      <c r="N30" s="38"/>
      <c r="O30" s="38">
        <f t="shared" si="3"/>
        <v>1.1502966765154714</v>
      </c>
      <c r="P30" s="38"/>
      <c r="Q30" s="38">
        <f t="shared" si="3"/>
        <v>4.337125899280549</v>
      </c>
      <c r="R30" s="37"/>
      <c r="S30" s="37"/>
    </row>
    <row r="31" spans="4:19" x14ac:dyDescent="0.25">
      <c r="D31" s="4" t="s">
        <v>10</v>
      </c>
      <c r="E31" s="35">
        <f>'Rough Calibration Modified'!D7</f>
        <v>0.15474187468395165</v>
      </c>
      <c r="F31" s="35"/>
      <c r="G31" s="35">
        <f>'Rough Calibration Modified'!F7</f>
        <v>-0.15323556904028562</v>
      </c>
      <c r="H31" s="35"/>
      <c r="I31" s="35">
        <f>'Rough Calibration Modified'!H7</f>
        <v>-0.29526860000000005</v>
      </c>
      <c r="J31" s="4"/>
      <c r="K31" s="4">
        <f>'Rough Calibration Modified'!J7</f>
        <v>1</v>
      </c>
      <c r="M31" s="38">
        <f t="shared" si="3"/>
        <v>1.159312838827377</v>
      </c>
      <c r="N31" s="38"/>
      <c r="O31" s="38">
        <f t="shared" si="3"/>
        <v>1.1595527323964205</v>
      </c>
      <c r="P31" s="38"/>
      <c r="Q31" s="38">
        <f t="shared" si="3"/>
        <v>9.3174253521127088</v>
      </c>
      <c r="R31" s="37"/>
      <c r="S31" s="37"/>
    </row>
    <row r="32" spans="4:19" x14ac:dyDescent="0.25">
      <c r="D32" s="4" t="s">
        <v>11</v>
      </c>
      <c r="E32" s="35">
        <f>'Rough Calibration Modified'!D8</f>
        <v>0.1565710750193349</v>
      </c>
      <c r="F32" s="35"/>
      <c r="G32" s="35">
        <f>'Rough Calibration Modified'!F8</f>
        <v>-0.15467904098994587</v>
      </c>
      <c r="H32" s="35"/>
      <c r="I32" s="35">
        <f>'Rough Calibration Modified'!H8</f>
        <v>-0.19138874999999997</v>
      </c>
      <c r="J32" s="4"/>
      <c r="K32" s="4">
        <f>'Rough Calibration Modified'!J8</f>
        <v>1</v>
      </c>
      <c r="M32" s="38">
        <f t="shared" si="3"/>
        <v>1.1619432475190694</v>
      </c>
      <c r="N32" s="38"/>
      <c r="O32" s="38">
        <f t="shared" si="3"/>
        <v>1.1622942286384861</v>
      </c>
      <c r="P32" s="38"/>
      <c r="Q32" s="38">
        <f t="shared" si="3"/>
        <v>2.8055542452830209</v>
      </c>
      <c r="R32" s="37"/>
      <c r="S32" s="37"/>
    </row>
    <row r="33" spans="4:19" x14ac:dyDescent="0.25">
      <c r="D33" s="4" t="s">
        <v>12</v>
      </c>
      <c r="E33" s="35">
        <f>'Rough Calibration Modified'!D9</f>
        <v>0.14839277005157922</v>
      </c>
      <c r="F33" s="35"/>
      <c r="G33" s="35">
        <f>'Rough Calibration Modified'!F9</f>
        <v>-0.1477912596249058</v>
      </c>
      <c r="H33" s="35"/>
      <c r="I33" s="35">
        <f>'Rough Calibration Modified'!H9</f>
        <v>-0.19533200000000006</v>
      </c>
      <c r="J33" s="4"/>
      <c r="K33" s="4">
        <f>'Rough Calibration Modified'!J9</f>
        <v>1</v>
      </c>
      <c r="M33" s="38">
        <f t="shared" si="3"/>
        <v>1.1541364234174085</v>
      </c>
      <c r="N33" s="38"/>
      <c r="O33" s="38">
        <f t="shared" si="3"/>
        <v>1.1543670811687823</v>
      </c>
      <c r="P33" s="38"/>
      <c r="Q33" s="38">
        <f t="shared" si="3"/>
        <v>3.2323657142857174</v>
      </c>
      <c r="R33" s="37"/>
      <c r="S33" s="37"/>
    </row>
    <row r="34" spans="4:19" x14ac:dyDescent="0.25">
      <c r="D34" s="4" t="s">
        <v>13</v>
      </c>
      <c r="E34" s="35">
        <f>'Rough Calibration Modified'!D10</f>
        <v>1.6576402091254754</v>
      </c>
      <c r="F34" s="35"/>
      <c r="G34" s="35">
        <f>'Rough Calibration Modified'!F10</f>
        <v>-0.14852661596958175</v>
      </c>
      <c r="H34" s="35"/>
      <c r="I34" s="35">
        <f>'Rough Calibration Modified'!H10</f>
        <v>-0.16325999999999999</v>
      </c>
      <c r="J34" s="4"/>
      <c r="K34" s="4">
        <f>'Rough Calibration Modified'!J10</f>
        <v>1</v>
      </c>
      <c r="M34" s="38">
        <f t="shared" si="3"/>
        <v>2.7019332255524655</v>
      </c>
      <c r="N34" s="38"/>
      <c r="O34" s="38">
        <f t="shared" si="3"/>
        <v>1.1544904204859294</v>
      </c>
      <c r="P34" s="38"/>
      <c r="Q34" s="38">
        <f t="shared" si="3"/>
        <v>2.5401886792452846</v>
      </c>
      <c r="R34" s="37"/>
      <c r="S34" s="37"/>
    </row>
    <row r="36" spans="4:19" x14ac:dyDescent="0.25">
      <c r="D36" s="25" t="s">
        <v>55</v>
      </c>
      <c r="E36" s="17"/>
      <c r="F36" s="17"/>
      <c r="G36" s="17"/>
      <c r="H36" s="17"/>
      <c r="I36" s="17"/>
      <c r="J36" s="17"/>
      <c r="K36" s="17"/>
      <c r="M36" s="32" t="s">
        <v>56</v>
      </c>
      <c r="N36" s="9"/>
      <c r="O36" s="9"/>
      <c r="P36" s="9"/>
      <c r="Q36" s="9"/>
      <c r="R36" s="9"/>
      <c r="S36" s="9"/>
    </row>
    <row r="37" spans="4:19" x14ac:dyDescent="0.25">
      <c r="D37" s="17"/>
      <c r="E37" s="17" t="s">
        <v>20</v>
      </c>
      <c r="F37" s="17"/>
      <c r="G37" s="17" t="s">
        <v>20</v>
      </c>
      <c r="H37" s="17"/>
      <c r="I37" s="17"/>
      <c r="J37" s="17"/>
      <c r="K37" s="17"/>
      <c r="M37" s="9" t="s">
        <v>20</v>
      </c>
      <c r="N37" s="9"/>
      <c r="O37" s="9" t="s">
        <v>20</v>
      </c>
      <c r="P37" s="9"/>
      <c r="Q37" s="9"/>
      <c r="R37" s="9"/>
      <c r="S37" s="9"/>
    </row>
    <row r="38" spans="4:19" x14ac:dyDescent="0.25">
      <c r="D38" s="17"/>
      <c r="E38" s="17" t="s">
        <v>14</v>
      </c>
      <c r="F38" s="17"/>
      <c r="G38" s="17" t="s">
        <v>14</v>
      </c>
      <c r="H38" s="17"/>
      <c r="I38" s="17" t="s">
        <v>17</v>
      </c>
      <c r="J38" s="17"/>
      <c r="K38" s="17" t="s">
        <v>38</v>
      </c>
      <c r="M38" s="9" t="s">
        <v>14</v>
      </c>
      <c r="N38" s="9"/>
      <c r="O38" s="9" t="s">
        <v>14</v>
      </c>
      <c r="P38" s="9"/>
      <c r="Q38" s="9" t="s">
        <v>17</v>
      </c>
      <c r="R38" s="9"/>
      <c r="S38" s="9" t="s">
        <v>38</v>
      </c>
    </row>
    <row r="39" spans="4:19" x14ac:dyDescent="0.25">
      <c r="D39" s="17"/>
      <c r="E39" s="17" t="s">
        <v>28</v>
      </c>
      <c r="F39" s="17"/>
      <c r="G39" s="17" t="s">
        <v>15</v>
      </c>
      <c r="H39" s="17"/>
      <c r="I39" s="17" t="s">
        <v>18</v>
      </c>
      <c r="J39" s="17"/>
      <c r="K39" s="17"/>
      <c r="M39" s="9" t="s">
        <v>28</v>
      </c>
      <c r="N39" s="9"/>
      <c r="O39" s="9" t="s">
        <v>15</v>
      </c>
      <c r="P39" s="9"/>
      <c r="Q39" s="9" t="s">
        <v>18</v>
      </c>
      <c r="R39" s="9"/>
      <c r="S39" s="9"/>
    </row>
    <row r="40" spans="4:19" x14ac:dyDescent="0.25">
      <c r="D40" s="17" t="s">
        <v>0</v>
      </c>
      <c r="E40" s="26" t="e">
        <f>'Rough Calibration 2'!D5</f>
        <v>#REF!</v>
      </c>
      <c r="F40" s="26"/>
      <c r="G40" s="26" t="e">
        <f>'Rough Calibration 2'!F5</f>
        <v>#REF!</v>
      </c>
      <c r="H40" s="26"/>
      <c r="I40" s="26" t="e">
        <f>'Rough Calibration 2'!H5</f>
        <v>#REF!</v>
      </c>
      <c r="J40" s="17"/>
      <c r="K40" s="17" t="e">
        <f>'Rough Calibration 2'!J5</f>
        <v>#REF!</v>
      </c>
      <c r="M40" s="30" t="e">
        <f t="shared" ref="M40:M45" si="4">ABS(E40-E7)/E7</f>
        <v>#REF!</v>
      </c>
      <c r="N40" s="30"/>
      <c r="O40" s="30" t="e">
        <f t="shared" ref="O40:O45" si="5">ABS(G40-G7)/ABS(G7)</f>
        <v>#REF!</v>
      </c>
      <c r="P40" s="30"/>
      <c r="Q40" s="30" t="e">
        <f t="shared" ref="Q40:Q45" si="6">ABS(I40-I7)/ABS(I7)</f>
        <v>#REF!</v>
      </c>
      <c r="R40" s="30"/>
      <c r="S40" s="30" t="e">
        <f t="shared" ref="S40:S45" si="7">ABS(K40-K7)/K7</f>
        <v>#REF!</v>
      </c>
    </row>
    <row r="41" spans="4:19" x14ac:dyDescent="0.25">
      <c r="D41" s="17" t="s">
        <v>9</v>
      </c>
      <c r="E41" s="26">
        <f>'Rough Calibration 2'!D6</f>
        <v>-1.9469002299999989</v>
      </c>
      <c r="F41" s="26"/>
      <c r="G41" s="26">
        <f>'Rough Calibration 2'!F6</f>
        <v>1.9407674050001988</v>
      </c>
      <c r="H41" s="26"/>
      <c r="I41" s="26">
        <f>'Rough Calibration 2'!H6</f>
        <v>0.17566248391572772</v>
      </c>
      <c r="J41" s="17"/>
      <c r="K41" s="17">
        <f>'Rough Calibration 2'!J6</f>
        <v>-13.333848379313366</v>
      </c>
      <c r="M41" s="30">
        <f t="shared" si="4"/>
        <v>-6.8377394202024614E-4</v>
      </c>
      <c r="N41" s="30"/>
      <c r="O41" s="30">
        <f t="shared" si="5"/>
        <v>2.0165482860016967E-3</v>
      </c>
      <c r="P41" s="30"/>
      <c r="Q41" s="30">
        <f t="shared" si="6"/>
        <v>1.5275177541831122</v>
      </c>
      <c r="R41" s="30"/>
      <c r="S41" s="30" t="e">
        <f t="shared" si="7"/>
        <v>#DIV/0!</v>
      </c>
    </row>
    <row r="42" spans="4:19" x14ac:dyDescent="0.25">
      <c r="D42" s="17" t="s">
        <v>10</v>
      </c>
      <c r="E42" s="26">
        <f>'Rough Calibration 2'!D7</f>
        <v>-0.97189741000000029</v>
      </c>
      <c r="F42" s="26"/>
      <c r="G42" s="26">
        <f>'Rough Calibration 2'!F7</f>
        <v>0.96243665765524899</v>
      </c>
      <c r="H42" s="26"/>
      <c r="I42" s="26">
        <f>'Rough Calibration 2'!H7</f>
        <v>0.11946257989518952</v>
      </c>
      <c r="J42" s="17"/>
      <c r="K42" s="17">
        <f>'Rough Calibration 2'!J7</f>
        <v>-6.2807653841923896</v>
      </c>
      <c r="M42" s="30">
        <f t="shared" si="4"/>
        <v>-6.0656336441115431E-4</v>
      </c>
      <c r="N42" s="30"/>
      <c r="O42" s="30">
        <f t="shared" si="5"/>
        <v>2.1132785887493797E-3</v>
      </c>
      <c r="P42" s="30"/>
      <c r="Q42" s="30">
        <f t="shared" si="6"/>
        <v>2.3651430956391541</v>
      </c>
      <c r="R42" s="30"/>
      <c r="S42" s="30" t="e">
        <f t="shared" si="7"/>
        <v>#DIV/0!</v>
      </c>
    </row>
    <row r="43" spans="4:19" x14ac:dyDescent="0.25">
      <c r="D43" s="17" t="s">
        <v>11</v>
      </c>
      <c r="E43" s="26">
        <f>'Rough Calibration 2'!D8</f>
        <v>-0.96742274200000011</v>
      </c>
      <c r="F43" s="26"/>
      <c r="G43" s="26">
        <f>'Rough Calibration 2'!F8</f>
        <v>0.95573222541867886</v>
      </c>
      <c r="H43" s="26"/>
      <c r="I43" s="26">
        <f>'Rough Calibration 2'!H8</f>
        <v>9.1971807013424389E-2</v>
      </c>
      <c r="J43" s="17"/>
      <c r="K43" s="17">
        <f>'Rough Calibration 2'!J8</f>
        <v>-6.1788088373317587</v>
      </c>
      <c r="M43" s="30">
        <f t="shared" si="4"/>
        <v>-6.1636891703121925E-4</v>
      </c>
      <c r="N43" s="30"/>
      <c r="O43" s="30">
        <f t="shared" si="5"/>
        <v>2.7850141594186776E-3</v>
      </c>
      <c r="P43" s="30"/>
      <c r="Q43" s="30">
        <f t="shared" si="6"/>
        <v>0.13234144326958019</v>
      </c>
      <c r="R43" s="30"/>
      <c r="S43" s="30" t="e">
        <f t="shared" si="7"/>
        <v>#DIV/0!</v>
      </c>
    </row>
    <row r="44" spans="4:19" x14ac:dyDescent="0.25">
      <c r="D44" s="17" t="s">
        <v>12</v>
      </c>
      <c r="E44" s="26">
        <f>'Rough Calibration 2'!D9</f>
        <v>-0.96288892333333342</v>
      </c>
      <c r="F44" s="26"/>
      <c r="G44" s="26">
        <f>'Rough Calibration 2'!F9</f>
        <v>0.95898585092008859</v>
      </c>
      <c r="H44" s="26"/>
      <c r="I44" s="26">
        <f>'Rough Calibration 2'!H9</f>
        <v>0.10281206984940444</v>
      </c>
      <c r="J44" s="17"/>
      <c r="K44" s="17">
        <f>'Rough Calibration 2'!J9</f>
        <v>-6.4887859630805949</v>
      </c>
      <c r="M44" s="30">
        <f t="shared" si="4"/>
        <v>-1.5826067032653321E-4</v>
      </c>
      <c r="N44" s="30"/>
      <c r="O44" s="30">
        <f t="shared" si="5"/>
        <v>1.6549494497173614E-3</v>
      </c>
      <c r="P44" s="30"/>
      <c r="Q44" s="30">
        <f t="shared" si="6"/>
        <v>0.1749950839931948</v>
      </c>
      <c r="R44" s="30"/>
      <c r="S44" s="30" t="e">
        <f t="shared" si="7"/>
        <v>#DIV/0!</v>
      </c>
    </row>
    <row r="45" spans="4:19" x14ac:dyDescent="0.25">
      <c r="D45" s="17" t="s">
        <v>13</v>
      </c>
      <c r="E45" s="26">
        <f>'Rough Calibration 2'!D10</f>
        <v>-5.9748568000000013</v>
      </c>
      <c r="F45" s="26"/>
      <c r="G45" s="26">
        <f>'Rough Calibration 2'!F10</f>
        <v>0.53535457002157605</v>
      </c>
      <c r="H45" s="26"/>
      <c r="I45" s="26">
        <f>'Rough Calibration 2'!H10</f>
        <v>0.13918574093902092</v>
      </c>
      <c r="J45" s="17"/>
      <c r="K45" s="17">
        <f>'Rough Calibration 2'!J10</f>
        <v>-3.6044352490412672</v>
      </c>
      <c r="M45" s="30">
        <f t="shared" si="4"/>
        <v>-5.1345081096958074</v>
      </c>
      <c r="N45" s="30"/>
      <c r="O45" s="30">
        <f t="shared" si="5"/>
        <v>0.44314928276130855</v>
      </c>
      <c r="P45" s="30"/>
      <c r="Q45" s="30">
        <f t="shared" si="6"/>
        <v>0.31307302772661405</v>
      </c>
      <c r="R45" s="30"/>
      <c r="S45" s="30" t="e">
        <f t="shared" si="7"/>
        <v>#DIV/0!</v>
      </c>
    </row>
    <row r="47" spans="4:19" x14ac:dyDescent="0.25">
      <c r="D47" s="10" t="s">
        <v>57</v>
      </c>
      <c r="M47" s="33" t="s">
        <v>56</v>
      </c>
    </row>
    <row r="48" spans="4:19" x14ac:dyDescent="0.25">
      <c r="E48" t="s">
        <v>20</v>
      </c>
      <c r="G48" t="s">
        <v>20</v>
      </c>
      <c r="M48" s="3" t="s">
        <v>20</v>
      </c>
      <c r="N48" s="3"/>
      <c r="O48" s="3" t="s">
        <v>20</v>
      </c>
    </row>
    <row r="49" spans="4:15" x14ac:dyDescent="0.25">
      <c r="E49" t="s">
        <v>14</v>
      </c>
      <c r="G49" t="s">
        <v>14</v>
      </c>
      <c r="I49" t="s">
        <v>17</v>
      </c>
      <c r="K49" t="s">
        <v>38</v>
      </c>
      <c r="M49" s="3" t="s">
        <v>14</v>
      </c>
      <c r="N49" s="3"/>
      <c r="O49" s="3" t="s">
        <v>14</v>
      </c>
    </row>
    <row r="50" spans="4:15" x14ac:dyDescent="0.25">
      <c r="E50" t="s">
        <v>28</v>
      </c>
      <c r="G50" t="s">
        <v>15</v>
      </c>
      <c r="I50" t="s">
        <v>18</v>
      </c>
      <c r="M50" s="3" t="s">
        <v>28</v>
      </c>
      <c r="N50" s="3"/>
      <c r="O50" s="3" t="s">
        <v>15</v>
      </c>
    </row>
    <row r="51" spans="4:15" x14ac:dyDescent="0.25">
      <c r="D51" t="s">
        <v>0</v>
      </c>
      <c r="E51">
        <f>'OM Parameters-LBCB1'!J6</f>
        <v>0.2994</v>
      </c>
      <c r="G51">
        <f>'OM Parameters-LBCB1'!L6</f>
        <v>-0.30059999999999998</v>
      </c>
      <c r="M51" s="21">
        <f t="shared" ref="M51:M56" si="8">ABS(E51-E7)/ABS(E7)</f>
        <v>1.1540150068745272</v>
      </c>
      <c r="N51" s="21"/>
      <c r="O51" s="21">
        <f t="shared" ref="O51:O56" si="9">ABS(G51-G7)/ABS(G7)</f>
        <v>1.1542362264907575</v>
      </c>
    </row>
    <row r="52" spans="4:15" x14ac:dyDescent="0.25">
      <c r="D52" t="s">
        <v>9</v>
      </c>
      <c r="E52">
        <f>'OM Parameters-LBCB1'!J7</f>
        <v>0.29630000000000001</v>
      </c>
      <c r="G52">
        <f>'OM Parameters-LBCB1'!L7</f>
        <v>-0.29570000000000002</v>
      </c>
      <c r="M52" s="21">
        <f t="shared" si="8"/>
        <v>1.1522947080955561</v>
      </c>
      <c r="N52" s="21"/>
      <c r="O52" s="21">
        <f t="shared" si="9"/>
        <v>1.1526696566341705</v>
      </c>
    </row>
    <row r="53" spans="4:15" x14ac:dyDescent="0.25">
      <c r="D53" t="s">
        <v>10</v>
      </c>
      <c r="E53">
        <f>'OM Parameters-LBCB1'!J8</f>
        <v>0.15079999999999999</v>
      </c>
      <c r="G53">
        <f>'OM Parameters-LBCB1'!L8</f>
        <v>-0.151</v>
      </c>
      <c r="M53" s="21">
        <f t="shared" si="8"/>
        <v>1.1552545239886514</v>
      </c>
      <c r="N53" s="21"/>
      <c r="O53" s="21">
        <f t="shared" si="9"/>
        <v>1.1572250016282157</v>
      </c>
    </row>
    <row r="54" spans="4:15" x14ac:dyDescent="0.25">
      <c r="D54" t="s">
        <v>11</v>
      </c>
      <c r="E54">
        <f>'OM Parameters-LBCB1'!J9</f>
        <v>0.15670000000000001</v>
      </c>
      <c r="G54">
        <f>'OM Parameters-LBCB1'!L9</f>
        <v>-0.15770000000000001</v>
      </c>
      <c r="M54" s="21">
        <f t="shared" si="8"/>
        <v>1.1620765960960826</v>
      </c>
      <c r="N54" s="21"/>
      <c r="O54" s="21">
        <f t="shared" si="9"/>
        <v>1.1654639160709102</v>
      </c>
    </row>
    <row r="55" spans="4:15" x14ac:dyDescent="0.25">
      <c r="D55" t="s">
        <v>12</v>
      </c>
      <c r="E55">
        <f>'OM Parameters-LBCB1'!J10</f>
        <v>0.14729999999999999</v>
      </c>
      <c r="G55">
        <f>'OM Parameters-LBCB1'!L10</f>
        <v>-0.14760000000000001</v>
      </c>
      <c r="M55" s="21">
        <f t="shared" si="8"/>
        <v>1.1530013568820945</v>
      </c>
      <c r="N55" s="21"/>
      <c r="O55" s="21">
        <f t="shared" si="9"/>
        <v>1.1541673116417002</v>
      </c>
    </row>
    <row r="56" spans="4:15" x14ac:dyDescent="0.25">
      <c r="D56" t="s">
        <v>13</v>
      </c>
      <c r="E56">
        <f>'OM Parameters-LBCB1'!J11</f>
        <v>0.1482</v>
      </c>
      <c r="G56">
        <f>'OM Parameters-LBCB1'!L11</f>
        <v>-0.14829999999999999</v>
      </c>
      <c r="M56" s="21">
        <f t="shared" si="8"/>
        <v>1.1521599817851564</v>
      </c>
      <c r="N56" s="21"/>
      <c r="O56" s="21">
        <f t="shared" si="9"/>
        <v>1.1542547051819689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83"/>
  <sheetViews>
    <sheetView workbookViewId="0">
      <selection activeCell="H24" sqref="H24"/>
    </sheetView>
  </sheetViews>
  <sheetFormatPr defaultRowHeight="15" x14ac:dyDescent="0.25"/>
  <cols>
    <col min="1" max="1" width="9.140625" style="3"/>
    <col min="2" max="2" width="12.5703125" style="3" customWidth="1"/>
    <col min="3" max="3" width="10.42578125" style="3" customWidth="1"/>
    <col min="4" max="4" width="12.85546875" style="3" customWidth="1"/>
    <col min="5" max="5" width="14.28515625" style="3" customWidth="1"/>
    <col min="6" max="6" width="11.140625" style="3" customWidth="1"/>
    <col min="7" max="7" width="12.85546875" style="3" customWidth="1"/>
    <col min="8" max="16384" width="9.140625" style="3"/>
  </cols>
  <sheetData>
    <row r="1" spans="2:25" ht="26.25" x14ac:dyDescent="0.4">
      <c r="B1" s="1" t="s">
        <v>60</v>
      </c>
    </row>
    <row r="2" spans="2:25" x14ac:dyDescent="0.25">
      <c r="S2" s="3" t="s">
        <v>66</v>
      </c>
    </row>
    <row r="3" spans="2:25" x14ac:dyDescent="0.25">
      <c r="S3" s="3" t="s">
        <v>0</v>
      </c>
      <c r="T3" s="3" t="s">
        <v>5</v>
      </c>
      <c r="U3" s="3" t="s">
        <v>4</v>
      </c>
      <c r="V3" s="3" t="s">
        <v>8</v>
      </c>
      <c r="W3" s="3" t="s">
        <v>6</v>
      </c>
      <c r="X3" s="3" t="s">
        <v>65</v>
      </c>
      <c r="Y3" s="3" t="s">
        <v>3</v>
      </c>
    </row>
    <row r="4" spans="2:25" x14ac:dyDescent="0.25">
      <c r="B4" s="3" t="s">
        <v>0</v>
      </c>
      <c r="C4" s="3" t="s">
        <v>5</v>
      </c>
      <c r="D4" s="3" t="s">
        <v>4</v>
      </c>
      <c r="E4" s="3" t="s">
        <v>8</v>
      </c>
      <c r="F4" s="3" t="s">
        <v>6</v>
      </c>
      <c r="G4" s="3" t="s">
        <v>65</v>
      </c>
      <c r="H4" s="3" t="s">
        <v>3</v>
      </c>
      <c r="S4" s="3" t="s">
        <v>1</v>
      </c>
      <c r="T4" s="3">
        <v>-9.9760000000000009</v>
      </c>
      <c r="W4" s="3">
        <v>-6.2600000000000003E-2</v>
      </c>
    </row>
    <row r="5" spans="2:25" x14ac:dyDescent="0.25">
      <c r="B5" s="3" t="s">
        <v>1</v>
      </c>
      <c r="C5" s="3">
        <v>-9.9760000000000009</v>
      </c>
      <c r="F5" s="3">
        <v>-6.2600000000000003E-2</v>
      </c>
      <c r="G5" s="3" t="s">
        <v>63</v>
      </c>
      <c r="S5" s="3" t="s">
        <v>2</v>
      </c>
      <c r="T5" s="3">
        <v>10.426</v>
      </c>
      <c r="W5" s="3">
        <v>10.324</v>
      </c>
      <c r="X5" s="3">
        <v>29.818000000000001</v>
      </c>
      <c r="Y5" s="3">
        <v>0.59950000000000003</v>
      </c>
    </row>
    <row r="6" spans="2:25" x14ac:dyDescent="0.25">
      <c r="B6" s="3" t="s">
        <v>2</v>
      </c>
      <c r="C6" s="3">
        <v>10.426</v>
      </c>
      <c r="F6" s="3">
        <v>10.324</v>
      </c>
      <c r="G6" s="3">
        <v>29.818000000000001</v>
      </c>
      <c r="H6" s="3">
        <v>0.59950000000000003</v>
      </c>
      <c r="S6" s="3" t="s">
        <v>7</v>
      </c>
      <c r="T6" s="16">
        <f>(T5+T4)/2</f>
        <v>0.22499999999999964</v>
      </c>
      <c r="V6" s="3">
        <v>0</v>
      </c>
      <c r="W6" s="3">
        <v>5.0835600000000003</v>
      </c>
      <c r="X6" s="3">
        <v>1</v>
      </c>
      <c r="Y6" s="3">
        <f>X6-$X$6</f>
        <v>0</v>
      </c>
    </row>
    <row r="7" spans="2:25" x14ac:dyDescent="0.25">
      <c r="B7" s="3" t="s">
        <v>7</v>
      </c>
      <c r="C7" s="16">
        <f>(C6+C5)/2</f>
        <v>0.22499999999999964</v>
      </c>
      <c r="E7" s="3">
        <v>0</v>
      </c>
      <c r="F7" s="3">
        <v>5.0820999999999996</v>
      </c>
      <c r="G7" s="3">
        <v>3.3387600000000002</v>
      </c>
      <c r="H7" s="3">
        <f>G7*$H$6</f>
        <v>2.0015866200000003</v>
      </c>
      <c r="I7" s="3">
        <f>H7-$H$7</f>
        <v>0</v>
      </c>
      <c r="S7" s="15" t="s">
        <v>37</v>
      </c>
      <c r="T7" s="15"/>
      <c r="V7" s="3">
        <v>1</v>
      </c>
      <c r="W7" s="3">
        <v>4.0853000000000002</v>
      </c>
      <c r="X7" s="3">
        <v>2.93</v>
      </c>
      <c r="Y7" s="3">
        <f t="shared" ref="Y7:Y13" si="0">X7-$X$6</f>
        <v>1.9300000000000002</v>
      </c>
    </row>
    <row r="8" spans="2:25" x14ac:dyDescent="0.25">
      <c r="B8" s="15" t="s">
        <v>37</v>
      </c>
      <c r="C8" s="15"/>
      <c r="E8" s="3">
        <v>0.5</v>
      </c>
      <c r="F8" s="3">
        <v>4.5834000000000001</v>
      </c>
      <c r="G8" s="3">
        <v>1.6976</v>
      </c>
      <c r="H8" s="3">
        <f>G8*$H$6</f>
        <v>1.0177112000000001</v>
      </c>
      <c r="I8" s="3">
        <f t="shared" ref="I8:I20" si="1">H8-$H$7</f>
        <v>-0.98387542000000017</v>
      </c>
      <c r="V8" s="3">
        <v>2</v>
      </c>
      <c r="W8" s="3">
        <v>3.0918800000000002</v>
      </c>
      <c r="X8" s="3">
        <v>4.8550000000000004</v>
      </c>
      <c r="Y8" s="3">
        <f t="shared" si="0"/>
        <v>3.8550000000000004</v>
      </c>
    </row>
    <row r="9" spans="2:25" x14ac:dyDescent="0.25">
      <c r="B9" s="3" t="s">
        <v>14</v>
      </c>
      <c r="C9" s="3">
        <v>-1.94396641</v>
      </c>
      <c r="D9" s="3">
        <v>2.0116000000000001</v>
      </c>
      <c r="E9" s="3">
        <v>1</v>
      </c>
      <c r="F9" s="3">
        <v>4.0857999999999999</v>
      </c>
      <c r="G9" s="3">
        <v>7.6799999999999993E-2</v>
      </c>
      <c r="H9" s="3">
        <f>G9*$H$6</f>
        <v>4.6041599999999995E-2</v>
      </c>
      <c r="I9" s="3">
        <f t="shared" si="1"/>
        <v>-1.9555450200000004</v>
      </c>
      <c r="V9" s="3">
        <v>3</v>
      </c>
      <c r="W9" s="3">
        <v>2.0996999999999999</v>
      </c>
      <c r="X9" s="3">
        <v>6.78</v>
      </c>
      <c r="Y9" s="3">
        <f t="shared" si="0"/>
        <v>5.78</v>
      </c>
    </row>
    <row r="10" spans="2:25" x14ac:dyDescent="0.25">
      <c r="B10" s="3" t="s">
        <v>15</v>
      </c>
      <c r="C10" s="3">
        <v>1.94895847</v>
      </c>
      <c r="D10" s="3">
        <v>7.8943000000000003</v>
      </c>
      <c r="E10" s="3">
        <v>1.2</v>
      </c>
      <c r="F10" s="3">
        <v>3.8868999999999998</v>
      </c>
      <c r="G10" s="3">
        <v>-0.48380000000000001</v>
      </c>
      <c r="H10" s="3">
        <f>G10*$H$6</f>
        <v>-0.29003810000000002</v>
      </c>
      <c r="I10" s="3">
        <f t="shared" si="1"/>
        <v>-2.2916247200000002</v>
      </c>
      <c r="V10" s="3">
        <v>4</v>
      </c>
      <c r="W10" s="3">
        <v>1.1093299999999999</v>
      </c>
      <c r="X10" s="3">
        <v>8.7050000000000001</v>
      </c>
      <c r="Y10" s="3">
        <f t="shared" si="0"/>
        <v>7.7050000000000001</v>
      </c>
    </row>
    <row r="11" spans="2:25" x14ac:dyDescent="0.25">
      <c r="V11" s="3">
        <v>3</v>
      </c>
      <c r="W11" s="3">
        <v>2.1008499999999999</v>
      </c>
      <c r="X11" s="3">
        <v>6.78</v>
      </c>
      <c r="Y11" s="3">
        <f t="shared" si="0"/>
        <v>5.78</v>
      </c>
    </row>
    <row r="12" spans="2:25" x14ac:dyDescent="0.25">
      <c r="E12" s="3">
        <v>1</v>
      </c>
      <c r="F12" s="3">
        <v>4.0857999999999999</v>
      </c>
      <c r="G12" s="3">
        <v>0.10925</v>
      </c>
      <c r="H12" s="3">
        <f t="shared" ref="H12:H20" si="2">G12*$H$6</f>
        <v>6.5495375000000008E-2</v>
      </c>
      <c r="I12" s="3">
        <f t="shared" si="1"/>
        <v>-1.9360912450000003</v>
      </c>
      <c r="V12" s="3">
        <v>2</v>
      </c>
      <c r="W12" s="3">
        <v>3.0926100000000001</v>
      </c>
      <c r="X12" s="3">
        <v>4.8559999999999999</v>
      </c>
      <c r="Y12" s="3">
        <f t="shared" si="0"/>
        <v>3.8559999999999999</v>
      </c>
    </row>
    <row r="13" spans="2:25" x14ac:dyDescent="0.25">
      <c r="E13" s="3">
        <v>0.5</v>
      </c>
      <c r="F13" s="3">
        <v>4.58385</v>
      </c>
      <c r="G13" s="3">
        <v>1.73973</v>
      </c>
      <c r="H13" s="3">
        <f t="shared" si="2"/>
        <v>1.042968135</v>
      </c>
      <c r="I13" s="3">
        <f t="shared" si="1"/>
        <v>-0.95861848500000035</v>
      </c>
      <c r="V13" s="3">
        <v>1</v>
      </c>
      <c r="W13" s="3">
        <v>4.0862100000000003</v>
      </c>
      <c r="X13" s="3">
        <v>2.93</v>
      </c>
      <c r="Y13" s="3">
        <f t="shared" si="0"/>
        <v>1.9300000000000002</v>
      </c>
    </row>
    <row r="14" spans="2:25" x14ac:dyDescent="0.25">
      <c r="E14" s="3">
        <v>0</v>
      </c>
      <c r="F14" s="3">
        <v>5.0820999999999996</v>
      </c>
      <c r="G14" s="3">
        <v>3.3698399999999999</v>
      </c>
      <c r="H14" s="3">
        <f t="shared" si="2"/>
        <v>2.0202190799999999</v>
      </c>
      <c r="I14" s="3">
        <f t="shared" si="1"/>
        <v>1.8632459999999629E-2</v>
      </c>
    </row>
    <row r="15" spans="2:25" x14ac:dyDescent="0.25">
      <c r="E15" s="3">
        <v>-0.5</v>
      </c>
      <c r="F15" s="3">
        <v>5.5808</v>
      </c>
      <c r="G15" s="3">
        <v>4.9861800000000001</v>
      </c>
      <c r="H15" s="3">
        <f t="shared" si="2"/>
        <v>2.9892149100000003</v>
      </c>
      <c r="I15" s="3">
        <f t="shared" si="1"/>
        <v>0.98762828999999996</v>
      </c>
      <c r="V15" s="3">
        <v>-1</v>
      </c>
      <c r="W15" s="3">
        <v>6.08101</v>
      </c>
      <c r="X15" s="3">
        <v>7.06</v>
      </c>
      <c r="Y15" s="3">
        <f>X15-$X$22</f>
        <v>-1.9400000000000004</v>
      </c>
    </row>
    <row r="16" spans="2:25" x14ac:dyDescent="0.25">
      <c r="E16" s="3">
        <v>-1</v>
      </c>
      <c r="F16" s="3">
        <v>6.0804799999999997</v>
      </c>
      <c r="G16" s="3">
        <v>6.5959000000000003</v>
      </c>
      <c r="H16" s="3">
        <f t="shared" si="2"/>
        <v>3.9542420500000004</v>
      </c>
      <c r="I16" s="3">
        <f t="shared" si="1"/>
        <v>1.9526554300000001</v>
      </c>
      <c r="V16" s="3">
        <v>-2</v>
      </c>
      <c r="W16" s="3">
        <v>7.0821300000000003</v>
      </c>
      <c r="X16" s="3">
        <v>5.13</v>
      </c>
      <c r="Y16" s="3">
        <f t="shared" ref="Y16:Y22" si="3">X16-$X$22</f>
        <v>-3.87</v>
      </c>
    </row>
    <row r="17" spans="5:25" x14ac:dyDescent="0.25">
      <c r="E17" s="3">
        <v>-1.5</v>
      </c>
      <c r="F17" s="3">
        <v>6.5807000000000002</v>
      </c>
      <c r="G17" s="3">
        <v>8.2228999999999992</v>
      </c>
      <c r="H17" s="3">
        <f t="shared" si="2"/>
        <v>4.9296285499999994</v>
      </c>
      <c r="I17" s="3">
        <f t="shared" si="1"/>
        <v>2.9280419299999991</v>
      </c>
      <c r="V17" s="3">
        <v>-3</v>
      </c>
      <c r="W17" s="3">
        <v>8.0881000000000007</v>
      </c>
      <c r="X17" s="3">
        <v>3.19</v>
      </c>
      <c r="Y17" s="3">
        <f t="shared" si="3"/>
        <v>-5.8100000000000005</v>
      </c>
    </row>
    <row r="18" spans="5:25" x14ac:dyDescent="0.25">
      <c r="E18" s="3">
        <v>-1</v>
      </c>
      <c r="F18" s="3">
        <v>6.0799700000000003</v>
      </c>
      <c r="G18" s="3">
        <v>6.5944399999999996</v>
      </c>
      <c r="H18" s="3">
        <f t="shared" si="2"/>
        <v>3.9533667800000001</v>
      </c>
      <c r="I18" s="3">
        <f t="shared" si="1"/>
        <v>1.9517801599999998</v>
      </c>
      <c r="V18" s="3">
        <v>-4</v>
      </c>
      <c r="W18" s="3">
        <v>9.1018299999999996</v>
      </c>
      <c r="X18" s="3">
        <v>1.2470000000000001</v>
      </c>
      <c r="Y18" s="3">
        <f t="shared" si="3"/>
        <v>-7.7530000000000001</v>
      </c>
    </row>
    <row r="19" spans="5:25" x14ac:dyDescent="0.25">
      <c r="E19" s="3">
        <v>-0.5</v>
      </c>
      <c r="F19" s="3">
        <v>5.5802800000000001</v>
      </c>
      <c r="G19" s="3">
        <v>4.9832000000000001</v>
      </c>
      <c r="H19" s="3">
        <f t="shared" si="2"/>
        <v>2.9874284000000002</v>
      </c>
      <c r="I19" s="3">
        <f t="shared" si="1"/>
        <v>0.98584177999999989</v>
      </c>
      <c r="V19" s="3">
        <v>-3</v>
      </c>
      <c r="W19" s="3">
        <v>8.0879600000000007</v>
      </c>
      <c r="X19" s="3">
        <v>3.19</v>
      </c>
      <c r="Y19" s="3">
        <f t="shared" si="3"/>
        <v>-5.8100000000000005</v>
      </c>
    </row>
    <row r="20" spans="5:25" x14ac:dyDescent="0.25">
      <c r="E20" s="3">
        <v>0</v>
      </c>
      <c r="F20" s="3">
        <v>5.0813100000000002</v>
      </c>
      <c r="G20" s="3">
        <v>3.3626</v>
      </c>
      <c r="H20" s="3">
        <f t="shared" si="2"/>
        <v>2.0158787</v>
      </c>
      <c r="I20" s="3">
        <f t="shared" si="1"/>
        <v>1.4292079999999707E-2</v>
      </c>
      <c r="V20" s="3">
        <v>-2</v>
      </c>
      <c r="W20" s="3">
        <v>7.0819200000000002</v>
      </c>
      <c r="X20" s="3">
        <v>5.125</v>
      </c>
      <c r="Y20" s="3">
        <f t="shared" si="3"/>
        <v>-3.875</v>
      </c>
    </row>
    <row r="21" spans="5:25" x14ac:dyDescent="0.25">
      <c r="V21" s="3">
        <v>-1</v>
      </c>
      <c r="W21" s="3">
        <v>6.0803099999999999</v>
      </c>
      <c r="X21" s="3">
        <v>7.06</v>
      </c>
      <c r="Y21" s="3">
        <f t="shared" si="3"/>
        <v>-1.9400000000000004</v>
      </c>
    </row>
    <row r="22" spans="5:25" x14ac:dyDescent="0.25">
      <c r="V22" s="3">
        <v>0</v>
      </c>
      <c r="W22" s="3">
        <v>5.0823999999999998</v>
      </c>
      <c r="X22" s="3">
        <v>9</v>
      </c>
      <c r="Y22" s="3">
        <f t="shared" si="3"/>
        <v>0</v>
      </c>
    </row>
    <row r="33" spans="2:9" x14ac:dyDescent="0.25">
      <c r="B33" s="3" t="s">
        <v>9</v>
      </c>
      <c r="C33" s="3" t="s">
        <v>5</v>
      </c>
      <c r="D33" s="3" t="s">
        <v>4</v>
      </c>
      <c r="E33" s="3" t="s">
        <v>8</v>
      </c>
      <c r="F33" s="3" t="s">
        <v>6</v>
      </c>
      <c r="G33" s="3" t="s">
        <v>65</v>
      </c>
      <c r="H33" s="3" t="s">
        <v>3</v>
      </c>
    </row>
    <row r="34" spans="2:9" x14ac:dyDescent="0.25">
      <c r="B34" s="3" t="s">
        <v>1</v>
      </c>
      <c r="C34" s="3">
        <v>-10.071</v>
      </c>
      <c r="F34" s="3">
        <v>-3.9100000000000003E-2</v>
      </c>
      <c r="G34" s="3" t="s">
        <v>63</v>
      </c>
    </row>
    <row r="35" spans="2:9" x14ac:dyDescent="0.25">
      <c r="B35" s="3" t="s">
        <v>2</v>
      </c>
      <c r="C35" s="3">
        <v>10.210000000000001</v>
      </c>
      <c r="F35" s="3">
        <v>10.377000000000001</v>
      </c>
      <c r="G35" s="3">
        <v>29.815200000000001</v>
      </c>
      <c r="H35" s="3">
        <v>0.59950000000000003</v>
      </c>
    </row>
    <row r="36" spans="2:9" x14ac:dyDescent="0.25">
      <c r="B36" s="3" t="s">
        <v>7</v>
      </c>
      <c r="C36" s="16">
        <f>(C35+C34)/2</f>
        <v>6.9500000000000561E-2</v>
      </c>
      <c r="E36" s="3">
        <v>0</v>
      </c>
      <c r="F36" s="3">
        <v>5.1660000000000004</v>
      </c>
      <c r="G36" s="3">
        <v>5.0752199999999998</v>
      </c>
      <c r="H36" s="3">
        <f>G36*$H$6</f>
        <v>3.0425943900000001</v>
      </c>
      <c r="I36" s="3">
        <f>H36-$H$36</f>
        <v>0</v>
      </c>
    </row>
    <row r="37" spans="2:9" x14ac:dyDescent="0.25">
      <c r="B37" s="15" t="s">
        <v>37</v>
      </c>
      <c r="C37" s="15"/>
      <c r="E37" s="3">
        <v>0.5</v>
      </c>
      <c r="F37" s="3">
        <v>4.6245700000000003</v>
      </c>
      <c r="G37" s="3">
        <v>3.4548999999999999</v>
      </c>
      <c r="H37" s="3">
        <f t="shared" ref="H37:H52" si="4">G37*$H$6</f>
        <v>2.0712125499999998</v>
      </c>
      <c r="I37" s="3">
        <f t="shared" ref="I37:I48" si="5">H37-$H$36</f>
        <v>-0.97138184000000027</v>
      </c>
    </row>
    <row r="38" spans="2:9" x14ac:dyDescent="0.25">
      <c r="B38" s="3" t="s">
        <v>14</v>
      </c>
      <c r="C38" s="3">
        <v>-1.9455699</v>
      </c>
      <c r="D38" s="3">
        <v>3.0381999999999998</v>
      </c>
      <c r="E38" s="3">
        <v>1</v>
      </c>
      <c r="F38" s="3">
        <v>4.1235400000000002</v>
      </c>
      <c r="G38" s="3">
        <v>1.8170999999999999</v>
      </c>
      <c r="H38" s="3">
        <f t="shared" si="4"/>
        <v>1.0893514500000001</v>
      </c>
      <c r="I38" s="3">
        <f t="shared" si="5"/>
        <v>-1.95324294</v>
      </c>
    </row>
    <row r="39" spans="2:9" x14ac:dyDescent="0.25">
      <c r="B39" s="3" t="s">
        <v>15</v>
      </c>
      <c r="C39" s="3">
        <v>1.9368616299999999</v>
      </c>
      <c r="D39" s="3">
        <v>-6.8985000000000003</v>
      </c>
      <c r="E39" s="3">
        <v>1.2</v>
      </c>
      <c r="F39" s="3">
        <v>3.9227699999999999</v>
      </c>
      <c r="G39" s="3">
        <v>1.1527700000000001</v>
      </c>
      <c r="H39" s="3">
        <f t="shared" si="4"/>
        <v>0.6910856150000001</v>
      </c>
      <c r="I39" s="3">
        <f t="shared" si="5"/>
        <v>-2.3515087750000001</v>
      </c>
    </row>
    <row r="40" spans="2:9" x14ac:dyDescent="0.25">
      <c r="E40" s="3">
        <v>1</v>
      </c>
      <c r="F40" s="3">
        <v>4.1233599999999999</v>
      </c>
      <c r="G40" s="3">
        <v>1.8243</v>
      </c>
      <c r="H40" s="3">
        <f t="shared" si="4"/>
        <v>1.0936678500000001</v>
      </c>
      <c r="I40" s="3">
        <f t="shared" si="5"/>
        <v>-1.94892654</v>
      </c>
    </row>
    <row r="41" spans="2:9" x14ac:dyDescent="0.25">
      <c r="E41" s="3">
        <v>0.5</v>
      </c>
      <c r="F41" s="3">
        <v>4.6249500000000001</v>
      </c>
      <c r="G41" s="3">
        <v>3.4598599999999999</v>
      </c>
      <c r="H41" s="3">
        <f t="shared" si="4"/>
        <v>2.0741860700000001</v>
      </c>
      <c r="I41" s="3">
        <f t="shared" si="5"/>
        <v>-0.96840831999999999</v>
      </c>
    </row>
    <row r="42" spans="2:9" x14ac:dyDescent="0.25">
      <c r="E42" s="3">
        <v>0</v>
      </c>
      <c r="F42" s="3">
        <v>5.1266400000000001</v>
      </c>
      <c r="G42" s="3">
        <v>5.07538</v>
      </c>
      <c r="H42" s="3">
        <f t="shared" si="4"/>
        <v>3.0426903100000002</v>
      </c>
      <c r="I42" s="3">
        <f t="shared" si="5"/>
        <v>9.5920000000138117E-5</v>
      </c>
    </row>
    <row r="43" spans="2:9" x14ac:dyDescent="0.25">
      <c r="E43" s="3">
        <v>-0.5</v>
      </c>
      <c r="F43" s="3">
        <v>5.6288299999999998</v>
      </c>
      <c r="G43" s="3">
        <v>6.6869500000000004</v>
      </c>
      <c r="H43" s="3">
        <f t="shared" si="4"/>
        <v>4.0088265250000008</v>
      </c>
      <c r="I43" s="3">
        <f t="shared" si="5"/>
        <v>0.96623213500000071</v>
      </c>
    </row>
    <row r="44" spans="2:9" x14ac:dyDescent="0.25">
      <c r="E44" s="3">
        <v>-1</v>
      </c>
      <c r="F44" s="3">
        <v>6.1322299999999998</v>
      </c>
      <c r="G44" s="3">
        <v>8.3139000000000003</v>
      </c>
      <c r="H44" s="3">
        <f t="shared" si="4"/>
        <v>4.9841830500000004</v>
      </c>
      <c r="I44" s="3">
        <f t="shared" si="5"/>
        <v>1.9415886600000003</v>
      </c>
    </row>
    <row r="45" spans="2:9" x14ac:dyDescent="0.25">
      <c r="E45" s="3">
        <v>-1.2</v>
      </c>
      <c r="F45" s="3">
        <v>6.3334200000000003</v>
      </c>
      <c r="G45" s="3">
        <v>8.9512400000000003</v>
      </c>
      <c r="H45" s="3">
        <f t="shared" si="4"/>
        <v>5.3662683800000002</v>
      </c>
      <c r="I45" s="3">
        <f t="shared" si="5"/>
        <v>2.3236739900000001</v>
      </c>
    </row>
    <row r="46" spans="2:9" x14ac:dyDescent="0.25">
      <c r="E46" s="3">
        <v>-1</v>
      </c>
      <c r="F46" s="3">
        <v>6.1319400000000002</v>
      </c>
      <c r="G46" s="3">
        <v>8.3140999999999998</v>
      </c>
      <c r="H46" s="3">
        <f t="shared" si="4"/>
        <v>4.98430295</v>
      </c>
      <c r="I46" s="3">
        <f t="shared" si="5"/>
        <v>1.9417085599999999</v>
      </c>
    </row>
    <row r="47" spans="2:9" x14ac:dyDescent="0.25">
      <c r="E47" s="3">
        <v>-0.5</v>
      </c>
      <c r="F47" s="3">
        <v>5.6288400000000003</v>
      </c>
      <c r="G47" s="3">
        <v>6.6845400000000001</v>
      </c>
      <c r="H47" s="3">
        <f t="shared" si="4"/>
        <v>4.0073817300000005</v>
      </c>
      <c r="I47" s="3">
        <f t="shared" si="5"/>
        <v>0.96478734000000044</v>
      </c>
    </row>
    <row r="48" spans="2:9" x14ac:dyDescent="0.25">
      <c r="E48" s="3">
        <v>0</v>
      </c>
      <c r="F48" s="3">
        <v>5.1265200000000002</v>
      </c>
      <c r="G48" s="3">
        <v>5.0718399999999999</v>
      </c>
      <c r="H48" s="3">
        <f t="shared" si="4"/>
        <v>3.0405680799999999</v>
      </c>
      <c r="I48" s="3">
        <f t="shared" si="5"/>
        <v>-2.0263100000001977E-3</v>
      </c>
    </row>
    <row r="67" spans="2:9" x14ac:dyDescent="0.25">
      <c r="B67" s="3" t="s">
        <v>10</v>
      </c>
      <c r="C67" s="3" t="s">
        <v>5</v>
      </c>
      <c r="D67" s="3" t="s">
        <v>4</v>
      </c>
      <c r="E67" s="3" t="s">
        <v>8</v>
      </c>
      <c r="F67" s="3" t="s">
        <v>6</v>
      </c>
      <c r="G67" s="3" t="s">
        <v>65</v>
      </c>
      <c r="H67" s="3" t="s">
        <v>3</v>
      </c>
    </row>
    <row r="68" spans="2:9" x14ac:dyDescent="0.25">
      <c r="B68" s="3" t="s">
        <v>1</v>
      </c>
      <c r="C68" s="3">
        <v>-4.9889999999999999</v>
      </c>
      <c r="F68" s="3">
        <v>2.8199999999999999E-2</v>
      </c>
    </row>
    <row r="69" spans="2:9" x14ac:dyDescent="0.25">
      <c r="B69" s="3" t="s">
        <v>2</v>
      </c>
      <c r="C69" s="3">
        <v>5.0599999999999996</v>
      </c>
      <c r="F69" s="3">
        <v>10.497400000000001</v>
      </c>
      <c r="H69" s="3">
        <v>0.59950000000000003</v>
      </c>
    </row>
    <row r="70" spans="2:9" x14ac:dyDescent="0.25">
      <c r="B70" s="3" t="s">
        <v>7</v>
      </c>
      <c r="C70" s="16">
        <f>(C69+C68)/2</f>
        <v>3.5499999999999865E-2</v>
      </c>
      <c r="E70" s="3">
        <v>0</v>
      </c>
      <c r="F70" s="3">
        <v>5.2157600000000004</v>
      </c>
      <c r="G70" s="3">
        <v>5.1558999999999999</v>
      </c>
      <c r="H70" s="3">
        <f>G70*$H$6</f>
        <v>3.0909620499999999</v>
      </c>
      <c r="I70" s="3">
        <f>H70-$H$70</f>
        <v>0</v>
      </c>
    </row>
    <row r="71" spans="2:9" x14ac:dyDescent="0.25">
      <c r="B71" s="15" t="s">
        <v>37</v>
      </c>
      <c r="C71" s="15"/>
      <c r="E71" s="3">
        <v>0.5</v>
      </c>
      <c r="F71" s="3">
        <v>4.7114900000000004</v>
      </c>
      <c r="G71" s="3">
        <v>4.34938</v>
      </c>
      <c r="H71" s="3">
        <f t="shared" ref="H71:H90" si="6">G71*$H$6</f>
        <v>2.6074533100000004</v>
      </c>
      <c r="I71" s="3">
        <f t="shared" ref="I71:I90" si="7">H71-$H$70</f>
        <v>-0.48350873999999955</v>
      </c>
    </row>
    <row r="72" spans="2:9" x14ac:dyDescent="0.25">
      <c r="B72" s="3" t="s">
        <v>14</v>
      </c>
      <c r="C72" s="3">
        <v>-0.97130824999999998</v>
      </c>
      <c r="D72" s="3">
        <v>3.0903</v>
      </c>
      <c r="E72" s="3">
        <v>1</v>
      </c>
      <c r="F72" s="3">
        <v>4.20641</v>
      </c>
      <c r="G72" s="3">
        <v>3.5384500000000001</v>
      </c>
      <c r="H72" s="3">
        <f t="shared" si="6"/>
        <v>2.1213007750000004</v>
      </c>
      <c r="I72" s="3">
        <f t="shared" si="7"/>
        <v>-0.96966127499999955</v>
      </c>
    </row>
    <row r="73" spans="2:9" x14ac:dyDescent="0.25">
      <c r="B73" s="3" t="s">
        <v>15</v>
      </c>
      <c r="C73" s="3">
        <v>0.96040705000000004</v>
      </c>
      <c r="D73" s="3">
        <v>-1.9216</v>
      </c>
      <c r="E73" s="3">
        <v>1.5</v>
      </c>
      <c r="F73" s="3">
        <v>3.70261</v>
      </c>
      <c r="G73" s="3">
        <v>2.7270500000000002</v>
      </c>
      <c r="H73" s="3">
        <f t="shared" si="6"/>
        <v>1.6348664750000002</v>
      </c>
      <c r="I73" s="3">
        <f t="shared" si="7"/>
        <v>-1.4560955749999998</v>
      </c>
    </row>
    <row r="74" spans="2:9" x14ac:dyDescent="0.25">
      <c r="E74" s="3">
        <v>2</v>
      </c>
      <c r="F74" s="3">
        <v>3.19855</v>
      </c>
      <c r="G74" s="3">
        <v>1.90679</v>
      </c>
      <c r="H74" s="3">
        <f t="shared" si="6"/>
        <v>1.143120605</v>
      </c>
      <c r="I74" s="3">
        <f t="shared" si="7"/>
        <v>-1.9478414449999999</v>
      </c>
    </row>
    <row r="75" spans="2:9" x14ac:dyDescent="0.25">
      <c r="E75" s="3">
        <v>2.2000000000000002</v>
      </c>
      <c r="F75" s="3">
        <v>2.9972300000000001</v>
      </c>
      <c r="G75" s="3">
        <v>1.57687</v>
      </c>
      <c r="H75" s="3">
        <f t="shared" si="6"/>
        <v>0.9453335650000001</v>
      </c>
      <c r="I75" s="3">
        <f t="shared" si="7"/>
        <v>-2.1456284849999996</v>
      </c>
    </row>
    <row r="76" spans="2:9" x14ac:dyDescent="0.25">
      <c r="E76" s="3">
        <v>2</v>
      </c>
      <c r="F76" s="3">
        <v>3.1985700000000001</v>
      </c>
      <c r="G76" s="3">
        <v>1.9114</v>
      </c>
      <c r="H76" s="3">
        <f t="shared" si="6"/>
        <v>1.1458843000000001</v>
      </c>
      <c r="I76" s="3">
        <f t="shared" si="7"/>
        <v>-1.9450777499999998</v>
      </c>
    </row>
    <row r="77" spans="2:9" x14ac:dyDescent="0.25">
      <c r="E77" s="3">
        <v>1.5</v>
      </c>
      <c r="F77" s="3">
        <v>3.7023299999999999</v>
      </c>
      <c r="G77" s="3">
        <v>2.7319</v>
      </c>
      <c r="H77" s="3">
        <f t="shared" si="6"/>
        <v>1.63777405</v>
      </c>
      <c r="I77" s="3">
        <f t="shared" si="7"/>
        <v>-1.4531879999999999</v>
      </c>
    </row>
    <row r="78" spans="2:9" x14ac:dyDescent="0.25">
      <c r="E78" s="3">
        <v>1</v>
      </c>
      <c r="F78" s="3">
        <v>4.2060199999999996</v>
      </c>
      <c r="G78" s="3">
        <v>3.5431499999999998</v>
      </c>
      <c r="H78" s="3">
        <f t="shared" si="6"/>
        <v>2.1241184249999998</v>
      </c>
      <c r="I78" s="3">
        <f t="shared" si="7"/>
        <v>-0.9668436250000001</v>
      </c>
    </row>
    <row r="79" spans="2:9" x14ac:dyDescent="0.25">
      <c r="E79" s="3">
        <v>0.5</v>
      </c>
      <c r="F79" s="3">
        <v>4.7108100000000004</v>
      </c>
      <c r="G79" s="3">
        <v>4.3530300000000004</v>
      </c>
      <c r="H79" s="3">
        <f t="shared" si="6"/>
        <v>2.6096414850000005</v>
      </c>
      <c r="I79" s="3">
        <f t="shared" si="7"/>
        <v>-0.48132056499999942</v>
      </c>
    </row>
    <row r="80" spans="2:9" x14ac:dyDescent="0.25">
      <c r="E80" s="3">
        <v>0</v>
      </c>
      <c r="F80" s="3">
        <v>5.2157600000000004</v>
      </c>
      <c r="G80" s="3">
        <v>5.1571800000000003</v>
      </c>
      <c r="H80" s="3">
        <f t="shared" si="6"/>
        <v>3.0917294100000006</v>
      </c>
      <c r="I80" s="3">
        <f t="shared" si="7"/>
        <v>7.6736000000066085E-4</v>
      </c>
    </row>
    <row r="81" spans="5:9" x14ac:dyDescent="0.25">
      <c r="E81" s="3">
        <v>-0.5</v>
      </c>
      <c r="F81" s="3">
        <v>5.7214200000000002</v>
      </c>
      <c r="G81" s="3">
        <v>5.9634400000000003</v>
      </c>
      <c r="H81" s="3">
        <f t="shared" si="6"/>
        <v>3.5750822800000002</v>
      </c>
      <c r="I81" s="3">
        <f t="shared" si="7"/>
        <v>0.48412023000000026</v>
      </c>
    </row>
    <row r="82" spans="5:9" x14ac:dyDescent="0.25">
      <c r="E82" s="3">
        <v>-1</v>
      </c>
      <c r="F82" s="3">
        <v>6.22804</v>
      </c>
      <c r="G82" s="3">
        <v>6.7703300000000004</v>
      </c>
      <c r="H82" s="3">
        <f t="shared" si="6"/>
        <v>4.0588128350000003</v>
      </c>
      <c r="I82" s="3">
        <f t="shared" si="7"/>
        <v>0.96785078500000044</v>
      </c>
    </row>
    <row r="83" spans="5:9" x14ac:dyDescent="0.25">
      <c r="E83" s="3">
        <v>-1.5</v>
      </c>
      <c r="F83" s="3">
        <v>6.7352699999999999</v>
      </c>
      <c r="G83" s="3">
        <v>7.5830299999999999</v>
      </c>
      <c r="H83" s="3">
        <f t="shared" si="6"/>
        <v>4.5460264850000005</v>
      </c>
      <c r="I83" s="3">
        <f t="shared" si="7"/>
        <v>1.4550644350000006</v>
      </c>
    </row>
    <row r="84" spans="5:9" x14ac:dyDescent="0.25">
      <c r="E84" s="3">
        <v>-2</v>
      </c>
      <c r="F84" s="3">
        <v>7.2438099999999999</v>
      </c>
      <c r="G84" s="3">
        <v>8.4000400000000006</v>
      </c>
      <c r="H84" s="3">
        <f t="shared" si="6"/>
        <v>5.0358239800000009</v>
      </c>
      <c r="I84" s="3">
        <f t="shared" si="7"/>
        <v>1.944861930000001</v>
      </c>
    </row>
    <row r="85" spans="5:9" x14ac:dyDescent="0.25">
      <c r="E85" s="3">
        <v>-2.5</v>
      </c>
      <c r="F85" s="3">
        <v>7.7530099999999997</v>
      </c>
      <c r="G85" s="3">
        <v>9.1971600000000002</v>
      </c>
      <c r="H85" s="3">
        <f t="shared" si="6"/>
        <v>5.5136974200000006</v>
      </c>
      <c r="I85" s="3">
        <f t="shared" si="7"/>
        <v>2.4227353700000007</v>
      </c>
    </row>
    <row r="86" spans="5:9" x14ac:dyDescent="0.25">
      <c r="E86" s="3">
        <v>-2</v>
      </c>
      <c r="F86" s="3">
        <v>7.2437100000000001</v>
      </c>
      <c r="G86" s="3">
        <v>8.4009199999999993</v>
      </c>
      <c r="H86" s="3">
        <f t="shared" si="6"/>
        <v>5.0363515400000001</v>
      </c>
      <c r="I86" s="3">
        <f t="shared" si="7"/>
        <v>1.9453894900000002</v>
      </c>
    </row>
    <row r="87" spans="5:9" x14ac:dyDescent="0.25">
      <c r="E87" s="3">
        <v>-1.5</v>
      </c>
      <c r="F87" s="3">
        <v>6.7352800000000004</v>
      </c>
      <c r="G87" s="3">
        <v>7.58263</v>
      </c>
      <c r="H87" s="3">
        <f t="shared" si="6"/>
        <v>4.5457866850000004</v>
      </c>
      <c r="I87" s="3">
        <f t="shared" si="7"/>
        <v>1.4548246350000005</v>
      </c>
    </row>
    <row r="88" spans="5:9" x14ac:dyDescent="0.25">
      <c r="E88" s="3">
        <v>-1</v>
      </c>
      <c r="F88" s="3">
        <v>6.2280100000000003</v>
      </c>
      <c r="G88" s="3">
        <v>6.7705200000000003</v>
      </c>
      <c r="H88" s="3">
        <f t="shared" si="6"/>
        <v>4.0589267400000004</v>
      </c>
      <c r="I88" s="3">
        <f t="shared" si="7"/>
        <v>0.96796469000000052</v>
      </c>
    </row>
    <row r="89" spans="5:9" x14ac:dyDescent="0.25">
      <c r="E89" s="3">
        <v>-0.5</v>
      </c>
      <c r="F89" s="3">
        <v>5.7214499999999999</v>
      </c>
      <c r="G89" s="3">
        <v>5.9623499999999998</v>
      </c>
      <c r="H89" s="3">
        <f t="shared" si="6"/>
        <v>3.574428825</v>
      </c>
      <c r="I89" s="3">
        <f t="shared" si="7"/>
        <v>0.48346677500000013</v>
      </c>
    </row>
    <row r="90" spans="5:9" x14ac:dyDescent="0.25">
      <c r="E90" s="3">
        <v>0</v>
      </c>
      <c r="F90" s="3">
        <v>5.21577</v>
      </c>
      <c r="G90" s="3">
        <v>5.1543799999999997</v>
      </c>
      <c r="H90" s="3">
        <f t="shared" si="6"/>
        <v>3.0900508100000001</v>
      </c>
      <c r="I90" s="3">
        <f t="shared" si="7"/>
        <v>-9.112399999997578E-4</v>
      </c>
    </row>
    <row r="98" spans="2:9" x14ac:dyDescent="0.25">
      <c r="B98" s="3" t="s">
        <v>11</v>
      </c>
      <c r="C98" s="3" t="s">
        <v>5</v>
      </c>
      <c r="D98" s="3" t="s">
        <v>4</v>
      </c>
      <c r="E98" s="3" t="s">
        <v>8</v>
      </c>
      <c r="F98" s="3" t="s">
        <v>6</v>
      </c>
      <c r="G98" s="3" t="s">
        <v>65</v>
      </c>
      <c r="H98" s="3" t="s">
        <v>3</v>
      </c>
    </row>
    <row r="99" spans="2:9" x14ac:dyDescent="0.25">
      <c r="B99" s="3" t="s">
        <v>1</v>
      </c>
      <c r="C99" s="3">
        <v>-5.0449999999999999</v>
      </c>
      <c r="F99" s="3">
        <v>-7.85E-2</v>
      </c>
      <c r="G99" s="3" t="s">
        <v>63</v>
      </c>
    </row>
    <row r="100" spans="2:9" x14ac:dyDescent="0.25">
      <c r="B100" s="3" t="s">
        <v>2</v>
      </c>
      <c r="C100" s="3">
        <v>5.2569999999999997</v>
      </c>
      <c r="F100" s="3">
        <v>10.462999999999999</v>
      </c>
      <c r="G100" s="3">
        <v>2.9815</v>
      </c>
      <c r="H100" s="3">
        <v>0.59950000000000003</v>
      </c>
    </row>
    <row r="101" spans="2:9" x14ac:dyDescent="0.25">
      <c r="B101" s="3" t="s">
        <v>7</v>
      </c>
      <c r="C101" s="16">
        <f>(C100+C99)/2</f>
        <v>0.10599999999999987</v>
      </c>
      <c r="E101" s="3">
        <v>0</v>
      </c>
      <c r="F101" s="3">
        <v>5.1447099999999999</v>
      </c>
      <c r="G101" s="3">
        <v>5.21469</v>
      </c>
      <c r="H101" s="3">
        <f>G101*$H$6</f>
        <v>3.1262066550000003</v>
      </c>
      <c r="I101" s="3">
        <f>H101-$H$101</f>
        <v>0</v>
      </c>
    </row>
    <row r="102" spans="2:9" x14ac:dyDescent="0.25">
      <c r="B102" s="15" t="s">
        <v>37</v>
      </c>
      <c r="C102" s="15"/>
      <c r="E102" s="3">
        <v>0.5</v>
      </c>
      <c r="F102" s="3">
        <v>4.6370100000000001</v>
      </c>
      <c r="G102" s="3">
        <v>4.4107000000000003</v>
      </c>
      <c r="H102" s="3">
        <f t="shared" ref="H102:H121" si="8">G102*$H$6</f>
        <v>2.6442146500000003</v>
      </c>
      <c r="I102" s="3">
        <f t="shared" ref="I102:I121" si="9">H102-$H$101</f>
        <v>-0.48199200499999995</v>
      </c>
    </row>
    <row r="103" spans="2:9" x14ac:dyDescent="0.25">
      <c r="B103" s="3" t="s">
        <v>14</v>
      </c>
      <c r="C103" s="3">
        <v>-0.96682681999999998</v>
      </c>
      <c r="D103" s="3">
        <v>3.1240000000000001</v>
      </c>
      <c r="E103" s="3">
        <v>1</v>
      </c>
      <c r="F103" s="3">
        <v>4.12981</v>
      </c>
      <c r="G103" s="3">
        <v>3.5987399999999998</v>
      </c>
      <c r="H103" s="3">
        <f t="shared" si="8"/>
        <v>2.1574446300000001</v>
      </c>
      <c r="I103" s="3">
        <f t="shared" si="9"/>
        <v>-0.96876202500000019</v>
      </c>
    </row>
    <row r="104" spans="2:9" x14ac:dyDescent="0.25">
      <c r="B104" s="3" t="s">
        <v>15</v>
      </c>
      <c r="C104" s="3">
        <v>0.95307788999999998</v>
      </c>
      <c r="D104" s="3">
        <v>-1.7806</v>
      </c>
      <c r="E104" s="3">
        <v>1.5</v>
      </c>
      <c r="F104" s="3">
        <v>3.6246399999999999</v>
      </c>
      <c r="G104" s="3">
        <v>2.7942</v>
      </c>
      <c r="H104" s="3">
        <f t="shared" si="8"/>
        <v>1.6751229000000001</v>
      </c>
      <c r="I104" s="3">
        <f t="shared" si="9"/>
        <v>-1.4510837550000002</v>
      </c>
    </row>
    <row r="105" spans="2:9" x14ac:dyDescent="0.25">
      <c r="E105" s="3">
        <v>2</v>
      </c>
      <c r="F105" s="3">
        <v>3.1198700000000001</v>
      </c>
      <c r="G105" s="3">
        <v>1.9804600000000001</v>
      </c>
      <c r="H105" s="3">
        <f t="shared" si="8"/>
        <v>1.1872857700000001</v>
      </c>
      <c r="I105" s="3">
        <f t="shared" si="9"/>
        <v>-1.9389208850000001</v>
      </c>
    </row>
    <row r="106" spans="2:9" x14ac:dyDescent="0.25">
      <c r="E106" s="3">
        <v>2.2000000000000002</v>
      </c>
      <c r="F106" s="3">
        <v>2.9179200000000001</v>
      </c>
      <c r="G106" s="3">
        <v>1.6521300000000001</v>
      </c>
      <c r="H106" s="3">
        <f t="shared" si="8"/>
        <v>0.99045193500000006</v>
      </c>
      <c r="I106" s="3">
        <f t="shared" si="9"/>
        <v>-2.1357547200000004</v>
      </c>
    </row>
    <row r="107" spans="2:9" x14ac:dyDescent="0.25">
      <c r="E107" s="3">
        <v>2</v>
      </c>
      <c r="F107" s="3">
        <v>3.1198399999999999</v>
      </c>
      <c r="G107" s="3">
        <v>1.9821500000000001</v>
      </c>
      <c r="H107" s="3">
        <f t="shared" si="8"/>
        <v>1.188298925</v>
      </c>
      <c r="I107" s="3">
        <f t="shared" si="9"/>
        <v>-1.9379077300000003</v>
      </c>
    </row>
    <row r="108" spans="2:9" x14ac:dyDescent="0.25">
      <c r="E108" s="3">
        <v>1.5</v>
      </c>
      <c r="F108" s="3">
        <v>3.62548</v>
      </c>
      <c r="G108" s="3">
        <v>2.8003</v>
      </c>
      <c r="H108" s="3">
        <f t="shared" si="8"/>
        <v>1.6787798500000002</v>
      </c>
      <c r="I108" s="3">
        <f t="shared" si="9"/>
        <v>-1.4474268050000001</v>
      </c>
    </row>
    <row r="109" spans="2:9" x14ac:dyDescent="0.25">
      <c r="E109" s="3">
        <v>1</v>
      </c>
      <c r="F109" s="3">
        <v>4.1308400000000001</v>
      </c>
      <c r="G109" s="3">
        <v>3.6049500000000001</v>
      </c>
      <c r="H109" s="3">
        <f t="shared" si="8"/>
        <v>2.1611675250000002</v>
      </c>
      <c r="I109" s="3">
        <f t="shared" si="9"/>
        <v>-0.96503913000000008</v>
      </c>
    </row>
    <row r="110" spans="2:9" x14ac:dyDescent="0.25">
      <c r="E110" s="3">
        <v>0.5</v>
      </c>
      <c r="F110" s="3">
        <v>4.6370500000000003</v>
      </c>
      <c r="G110" s="3">
        <v>4.4131299999999998</v>
      </c>
      <c r="H110" s="3">
        <f t="shared" si="8"/>
        <v>2.6456714350000001</v>
      </c>
      <c r="I110" s="3">
        <f t="shared" si="9"/>
        <v>-0.48053522000000015</v>
      </c>
    </row>
    <row r="111" spans="2:9" x14ac:dyDescent="0.25">
      <c r="E111" s="3">
        <v>0</v>
      </c>
      <c r="F111" s="3">
        <v>5.1436000000000002</v>
      </c>
      <c r="G111" s="3">
        <v>5.2115200000000002</v>
      </c>
      <c r="H111" s="3">
        <f t="shared" si="8"/>
        <v>3.1243062400000001</v>
      </c>
      <c r="I111" s="3">
        <f t="shared" si="9"/>
        <v>-1.9004150000001552E-3</v>
      </c>
    </row>
    <row r="112" spans="2:9" x14ac:dyDescent="0.25">
      <c r="E112" s="3">
        <v>-0.5</v>
      </c>
      <c r="F112" s="3">
        <v>5.6504500000000002</v>
      </c>
      <c r="G112" s="3">
        <v>6.0147500000000003</v>
      </c>
      <c r="H112" s="3">
        <f t="shared" si="8"/>
        <v>3.6058426250000002</v>
      </c>
      <c r="I112" s="3">
        <f t="shared" si="9"/>
        <v>0.47963596999999991</v>
      </c>
    </row>
    <row r="113" spans="5:9" x14ac:dyDescent="0.25">
      <c r="E113" s="3">
        <v>-1</v>
      </c>
      <c r="F113" s="3">
        <v>6.1583500000000004</v>
      </c>
      <c r="G113" s="3">
        <v>6.8197299999999998</v>
      </c>
      <c r="H113" s="3">
        <f t="shared" si="8"/>
        <v>4.088428135</v>
      </c>
      <c r="I113" s="3">
        <f t="shared" si="9"/>
        <v>0.96222147999999974</v>
      </c>
    </row>
    <row r="114" spans="5:9" x14ac:dyDescent="0.25">
      <c r="E114" s="3">
        <v>-1.5</v>
      </c>
      <c r="F114" s="3">
        <v>6.6673</v>
      </c>
      <c r="G114" s="3">
        <v>7.6266100000000003</v>
      </c>
      <c r="H114" s="3">
        <f t="shared" si="8"/>
        <v>4.5721526950000007</v>
      </c>
      <c r="I114" s="3">
        <f t="shared" si="9"/>
        <v>1.4459460400000004</v>
      </c>
    </row>
    <row r="115" spans="5:9" x14ac:dyDescent="0.25">
      <c r="E115" s="3">
        <v>-2</v>
      </c>
      <c r="F115" s="3">
        <v>7.17706</v>
      </c>
      <c r="G115" s="3">
        <v>8.4436800000000005</v>
      </c>
      <c r="H115" s="3">
        <f t="shared" si="8"/>
        <v>5.0619861600000009</v>
      </c>
      <c r="I115" s="3">
        <f t="shared" si="9"/>
        <v>1.9357795050000006</v>
      </c>
    </row>
    <row r="116" spans="5:9" x14ac:dyDescent="0.25">
      <c r="E116" s="3">
        <v>-2.5</v>
      </c>
      <c r="F116" s="3">
        <v>7.6875499999999999</v>
      </c>
      <c r="G116" s="3">
        <v>9.2371099999999995</v>
      </c>
      <c r="H116" s="3">
        <f t="shared" si="8"/>
        <v>5.5376474450000002</v>
      </c>
      <c r="I116" s="3">
        <f t="shared" si="9"/>
        <v>2.4114407899999999</v>
      </c>
    </row>
    <row r="117" spans="5:9" x14ac:dyDescent="0.25">
      <c r="E117" s="3">
        <v>-2</v>
      </c>
      <c r="F117" s="3">
        <v>7.1771799999999999</v>
      </c>
      <c r="G117" s="3">
        <v>8.4431700000000003</v>
      </c>
      <c r="H117" s="3">
        <f t="shared" si="8"/>
        <v>5.0616804150000005</v>
      </c>
      <c r="I117" s="3">
        <f t="shared" si="9"/>
        <v>1.9354737600000003</v>
      </c>
    </row>
    <row r="118" spans="5:9" x14ac:dyDescent="0.25">
      <c r="E118" s="3">
        <v>-1.5</v>
      </c>
      <c r="F118" s="3">
        <v>6.6676299999999999</v>
      </c>
      <c r="G118" s="3">
        <v>7.6255499999999996</v>
      </c>
      <c r="H118" s="3">
        <f t="shared" si="8"/>
        <v>4.571517225</v>
      </c>
      <c r="I118" s="3">
        <f t="shared" si="9"/>
        <v>1.4453105699999997</v>
      </c>
    </row>
    <row r="119" spans="5:9" x14ac:dyDescent="0.25">
      <c r="E119" s="3">
        <v>-1</v>
      </c>
      <c r="F119" s="3">
        <v>6.1591699999999996</v>
      </c>
      <c r="G119" s="3">
        <v>6.8191899999999999</v>
      </c>
      <c r="H119" s="3">
        <f t="shared" si="8"/>
        <v>4.0881044050000002</v>
      </c>
      <c r="I119" s="3">
        <f t="shared" si="9"/>
        <v>0.96189774999999988</v>
      </c>
    </row>
    <row r="120" spans="5:9" x14ac:dyDescent="0.25">
      <c r="E120" s="3">
        <v>-0.5</v>
      </c>
      <c r="F120" s="3">
        <v>5.6512799999999999</v>
      </c>
      <c r="G120" s="3">
        <v>6.0126099999999996</v>
      </c>
      <c r="H120" s="3">
        <f t="shared" si="8"/>
        <v>3.6045596949999998</v>
      </c>
      <c r="I120" s="3">
        <f t="shared" si="9"/>
        <v>0.47835303999999956</v>
      </c>
    </row>
    <row r="121" spans="5:9" x14ac:dyDescent="0.25">
      <c r="E121" s="3">
        <v>0</v>
      </c>
      <c r="F121" s="3">
        <v>5.14459</v>
      </c>
      <c r="G121" s="3">
        <v>5.2100400000000002</v>
      </c>
      <c r="H121" s="3">
        <f t="shared" si="8"/>
        <v>3.1234189800000003</v>
      </c>
      <c r="I121" s="3">
        <f t="shared" si="9"/>
        <v>-2.7876749999999895E-3</v>
      </c>
    </row>
    <row r="129" spans="2:9" x14ac:dyDescent="0.25">
      <c r="B129" s="3" t="s">
        <v>12</v>
      </c>
      <c r="C129" s="3" t="s">
        <v>5</v>
      </c>
      <c r="D129" s="3" t="s">
        <v>4</v>
      </c>
      <c r="E129" s="3" t="s">
        <v>8</v>
      </c>
      <c r="F129" s="3" t="s">
        <v>6</v>
      </c>
      <c r="G129" s="3" t="s">
        <v>65</v>
      </c>
      <c r="H129" s="3" t="s">
        <v>3</v>
      </c>
    </row>
    <row r="130" spans="2:9" x14ac:dyDescent="0.25">
      <c r="B130" s="3" t="s">
        <v>1</v>
      </c>
      <c r="C130" s="3">
        <v>-4.9249999999999998</v>
      </c>
      <c r="F130" s="3">
        <v>1.34E-2</v>
      </c>
    </row>
    <row r="131" spans="2:9" x14ac:dyDescent="0.25">
      <c r="B131" s="3" t="s">
        <v>2</v>
      </c>
      <c r="C131" s="3">
        <v>5.0999999999999996</v>
      </c>
      <c r="F131" s="3">
        <v>10.401</v>
      </c>
      <c r="H131" s="3">
        <v>0.59950000000000003</v>
      </c>
    </row>
    <row r="132" spans="2:9" x14ac:dyDescent="0.25">
      <c r="B132" s="3" t="s">
        <v>7</v>
      </c>
      <c r="C132" s="16">
        <f>(C131+C130)/2</f>
        <v>8.7499999999999911E-2</v>
      </c>
      <c r="E132" s="3">
        <v>0</v>
      </c>
      <c r="F132" s="3">
        <v>5.15991</v>
      </c>
      <c r="G132" s="3">
        <v>5.3255600000000003</v>
      </c>
      <c r="H132" s="3">
        <f>G132*$H$6</f>
        <v>3.1926732200000005</v>
      </c>
      <c r="I132" s="3">
        <f>H132-$H$132</f>
        <v>0</v>
      </c>
    </row>
    <row r="133" spans="2:9" x14ac:dyDescent="0.25">
      <c r="B133" s="15" t="s">
        <v>37</v>
      </c>
      <c r="C133" s="15"/>
      <c r="E133" s="3">
        <v>0.5</v>
      </c>
      <c r="F133" s="3">
        <v>4.6575100000000003</v>
      </c>
      <c r="G133" s="3">
        <v>4.5297400000000003</v>
      </c>
      <c r="H133" s="3">
        <f t="shared" ref="H133:H153" si="10">G133*$H$6</f>
        <v>2.7155791300000005</v>
      </c>
      <c r="I133" s="3">
        <f t="shared" ref="I133:I152" si="11">H133-$H$132</f>
        <v>-0.47709409000000003</v>
      </c>
    </row>
    <row r="134" spans="2:9" x14ac:dyDescent="0.25">
      <c r="B134" s="3" t="s">
        <v>14</v>
      </c>
      <c r="C134" s="3">
        <v>-0.96273655999999996</v>
      </c>
      <c r="D134" s="3">
        <v>3.1924000000000001</v>
      </c>
      <c r="E134" s="3">
        <v>1</v>
      </c>
      <c r="F134" s="3">
        <v>4.15564</v>
      </c>
      <c r="G134" s="3">
        <v>3.7174</v>
      </c>
      <c r="H134" s="3">
        <f t="shared" si="10"/>
        <v>2.2285813000000001</v>
      </c>
      <c r="I134" s="3">
        <f t="shared" si="11"/>
        <v>-0.96409192000000044</v>
      </c>
    </row>
    <row r="135" spans="2:9" x14ac:dyDescent="0.25">
      <c r="B135" s="3" t="s">
        <v>15</v>
      </c>
      <c r="C135" s="3">
        <v>0.95740139999999996</v>
      </c>
      <c r="D135" s="3">
        <v>-1.7506999999999999</v>
      </c>
      <c r="E135" s="3">
        <v>1.5</v>
      </c>
      <c r="F135" s="3">
        <v>3.6548500000000002</v>
      </c>
      <c r="G135" s="3">
        <v>2.9201299999999999</v>
      </c>
      <c r="H135" s="3">
        <f t="shared" si="10"/>
        <v>1.750617935</v>
      </c>
      <c r="I135" s="3">
        <f t="shared" si="11"/>
        <v>-1.4420552850000006</v>
      </c>
    </row>
    <row r="136" spans="2:9" x14ac:dyDescent="0.25">
      <c r="E136" s="3">
        <v>2</v>
      </c>
      <c r="F136" s="3">
        <v>3.1546599999999998</v>
      </c>
      <c r="G136" s="3">
        <v>2.1106500000000001</v>
      </c>
      <c r="H136" s="3">
        <f t="shared" si="10"/>
        <v>1.2653346750000001</v>
      </c>
      <c r="I136" s="3">
        <f t="shared" si="11"/>
        <v>-1.9273385450000005</v>
      </c>
    </row>
    <row r="137" spans="2:9" x14ac:dyDescent="0.25">
      <c r="E137" s="3">
        <v>2.5</v>
      </c>
      <c r="F137" s="3">
        <v>2.6545200000000002</v>
      </c>
      <c r="G137" s="3">
        <v>1.29393</v>
      </c>
      <c r="H137" s="3">
        <f t="shared" si="10"/>
        <v>0.77571103500000005</v>
      </c>
      <c r="I137" s="3">
        <f t="shared" si="11"/>
        <v>-2.4169621850000005</v>
      </c>
    </row>
    <row r="138" spans="2:9" x14ac:dyDescent="0.25">
      <c r="E138" s="3">
        <v>2</v>
      </c>
      <c r="F138" s="3">
        <v>3.1547299999999998</v>
      </c>
      <c r="G138" s="3">
        <v>2.1151</v>
      </c>
      <c r="H138" s="3">
        <f t="shared" si="10"/>
        <v>1.26800245</v>
      </c>
      <c r="I138" s="3">
        <f t="shared" si="11"/>
        <v>-1.9246707700000005</v>
      </c>
    </row>
    <row r="139" spans="2:9" x14ac:dyDescent="0.25">
      <c r="E139" s="3">
        <v>1.5</v>
      </c>
      <c r="F139" s="3">
        <v>3.6555399999999998</v>
      </c>
      <c r="G139" s="3">
        <v>2.9261400000000002</v>
      </c>
      <c r="H139" s="3">
        <f t="shared" si="10"/>
        <v>1.7542209300000002</v>
      </c>
      <c r="I139" s="3">
        <f t="shared" si="11"/>
        <v>-1.4384522900000003</v>
      </c>
    </row>
    <row r="140" spans="2:9" x14ac:dyDescent="0.25">
      <c r="E140" s="3">
        <v>1</v>
      </c>
      <c r="F140" s="3">
        <v>4.1564699999999997</v>
      </c>
      <c r="G140" s="3">
        <v>3.7225999999999999</v>
      </c>
      <c r="H140" s="3">
        <f t="shared" si="10"/>
        <v>2.2316986999999999</v>
      </c>
      <c r="I140" s="3">
        <f t="shared" si="11"/>
        <v>-0.96097452000000061</v>
      </c>
    </row>
    <row r="141" spans="2:9" x14ac:dyDescent="0.25">
      <c r="E141" s="3">
        <v>0.5</v>
      </c>
      <c r="F141" s="3">
        <v>4.6583600000000001</v>
      </c>
      <c r="G141" s="3">
        <v>4.5316599999999996</v>
      </c>
      <c r="H141" s="3">
        <f t="shared" si="10"/>
        <v>2.7167301699999999</v>
      </c>
      <c r="I141" s="3">
        <f t="shared" si="11"/>
        <v>-0.47594305000000059</v>
      </c>
    </row>
    <row r="142" spans="2:9" x14ac:dyDescent="0.25">
      <c r="E142" s="3">
        <v>0</v>
      </c>
      <c r="F142" s="3">
        <v>5.1605499999999997</v>
      </c>
      <c r="G142" s="3">
        <v>5.3247799999999996</v>
      </c>
      <c r="H142" s="3">
        <f t="shared" si="10"/>
        <v>3.1922056099999998</v>
      </c>
      <c r="I142" s="3">
        <f t="shared" si="11"/>
        <v>-4.6761000000072883E-4</v>
      </c>
    </row>
    <row r="143" spans="2:9" x14ac:dyDescent="0.25">
      <c r="E143" s="3">
        <v>-0.5</v>
      </c>
      <c r="F143" s="3">
        <v>5.6631299999999998</v>
      </c>
      <c r="G143" s="3">
        <v>6.1220400000000001</v>
      </c>
      <c r="H143" s="3">
        <f t="shared" si="10"/>
        <v>3.6701629800000002</v>
      </c>
      <c r="I143" s="3">
        <f t="shared" si="11"/>
        <v>0.47748975999999965</v>
      </c>
    </row>
    <row r="144" spans="2:9" x14ac:dyDescent="0.25">
      <c r="E144" s="3">
        <v>-1</v>
      </c>
      <c r="F144" s="3">
        <v>6.1668700000000003</v>
      </c>
      <c r="G144" s="3">
        <v>6.9291099999999997</v>
      </c>
      <c r="H144" s="3">
        <f t="shared" si="10"/>
        <v>4.1540014450000005</v>
      </c>
      <c r="I144" s="3">
        <f t="shared" si="11"/>
        <v>0.96132822499999993</v>
      </c>
    </row>
    <row r="145" spans="2:9" x14ac:dyDescent="0.25">
      <c r="E145" s="3">
        <v>-1.5</v>
      </c>
      <c r="F145" s="3">
        <v>6.67136</v>
      </c>
      <c r="G145" s="3">
        <v>7.7291699999999999</v>
      </c>
      <c r="H145" s="3">
        <f t="shared" si="10"/>
        <v>4.6336374149999999</v>
      </c>
      <c r="I145" s="3">
        <f t="shared" si="11"/>
        <v>1.4409641949999994</v>
      </c>
    </row>
    <row r="146" spans="2:9" x14ac:dyDescent="0.25">
      <c r="E146" s="3">
        <v>-2</v>
      </c>
      <c r="F146" s="3">
        <v>7.1768799999999997</v>
      </c>
      <c r="G146" s="3">
        <v>8.5417900000000007</v>
      </c>
      <c r="H146" s="3">
        <f t="shared" si="10"/>
        <v>5.1208031050000002</v>
      </c>
      <c r="I146" s="3">
        <f t="shared" si="11"/>
        <v>1.9281298849999997</v>
      </c>
    </row>
    <row r="147" spans="2:9" x14ac:dyDescent="0.25">
      <c r="E147" s="3">
        <v>-2.5</v>
      </c>
      <c r="F147" s="3">
        <v>7.6835000000000004</v>
      </c>
      <c r="G147" s="3">
        <v>9.3314299999999992</v>
      </c>
      <c r="H147" s="3">
        <f t="shared" si="10"/>
        <v>5.5941922850000001</v>
      </c>
      <c r="I147" s="3">
        <f t="shared" si="11"/>
        <v>2.4015190649999996</v>
      </c>
    </row>
    <row r="148" spans="2:9" x14ac:dyDescent="0.25">
      <c r="E148" s="3">
        <v>-2</v>
      </c>
      <c r="F148" s="3">
        <v>7.17692</v>
      </c>
      <c r="G148" s="3">
        <v>8.5450099999999996</v>
      </c>
      <c r="H148" s="3">
        <f t="shared" si="10"/>
        <v>5.1227334950000003</v>
      </c>
      <c r="I148" s="3">
        <f t="shared" si="11"/>
        <v>1.9300602749999998</v>
      </c>
    </row>
    <row r="149" spans="2:9" x14ac:dyDescent="0.25">
      <c r="E149" s="3">
        <v>-1.5</v>
      </c>
      <c r="F149" s="3">
        <v>6.6713899999999997</v>
      </c>
      <c r="G149" s="3">
        <v>7.73224</v>
      </c>
      <c r="H149" s="3">
        <f t="shared" si="10"/>
        <v>4.6354778799999998</v>
      </c>
      <c r="I149" s="3">
        <f t="shared" si="11"/>
        <v>1.4428046599999993</v>
      </c>
    </row>
    <row r="150" spans="2:9" x14ac:dyDescent="0.25">
      <c r="E150" s="3">
        <v>-1</v>
      </c>
      <c r="F150" s="3">
        <v>6.1670400000000001</v>
      </c>
      <c r="G150" s="3">
        <v>6.9310499999999999</v>
      </c>
      <c r="H150" s="3">
        <f t="shared" si="10"/>
        <v>4.1551644750000003</v>
      </c>
      <c r="I150" s="3">
        <f t="shared" si="11"/>
        <v>0.96249125499999977</v>
      </c>
    </row>
    <row r="151" spans="2:9" x14ac:dyDescent="0.25">
      <c r="E151" s="3">
        <v>-0.5</v>
      </c>
      <c r="F151" s="3">
        <v>5.6627299999999998</v>
      </c>
      <c r="G151" s="3">
        <v>6.1233500000000003</v>
      </c>
      <c r="H151" s="3">
        <f t="shared" si="10"/>
        <v>3.6709483250000003</v>
      </c>
      <c r="I151" s="3">
        <f t="shared" si="11"/>
        <v>0.47827510499999981</v>
      </c>
    </row>
    <row r="152" spans="2:9" x14ac:dyDescent="0.25">
      <c r="E152" s="3">
        <v>0</v>
      </c>
      <c r="F152" s="3">
        <v>5.16052</v>
      </c>
      <c r="G152" s="3">
        <v>5.3244899999999999</v>
      </c>
      <c r="H152" s="3">
        <f t="shared" si="10"/>
        <v>3.1920317550000004</v>
      </c>
      <c r="I152" s="3">
        <f t="shared" si="11"/>
        <v>-6.4146500000017426E-4</v>
      </c>
    </row>
    <row r="153" spans="2:9" x14ac:dyDescent="0.25">
      <c r="H153" s="3">
        <f t="shared" si="10"/>
        <v>0</v>
      </c>
    </row>
    <row r="160" spans="2:9" x14ac:dyDescent="0.25">
      <c r="B160" s="3" t="s">
        <v>13</v>
      </c>
      <c r="C160" s="3" t="s">
        <v>5</v>
      </c>
      <c r="D160" s="3" t="s">
        <v>4</v>
      </c>
      <c r="E160" s="3" t="s">
        <v>8</v>
      </c>
      <c r="F160" s="3" t="s">
        <v>6</v>
      </c>
      <c r="G160" s="3" t="s">
        <v>65</v>
      </c>
      <c r="H160" s="3" t="s">
        <v>3</v>
      </c>
    </row>
    <row r="161" spans="2:9" x14ac:dyDescent="0.25">
      <c r="B161" s="3" t="s">
        <v>1</v>
      </c>
      <c r="C161" s="3">
        <v>-4.931</v>
      </c>
      <c r="F161" s="3">
        <v>-2.3E-2</v>
      </c>
    </row>
    <row r="162" spans="2:9" x14ac:dyDescent="0.25">
      <c r="B162" s="3" t="s">
        <v>2</v>
      </c>
      <c r="C162" s="3">
        <v>5.1429999999999998</v>
      </c>
      <c r="F162" s="3">
        <v>10.393000000000001</v>
      </c>
      <c r="G162" s="3">
        <v>29.818200000000001</v>
      </c>
      <c r="H162" s="3">
        <v>0.59950000000000003</v>
      </c>
    </row>
    <row r="163" spans="2:9" x14ac:dyDescent="0.25">
      <c r="B163" s="3" t="s">
        <v>7</v>
      </c>
      <c r="C163" s="16">
        <f>(C162+C161)/2</f>
        <v>0.10599999999999987</v>
      </c>
      <c r="E163" s="3">
        <v>0</v>
      </c>
      <c r="F163" s="3">
        <v>5.1407299999999996</v>
      </c>
      <c r="G163" s="3">
        <v>5.6046300000000002</v>
      </c>
      <c r="H163" s="3">
        <f>G163*$H$6</f>
        <v>3.3599756850000002</v>
      </c>
      <c r="I163" s="3">
        <f>H163-$H$163</f>
        <v>0</v>
      </c>
    </row>
    <row r="164" spans="2:9" x14ac:dyDescent="0.25">
      <c r="B164" s="15" t="s">
        <v>37</v>
      </c>
      <c r="C164" s="15"/>
      <c r="E164" s="3">
        <v>0.5</v>
      </c>
      <c r="F164" s="3">
        <v>4.6341700000000001</v>
      </c>
      <c r="G164" s="3">
        <v>4.7973400000000002</v>
      </c>
      <c r="H164" s="3">
        <f t="shared" ref="H164:H183" si="12">G164*$H$6</f>
        <v>2.8760053300000004</v>
      </c>
      <c r="I164" s="3">
        <f t="shared" ref="I164:I183" si="13">H164-$H$163</f>
        <v>-0.48397035499999985</v>
      </c>
    </row>
    <row r="165" spans="2:9" x14ac:dyDescent="0.25">
      <c r="B165" s="3" t="s">
        <v>14</v>
      </c>
      <c r="C165" s="3">
        <v>-0.97397487999999999</v>
      </c>
      <c r="D165" s="3">
        <v>3.36</v>
      </c>
      <c r="E165" s="3">
        <v>1</v>
      </c>
      <c r="F165" s="3">
        <v>4.1289100000000003</v>
      </c>
      <c r="G165" s="3">
        <v>3.9746299999999999</v>
      </c>
      <c r="H165" s="3">
        <f t="shared" si="12"/>
        <v>2.3827906850000002</v>
      </c>
      <c r="I165" s="3">
        <f t="shared" si="13"/>
        <v>-0.97718499999999997</v>
      </c>
    </row>
    <row r="166" spans="2:9" x14ac:dyDescent="0.25">
      <c r="B166" s="3" t="s">
        <v>15</v>
      </c>
      <c r="C166" s="3">
        <v>0.96139693000000004</v>
      </c>
      <c r="D166" s="3">
        <v>-1.5839000000000001</v>
      </c>
      <c r="E166" s="3">
        <v>1.5</v>
      </c>
      <c r="F166" s="3">
        <v>3.6239300000000001</v>
      </c>
      <c r="G166" s="3">
        <v>3.17225</v>
      </c>
      <c r="H166" s="3">
        <f t="shared" si="12"/>
        <v>1.9017638750000001</v>
      </c>
      <c r="I166" s="3">
        <f t="shared" si="13"/>
        <v>-1.4582118100000001</v>
      </c>
    </row>
    <row r="167" spans="2:9" x14ac:dyDescent="0.25">
      <c r="E167" s="3">
        <v>2</v>
      </c>
      <c r="F167" s="3">
        <v>3.1189</v>
      </c>
      <c r="G167" s="3">
        <v>2.3515899999999998</v>
      </c>
      <c r="H167" s="3">
        <f t="shared" si="12"/>
        <v>1.4097782050000001</v>
      </c>
      <c r="I167" s="3">
        <f t="shared" si="13"/>
        <v>-1.9501974800000001</v>
      </c>
    </row>
    <row r="168" spans="2:9" x14ac:dyDescent="0.25">
      <c r="E168" s="3">
        <v>2.2000000000000002</v>
      </c>
      <c r="F168" s="3">
        <v>2.9172600000000002</v>
      </c>
      <c r="G168" s="3">
        <v>2.02094</v>
      </c>
      <c r="H168" s="3">
        <f t="shared" si="12"/>
        <v>1.21155353</v>
      </c>
      <c r="I168" s="3">
        <f t="shared" si="13"/>
        <v>-2.1484221550000004</v>
      </c>
    </row>
    <row r="169" spans="2:9" x14ac:dyDescent="0.25">
      <c r="E169" s="3">
        <v>2</v>
      </c>
      <c r="F169" s="3">
        <v>3.11903</v>
      </c>
      <c r="G169" s="3">
        <v>2.3536899999999998</v>
      </c>
      <c r="H169" s="3">
        <f t="shared" si="12"/>
        <v>1.411037155</v>
      </c>
      <c r="I169" s="3">
        <f t="shared" si="13"/>
        <v>-1.9489385300000002</v>
      </c>
    </row>
    <row r="170" spans="2:9" x14ac:dyDescent="0.25">
      <c r="E170" s="3">
        <v>1.5</v>
      </c>
      <c r="F170" s="3">
        <v>3.6237200000000001</v>
      </c>
      <c r="G170" s="3">
        <v>3.1781600000000001</v>
      </c>
      <c r="H170" s="3">
        <f t="shared" si="12"/>
        <v>1.9053069200000001</v>
      </c>
      <c r="I170" s="3">
        <f t="shared" si="13"/>
        <v>-1.4546687650000001</v>
      </c>
    </row>
    <row r="171" spans="2:9" x14ac:dyDescent="0.25">
      <c r="E171" s="3">
        <v>1</v>
      </c>
      <c r="F171" s="3">
        <v>4.1281499999999998</v>
      </c>
      <c r="G171" s="3">
        <v>3.9811399999999999</v>
      </c>
      <c r="H171" s="3">
        <f t="shared" si="12"/>
        <v>2.3866934300000002</v>
      </c>
      <c r="I171" s="3">
        <f t="shared" si="13"/>
        <v>-0.97328225499999999</v>
      </c>
    </row>
    <row r="172" spans="2:9" x14ac:dyDescent="0.25">
      <c r="E172" s="3">
        <v>0.5</v>
      </c>
      <c r="F172" s="3">
        <v>4.63401</v>
      </c>
      <c r="G172" s="3">
        <v>4.8033000000000001</v>
      </c>
      <c r="H172" s="3">
        <f t="shared" si="12"/>
        <v>2.8795783500000001</v>
      </c>
      <c r="I172" s="3">
        <f t="shared" si="13"/>
        <v>-0.48039733500000015</v>
      </c>
    </row>
    <row r="173" spans="2:9" x14ac:dyDescent="0.25">
      <c r="E173" s="3">
        <v>0</v>
      </c>
      <c r="F173" s="3">
        <v>5.1396899999999999</v>
      </c>
      <c r="G173" s="3">
        <v>5.6074200000000003</v>
      </c>
      <c r="H173" s="3">
        <f t="shared" si="12"/>
        <v>3.3616482900000002</v>
      </c>
      <c r="I173" s="3">
        <f t="shared" si="13"/>
        <v>1.6726049999999937E-3</v>
      </c>
    </row>
    <row r="174" spans="2:9" x14ac:dyDescent="0.25">
      <c r="E174" s="3">
        <v>-0.5</v>
      </c>
      <c r="F174" s="3">
        <v>5.6464699999999999</v>
      </c>
      <c r="G174" s="3">
        <v>6.4112200000000001</v>
      </c>
      <c r="H174" s="3">
        <f t="shared" si="12"/>
        <v>3.8435263900000005</v>
      </c>
      <c r="I174" s="3">
        <f t="shared" si="13"/>
        <v>0.4835507050000003</v>
      </c>
    </row>
    <row r="175" spans="2:9" x14ac:dyDescent="0.25">
      <c r="E175" s="3">
        <v>-1</v>
      </c>
      <c r="F175" s="3">
        <v>6.1532999999999998</v>
      </c>
      <c r="G175" s="3">
        <v>7.2347599999999996</v>
      </c>
      <c r="H175" s="3">
        <f t="shared" si="12"/>
        <v>4.3372386199999999</v>
      </c>
      <c r="I175" s="3">
        <f t="shared" si="13"/>
        <v>0.97726293499999972</v>
      </c>
    </row>
    <row r="176" spans="2:9" x14ac:dyDescent="0.25">
      <c r="E176" s="3">
        <v>-1.5</v>
      </c>
      <c r="F176" s="3">
        <v>6.6620100000000004</v>
      </c>
      <c r="G176" s="3">
        <v>8.04406</v>
      </c>
      <c r="H176" s="3">
        <f t="shared" si="12"/>
        <v>4.8224139700000004</v>
      </c>
      <c r="I176" s="3">
        <f t="shared" si="13"/>
        <v>1.4624382850000002</v>
      </c>
    </row>
    <row r="177" spans="5:9" x14ac:dyDescent="0.25">
      <c r="E177" s="3">
        <v>-2</v>
      </c>
      <c r="F177" s="3">
        <v>7.1713800000000001</v>
      </c>
      <c r="G177" s="3">
        <v>8.8543199999999995</v>
      </c>
      <c r="H177" s="3">
        <f t="shared" si="12"/>
        <v>5.3081648399999999</v>
      </c>
      <c r="I177" s="3">
        <f t="shared" si="13"/>
        <v>1.9481891549999997</v>
      </c>
    </row>
    <row r="178" spans="5:9" x14ac:dyDescent="0.25">
      <c r="E178" s="3">
        <v>-2.5</v>
      </c>
      <c r="F178" s="3">
        <v>7.6812300000000002</v>
      </c>
      <c r="G178" s="3">
        <v>9.6648099999999992</v>
      </c>
      <c r="H178" s="3">
        <f t="shared" si="12"/>
        <v>5.7940535950000003</v>
      </c>
      <c r="I178" s="3">
        <f t="shared" si="13"/>
        <v>2.4340779100000001</v>
      </c>
    </row>
    <row r="179" spans="5:9" x14ac:dyDescent="0.25">
      <c r="E179" s="3">
        <v>-2</v>
      </c>
      <c r="F179" s="3">
        <v>7.1712899999999999</v>
      </c>
      <c r="G179" s="3">
        <v>8.8519500000000004</v>
      </c>
      <c r="H179" s="3">
        <f t="shared" si="12"/>
        <v>5.3067440250000004</v>
      </c>
      <c r="I179" s="3">
        <f t="shared" si="13"/>
        <v>1.9467683400000002</v>
      </c>
    </row>
    <row r="180" spans="5:9" x14ac:dyDescent="0.25">
      <c r="E180" s="3">
        <v>-1.5</v>
      </c>
      <c r="F180" s="3">
        <v>6.6616299999999997</v>
      </c>
      <c r="G180" s="3">
        <v>8.0411300000000008</v>
      </c>
      <c r="H180" s="3">
        <f t="shared" si="12"/>
        <v>4.8206574350000011</v>
      </c>
      <c r="I180" s="3">
        <f t="shared" si="13"/>
        <v>1.4606817500000009</v>
      </c>
    </row>
    <row r="181" spans="5:9" x14ac:dyDescent="0.25">
      <c r="E181" s="3">
        <v>-1</v>
      </c>
      <c r="F181" s="3">
        <v>6.1533600000000002</v>
      </c>
      <c r="G181" s="3">
        <v>7.2304300000000001</v>
      </c>
      <c r="H181" s="3">
        <f t="shared" si="12"/>
        <v>4.3346427850000007</v>
      </c>
      <c r="I181" s="3">
        <f t="shared" si="13"/>
        <v>0.97466710000000045</v>
      </c>
    </row>
    <row r="182" spans="5:9" x14ac:dyDescent="0.25">
      <c r="E182" s="3">
        <v>-0.5</v>
      </c>
      <c r="F182" s="3">
        <v>5.6456400000000002</v>
      </c>
      <c r="G182" s="3">
        <v>6.4065300000000001</v>
      </c>
      <c r="H182" s="3">
        <f t="shared" si="12"/>
        <v>3.8407147350000002</v>
      </c>
      <c r="I182" s="3">
        <f t="shared" si="13"/>
        <v>0.48073904999999995</v>
      </c>
    </row>
    <row r="183" spans="5:9" x14ac:dyDescent="0.25">
      <c r="E183" s="3">
        <v>0</v>
      </c>
      <c r="F183" s="3">
        <v>5.1390200000000004</v>
      </c>
      <c r="G183" s="3">
        <v>5.6014299999999997</v>
      </c>
      <c r="H183" s="3">
        <f t="shared" si="12"/>
        <v>3.3580572850000001</v>
      </c>
      <c r="I183" s="3">
        <f t="shared" si="13"/>
        <v>-1.9184000000000978E-3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83"/>
  <sheetViews>
    <sheetView tabSelected="1" topLeftCell="A166" workbookViewId="0">
      <selection activeCell="C166" sqref="C166"/>
    </sheetView>
  </sheetViews>
  <sheetFormatPr defaultRowHeight="15" x14ac:dyDescent="0.25"/>
  <cols>
    <col min="1" max="1" width="9.140625" style="3"/>
    <col min="2" max="2" width="12.5703125" style="3" customWidth="1"/>
    <col min="3" max="3" width="10.42578125" style="3" customWidth="1"/>
    <col min="4" max="4" width="12.85546875" style="3" customWidth="1"/>
    <col min="5" max="5" width="14.28515625" style="3" customWidth="1"/>
    <col min="6" max="6" width="11.140625" style="3" customWidth="1"/>
    <col min="7" max="7" width="12.85546875" style="3" customWidth="1"/>
    <col min="8" max="16384" width="9.140625" style="3"/>
  </cols>
  <sheetData>
    <row r="1" spans="2:9" ht="26.25" x14ac:dyDescent="0.4">
      <c r="B1" s="1" t="s">
        <v>59</v>
      </c>
    </row>
    <row r="4" spans="2:9" x14ac:dyDescent="0.25">
      <c r="B4" s="3" t="s">
        <v>0</v>
      </c>
      <c r="C4" s="3" t="s">
        <v>5</v>
      </c>
      <c r="D4" s="3" t="s">
        <v>4</v>
      </c>
      <c r="E4" s="3" t="s">
        <v>8</v>
      </c>
      <c r="F4" s="3" t="s">
        <v>6</v>
      </c>
      <c r="G4" s="3" t="s">
        <v>65</v>
      </c>
      <c r="H4" s="3" t="s">
        <v>3</v>
      </c>
    </row>
    <row r="5" spans="2:9" x14ac:dyDescent="0.25">
      <c r="B5" s="3" t="s">
        <v>1</v>
      </c>
      <c r="C5" s="15">
        <v>-100</v>
      </c>
      <c r="F5" s="3">
        <v>-5.74E-2</v>
      </c>
      <c r="G5" s="3" t="s">
        <v>63</v>
      </c>
    </row>
    <row r="6" spans="2:9" x14ac:dyDescent="0.25">
      <c r="B6" s="3" t="s">
        <v>2</v>
      </c>
      <c r="C6" s="15">
        <v>100</v>
      </c>
      <c r="F6" s="3">
        <v>10.446</v>
      </c>
      <c r="G6" s="3">
        <v>29.813400000000001</v>
      </c>
      <c r="H6" s="3">
        <v>0.59950000000000003</v>
      </c>
    </row>
    <row r="7" spans="2:9" x14ac:dyDescent="0.25">
      <c r="B7" s="3" t="s">
        <v>7</v>
      </c>
      <c r="C7" s="16">
        <f>(C6+C5)/2</f>
        <v>0</v>
      </c>
      <c r="E7" s="3">
        <v>0</v>
      </c>
      <c r="F7" s="3">
        <v>5.1450100000000001</v>
      </c>
      <c r="G7" s="3">
        <v>5.18093</v>
      </c>
      <c r="H7" s="3">
        <f>G7*$H$6</f>
        <v>3.105967535</v>
      </c>
      <c r="I7" s="3">
        <f>H7-$H$7</f>
        <v>0</v>
      </c>
    </row>
    <row r="8" spans="2:9" x14ac:dyDescent="0.25">
      <c r="B8" s="15" t="s">
        <v>37</v>
      </c>
      <c r="C8" s="15"/>
      <c r="E8" s="3">
        <v>0.5</v>
      </c>
      <c r="F8" s="3">
        <v>4.6391999999999998</v>
      </c>
      <c r="G8" s="3">
        <v>3.5571999999999999</v>
      </c>
      <c r="H8" s="3">
        <f t="shared" ref="H8:H19" si="0">G8*$H$6</f>
        <v>2.1325414</v>
      </c>
      <c r="I8" s="3">
        <f t="shared" ref="I8:I19" si="1">H8-$H$7</f>
        <v>-0.97342613499999997</v>
      </c>
    </row>
    <row r="9" spans="2:9" x14ac:dyDescent="0.25">
      <c r="B9" s="3" t="s">
        <v>14</v>
      </c>
      <c r="C9" s="3">
        <v>-1.9473616300000001</v>
      </c>
      <c r="D9" s="3">
        <v>3.1025</v>
      </c>
      <c r="E9" s="3">
        <v>1</v>
      </c>
      <c r="F9" s="3">
        <v>4.1361299999999996</v>
      </c>
      <c r="G9" s="3">
        <v>1.9241299999999999</v>
      </c>
      <c r="H9" s="3">
        <f t="shared" si="0"/>
        <v>1.1535159349999999</v>
      </c>
      <c r="I9" s="3">
        <f t="shared" si="1"/>
        <v>-1.9524516000000001</v>
      </c>
    </row>
    <row r="10" spans="2:9" x14ac:dyDescent="0.25">
      <c r="B10" s="3" t="s">
        <v>15</v>
      </c>
      <c r="C10" s="3">
        <v>1.92953054</v>
      </c>
      <c r="D10" s="3">
        <v>-6.8244999999999996</v>
      </c>
      <c r="E10" s="3">
        <v>1.2</v>
      </c>
      <c r="F10" s="3">
        <v>3.9346199999999998</v>
      </c>
      <c r="G10" s="3">
        <v>1.2592699999999999</v>
      </c>
      <c r="H10" s="3">
        <f t="shared" si="0"/>
        <v>0.75493236499999994</v>
      </c>
      <c r="I10" s="3">
        <f t="shared" si="1"/>
        <v>-2.3510351700000003</v>
      </c>
    </row>
    <row r="11" spans="2:9" x14ac:dyDescent="0.25">
      <c r="E11" s="3">
        <v>1</v>
      </c>
      <c r="F11" s="3">
        <v>4.1351599999999999</v>
      </c>
      <c r="G11" s="3">
        <v>1.92811</v>
      </c>
      <c r="H11" s="3">
        <f t="shared" si="0"/>
        <v>1.1559019450000001</v>
      </c>
      <c r="I11" s="3">
        <f t="shared" si="1"/>
        <v>-1.9500655899999999</v>
      </c>
    </row>
    <row r="12" spans="2:9" x14ac:dyDescent="0.25">
      <c r="E12" s="3">
        <v>0.5</v>
      </c>
      <c r="F12" s="3">
        <v>4.64032</v>
      </c>
      <c r="G12" s="3">
        <v>3.56392</v>
      </c>
      <c r="H12" s="3">
        <f t="shared" si="0"/>
        <v>2.1365700400000001</v>
      </c>
      <c r="I12" s="3">
        <f t="shared" si="1"/>
        <v>-0.96939749499999994</v>
      </c>
    </row>
    <row r="13" spans="2:9" x14ac:dyDescent="0.25">
      <c r="E13" s="3">
        <v>0</v>
      </c>
      <c r="F13" s="3">
        <v>5.1440999999999999</v>
      </c>
      <c r="G13" s="3">
        <v>5.1800300000000004</v>
      </c>
      <c r="H13" s="3">
        <f t="shared" si="0"/>
        <v>3.1054279850000004</v>
      </c>
      <c r="I13" s="3">
        <f t="shared" si="1"/>
        <v>-5.3954999999961117E-4</v>
      </c>
    </row>
    <row r="14" spans="2:9" x14ac:dyDescent="0.25">
      <c r="E14" s="3">
        <v>-0.5</v>
      </c>
      <c r="F14" s="3">
        <v>5.6489099999999999</v>
      </c>
      <c r="G14" s="3">
        <v>6.7965099999999996</v>
      </c>
      <c r="H14" s="3">
        <f t="shared" si="0"/>
        <v>4.074507745</v>
      </c>
      <c r="I14" s="3">
        <f t="shared" si="1"/>
        <v>0.96854021000000001</v>
      </c>
    </row>
    <row r="15" spans="2:9" x14ac:dyDescent="0.25">
      <c r="E15" s="3">
        <v>-1</v>
      </c>
      <c r="F15" s="3">
        <v>6.1544299999999996</v>
      </c>
      <c r="G15" s="3">
        <v>8.4270399999999999</v>
      </c>
      <c r="H15" s="3">
        <f t="shared" si="0"/>
        <v>5.0520104799999999</v>
      </c>
      <c r="I15" s="3">
        <f t="shared" si="1"/>
        <v>1.9460429449999999</v>
      </c>
    </row>
    <row r="16" spans="2:9" x14ac:dyDescent="0.25">
      <c r="E16" s="3">
        <v>-1.2</v>
      </c>
      <c r="F16" s="3">
        <v>6.3568199999999999</v>
      </c>
      <c r="G16" s="3">
        <v>9.0590200000000003</v>
      </c>
      <c r="H16" s="3">
        <f t="shared" si="0"/>
        <v>5.4308824900000001</v>
      </c>
      <c r="I16" s="3">
        <f t="shared" si="1"/>
        <v>2.3249149550000001</v>
      </c>
    </row>
    <row r="17" spans="5:9" x14ac:dyDescent="0.25">
      <c r="E17" s="3">
        <v>-1</v>
      </c>
      <c r="F17" s="3">
        <v>6.1540299999999997</v>
      </c>
      <c r="G17" s="3">
        <v>8.4267800000000008</v>
      </c>
      <c r="H17" s="3">
        <f t="shared" si="0"/>
        <v>5.0518546100000004</v>
      </c>
      <c r="I17" s="3">
        <f t="shared" si="1"/>
        <v>1.9458870750000004</v>
      </c>
    </row>
    <row r="18" spans="5:9" x14ac:dyDescent="0.25">
      <c r="E18" s="3">
        <v>-0.5</v>
      </c>
      <c r="F18" s="3">
        <v>5.6486000000000001</v>
      </c>
      <c r="G18" s="3">
        <v>6.7954100000000004</v>
      </c>
      <c r="H18" s="3">
        <f t="shared" si="0"/>
        <v>4.0738482950000003</v>
      </c>
      <c r="I18" s="3">
        <f t="shared" si="1"/>
        <v>0.96788076000000034</v>
      </c>
    </row>
    <row r="19" spans="5:9" x14ac:dyDescent="0.25">
      <c r="E19" s="3">
        <v>0</v>
      </c>
      <c r="F19" s="3">
        <v>5.1442300000000003</v>
      </c>
      <c r="G19" s="3">
        <v>5.1777499999999996</v>
      </c>
      <c r="H19" s="3">
        <f t="shared" si="0"/>
        <v>3.1040611249999999</v>
      </c>
      <c r="I19" s="3">
        <f t="shared" si="1"/>
        <v>-1.9064100000001361E-3</v>
      </c>
    </row>
    <row r="33" spans="2:9" x14ac:dyDescent="0.25">
      <c r="B33" s="3" t="s">
        <v>9</v>
      </c>
      <c r="C33" s="3" t="s">
        <v>5</v>
      </c>
      <c r="D33" s="3" t="s">
        <v>4</v>
      </c>
      <c r="E33" s="3" t="s">
        <v>8</v>
      </c>
      <c r="F33" s="3" t="s">
        <v>6</v>
      </c>
      <c r="G33" s="3" t="s">
        <v>65</v>
      </c>
      <c r="H33" s="3" t="s">
        <v>3</v>
      </c>
    </row>
    <row r="34" spans="2:9" x14ac:dyDescent="0.25">
      <c r="B34" s="3" t="s">
        <v>1</v>
      </c>
      <c r="C34" s="15">
        <v>-100</v>
      </c>
      <c r="F34" s="3">
        <v>-3.5000000000000003E-2</v>
      </c>
      <c r="G34" s="3" t="s">
        <v>63</v>
      </c>
    </row>
    <row r="35" spans="2:9" x14ac:dyDescent="0.25">
      <c r="B35" s="3" t="s">
        <v>2</v>
      </c>
      <c r="C35" s="15">
        <v>100</v>
      </c>
      <c r="F35" s="3">
        <v>10.31</v>
      </c>
      <c r="G35" s="3">
        <v>29.813400000000001</v>
      </c>
      <c r="H35" s="3">
        <v>0.59950000000000003</v>
      </c>
    </row>
    <row r="36" spans="2:9" x14ac:dyDescent="0.25">
      <c r="B36" s="3" t="s">
        <v>7</v>
      </c>
      <c r="C36" s="16">
        <f>(C35+C34)/2</f>
        <v>0</v>
      </c>
      <c r="E36" s="3">
        <v>0</v>
      </c>
      <c r="F36" s="3">
        <v>5.0861900000000002</v>
      </c>
      <c r="G36" s="3">
        <v>5.3577399999999997</v>
      </c>
      <c r="H36" s="3">
        <f>G36*$H$6</f>
        <v>3.2119651299999998</v>
      </c>
      <c r="I36" s="3">
        <f>H36-$H$36</f>
        <v>0</v>
      </c>
    </row>
    <row r="37" spans="2:9" x14ac:dyDescent="0.25">
      <c r="B37" s="15" t="s">
        <v>37</v>
      </c>
      <c r="C37" s="15"/>
      <c r="E37" s="3">
        <v>0.5</v>
      </c>
      <c r="F37" s="3">
        <v>4.5849000000000002</v>
      </c>
      <c r="G37" s="3">
        <v>3.7355100000000001</v>
      </c>
      <c r="H37" s="3">
        <f t="shared" ref="H37:H48" si="2">G37*$H$6</f>
        <v>2.2394382450000001</v>
      </c>
      <c r="I37" s="3">
        <f t="shared" ref="I37:I48" si="3">H37-$H$36</f>
        <v>-0.97252688499999973</v>
      </c>
    </row>
    <row r="38" spans="2:9" x14ac:dyDescent="0.25">
      <c r="B38" s="3" t="s">
        <v>14</v>
      </c>
      <c r="C38" s="3">
        <v>-1.94492909</v>
      </c>
      <c r="D38" s="3">
        <v>3.2107999999999999</v>
      </c>
      <c r="E38" s="3">
        <v>1</v>
      </c>
      <c r="F38" s="3">
        <v>4.0850400000000002</v>
      </c>
      <c r="G38" s="3">
        <v>2.1117499999999998</v>
      </c>
      <c r="H38" s="3">
        <f t="shared" si="2"/>
        <v>1.265994125</v>
      </c>
      <c r="I38" s="3">
        <f t="shared" si="3"/>
        <v>-1.9459710049999999</v>
      </c>
    </row>
    <row r="39" spans="2:9" x14ac:dyDescent="0.25">
      <c r="B39" s="3" t="s">
        <v>15</v>
      </c>
      <c r="C39" s="3">
        <v>1.9401754200000001</v>
      </c>
      <c r="D39" s="3">
        <v>-6.6593999999999998</v>
      </c>
      <c r="E39" s="3">
        <v>1.2</v>
      </c>
      <c r="F39" s="3">
        <v>3.88564</v>
      </c>
      <c r="G39" s="3">
        <v>1.4525999999999999</v>
      </c>
      <c r="H39" s="3">
        <f t="shared" si="2"/>
        <v>0.87083369999999993</v>
      </c>
      <c r="I39" s="3">
        <f t="shared" si="3"/>
        <v>-2.3411314299999999</v>
      </c>
    </row>
    <row r="40" spans="2:9" x14ac:dyDescent="0.25">
      <c r="E40" s="3">
        <v>1</v>
      </c>
      <c r="F40" s="3">
        <v>4.0857200000000002</v>
      </c>
      <c r="G40" s="3">
        <v>2.1154099999999998</v>
      </c>
      <c r="H40" s="3">
        <f t="shared" si="2"/>
        <v>1.2681882949999999</v>
      </c>
      <c r="I40" s="3">
        <f t="shared" si="3"/>
        <v>-1.943776835</v>
      </c>
    </row>
    <row r="41" spans="2:9" x14ac:dyDescent="0.25">
      <c r="E41" s="3">
        <v>0.5</v>
      </c>
      <c r="F41" s="3">
        <v>4.5858600000000003</v>
      </c>
      <c r="G41" s="3">
        <v>3.73976</v>
      </c>
      <c r="H41" s="3">
        <f t="shared" si="2"/>
        <v>2.24198612</v>
      </c>
      <c r="I41" s="3">
        <f t="shared" si="3"/>
        <v>-0.96997900999999986</v>
      </c>
    </row>
    <row r="42" spans="2:9" x14ac:dyDescent="0.25">
      <c r="E42" s="3">
        <v>0</v>
      </c>
      <c r="F42" s="3">
        <v>5.0869499999999999</v>
      </c>
      <c r="G42" s="3">
        <v>5.3594400000000002</v>
      </c>
      <c r="H42" s="3">
        <f t="shared" si="2"/>
        <v>3.2129842800000001</v>
      </c>
      <c r="I42" s="3">
        <f t="shared" si="3"/>
        <v>1.0191500000003018E-3</v>
      </c>
    </row>
    <row r="43" spans="2:9" x14ac:dyDescent="0.25">
      <c r="E43" s="3">
        <v>-0.5</v>
      </c>
      <c r="F43" s="3">
        <v>5.5879700000000003</v>
      </c>
      <c r="G43" s="3">
        <v>6.9790400000000004</v>
      </c>
      <c r="H43" s="3">
        <f t="shared" si="2"/>
        <v>4.1839344800000005</v>
      </c>
      <c r="I43" s="3">
        <f t="shared" si="3"/>
        <v>0.97196935000000062</v>
      </c>
    </row>
    <row r="44" spans="2:9" x14ac:dyDescent="0.25">
      <c r="E44" s="3">
        <v>-1</v>
      </c>
      <c r="F44" s="3">
        <v>6.0906500000000001</v>
      </c>
      <c r="G44" s="3">
        <v>8.6053300000000004</v>
      </c>
      <c r="H44" s="3">
        <f t="shared" si="2"/>
        <v>5.1588953350000004</v>
      </c>
      <c r="I44" s="3">
        <f t="shared" si="3"/>
        <v>1.9469302050000006</v>
      </c>
    </row>
    <row r="45" spans="2:9" x14ac:dyDescent="0.25">
      <c r="E45" s="3">
        <v>-1.2</v>
      </c>
      <c r="F45" s="3">
        <v>6.2911599999999996</v>
      </c>
      <c r="G45" s="3">
        <v>9.2386300000000006</v>
      </c>
      <c r="H45" s="3">
        <f t="shared" si="2"/>
        <v>5.5385586850000008</v>
      </c>
      <c r="I45" s="3">
        <f t="shared" si="3"/>
        <v>2.326593555000001</v>
      </c>
    </row>
    <row r="46" spans="2:9" x14ac:dyDescent="0.25">
      <c r="E46" s="3">
        <v>-1</v>
      </c>
      <c r="F46" s="3">
        <v>6.0903400000000003</v>
      </c>
      <c r="G46" s="3">
        <v>8.6042500000000004</v>
      </c>
      <c r="H46" s="3">
        <f t="shared" si="2"/>
        <v>5.1582478750000007</v>
      </c>
      <c r="I46" s="3">
        <f t="shared" si="3"/>
        <v>1.9462827450000009</v>
      </c>
    </row>
    <row r="47" spans="2:9" x14ac:dyDescent="0.25">
      <c r="E47" s="3">
        <v>-0.5</v>
      </c>
      <c r="F47" s="3">
        <v>5.5876700000000001</v>
      </c>
      <c r="G47" s="3">
        <v>6.9743300000000001</v>
      </c>
      <c r="H47" s="3">
        <f t="shared" si="2"/>
        <v>4.1811108350000001</v>
      </c>
      <c r="I47" s="3">
        <f t="shared" si="3"/>
        <v>0.9691457050000003</v>
      </c>
    </row>
    <row r="48" spans="2:9" x14ac:dyDescent="0.25">
      <c r="E48" s="3">
        <v>0</v>
      </c>
      <c r="F48" s="3">
        <v>5.0862299999999996</v>
      </c>
      <c r="G48" s="3">
        <v>5.3517099999999997</v>
      </c>
      <c r="H48" s="3">
        <f t="shared" si="2"/>
        <v>3.2083501449999998</v>
      </c>
      <c r="I48" s="3">
        <f t="shared" si="3"/>
        <v>-3.614985000000015E-3</v>
      </c>
    </row>
    <row r="67" spans="2:9" x14ac:dyDescent="0.25">
      <c r="B67" s="3" t="s">
        <v>10</v>
      </c>
      <c r="C67" s="3" t="s">
        <v>5</v>
      </c>
      <c r="D67" s="3" t="s">
        <v>4</v>
      </c>
      <c r="E67" s="3" t="s">
        <v>8</v>
      </c>
      <c r="F67" s="3" t="s">
        <v>6</v>
      </c>
      <c r="G67" s="3" t="s">
        <v>65</v>
      </c>
      <c r="H67" s="3" t="s">
        <v>3</v>
      </c>
    </row>
    <row r="68" spans="2:9" x14ac:dyDescent="0.25">
      <c r="B68" s="3" t="s">
        <v>1</v>
      </c>
      <c r="C68" s="15">
        <v>-100</v>
      </c>
      <c r="F68" s="3">
        <v>8.9999999999999993E-3</v>
      </c>
      <c r="G68" s="3" t="s">
        <v>63</v>
      </c>
    </row>
    <row r="69" spans="2:9" x14ac:dyDescent="0.25">
      <c r="B69" s="3" t="s">
        <v>2</v>
      </c>
      <c r="C69" s="15">
        <v>100</v>
      </c>
      <c r="F69" s="3">
        <v>10.404</v>
      </c>
      <c r="G69" s="3">
        <v>29.813400000000001</v>
      </c>
      <c r="H69" s="3">
        <v>0.59950000000000003</v>
      </c>
    </row>
    <row r="70" spans="2:9" x14ac:dyDescent="0.25">
      <c r="B70" s="3" t="s">
        <v>7</v>
      </c>
      <c r="C70" s="16">
        <f>(C69+C68)/2</f>
        <v>0</v>
      </c>
      <c r="E70" s="3">
        <v>0</v>
      </c>
      <c r="F70" s="3">
        <v>5.1561199999999996</v>
      </c>
      <c r="G70" s="3">
        <v>5.2581600000000002</v>
      </c>
      <c r="H70" s="3">
        <f>G70*$H$6</f>
        <v>3.1522669200000002</v>
      </c>
      <c r="I70" s="3">
        <f>H70-$H$70</f>
        <v>0</v>
      </c>
    </row>
    <row r="71" spans="2:9" x14ac:dyDescent="0.25">
      <c r="B71" s="15" t="s">
        <v>37</v>
      </c>
      <c r="C71" s="15"/>
      <c r="E71" s="3">
        <v>0.5</v>
      </c>
      <c r="F71" s="3">
        <v>4.6535599999999997</v>
      </c>
      <c r="G71" s="3">
        <v>4.4538200000000003</v>
      </c>
      <c r="H71" s="3">
        <f t="shared" ref="H71:H90" si="4">G71*$H$6</f>
        <v>2.6700650900000005</v>
      </c>
      <c r="I71" s="3">
        <f t="shared" ref="I71:I90" si="5">H71-$H$70</f>
        <v>-0.48220182999999972</v>
      </c>
    </row>
    <row r="72" spans="2:9" x14ac:dyDescent="0.25">
      <c r="B72" s="3" t="s">
        <v>14</v>
      </c>
      <c r="C72" s="3">
        <v>-0.97083949999999997</v>
      </c>
      <c r="D72" s="3">
        <v>3.1553</v>
      </c>
      <c r="E72" s="3">
        <v>1</v>
      </c>
      <c r="F72" s="3">
        <v>4.1506499999999997</v>
      </c>
      <c r="G72" s="3">
        <v>3.6368399999999999</v>
      </c>
      <c r="H72" s="3">
        <f t="shared" si="4"/>
        <v>2.1802855800000001</v>
      </c>
      <c r="I72" s="3">
        <f t="shared" si="5"/>
        <v>-0.97198134000000014</v>
      </c>
    </row>
    <row r="73" spans="2:9" x14ac:dyDescent="0.25">
      <c r="B73" s="3" t="s">
        <v>15</v>
      </c>
      <c r="C73" s="3">
        <v>0.96688563000000005</v>
      </c>
      <c r="D73" s="3">
        <v>-1.8346</v>
      </c>
      <c r="E73" s="3">
        <v>1.5</v>
      </c>
      <c r="F73" s="3">
        <v>3.6486299999999998</v>
      </c>
      <c r="G73" s="3">
        <v>2.8271299999999999</v>
      </c>
      <c r="H73" s="3">
        <f t="shared" si="4"/>
        <v>1.6948644349999999</v>
      </c>
      <c r="I73" s="3">
        <f t="shared" si="5"/>
        <v>-1.4574024850000002</v>
      </c>
    </row>
    <row r="74" spans="2:9" x14ac:dyDescent="0.25">
      <c r="E74" s="3">
        <v>2</v>
      </c>
      <c r="F74" s="3">
        <v>3.1466099999999999</v>
      </c>
      <c r="G74" s="3">
        <v>2.0055100000000001</v>
      </c>
      <c r="H74" s="3">
        <f t="shared" si="4"/>
        <v>1.2023032450000002</v>
      </c>
      <c r="I74" s="3">
        <f t="shared" si="5"/>
        <v>-1.949963675</v>
      </c>
    </row>
    <row r="75" spans="2:9" x14ac:dyDescent="0.25">
      <c r="E75" s="3">
        <v>2.2000000000000002</v>
      </c>
      <c r="F75" s="3">
        <v>2.9461200000000001</v>
      </c>
      <c r="G75" s="3">
        <v>1.67401</v>
      </c>
      <c r="H75" s="3">
        <f t="shared" si="4"/>
        <v>1.003568995</v>
      </c>
      <c r="I75" s="3">
        <f t="shared" si="5"/>
        <v>-2.1486979250000005</v>
      </c>
    </row>
    <row r="76" spans="2:9" x14ac:dyDescent="0.25">
      <c r="E76" s="3">
        <v>2</v>
      </c>
      <c r="F76" s="3">
        <v>3.14724</v>
      </c>
      <c r="G76" s="3">
        <v>2.0080800000000001</v>
      </c>
      <c r="H76" s="3">
        <f t="shared" si="4"/>
        <v>1.2038439600000002</v>
      </c>
      <c r="I76" s="3">
        <f t="shared" si="5"/>
        <v>-1.94842296</v>
      </c>
    </row>
    <row r="77" spans="2:9" x14ac:dyDescent="0.25">
      <c r="E77" s="3">
        <v>1.5</v>
      </c>
      <c r="F77" s="3">
        <v>3.6496900000000001</v>
      </c>
      <c r="G77" s="3">
        <v>2.8330299999999999</v>
      </c>
      <c r="H77" s="3">
        <f t="shared" si="4"/>
        <v>1.698401485</v>
      </c>
      <c r="I77" s="3">
        <f t="shared" si="5"/>
        <v>-1.4538654350000002</v>
      </c>
    </row>
    <row r="78" spans="2:9" x14ac:dyDescent="0.25">
      <c r="E78" s="3">
        <v>1</v>
      </c>
      <c r="F78" s="3">
        <v>4.1523199999999996</v>
      </c>
      <c r="G78" s="3">
        <v>3.6433900000000001</v>
      </c>
      <c r="H78" s="3">
        <f t="shared" si="4"/>
        <v>2.1842123050000004</v>
      </c>
      <c r="I78" s="3">
        <f t="shared" si="5"/>
        <v>-0.96805461499999979</v>
      </c>
    </row>
    <row r="79" spans="2:9" x14ac:dyDescent="0.25">
      <c r="E79" s="3">
        <v>0.5</v>
      </c>
      <c r="F79" s="3">
        <v>4.65517</v>
      </c>
      <c r="G79" s="3">
        <v>4.4584200000000003</v>
      </c>
      <c r="H79" s="3">
        <f t="shared" si="4"/>
        <v>2.6728227900000001</v>
      </c>
      <c r="I79" s="3">
        <f t="shared" si="5"/>
        <v>-0.47944413000000008</v>
      </c>
    </row>
    <row r="80" spans="2:9" x14ac:dyDescent="0.25">
      <c r="E80" s="3">
        <v>0</v>
      </c>
      <c r="F80" s="3">
        <v>5.1584899999999996</v>
      </c>
      <c r="G80" s="3">
        <v>5.2638400000000001</v>
      </c>
      <c r="H80" s="3">
        <f t="shared" si="4"/>
        <v>3.1556720800000004</v>
      </c>
      <c r="I80" s="3">
        <f t="shared" si="5"/>
        <v>3.4051600000002402E-3</v>
      </c>
    </row>
    <row r="81" spans="5:9" x14ac:dyDescent="0.25">
      <c r="E81" s="3">
        <v>-0.5</v>
      </c>
      <c r="F81" s="3">
        <v>5.66275</v>
      </c>
      <c r="G81" s="3">
        <v>6.0717400000000001</v>
      </c>
      <c r="H81" s="3">
        <f t="shared" si="4"/>
        <v>3.6400081300000005</v>
      </c>
      <c r="I81" s="3">
        <f t="shared" si="5"/>
        <v>0.48774121000000026</v>
      </c>
    </row>
    <row r="82" spans="5:9" x14ac:dyDescent="0.25">
      <c r="E82" s="3">
        <v>-1</v>
      </c>
      <c r="F82" s="3">
        <v>6.1673600000000004</v>
      </c>
      <c r="G82" s="3">
        <v>6.88741</v>
      </c>
      <c r="H82" s="3">
        <f t="shared" si="4"/>
        <v>4.1290022950000003</v>
      </c>
      <c r="I82" s="3">
        <f t="shared" si="5"/>
        <v>0.97673537500000007</v>
      </c>
    </row>
    <row r="83" spans="5:9" x14ac:dyDescent="0.25">
      <c r="E83" s="3">
        <v>-1.5</v>
      </c>
      <c r="F83" s="3">
        <v>6.6734099999999996</v>
      </c>
      <c r="G83" s="3">
        <v>7.6999199999999997</v>
      </c>
      <c r="H83" s="3">
        <f t="shared" si="4"/>
        <v>4.6161020400000004</v>
      </c>
      <c r="I83" s="3">
        <f t="shared" si="5"/>
        <v>1.4638351200000002</v>
      </c>
    </row>
    <row r="84" spans="5:9" x14ac:dyDescent="0.25">
      <c r="E84" s="3">
        <v>-2</v>
      </c>
      <c r="F84" s="3">
        <v>7.1804199999999998</v>
      </c>
      <c r="G84" s="3">
        <v>8.5221599999999995</v>
      </c>
      <c r="H84" s="3">
        <f t="shared" si="4"/>
        <v>5.10903492</v>
      </c>
      <c r="I84" s="3">
        <f t="shared" si="5"/>
        <v>1.9567679999999998</v>
      </c>
    </row>
    <row r="85" spans="5:9" x14ac:dyDescent="0.25">
      <c r="E85" s="3">
        <v>-2.5</v>
      </c>
      <c r="F85" s="3">
        <v>7.6882200000000003</v>
      </c>
      <c r="G85" s="3">
        <v>9.3227200000000003</v>
      </c>
      <c r="H85" s="3">
        <f t="shared" si="4"/>
        <v>5.5889706400000003</v>
      </c>
      <c r="I85" s="3">
        <f t="shared" si="5"/>
        <v>2.4367037200000001</v>
      </c>
    </row>
    <row r="86" spans="5:9" x14ac:dyDescent="0.25">
      <c r="E86" s="3">
        <v>-2</v>
      </c>
      <c r="F86" s="3">
        <v>7.1802599999999996</v>
      </c>
      <c r="G86" s="3">
        <v>8.5234900000000007</v>
      </c>
      <c r="H86" s="3">
        <f t="shared" si="4"/>
        <v>5.1098322550000006</v>
      </c>
      <c r="I86" s="3">
        <f t="shared" si="5"/>
        <v>1.9575653350000004</v>
      </c>
    </row>
    <row r="87" spans="5:9" x14ac:dyDescent="0.25">
      <c r="E87" s="3">
        <v>-1.5</v>
      </c>
      <c r="F87" s="3">
        <v>6.6736899999999997</v>
      </c>
      <c r="G87" s="3">
        <v>7.70146</v>
      </c>
      <c r="H87" s="3">
        <f t="shared" si="4"/>
        <v>4.6170252700000001</v>
      </c>
      <c r="I87" s="3">
        <f t="shared" si="5"/>
        <v>1.4647583499999999</v>
      </c>
    </row>
    <row r="88" spans="5:9" x14ac:dyDescent="0.25">
      <c r="E88" s="3">
        <v>-1</v>
      </c>
      <c r="F88" s="3">
        <v>6.1679199999999996</v>
      </c>
      <c r="G88" s="3">
        <v>6.88849</v>
      </c>
      <c r="H88" s="3">
        <f t="shared" si="4"/>
        <v>4.129649755</v>
      </c>
      <c r="I88" s="3">
        <f t="shared" si="5"/>
        <v>0.97738283499999978</v>
      </c>
    </row>
    <row r="89" spans="5:9" x14ac:dyDescent="0.25">
      <c r="E89" s="3">
        <v>-0.5</v>
      </c>
      <c r="F89" s="3">
        <v>5.6625100000000002</v>
      </c>
      <c r="G89" s="3">
        <v>6.0726500000000003</v>
      </c>
      <c r="H89" s="3">
        <f t="shared" si="4"/>
        <v>3.6405536750000005</v>
      </c>
      <c r="I89" s="3">
        <f t="shared" si="5"/>
        <v>0.48828675500000029</v>
      </c>
    </row>
    <row r="90" spans="5:9" x14ac:dyDescent="0.25">
      <c r="E90" s="3">
        <v>0</v>
      </c>
      <c r="F90" s="3">
        <v>5.1591500000000003</v>
      </c>
      <c r="G90" s="3">
        <v>5.2642899999999999</v>
      </c>
      <c r="H90" s="3">
        <f t="shared" si="4"/>
        <v>3.155941855</v>
      </c>
      <c r="I90" s="3">
        <f t="shared" si="5"/>
        <v>3.6749349999998238E-3</v>
      </c>
    </row>
    <row r="98" spans="2:9" x14ac:dyDescent="0.25">
      <c r="B98" s="3" t="s">
        <v>11</v>
      </c>
      <c r="C98" s="3" t="s">
        <v>5</v>
      </c>
      <c r="D98" s="3" t="s">
        <v>4</v>
      </c>
      <c r="E98" s="3" t="s">
        <v>8</v>
      </c>
      <c r="F98" s="3" t="s">
        <v>6</v>
      </c>
      <c r="G98" s="3" t="s">
        <v>65</v>
      </c>
      <c r="H98" s="3" t="s">
        <v>3</v>
      </c>
    </row>
    <row r="99" spans="2:9" x14ac:dyDescent="0.25">
      <c r="B99" s="3" t="s">
        <v>1</v>
      </c>
      <c r="C99" s="15">
        <v>-100</v>
      </c>
      <c r="F99" s="3">
        <v>-7.2999999999999995E-2</v>
      </c>
      <c r="G99" s="3" t="s">
        <v>63</v>
      </c>
    </row>
    <row r="100" spans="2:9" x14ac:dyDescent="0.25">
      <c r="B100" s="3" t="s">
        <v>2</v>
      </c>
      <c r="C100" s="15">
        <v>100</v>
      </c>
      <c r="F100" s="3">
        <v>10.276999999999999</v>
      </c>
      <c r="G100" s="3">
        <v>29.813400000000001</v>
      </c>
      <c r="H100" s="3">
        <v>0.59950000000000003</v>
      </c>
    </row>
    <row r="101" spans="2:9" x14ac:dyDescent="0.25">
      <c r="B101" s="3" t="s">
        <v>7</v>
      </c>
      <c r="C101" s="16">
        <f>(C100+C99)/2</f>
        <v>0</v>
      </c>
      <c r="E101" s="3">
        <v>0</v>
      </c>
      <c r="F101" s="3">
        <v>5.0554800000000002</v>
      </c>
      <c r="G101" s="3">
        <v>4.8952200000000001</v>
      </c>
      <c r="H101" s="3">
        <f>G101*$H$6</f>
        <v>2.9346843900000001</v>
      </c>
      <c r="I101" s="3">
        <f>H101-$H$101</f>
        <v>0</v>
      </c>
    </row>
    <row r="102" spans="2:9" x14ac:dyDescent="0.25">
      <c r="B102" s="15" t="s">
        <v>37</v>
      </c>
      <c r="C102" s="15"/>
      <c r="E102" s="3">
        <v>0.5</v>
      </c>
      <c r="F102" s="3">
        <v>4.54915</v>
      </c>
      <c r="G102" s="3">
        <v>4.0665300000000002</v>
      </c>
      <c r="H102" s="3">
        <f t="shared" ref="H102:H121" si="6">G102*$H$6</f>
        <v>2.4378847350000004</v>
      </c>
      <c r="I102" s="3">
        <f t="shared" ref="I102:I121" si="7">H102-$H$101</f>
        <v>-0.49679965499999978</v>
      </c>
    </row>
    <row r="103" spans="2:9" x14ac:dyDescent="0.25">
      <c r="B103" s="3" t="s">
        <v>14</v>
      </c>
      <c r="C103" s="3">
        <v>-0.98237036</v>
      </c>
      <c r="D103" s="3">
        <v>2.9308000000000001</v>
      </c>
      <c r="E103" s="3">
        <v>1</v>
      </c>
      <c r="F103" s="3">
        <v>4.0447800000000003</v>
      </c>
      <c r="G103" s="3">
        <v>3.2551100000000002</v>
      </c>
      <c r="H103" s="3">
        <f t="shared" si="6"/>
        <v>1.9514384450000002</v>
      </c>
      <c r="I103" s="3">
        <f t="shared" si="7"/>
        <v>-0.98324594499999995</v>
      </c>
    </row>
    <row r="104" spans="2:9" x14ac:dyDescent="0.25">
      <c r="B104" s="3" t="s">
        <v>15</v>
      </c>
      <c r="C104" s="3">
        <v>0.97326831000000003</v>
      </c>
      <c r="D104" s="3">
        <v>-1.9903999999999999</v>
      </c>
      <c r="E104" s="3">
        <v>1.5</v>
      </c>
      <c r="F104" s="3">
        <v>3.5432700000000001</v>
      </c>
      <c r="G104" s="3">
        <v>2.43201</v>
      </c>
      <c r="H104" s="3">
        <f t="shared" si="6"/>
        <v>1.4579899950000001</v>
      </c>
      <c r="I104" s="3">
        <f t="shared" si="7"/>
        <v>-1.476694395</v>
      </c>
    </row>
    <row r="105" spans="2:9" x14ac:dyDescent="0.25">
      <c r="E105" s="3">
        <v>2</v>
      </c>
      <c r="F105" s="3">
        <v>3.0409099999999998</v>
      </c>
      <c r="G105" s="3">
        <v>1.6041300000000001</v>
      </c>
      <c r="H105" s="3">
        <f t="shared" si="6"/>
        <v>0.96167593500000004</v>
      </c>
      <c r="I105" s="3">
        <f t="shared" si="7"/>
        <v>-1.973008455</v>
      </c>
    </row>
    <row r="106" spans="2:9" x14ac:dyDescent="0.25">
      <c r="E106" s="3">
        <v>2.2000000000000002</v>
      </c>
      <c r="F106" s="3">
        <v>2.8399899999999998</v>
      </c>
      <c r="G106" s="3">
        <v>1.2665500000000001</v>
      </c>
      <c r="H106" s="3">
        <f t="shared" si="6"/>
        <v>0.75929672500000012</v>
      </c>
      <c r="I106" s="3">
        <f t="shared" si="7"/>
        <v>-2.1753876650000001</v>
      </c>
    </row>
    <row r="107" spans="2:9" x14ac:dyDescent="0.25">
      <c r="E107" s="3">
        <v>2</v>
      </c>
      <c r="F107" s="3">
        <v>3.0405600000000002</v>
      </c>
      <c r="G107" s="3">
        <v>1.60602</v>
      </c>
      <c r="H107" s="3">
        <f t="shared" si="6"/>
        <v>0.96280899000000009</v>
      </c>
      <c r="I107" s="3">
        <f t="shared" si="7"/>
        <v>-1.9718754000000001</v>
      </c>
    </row>
    <row r="108" spans="2:9" x14ac:dyDescent="0.25">
      <c r="E108" s="3">
        <v>1.5</v>
      </c>
      <c r="F108" s="3">
        <v>3.54331</v>
      </c>
      <c r="G108" s="3">
        <v>2.4376799999999998</v>
      </c>
      <c r="H108" s="3">
        <f t="shared" si="6"/>
        <v>1.46138916</v>
      </c>
      <c r="I108" s="3">
        <f t="shared" si="7"/>
        <v>-1.4732952300000002</v>
      </c>
    </row>
    <row r="109" spans="2:9" x14ac:dyDescent="0.25">
      <c r="E109" s="3">
        <v>1</v>
      </c>
      <c r="F109" s="3">
        <v>4.0460099999999999</v>
      </c>
      <c r="G109" s="3">
        <v>3.2639800000000001</v>
      </c>
      <c r="H109" s="3">
        <f t="shared" si="6"/>
        <v>1.9567560100000001</v>
      </c>
      <c r="I109" s="3">
        <f t="shared" si="7"/>
        <v>-0.97792838000000004</v>
      </c>
    </row>
    <row r="110" spans="2:9" x14ac:dyDescent="0.25">
      <c r="E110" s="3">
        <v>0.5</v>
      </c>
      <c r="F110" s="3">
        <v>4.5499700000000001</v>
      </c>
      <c r="G110" s="3">
        <v>4.0743499999999999</v>
      </c>
      <c r="H110" s="3">
        <f t="shared" si="6"/>
        <v>2.4425728250000001</v>
      </c>
      <c r="I110" s="3">
        <f t="shared" si="7"/>
        <v>-0.49211156500000008</v>
      </c>
    </row>
    <row r="111" spans="2:9" x14ac:dyDescent="0.25">
      <c r="E111" s="3">
        <v>0</v>
      </c>
      <c r="F111" s="3">
        <v>5.0540099999999999</v>
      </c>
      <c r="G111" s="3">
        <v>4.8972300000000004</v>
      </c>
      <c r="H111" s="3">
        <f t="shared" si="6"/>
        <v>2.9358893850000003</v>
      </c>
      <c r="I111" s="3">
        <f t="shared" si="7"/>
        <v>1.204995000000153E-3</v>
      </c>
    </row>
    <row r="112" spans="2:9" x14ac:dyDescent="0.25">
      <c r="E112" s="3">
        <v>-0.5</v>
      </c>
      <c r="F112" s="3">
        <v>5.5586900000000004</v>
      </c>
      <c r="G112" s="3">
        <v>5.7097199999999999</v>
      </c>
      <c r="H112" s="3">
        <f t="shared" si="6"/>
        <v>3.42297714</v>
      </c>
      <c r="I112" s="3">
        <f t="shared" si="7"/>
        <v>0.48829274999999983</v>
      </c>
    </row>
    <row r="113" spans="5:9" x14ac:dyDescent="0.25">
      <c r="E113" s="3">
        <v>-1</v>
      </c>
      <c r="F113" s="3">
        <v>6.0636900000000002</v>
      </c>
      <c r="G113" s="3">
        <v>6.5194400000000003</v>
      </c>
      <c r="H113" s="3">
        <f t="shared" si="6"/>
        <v>3.9084042800000005</v>
      </c>
      <c r="I113" s="3">
        <f t="shared" si="7"/>
        <v>0.97371989000000037</v>
      </c>
    </row>
    <row r="114" spans="5:9" x14ac:dyDescent="0.25">
      <c r="E114" s="3">
        <v>-1.5</v>
      </c>
      <c r="F114" s="3">
        <v>6.5703300000000002</v>
      </c>
      <c r="G114" s="3">
        <v>7.3488600000000002</v>
      </c>
      <c r="H114" s="3">
        <f t="shared" si="6"/>
        <v>4.4056415700000002</v>
      </c>
      <c r="I114" s="3">
        <f t="shared" si="7"/>
        <v>1.4709571800000001</v>
      </c>
    </row>
    <row r="115" spans="5:9" x14ac:dyDescent="0.25">
      <c r="E115" s="3">
        <v>-2</v>
      </c>
      <c r="F115" s="3">
        <v>7.0779300000000003</v>
      </c>
      <c r="G115" s="3">
        <v>8.1660299999999992</v>
      </c>
      <c r="H115" s="3">
        <f t="shared" si="6"/>
        <v>4.8955349849999994</v>
      </c>
      <c r="I115" s="3">
        <f t="shared" si="7"/>
        <v>1.9608505949999993</v>
      </c>
    </row>
    <row r="116" spans="5:9" x14ac:dyDescent="0.25">
      <c r="E116" s="3">
        <v>-2.5</v>
      </c>
      <c r="F116" s="3">
        <v>7.58622</v>
      </c>
      <c r="G116" s="3">
        <v>8.9769699999999997</v>
      </c>
      <c r="H116" s="3">
        <f t="shared" si="6"/>
        <v>5.3816935150000003</v>
      </c>
      <c r="I116" s="3">
        <f t="shared" si="7"/>
        <v>2.4470091250000001</v>
      </c>
    </row>
    <row r="117" spans="5:9" x14ac:dyDescent="0.25">
      <c r="E117" s="3">
        <v>-2</v>
      </c>
      <c r="F117" s="3">
        <v>7.0775199999999998</v>
      </c>
      <c r="G117" s="3">
        <v>8.1663099999999993</v>
      </c>
      <c r="H117" s="3">
        <f t="shared" si="6"/>
        <v>4.8957028449999997</v>
      </c>
      <c r="I117" s="3">
        <f t="shared" si="7"/>
        <v>1.9610184549999996</v>
      </c>
    </row>
    <row r="118" spans="5:9" x14ac:dyDescent="0.25">
      <c r="E118" s="3">
        <v>-1.5</v>
      </c>
      <c r="F118" s="3">
        <v>6.5697099999999997</v>
      </c>
      <c r="G118" s="3">
        <v>7.3484100000000003</v>
      </c>
      <c r="H118" s="3">
        <f t="shared" si="6"/>
        <v>4.4053717950000006</v>
      </c>
      <c r="I118" s="3">
        <f t="shared" si="7"/>
        <v>1.4706874050000005</v>
      </c>
    </row>
    <row r="119" spans="5:9" x14ac:dyDescent="0.25">
      <c r="E119" s="3">
        <v>-1</v>
      </c>
      <c r="F119" s="3">
        <v>6.0635500000000002</v>
      </c>
      <c r="G119" s="3">
        <v>6.5183600000000004</v>
      </c>
      <c r="H119" s="3">
        <f t="shared" si="6"/>
        <v>3.9077568200000004</v>
      </c>
      <c r="I119" s="3">
        <f t="shared" si="7"/>
        <v>0.97307243000000021</v>
      </c>
    </row>
    <row r="120" spans="5:9" x14ac:dyDescent="0.25">
      <c r="E120" s="3">
        <v>-0.5</v>
      </c>
      <c r="F120" s="3">
        <v>5.5578900000000004</v>
      </c>
      <c r="G120" s="3">
        <v>5.7076700000000002</v>
      </c>
      <c r="H120" s="3">
        <f t="shared" si="6"/>
        <v>3.4217481650000003</v>
      </c>
      <c r="I120" s="3">
        <f t="shared" si="7"/>
        <v>0.4870637750000002</v>
      </c>
    </row>
    <row r="121" spans="5:9" x14ac:dyDescent="0.25">
      <c r="E121" s="3">
        <v>0</v>
      </c>
      <c r="F121" s="3">
        <v>5.05281</v>
      </c>
      <c r="G121" s="3">
        <v>4.8946100000000001</v>
      </c>
      <c r="H121" s="3">
        <f t="shared" si="6"/>
        <v>2.9343186950000004</v>
      </c>
      <c r="I121" s="3">
        <f t="shared" si="7"/>
        <v>-3.6569499999972166E-4</v>
      </c>
    </row>
    <row r="129" spans="2:9" x14ac:dyDescent="0.25">
      <c r="B129" s="3" t="s">
        <v>12</v>
      </c>
      <c r="C129" s="3" t="s">
        <v>5</v>
      </c>
      <c r="D129" s="3" t="s">
        <v>4</v>
      </c>
      <c r="E129" s="3" t="s">
        <v>8</v>
      </c>
      <c r="F129" s="3" t="s">
        <v>6</v>
      </c>
      <c r="G129" s="3" t="s">
        <v>65</v>
      </c>
      <c r="H129" s="3" t="s">
        <v>3</v>
      </c>
    </row>
    <row r="130" spans="2:9" x14ac:dyDescent="0.25">
      <c r="B130" s="3" t="s">
        <v>1</v>
      </c>
      <c r="C130" s="15">
        <v>-100</v>
      </c>
      <c r="F130" s="3">
        <v>-4.1599999999999998E-2</v>
      </c>
      <c r="G130" s="3" t="s">
        <v>63</v>
      </c>
    </row>
    <row r="131" spans="2:9" x14ac:dyDescent="0.25">
      <c r="B131" s="3" t="s">
        <v>2</v>
      </c>
      <c r="C131" s="15">
        <v>100</v>
      </c>
      <c r="F131" s="3">
        <v>10.33</v>
      </c>
      <c r="G131" s="3">
        <v>29.813400000000001</v>
      </c>
      <c r="H131" s="3">
        <v>0.59950000000000003</v>
      </c>
    </row>
    <row r="132" spans="2:9" x14ac:dyDescent="0.25">
      <c r="B132" s="3" t="s">
        <v>7</v>
      </c>
      <c r="C132" s="16">
        <f>(C131+C130)/2</f>
        <v>0</v>
      </c>
      <c r="E132" s="3">
        <v>0</v>
      </c>
      <c r="F132" s="3">
        <v>5.0917500000000002</v>
      </c>
      <c r="G132" s="3">
        <v>5.2228599999999998</v>
      </c>
      <c r="H132" s="3">
        <f>G132*$H$6</f>
        <v>3.1311045700000002</v>
      </c>
      <c r="I132" s="3">
        <f>H132-$H$132</f>
        <v>0</v>
      </c>
    </row>
    <row r="133" spans="2:9" x14ac:dyDescent="0.25">
      <c r="B133" s="15" t="s">
        <v>37</v>
      </c>
      <c r="C133" s="15"/>
      <c r="E133" s="3">
        <v>0.5</v>
      </c>
      <c r="F133" s="3">
        <v>4.5881499999999997</v>
      </c>
      <c r="G133" s="3">
        <v>4.4140300000000003</v>
      </c>
      <c r="H133" s="3">
        <f t="shared" ref="H133:H152" si="8">G133*$H$6</f>
        <v>2.6462109850000002</v>
      </c>
      <c r="I133" s="3">
        <f t="shared" ref="I133:I152" si="9">H133-$H$132</f>
        <v>-0.48489358500000002</v>
      </c>
    </row>
    <row r="134" spans="2:9" x14ac:dyDescent="0.25">
      <c r="B134" s="3" t="s">
        <v>14</v>
      </c>
      <c r="C134" s="3">
        <v>-0.97878556999999999</v>
      </c>
      <c r="D134" s="3">
        <v>3.1335999999999999</v>
      </c>
      <c r="E134" s="3">
        <v>1</v>
      </c>
      <c r="F134" s="3">
        <v>4.0863300000000002</v>
      </c>
      <c r="G134" s="3">
        <v>3.59436</v>
      </c>
      <c r="H134" s="3">
        <f t="shared" si="8"/>
        <v>2.15481882</v>
      </c>
      <c r="I134" s="3">
        <f t="shared" si="9"/>
        <v>-0.97628575000000017</v>
      </c>
    </row>
    <row r="135" spans="2:9" x14ac:dyDescent="0.25">
      <c r="B135" s="3" t="s">
        <v>15</v>
      </c>
      <c r="C135" s="3">
        <v>0.97249377000000004</v>
      </c>
      <c r="D135" s="3">
        <v>-1.8214999999999999</v>
      </c>
      <c r="E135" s="3">
        <v>1.5</v>
      </c>
      <c r="F135" s="3">
        <v>3.5864099999999999</v>
      </c>
      <c r="G135" s="3">
        <v>2.78193</v>
      </c>
      <c r="H135" s="3">
        <f t="shared" si="8"/>
        <v>1.667767035</v>
      </c>
      <c r="I135" s="3">
        <f t="shared" si="9"/>
        <v>-1.4633375350000002</v>
      </c>
    </row>
    <row r="136" spans="2:9" x14ac:dyDescent="0.25">
      <c r="E136" s="3">
        <v>2</v>
      </c>
      <c r="F136" s="3">
        <v>3.0852400000000002</v>
      </c>
      <c r="G136" s="3">
        <v>1.9559899999999999</v>
      </c>
      <c r="H136" s="3">
        <f t="shared" si="8"/>
        <v>1.1726160050000001</v>
      </c>
      <c r="I136" s="3">
        <f t="shared" si="9"/>
        <v>-1.9584885650000001</v>
      </c>
    </row>
    <row r="137" spans="2:9" x14ac:dyDescent="0.25">
      <c r="E137" s="3">
        <v>2.2000000000000002</v>
      </c>
      <c r="F137" s="3">
        <v>2.8849900000000002</v>
      </c>
      <c r="G137" s="3">
        <v>1.62486</v>
      </c>
      <c r="H137" s="3">
        <f t="shared" si="8"/>
        <v>0.97410357000000003</v>
      </c>
      <c r="I137" s="3">
        <f t="shared" si="9"/>
        <v>-2.1570010000000002</v>
      </c>
    </row>
    <row r="138" spans="2:9" x14ac:dyDescent="0.25">
      <c r="E138" s="3">
        <v>2</v>
      </c>
      <c r="F138" s="3">
        <v>3.08548</v>
      </c>
      <c r="G138" s="3">
        <v>1.95842</v>
      </c>
      <c r="H138" s="3">
        <f t="shared" si="8"/>
        <v>1.1740727900000001</v>
      </c>
      <c r="I138" s="3">
        <f t="shared" si="9"/>
        <v>-1.9570317800000001</v>
      </c>
    </row>
    <row r="139" spans="2:9" x14ac:dyDescent="0.25">
      <c r="E139" s="3">
        <v>1.5</v>
      </c>
      <c r="F139" s="3">
        <v>3.58752</v>
      </c>
      <c r="G139" s="3">
        <v>2.7869100000000002</v>
      </c>
      <c r="H139" s="3">
        <f t="shared" si="8"/>
        <v>1.6707525450000003</v>
      </c>
      <c r="I139" s="3">
        <f t="shared" si="9"/>
        <v>-1.4603520249999999</v>
      </c>
    </row>
    <row r="140" spans="2:9" x14ac:dyDescent="0.25">
      <c r="E140" s="3">
        <v>1</v>
      </c>
      <c r="F140" s="3">
        <v>4.0887700000000002</v>
      </c>
      <c r="G140" s="3">
        <v>3.60121</v>
      </c>
      <c r="H140" s="3">
        <f t="shared" si="8"/>
        <v>2.1589253950000002</v>
      </c>
      <c r="I140" s="3">
        <f t="shared" si="9"/>
        <v>-0.97217917499999995</v>
      </c>
    </row>
    <row r="141" spans="2:9" x14ac:dyDescent="0.25">
      <c r="E141" s="3">
        <v>0.5</v>
      </c>
      <c r="F141" s="3">
        <v>4.59084</v>
      </c>
      <c r="G141" s="3">
        <v>4.4188099999999997</v>
      </c>
      <c r="H141" s="3">
        <f t="shared" si="8"/>
        <v>2.6490765949999999</v>
      </c>
      <c r="I141" s="3">
        <f t="shared" si="9"/>
        <v>-0.48202797500000027</v>
      </c>
    </row>
    <row r="142" spans="2:9" x14ac:dyDescent="0.25">
      <c r="E142" s="3">
        <v>0</v>
      </c>
      <c r="F142" s="3">
        <v>5.0928100000000001</v>
      </c>
      <c r="G142" s="3">
        <v>5.2260099999999996</v>
      </c>
      <c r="H142" s="3">
        <f t="shared" si="8"/>
        <v>3.1329929949999999</v>
      </c>
      <c r="I142" s="3">
        <f t="shared" si="9"/>
        <v>1.8884249999997493E-3</v>
      </c>
    </row>
    <row r="143" spans="2:9" x14ac:dyDescent="0.25">
      <c r="E143" s="3">
        <v>-0.5</v>
      </c>
      <c r="F143" s="3">
        <v>5.5964299999999998</v>
      </c>
      <c r="G143" s="3">
        <v>6.0396299999999998</v>
      </c>
      <c r="H143" s="3">
        <f t="shared" si="8"/>
        <v>3.6207581850000001</v>
      </c>
      <c r="I143" s="3">
        <f t="shared" si="9"/>
        <v>0.48965361499999993</v>
      </c>
    </row>
    <row r="144" spans="2:9" x14ac:dyDescent="0.25">
      <c r="E144" s="3">
        <v>-1</v>
      </c>
      <c r="F144" s="3">
        <v>6.1002599999999996</v>
      </c>
      <c r="G144" s="3">
        <v>6.8561899999999998</v>
      </c>
      <c r="H144" s="3">
        <f t="shared" si="8"/>
        <v>4.1102859050000005</v>
      </c>
      <c r="I144" s="3">
        <f t="shared" si="9"/>
        <v>0.97918133500000026</v>
      </c>
    </row>
    <row r="145" spans="2:9" x14ac:dyDescent="0.25">
      <c r="E145" s="3">
        <v>-1.5</v>
      </c>
      <c r="F145" s="3">
        <v>6.6051099999999998</v>
      </c>
      <c r="G145" s="3">
        <v>7.67143</v>
      </c>
      <c r="H145" s="3">
        <f t="shared" si="8"/>
        <v>4.5990222850000002</v>
      </c>
      <c r="I145" s="3">
        <f t="shared" si="9"/>
        <v>1.467917715</v>
      </c>
    </row>
    <row r="146" spans="2:9" x14ac:dyDescent="0.25">
      <c r="E146" s="3">
        <v>-2</v>
      </c>
      <c r="F146" s="3">
        <v>7.1103100000000001</v>
      </c>
      <c r="G146" s="3">
        <v>8.4973100000000006</v>
      </c>
      <c r="H146" s="3">
        <f t="shared" si="8"/>
        <v>5.0941373450000009</v>
      </c>
      <c r="I146" s="3">
        <f t="shared" si="9"/>
        <v>1.9630327750000007</v>
      </c>
    </row>
    <row r="147" spans="2:9" x14ac:dyDescent="0.25">
      <c r="E147" s="3">
        <v>-2.5</v>
      </c>
      <c r="F147" s="3">
        <v>7.6179100000000002</v>
      </c>
      <c r="G147" s="3">
        <v>9.2983200000000004</v>
      </c>
      <c r="H147" s="3">
        <f t="shared" si="8"/>
        <v>5.5743428400000008</v>
      </c>
      <c r="I147" s="3">
        <f t="shared" si="9"/>
        <v>2.4432382700000006</v>
      </c>
    </row>
    <row r="148" spans="2:9" x14ac:dyDescent="0.25">
      <c r="E148" s="3">
        <v>-2</v>
      </c>
      <c r="F148" s="3">
        <v>7.1104900000000004</v>
      </c>
      <c r="G148" s="3">
        <v>8.5016700000000007</v>
      </c>
      <c r="H148" s="3">
        <f t="shared" si="8"/>
        <v>5.0967511650000006</v>
      </c>
      <c r="I148" s="3">
        <f t="shared" si="9"/>
        <v>1.9656465950000004</v>
      </c>
    </row>
    <row r="149" spans="2:9" x14ac:dyDescent="0.25">
      <c r="E149" s="3">
        <v>-1.5</v>
      </c>
      <c r="F149" s="3">
        <v>6.6049100000000003</v>
      </c>
      <c r="G149" s="3">
        <v>7.6762699999999997</v>
      </c>
      <c r="H149" s="3">
        <f t="shared" si="8"/>
        <v>4.6019238649999998</v>
      </c>
      <c r="I149" s="3">
        <f t="shared" si="9"/>
        <v>1.4708192949999996</v>
      </c>
    </row>
    <row r="150" spans="2:9" x14ac:dyDescent="0.25">
      <c r="E150" s="3">
        <v>-1</v>
      </c>
      <c r="F150" s="3">
        <v>6.1002400000000003</v>
      </c>
      <c r="G150" s="3">
        <v>6.86104</v>
      </c>
      <c r="H150" s="3">
        <f t="shared" si="8"/>
        <v>4.1131934800000005</v>
      </c>
      <c r="I150" s="3">
        <f t="shared" si="9"/>
        <v>0.98208891000000031</v>
      </c>
    </row>
    <row r="151" spans="2:9" x14ac:dyDescent="0.25">
      <c r="E151" s="3">
        <v>-0.5</v>
      </c>
      <c r="F151" s="3">
        <v>5.5960200000000002</v>
      </c>
      <c r="G151" s="3">
        <v>6.04183</v>
      </c>
      <c r="H151" s="3">
        <f t="shared" si="8"/>
        <v>3.6220770850000004</v>
      </c>
      <c r="I151" s="3">
        <f t="shared" si="9"/>
        <v>0.49097251500000016</v>
      </c>
    </row>
    <row r="152" spans="2:9" x14ac:dyDescent="0.25">
      <c r="E152" s="3">
        <v>0</v>
      </c>
      <c r="F152" s="3">
        <v>5.0925099999999999</v>
      </c>
      <c r="G152" s="3">
        <v>5.2280199999999999</v>
      </c>
      <c r="H152" s="3">
        <f t="shared" si="8"/>
        <v>3.1341979900000001</v>
      </c>
      <c r="I152" s="3">
        <f t="shared" si="9"/>
        <v>3.0934199999999024E-3</v>
      </c>
    </row>
    <row r="160" spans="2:9" x14ac:dyDescent="0.25">
      <c r="B160" s="3" t="s">
        <v>13</v>
      </c>
      <c r="C160" s="3" t="s">
        <v>5</v>
      </c>
      <c r="D160" s="3" t="s">
        <v>4</v>
      </c>
      <c r="E160" s="3" t="s">
        <v>8</v>
      </c>
      <c r="F160" s="3" t="s">
        <v>6</v>
      </c>
      <c r="G160" s="3" t="s">
        <v>65</v>
      </c>
      <c r="H160" s="3" t="s">
        <v>3</v>
      </c>
    </row>
    <row r="161" spans="2:9" x14ac:dyDescent="0.25">
      <c r="B161" s="3" t="s">
        <v>1</v>
      </c>
      <c r="C161" s="15">
        <v>-100</v>
      </c>
      <c r="F161" s="3">
        <v>-4.5999999999999999E-2</v>
      </c>
      <c r="G161" s="3" t="s">
        <v>63</v>
      </c>
    </row>
    <row r="162" spans="2:9" x14ac:dyDescent="0.25">
      <c r="B162" s="3" t="s">
        <v>2</v>
      </c>
      <c r="C162" s="15">
        <v>100</v>
      </c>
      <c r="F162" s="3">
        <v>10.220000000000001</v>
      </c>
      <c r="G162" s="3">
        <v>29.813400000000001</v>
      </c>
      <c r="H162" s="3">
        <v>0.59950000000000003</v>
      </c>
    </row>
    <row r="163" spans="2:9" x14ac:dyDescent="0.25">
      <c r="B163" s="3" t="s">
        <v>7</v>
      </c>
      <c r="C163" s="16">
        <f>(C162+C161)/2</f>
        <v>0</v>
      </c>
      <c r="E163" s="3">
        <v>0</v>
      </c>
      <c r="F163" s="3">
        <v>5.0462699999999998</v>
      </c>
      <c r="G163" s="3">
        <v>5.3563299999999998</v>
      </c>
      <c r="H163" s="3">
        <f>G163*$H$6</f>
        <v>3.2111198349999999</v>
      </c>
      <c r="I163" s="3">
        <f>H163-$H$163</f>
        <v>0</v>
      </c>
    </row>
    <row r="164" spans="2:9" x14ac:dyDescent="0.25">
      <c r="B164" s="15" t="s">
        <v>37</v>
      </c>
      <c r="C164" s="15"/>
      <c r="E164" s="3">
        <v>0.5</v>
      </c>
      <c r="F164" s="3">
        <v>4.5449599999999997</v>
      </c>
      <c r="G164" s="3">
        <v>4.54704</v>
      </c>
      <c r="H164" s="3">
        <f t="shared" ref="H164:H183" si="10">G164*$H$6</f>
        <v>2.7259504800000003</v>
      </c>
      <c r="I164" s="3">
        <f t="shared" ref="I164:I183" si="11">H164-$H$163</f>
        <v>-0.48516935499999958</v>
      </c>
    </row>
    <row r="165" spans="2:9" x14ac:dyDescent="0.25">
      <c r="B165" s="3" t="s">
        <v>14</v>
      </c>
      <c r="C165" s="3">
        <v>-0.97980365999999997</v>
      </c>
      <c r="D165" s="3">
        <v>3.2118000000000002</v>
      </c>
      <c r="E165" s="3">
        <v>1</v>
      </c>
      <c r="F165" s="3">
        <v>4.0440899999999997</v>
      </c>
      <c r="G165" s="3">
        <v>3.7221299999999999</v>
      </c>
      <c r="H165" s="3">
        <f t="shared" si="10"/>
        <v>2.2314169349999999</v>
      </c>
      <c r="I165" s="3">
        <f t="shared" si="11"/>
        <v>-0.97970289999999993</v>
      </c>
    </row>
    <row r="166" spans="2:9" x14ac:dyDescent="0.25">
      <c r="B166" s="3" t="s">
        <v>15</v>
      </c>
      <c r="C166" s="3">
        <v>0.97692959999999995</v>
      </c>
      <c r="D166" s="3">
        <v>-1.7194</v>
      </c>
      <c r="E166" s="3">
        <v>1.5</v>
      </c>
      <c r="F166" s="3">
        <v>3.5441099999999999</v>
      </c>
      <c r="G166" s="3">
        <v>2.9101699999999999</v>
      </c>
      <c r="H166" s="3">
        <f t="shared" si="10"/>
        <v>1.7446469150000001</v>
      </c>
      <c r="I166" s="3">
        <f t="shared" si="11"/>
        <v>-1.4664729199999997</v>
      </c>
    </row>
    <row r="167" spans="2:9" x14ac:dyDescent="0.25">
      <c r="E167" s="3">
        <v>2</v>
      </c>
      <c r="F167" s="3">
        <v>3.04427</v>
      </c>
      <c r="G167" s="3">
        <v>2.0843699999999998</v>
      </c>
      <c r="H167" s="3">
        <f t="shared" si="10"/>
        <v>1.2495798149999999</v>
      </c>
      <c r="I167" s="3">
        <f t="shared" si="11"/>
        <v>-1.9615400199999999</v>
      </c>
    </row>
    <row r="168" spans="2:9" x14ac:dyDescent="0.25">
      <c r="E168" s="3">
        <v>2.2000000000000002</v>
      </c>
      <c r="F168" s="3">
        <v>2.8447800000000001</v>
      </c>
      <c r="G168" s="3">
        <v>1.75281</v>
      </c>
      <c r="H168" s="3">
        <f t="shared" si="10"/>
        <v>1.050809595</v>
      </c>
      <c r="I168" s="3">
        <f t="shared" si="11"/>
        <v>-2.1603102399999998</v>
      </c>
    </row>
    <row r="169" spans="2:9" x14ac:dyDescent="0.25">
      <c r="E169" s="3">
        <v>2</v>
      </c>
      <c r="F169" s="3">
        <v>3.0452599999999999</v>
      </c>
      <c r="G169" s="3">
        <v>2.08771</v>
      </c>
      <c r="H169" s="3">
        <f t="shared" si="10"/>
        <v>1.251582145</v>
      </c>
      <c r="I169" s="3">
        <f t="shared" si="11"/>
        <v>-1.9595376899999999</v>
      </c>
    </row>
    <row r="170" spans="2:9" x14ac:dyDescent="0.25">
      <c r="E170" s="3">
        <v>1.5</v>
      </c>
      <c r="F170" s="3">
        <v>3.54467</v>
      </c>
      <c r="G170" s="3">
        <v>2.91405</v>
      </c>
      <c r="H170" s="3">
        <f t="shared" si="10"/>
        <v>1.746972975</v>
      </c>
      <c r="I170" s="3">
        <f t="shared" si="11"/>
        <v>-1.4641468599999998</v>
      </c>
    </row>
    <row r="171" spans="2:9" x14ac:dyDescent="0.25">
      <c r="E171" s="3">
        <v>1</v>
      </c>
      <c r="F171" s="3">
        <v>4.0431499999999998</v>
      </c>
      <c r="G171" s="3">
        <v>3.72499</v>
      </c>
      <c r="H171" s="3">
        <f t="shared" si="10"/>
        <v>2.2331315050000002</v>
      </c>
      <c r="I171" s="3">
        <f t="shared" si="11"/>
        <v>-0.97798832999999963</v>
      </c>
    </row>
    <row r="172" spans="2:9" x14ac:dyDescent="0.25">
      <c r="E172" s="3">
        <v>0.5</v>
      </c>
      <c r="F172" s="3">
        <v>4.5447199999999999</v>
      </c>
      <c r="G172" s="3">
        <v>4.5479200000000004</v>
      </c>
      <c r="H172" s="3">
        <f t="shared" si="10"/>
        <v>2.7264780400000004</v>
      </c>
      <c r="I172" s="3">
        <f t="shared" si="11"/>
        <v>-0.48464179499999949</v>
      </c>
    </row>
    <row r="173" spans="2:9" x14ac:dyDescent="0.25">
      <c r="E173" s="3">
        <v>0</v>
      </c>
      <c r="F173" s="3">
        <v>5.0455500000000004</v>
      </c>
      <c r="G173" s="3">
        <v>5.3562399999999997</v>
      </c>
      <c r="H173" s="3">
        <f t="shared" si="10"/>
        <v>3.21106588</v>
      </c>
      <c r="I173" s="3">
        <f t="shared" si="11"/>
        <v>-5.3954999999827891E-5</v>
      </c>
    </row>
    <row r="174" spans="2:9" x14ac:dyDescent="0.25">
      <c r="E174" s="3">
        <v>-0.5</v>
      </c>
      <c r="F174" s="3">
        <v>5.5471199999999996</v>
      </c>
      <c r="G174" s="3">
        <v>6.1683399999999997</v>
      </c>
      <c r="H174" s="3">
        <f t="shared" si="10"/>
        <v>3.69791983</v>
      </c>
      <c r="I174" s="3">
        <f t="shared" si="11"/>
        <v>0.48679999500000015</v>
      </c>
    </row>
    <row r="175" spans="2:9" x14ac:dyDescent="0.25">
      <c r="E175" s="3">
        <v>-1</v>
      </c>
      <c r="F175" s="3">
        <v>6.04948</v>
      </c>
      <c r="G175" s="3">
        <v>6.9912400000000003</v>
      </c>
      <c r="H175" s="3">
        <f t="shared" si="10"/>
        <v>4.1912483800000002</v>
      </c>
      <c r="I175" s="3">
        <f t="shared" si="11"/>
        <v>0.98012854500000035</v>
      </c>
    </row>
    <row r="176" spans="2:9" x14ac:dyDescent="0.25">
      <c r="E176" s="3">
        <v>-1.5</v>
      </c>
      <c r="F176" s="3">
        <v>6.5524500000000003</v>
      </c>
      <c r="G176" s="3">
        <v>7.8051199999999996</v>
      </c>
      <c r="H176" s="3">
        <f t="shared" si="10"/>
        <v>4.6791694399999999</v>
      </c>
      <c r="I176" s="3">
        <f t="shared" si="11"/>
        <v>1.468049605</v>
      </c>
    </row>
    <row r="177" spans="5:9" x14ac:dyDescent="0.25">
      <c r="E177" s="3">
        <v>-2</v>
      </c>
      <c r="F177" s="3">
        <v>7.0565100000000003</v>
      </c>
      <c r="G177" s="3">
        <v>8.6301900000000007</v>
      </c>
      <c r="H177" s="3">
        <f t="shared" si="10"/>
        <v>5.1737989050000008</v>
      </c>
      <c r="I177" s="3">
        <f t="shared" si="11"/>
        <v>1.962679070000001</v>
      </c>
    </row>
    <row r="178" spans="5:9" x14ac:dyDescent="0.25">
      <c r="E178" s="3">
        <v>-2.5</v>
      </c>
      <c r="F178" s="3">
        <v>7.5615699999999997</v>
      </c>
      <c r="G178" s="3">
        <v>9.4378299999999999</v>
      </c>
      <c r="H178" s="3">
        <f t="shared" si="10"/>
        <v>5.657979085</v>
      </c>
      <c r="I178" s="3">
        <f t="shared" si="11"/>
        <v>2.4468592500000002</v>
      </c>
    </row>
    <row r="179" spans="5:9" x14ac:dyDescent="0.25">
      <c r="E179" s="3">
        <v>-2</v>
      </c>
      <c r="F179" s="3">
        <v>7.05565</v>
      </c>
      <c r="G179" s="3">
        <v>8.6323100000000004</v>
      </c>
      <c r="H179" s="3">
        <f t="shared" si="10"/>
        <v>5.1750698450000003</v>
      </c>
      <c r="I179" s="3">
        <f t="shared" si="11"/>
        <v>1.9639500100000005</v>
      </c>
    </row>
    <row r="180" spans="5:9" x14ac:dyDescent="0.25">
      <c r="E180" s="3">
        <v>-1.5</v>
      </c>
      <c r="F180" s="3">
        <v>6.5513199999999996</v>
      </c>
      <c r="G180" s="3">
        <v>7.8082200000000004</v>
      </c>
      <c r="H180" s="3">
        <f t="shared" si="10"/>
        <v>4.6810278900000002</v>
      </c>
      <c r="I180" s="3">
        <f t="shared" si="11"/>
        <v>1.4699080550000003</v>
      </c>
    </row>
    <row r="181" spans="5:9" x14ac:dyDescent="0.25">
      <c r="E181" s="3">
        <v>-1</v>
      </c>
      <c r="F181" s="3">
        <v>6.0483500000000001</v>
      </c>
      <c r="G181" s="3">
        <v>6.9946099999999998</v>
      </c>
      <c r="H181" s="3">
        <f t="shared" si="10"/>
        <v>4.1932686950000004</v>
      </c>
      <c r="I181" s="3">
        <f t="shared" si="11"/>
        <v>0.98214886000000057</v>
      </c>
    </row>
    <row r="182" spans="5:9" x14ac:dyDescent="0.25">
      <c r="E182" s="3">
        <v>-0.5</v>
      </c>
      <c r="F182" s="3">
        <v>5.5451600000000001</v>
      </c>
      <c r="G182" s="3">
        <v>6.1702300000000001</v>
      </c>
      <c r="H182" s="3">
        <f t="shared" si="10"/>
        <v>3.6990528850000004</v>
      </c>
      <c r="I182" s="3">
        <f t="shared" si="11"/>
        <v>0.48793305000000053</v>
      </c>
    </row>
    <row r="183" spans="5:9" x14ac:dyDescent="0.25">
      <c r="E183" s="3">
        <v>0</v>
      </c>
      <c r="F183" s="3">
        <v>5.0441099999999999</v>
      </c>
      <c r="G183" s="3">
        <v>5.3569300000000002</v>
      </c>
      <c r="H183" s="3">
        <f t="shared" si="10"/>
        <v>3.2114795350000005</v>
      </c>
      <c r="I183" s="3">
        <f t="shared" si="11"/>
        <v>3.5970000000062896E-4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topLeftCell="B1" zoomScaleNormal="100" workbookViewId="0">
      <selection activeCell="H26" sqref="H26"/>
    </sheetView>
  </sheetViews>
  <sheetFormatPr defaultRowHeight="15" x14ac:dyDescent="0.25"/>
  <sheetData>
    <row r="3" spans="2:12" x14ac:dyDescent="0.25">
      <c r="B3" s="10" t="s">
        <v>33</v>
      </c>
      <c r="I3" s="9" t="s">
        <v>32</v>
      </c>
      <c r="J3" s="9"/>
      <c r="K3" s="9"/>
      <c r="L3" s="9"/>
    </row>
    <row r="4" spans="2:12" x14ac:dyDescent="0.25">
      <c r="B4" s="5"/>
      <c r="C4" s="5" t="s">
        <v>28</v>
      </c>
      <c r="D4" s="5"/>
      <c r="E4" s="5" t="s">
        <v>15</v>
      </c>
      <c r="I4" s="9"/>
      <c r="J4" s="9" t="s">
        <v>28</v>
      </c>
      <c r="K4" s="9"/>
      <c r="L4" s="9" t="s">
        <v>15</v>
      </c>
    </row>
    <row r="5" spans="2:12" x14ac:dyDescent="0.25">
      <c r="B5" s="5"/>
      <c r="C5" s="5" t="s">
        <v>20</v>
      </c>
      <c r="D5" s="5"/>
      <c r="E5" s="5" t="s">
        <v>20</v>
      </c>
      <c r="I5" s="9"/>
      <c r="J5" s="9" t="s">
        <v>20</v>
      </c>
      <c r="K5" s="9"/>
      <c r="L5" s="9" t="s">
        <v>20</v>
      </c>
    </row>
    <row r="6" spans="2:12" x14ac:dyDescent="0.25">
      <c r="B6" s="5" t="s">
        <v>0</v>
      </c>
      <c r="C6" s="39">
        <f>LBCB1!$C$9</f>
        <v>-1.94396641</v>
      </c>
      <c r="D6" s="5"/>
      <c r="E6" s="5">
        <f>LBCB1!$C$10</f>
        <v>1.94895847</v>
      </c>
      <c r="I6" s="9" t="s">
        <v>0</v>
      </c>
      <c r="J6" s="9">
        <v>0.2994</v>
      </c>
      <c r="K6" s="9"/>
      <c r="L6" s="9">
        <v>-0.30059999999999998</v>
      </c>
    </row>
    <row r="7" spans="2:12" x14ac:dyDescent="0.25">
      <c r="B7" s="5" t="s">
        <v>9</v>
      </c>
      <c r="C7" s="39">
        <f>LBCB1!$C$38</f>
        <v>-1.9455699</v>
      </c>
      <c r="D7" s="5"/>
      <c r="E7" s="5">
        <f>LBCB1!$C$39</f>
        <v>1.9368616299999999</v>
      </c>
      <c r="I7" s="9" t="s">
        <v>9</v>
      </c>
      <c r="J7" s="9">
        <v>0.29630000000000001</v>
      </c>
      <c r="K7" s="9"/>
      <c r="L7" s="9">
        <v>-0.29570000000000002</v>
      </c>
    </row>
    <row r="8" spans="2:12" x14ac:dyDescent="0.25">
      <c r="B8" s="5" t="s">
        <v>10</v>
      </c>
      <c r="C8" s="39">
        <f>LBCB1!$C$72</f>
        <v>-0.97130824999999998</v>
      </c>
      <c r="D8" s="5"/>
      <c r="E8" s="5">
        <f>LBCB1!$C$73</f>
        <v>0.96040705000000004</v>
      </c>
      <c r="I8" s="9" t="s">
        <v>10</v>
      </c>
      <c r="J8" s="9">
        <v>0.15079999999999999</v>
      </c>
      <c r="K8" s="9"/>
      <c r="L8" s="9">
        <v>-0.151</v>
      </c>
    </row>
    <row r="9" spans="2:12" x14ac:dyDescent="0.25">
      <c r="B9" s="5" t="s">
        <v>11</v>
      </c>
      <c r="C9" s="39">
        <f>LBCB1!$C$103</f>
        <v>-0.96682681999999998</v>
      </c>
      <c r="D9" s="5"/>
      <c r="E9" s="5">
        <f>LBCB1!$C$104</f>
        <v>0.95307788999999998</v>
      </c>
      <c r="I9" s="9" t="s">
        <v>11</v>
      </c>
      <c r="J9" s="9">
        <v>0.15670000000000001</v>
      </c>
      <c r="K9" s="9"/>
      <c r="L9" s="9">
        <v>-0.15770000000000001</v>
      </c>
    </row>
    <row r="10" spans="2:12" x14ac:dyDescent="0.25">
      <c r="B10" s="5" t="s">
        <v>12</v>
      </c>
      <c r="C10" s="39">
        <f>LBCB1!$C$134</f>
        <v>-0.96273655999999996</v>
      </c>
      <c r="D10" s="5"/>
      <c r="E10" s="5">
        <f>LBCB1!$C$135</f>
        <v>0.95740139999999996</v>
      </c>
      <c r="I10" s="9" t="s">
        <v>12</v>
      </c>
      <c r="J10" s="9">
        <v>0.14729999999999999</v>
      </c>
      <c r="K10" s="9"/>
      <c r="L10" s="9">
        <v>-0.14760000000000001</v>
      </c>
    </row>
    <row r="11" spans="2:12" x14ac:dyDescent="0.25">
      <c r="B11" s="5" t="s">
        <v>13</v>
      </c>
      <c r="C11" s="39">
        <f>LBCB1!$C$165</f>
        <v>-0.97397487999999999</v>
      </c>
      <c r="D11" s="5"/>
      <c r="E11" s="5">
        <f>LBCB1!$C$166</f>
        <v>0.96139693000000004</v>
      </c>
      <c r="I11" s="9" t="s">
        <v>13</v>
      </c>
      <c r="J11" s="9">
        <v>0.1482</v>
      </c>
      <c r="K11" s="9"/>
      <c r="L11" s="9">
        <v>-0.14829999999999999</v>
      </c>
    </row>
    <row r="12" spans="2:12" x14ac:dyDescent="0.25">
      <c r="B12" s="5"/>
      <c r="C12" s="5"/>
      <c r="D12" s="5"/>
      <c r="E12" s="5"/>
      <c r="I12" s="9"/>
      <c r="J12" s="9"/>
      <c r="K12" s="9"/>
      <c r="L12" s="9"/>
    </row>
    <row r="13" spans="2:12" x14ac:dyDescent="0.25">
      <c r="B13" s="5"/>
      <c r="C13" s="5" t="s">
        <v>29</v>
      </c>
      <c r="D13" s="5"/>
      <c r="E13" s="5" t="s">
        <v>30</v>
      </c>
      <c r="I13" s="9"/>
      <c r="J13" s="9" t="s">
        <v>29</v>
      </c>
      <c r="K13" s="9"/>
      <c r="L13" s="9" t="s">
        <v>30</v>
      </c>
    </row>
    <row r="14" spans="2:12" x14ac:dyDescent="0.25">
      <c r="B14" s="5" t="s">
        <v>0</v>
      </c>
      <c r="C14" s="5"/>
      <c r="D14" s="5"/>
      <c r="E14" s="5"/>
      <c r="I14" s="9" t="s">
        <v>0</v>
      </c>
      <c r="J14" s="9">
        <v>3.1E-2</v>
      </c>
      <c r="K14" s="9"/>
      <c r="L14" s="9">
        <v>0.55620000000000003</v>
      </c>
    </row>
    <row r="15" spans="2:12" x14ac:dyDescent="0.25">
      <c r="B15" s="5" t="s">
        <v>9</v>
      </c>
      <c r="C15" s="5"/>
      <c r="D15" s="5"/>
      <c r="E15" s="5"/>
      <c r="I15" s="9" t="s">
        <v>9</v>
      </c>
      <c r="J15" s="9">
        <v>-5.6000000000000001E-2</v>
      </c>
      <c r="K15" s="9"/>
      <c r="L15" s="9">
        <v>0.8044</v>
      </c>
    </row>
    <row r="16" spans="2:12" x14ac:dyDescent="0.25">
      <c r="B16" s="5" t="s">
        <v>10</v>
      </c>
      <c r="C16" s="5"/>
      <c r="D16" s="5"/>
      <c r="E16" s="5"/>
      <c r="I16" s="9" t="s">
        <v>10</v>
      </c>
      <c r="J16" s="9">
        <v>0.20300000000000001</v>
      </c>
      <c r="K16" s="9"/>
      <c r="L16" s="9">
        <v>0.4415</v>
      </c>
    </row>
    <row r="17" spans="2:12" x14ac:dyDescent="0.25">
      <c r="B17" s="5" t="s">
        <v>11</v>
      </c>
      <c r="C17" s="5"/>
      <c r="D17" s="5"/>
      <c r="E17" s="5"/>
      <c r="I17" s="9" t="s">
        <v>11</v>
      </c>
      <c r="J17" s="9">
        <v>0.38300000000000001</v>
      </c>
      <c r="K17" s="9"/>
      <c r="L17" s="9">
        <v>0.33179999999999998</v>
      </c>
    </row>
    <row r="18" spans="2:12" x14ac:dyDescent="0.25">
      <c r="B18" s="5" t="s">
        <v>12</v>
      </c>
      <c r="C18" s="5"/>
      <c r="D18" s="5"/>
      <c r="E18" s="5"/>
      <c r="I18" s="9" t="s">
        <v>12</v>
      </c>
      <c r="J18" s="9">
        <v>-0.47099999999999997</v>
      </c>
      <c r="K18" s="9"/>
      <c r="L18" s="9">
        <v>0.41420000000000001</v>
      </c>
    </row>
    <row r="19" spans="2:12" x14ac:dyDescent="0.25">
      <c r="B19" s="5" t="s">
        <v>13</v>
      </c>
      <c r="C19" s="5"/>
      <c r="D19" s="5"/>
      <c r="E19" s="5"/>
      <c r="I19" s="9" t="s">
        <v>13</v>
      </c>
      <c r="J19" s="9">
        <v>-1.2999999999999999E-2</v>
      </c>
      <c r="K19" s="9"/>
      <c r="L19" s="9">
        <v>0.375</v>
      </c>
    </row>
    <row r="20" spans="2:12" x14ac:dyDescent="0.25">
      <c r="B20" s="5"/>
      <c r="C20" s="5"/>
      <c r="D20" s="5"/>
      <c r="E20" s="5"/>
    </row>
    <row r="21" spans="2:12" x14ac:dyDescent="0.25">
      <c r="B21" s="5"/>
      <c r="C21" s="5" t="s">
        <v>31</v>
      </c>
      <c r="D21" s="5"/>
      <c r="E21" s="5"/>
    </row>
    <row r="22" spans="2:12" x14ac:dyDescent="0.25">
      <c r="B22" s="5" t="s">
        <v>0</v>
      </c>
      <c r="C22" s="5">
        <f>LBCB1!$C$7</f>
        <v>0.22499999999999964</v>
      </c>
      <c r="D22" s="5"/>
      <c r="E22" s="5"/>
    </row>
    <row r="23" spans="2:12" x14ac:dyDescent="0.25">
      <c r="B23" s="5" t="s">
        <v>9</v>
      </c>
      <c r="C23" s="5">
        <f>LBCB1!$C$36</f>
        <v>6.9500000000000561E-2</v>
      </c>
      <c r="D23" s="5"/>
      <c r="E23" s="5"/>
    </row>
    <row r="24" spans="2:12" x14ac:dyDescent="0.25">
      <c r="B24" s="5" t="s">
        <v>10</v>
      </c>
      <c r="C24" s="5">
        <f>LBCB1!$C$70</f>
        <v>3.5499999999999865E-2</v>
      </c>
      <c r="D24" s="5"/>
      <c r="E24" s="5"/>
    </row>
    <row r="25" spans="2:12" x14ac:dyDescent="0.25">
      <c r="B25" s="5" t="s">
        <v>11</v>
      </c>
      <c r="C25" s="5">
        <f>LBCB1!$C$101</f>
        <v>0.10599999999999987</v>
      </c>
      <c r="D25" s="5"/>
      <c r="E25" s="5"/>
    </row>
    <row r="26" spans="2:12" x14ac:dyDescent="0.25">
      <c r="B26" s="5" t="s">
        <v>12</v>
      </c>
      <c r="C26" s="5">
        <f>LBCB1!$C$132</f>
        <v>8.7499999999999911E-2</v>
      </c>
      <c r="D26" s="5"/>
      <c r="E26" s="5"/>
    </row>
    <row r="27" spans="2:12" x14ac:dyDescent="0.25">
      <c r="B27" s="5" t="s">
        <v>13</v>
      </c>
      <c r="C27" s="5">
        <f>LBCB1!$C$163</f>
        <v>0.10599999999999987</v>
      </c>
      <c r="D27" s="5"/>
      <c r="E27" s="5"/>
    </row>
  </sheetData>
  <printOptions horizontalCentered="1" verticalCentered="1"/>
  <pageMargins left="0.7" right="0.7" top="0.75" bottom="0.75" header="0.3" footer="0.3"/>
  <pageSetup scale="83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topLeftCell="B1" zoomScaleNormal="100" workbookViewId="0">
      <selection activeCell="G34" sqref="G34"/>
    </sheetView>
  </sheetViews>
  <sheetFormatPr defaultRowHeight="15" x14ac:dyDescent="0.25"/>
  <cols>
    <col min="1" max="4" width="9.140625" style="3"/>
    <col min="5" max="5" width="9.5703125" style="3" bestFit="1" customWidth="1"/>
    <col min="6" max="16384" width="9.140625" style="3"/>
  </cols>
  <sheetData>
    <row r="3" spans="2:12" x14ac:dyDescent="0.25">
      <c r="B3" s="10" t="s">
        <v>33</v>
      </c>
      <c r="I3" s="9" t="s">
        <v>32</v>
      </c>
      <c r="J3" s="9"/>
      <c r="K3" s="9"/>
      <c r="L3" s="9"/>
    </row>
    <row r="4" spans="2:12" x14ac:dyDescent="0.25">
      <c r="B4" s="5"/>
      <c r="C4" s="5" t="s">
        <v>28</v>
      </c>
      <c r="D4" s="5"/>
      <c r="E4" s="5" t="s">
        <v>15</v>
      </c>
      <c r="I4" s="9"/>
      <c r="J4" s="9" t="s">
        <v>28</v>
      </c>
      <c r="K4" s="9"/>
      <c r="L4" s="9" t="s">
        <v>15</v>
      </c>
    </row>
    <row r="5" spans="2:12" x14ac:dyDescent="0.25">
      <c r="B5" s="5"/>
      <c r="C5" s="5" t="s">
        <v>20</v>
      </c>
      <c r="D5" s="5"/>
      <c r="E5" s="5" t="s">
        <v>20</v>
      </c>
      <c r="I5" s="9"/>
      <c r="J5" s="9" t="s">
        <v>20</v>
      </c>
      <c r="K5" s="9"/>
      <c r="L5" s="9" t="s">
        <v>20</v>
      </c>
    </row>
    <row r="6" spans="2:12" x14ac:dyDescent="0.25">
      <c r="B6" s="5" t="s">
        <v>0</v>
      </c>
      <c r="C6" s="39">
        <f>LBCB2!$C$9</f>
        <v>-1.9473616300000001</v>
      </c>
      <c r="D6" s="5"/>
      <c r="E6" s="40">
        <f>LBCB2!$C$10</f>
        <v>1.92953054</v>
      </c>
      <c r="I6" s="9" t="s">
        <v>0</v>
      </c>
      <c r="J6" s="9">
        <v>0.2994</v>
      </c>
      <c r="K6" s="9"/>
      <c r="L6" s="9">
        <v>-0.30059999999999998</v>
      </c>
    </row>
    <row r="7" spans="2:12" x14ac:dyDescent="0.25">
      <c r="B7" s="5" t="s">
        <v>9</v>
      </c>
      <c r="C7" s="39">
        <f>LBCB2!$C$38</f>
        <v>-1.94492909</v>
      </c>
      <c r="D7" s="5"/>
      <c r="E7" s="40">
        <f>LBCB2!$C$39</f>
        <v>1.9401754200000001</v>
      </c>
      <c r="I7" s="9" t="s">
        <v>9</v>
      </c>
      <c r="J7" s="9">
        <v>0.29630000000000001</v>
      </c>
      <c r="K7" s="9"/>
      <c r="L7" s="9">
        <v>-0.29570000000000002</v>
      </c>
    </row>
    <row r="8" spans="2:12" x14ac:dyDescent="0.25">
      <c r="B8" s="5" t="s">
        <v>10</v>
      </c>
      <c r="C8" s="39">
        <f>LBCB2!$C$72</f>
        <v>-0.97083949999999997</v>
      </c>
      <c r="D8" s="5"/>
      <c r="E8" s="40">
        <f>LBCB2!$C$73</f>
        <v>0.96688563000000005</v>
      </c>
      <c r="I8" s="9" t="s">
        <v>10</v>
      </c>
      <c r="J8" s="9">
        <v>0.15079999999999999</v>
      </c>
      <c r="K8" s="9"/>
      <c r="L8" s="9">
        <v>-0.151</v>
      </c>
    </row>
    <row r="9" spans="2:12" x14ac:dyDescent="0.25">
      <c r="B9" s="5" t="s">
        <v>11</v>
      </c>
      <c r="C9" s="39">
        <f>LBCB2!$C$103</f>
        <v>-0.98237036</v>
      </c>
      <c r="D9" s="5"/>
      <c r="E9" s="40">
        <f>LBCB2!$C$104</f>
        <v>0.97326831000000003</v>
      </c>
      <c r="I9" s="9" t="s">
        <v>11</v>
      </c>
      <c r="J9" s="9">
        <v>0.15670000000000001</v>
      </c>
      <c r="K9" s="9"/>
      <c r="L9" s="9">
        <v>-0.15770000000000001</v>
      </c>
    </row>
    <row r="10" spans="2:12" x14ac:dyDescent="0.25">
      <c r="B10" s="5" t="s">
        <v>12</v>
      </c>
      <c r="C10" s="39">
        <f>LBCB2!$C$134</f>
        <v>-0.97878556999999999</v>
      </c>
      <c r="D10" s="5"/>
      <c r="E10" s="40">
        <f>LBCB2!$C$135</f>
        <v>0.97249377000000004</v>
      </c>
      <c r="I10" s="9" t="s">
        <v>12</v>
      </c>
      <c r="J10" s="9">
        <v>0.14729999999999999</v>
      </c>
      <c r="K10" s="9"/>
      <c r="L10" s="9">
        <v>-0.14760000000000001</v>
      </c>
    </row>
    <row r="11" spans="2:12" x14ac:dyDescent="0.25">
      <c r="B11" s="5" t="s">
        <v>13</v>
      </c>
      <c r="C11" s="39">
        <f>LBCB2!$C$165</f>
        <v>-0.97980365999999997</v>
      </c>
      <c r="D11" s="5"/>
      <c r="E11" s="40">
        <f>LBCB2!$C$166</f>
        <v>0.97692959999999995</v>
      </c>
      <c r="I11" s="9" t="s">
        <v>13</v>
      </c>
      <c r="J11" s="9">
        <v>0.1482</v>
      </c>
      <c r="K11" s="9"/>
      <c r="L11" s="9">
        <v>-0.14829999999999999</v>
      </c>
    </row>
    <row r="12" spans="2:12" x14ac:dyDescent="0.25">
      <c r="B12" s="5"/>
      <c r="C12" s="5"/>
      <c r="D12" s="5"/>
      <c r="E12" s="5"/>
      <c r="I12" s="9"/>
      <c r="J12" s="9"/>
      <c r="K12" s="9"/>
      <c r="L12" s="9"/>
    </row>
    <row r="13" spans="2:12" x14ac:dyDescent="0.25">
      <c r="B13" s="5"/>
      <c r="C13" s="5" t="s">
        <v>29</v>
      </c>
      <c r="D13" s="5"/>
      <c r="E13" s="5" t="s">
        <v>30</v>
      </c>
      <c r="I13" s="9"/>
      <c r="J13" s="9" t="s">
        <v>29</v>
      </c>
      <c r="K13" s="9"/>
      <c r="L13" s="9" t="s">
        <v>30</v>
      </c>
    </row>
    <row r="14" spans="2:12" x14ac:dyDescent="0.25">
      <c r="B14" s="5" t="s">
        <v>0</v>
      </c>
      <c r="C14" s="5"/>
      <c r="D14" s="5"/>
      <c r="E14" s="5"/>
      <c r="I14" s="9" t="s">
        <v>0</v>
      </c>
      <c r="J14" s="9">
        <v>3.1E-2</v>
      </c>
      <c r="K14" s="9"/>
      <c r="L14" s="9">
        <v>0.55620000000000003</v>
      </c>
    </row>
    <row r="15" spans="2:12" x14ac:dyDescent="0.25">
      <c r="B15" s="5" t="s">
        <v>9</v>
      </c>
      <c r="C15" s="5"/>
      <c r="D15" s="5"/>
      <c r="E15" s="5"/>
      <c r="I15" s="9" t="s">
        <v>9</v>
      </c>
      <c r="J15" s="9">
        <v>-5.6000000000000001E-2</v>
      </c>
      <c r="K15" s="9"/>
      <c r="L15" s="9">
        <v>0.8044</v>
      </c>
    </row>
    <row r="16" spans="2:12" x14ac:dyDescent="0.25">
      <c r="B16" s="5" t="s">
        <v>10</v>
      </c>
      <c r="C16" s="5"/>
      <c r="D16" s="5"/>
      <c r="E16" s="5"/>
      <c r="I16" s="9" t="s">
        <v>10</v>
      </c>
      <c r="J16" s="9">
        <v>0.20300000000000001</v>
      </c>
      <c r="K16" s="9"/>
      <c r="L16" s="9">
        <v>0.4415</v>
      </c>
    </row>
    <row r="17" spans="2:12" x14ac:dyDescent="0.25">
      <c r="B17" s="5" t="s">
        <v>11</v>
      </c>
      <c r="C17" s="5"/>
      <c r="D17" s="5"/>
      <c r="E17" s="5"/>
      <c r="I17" s="9" t="s">
        <v>11</v>
      </c>
      <c r="J17" s="9">
        <v>0.38300000000000001</v>
      </c>
      <c r="K17" s="9"/>
      <c r="L17" s="9">
        <v>0.33179999999999998</v>
      </c>
    </row>
    <row r="18" spans="2:12" x14ac:dyDescent="0.25">
      <c r="B18" s="5" t="s">
        <v>12</v>
      </c>
      <c r="C18" s="5"/>
      <c r="D18" s="5"/>
      <c r="E18" s="5"/>
      <c r="I18" s="9" t="s">
        <v>12</v>
      </c>
      <c r="J18" s="9">
        <v>-0.47099999999999997</v>
      </c>
      <c r="K18" s="9"/>
      <c r="L18" s="9">
        <v>0.41420000000000001</v>
      </c>
    </row>
    <row r="19" spans="2:12" x14ac:dyDescent="0.25">
      <c r="B19" s="5" t="s">
        <v>13</v>
      </c>
      <c r="C19" s="5"/>
      <c r="D19" s="5"/>
      <c r="E19" s="5"/>
      <c r="I19" s="9" t="s">
        <v>13</v>
      </c>
      <c r="J19" s="9">
        <v>-1.2999999999999999E-2</v>
      </c>
      <c r="K19" s="9"/>
      <c r="L19" s="9">
        <v>0.375</v>
      </c>
    </row>
    <row r="20" spans="2:12" x14ac:dyDescent="0.25">
      <c r="B20" s="5"/>
      <c r="C20" s="5"/>
      <c r="D20" s="5"/>
      <c r="E20" s="5"/>
    </row>
    <row r="21" spans="2:12" x14ac:dyDescent="0.25">
      <c r="B21" s="5"/>
      <c r="C21" s="5" t="s">
        <v>31</v>
      </c>
      <c r="D21" s="5"/>
      <c r="E21" s="5"/>
    </row>
    <row r="22" spans="2:12" x14ac:dyDescent="0.25">
      <c r="B22" s="5" t="s">
        <v>0</v>
      </c>
      <c r="C22" s="5">
        <f>LBCB2!$C$7</f>
        <v>0</v>
      </c>
      <c r="D22" s="5"/>
      <c r="E22" s="5"/>
    </row>
    <row r="23" spans="2:12" x14ac:dyDescent="0.25">
      <c r="B23" s="5" t="s">
        <v>9</v>
      </c>
      <c r="C23" s="5">
        <f>LBCB2!$C$36</f>
        <v>0</v>
      </c>
      <c r="D23" s="5"/>
      <c r="E23" s="5"/>
    </row>
    <row r="24" spans="2:12" x14ac:dyDescent="0.25">
      <c r="B24" s="5" t="s">
        <v>10</v>
      </c>
      <c r="C24" s="5">
        <f>LBCB2!$C$70</f>
        <v>0</v>
      </c>
      <c r="D24" s="5"/>
      <c r="E24" s="5"/>
    </row>
    <row r="25" spans="2:12" x14ac:dyDescent="0.25">
      <c r="B25" s="5" t="s">
        <v>11</v>
      </c>
      <c r="C25" s="5">
        <f>LBCB2!$C$101</f>
        <v>0</v>
      </c>
      <c r="D25" s="5"/>
      <c r="E25" s="5"/>
    </row>
    <row r="26" spans="2:12" x14ac:dyDescent="0.25">
      <c r="B26" s="5" t="s">
        <v>12</v>
      </c>
      <c r="C26" s="5">
        <f>LBCB2!$C$132</f>
        <v>0</v>
      </c>
      <c r="D26" s="5"/>
      <c r="E26" s="5"/>
    </row>
    <row r="27" spans="2:12" x14ac:dyDescent="0.25">
      <c r="B27" s="5" t="s">
        <v>13</v>
      </c>
      <c r="C27" s="5">
        <f>LBCB2!$C$163</f>
        <v>0</v>
      </c>
      <c r="D27" s="5"/>
      <c r="E27" s="5"/>
    </row>
  </sheetData>
  <printOptions horizontalCentered="1" verticalCentered="1"/>
  <pageMargins left="0.7" right="0.7" top="0.75" bottom="0.75" header="0.3" footer="0.3"/>
  <pageSetup scale="83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27"/>
  <sheetViews>
    <sheetView topLeftCell="B10" workbookViewId="0">
      <selection activeCell="F113" sqref="F113:F114"/>
    </sheetView>
  </sheetViews>
  <sheetFormatPr defaultRowHeight="15" x14ac:dyDescent="0.25"/>
  <cols>
    <col min="7" max="7" width="15.28515625" customWidth="1"/>
    <col min="9" max="9" width="15.7109375" customWidth="1"/>
    <col min="13" max="13" width="11.7109375" customWidth="1"/>
    <col min="15" max="15" width="11.140625" customWidth="1"/>
    <col min="18" max="18" width="10.85546875" customWidth="1"/>
  </cols>
  <sheetData>
    <row r="2" spans="3:18" x14ac:dyDescent="0.25">
      <c r="G2" s="15" t="s">
        <v>36</v>
      </c>
      <c r="M2" s="15" t="s">
        <v>34</v>
      </c>
      <c r="R2" s="15" t="s">
        <v>34</v>
      </c>
    </row>
    <row r="3" spans="3:18" x14ac:dyDescent="0.25">
      <c r="O3" t="s">
        <v>26</v>
      </c>
      <c r="P3" s="15" t="s">
        <v>35</v>
      </c>
      <c r="R3" t="s">
        <v>27</v>
      </c>
    </row>
    <row r="4" spans="3:18" x14ac:dyDescent="0.25">
      <c r="C4" t="s">
        <v>0</v>
      </c>
      <c r="D4" s="2" t="str">
        <f>"Ax"</f>
        <v>Ax</v>
      </c>
      <c r="E4" s="2" t="str">
        <f>"B"</f>
        <v>B</v>
      </c>
      <c r="G4" t="s">
        <v>16</v>
      </c>
      <c r="H4" t="s">
        <v>15</v>
      </c>
      <c r="I4" t="s">
        <v>19</v>
      </c>
      <c r="J4" t="s">
        <v>20</v>
      </c>
      <c r="K4" s="7" t="s">
        <v>21</v>
      </c>
      <c r="M4" s="6" t="s">
        <v>22</v>
      </c>
      <c r="O4" t="s">
        <v>23</v>
      </c>
      <c r="P4" s="13" t="s">
        <v>24</v>
      </c>
      <c r="Q4" s="13" t="s">
        <v>25</v>
      </c>
      <c r="R4" s="8" t="s">
        <v>23</v>
      </c>
    </row>
    <row r="5" spans="3:18" x14ac:dyDescent="0.25">
      <c r="C5" s="3" t="s">
        <v>14</v>
      </c>
      <c r="D5" s="3">
        <f>LBCB1!C10</f>
        <v>1.94895847</v>
      </c>
      <c r="E5" s="3">
        <f>LBCB1!D10</f>
        <v>7.8943000000000003</v>
      </c>
      <c r="G5" s="3">
        <v>0.38700000000000001</v>
      </c>
      <c r="H5" t="e">
        <f>G5/D6</f>
        <v>#DIV/0!</v>
      </c>
      <c r="I5">
        <f>$C$27</f>
        <v>0.14949999999999997</v>
      </c>
      <c r="J5">
        <v>-3.4266000000000001</v>
      </c>
      <c r="K5" s="7" t="e">
        <f>I5-H5/J5</f>
        <v>#DIV/0!</v>
      </c>
      <c r="M5" s="6">
        <v>3.0700000000000002E-2</v>
      </c>
      <c r="O5" t="e">
        <f>K5*P5+Q5</f>
        <v>#DIV/0!</v>
      </c>
      <c r="P5" s="14">
        <v>-3.4266000000000001</v>
      </c>
      <c r="Q5" s="14">
        <v>0.54659999999999997</v>
      </c>
      <c r="R5" s="8">
        <v>1.3304</v>
      </c>
    </row>
    <row r="6" spans="3:18" x14ac:dyDescent="0.25">
      <c r="C6" s="3" t="s">
        <v>15</v>
      </c>
      <c r="D6" s="3">
        <f>LBCB1!C11</f>
        <v>0</v>
      </c>
      <c r="E6" s="3">
        <f>LBCB1!D11</f>
        <v>0</v>
      </c>
      <c r="K6" s="7"/>
      <c r="M6" s="6"/>
      <c r="P6" s="14"/>
      <c r="Q6" s="14"/>
      <c r="R6" s="8"/>
    </row>
    <row r="7" spans="3:18" x14ac:dyDescent="0.25">
      <c r="C7" t="s">
        <v>9</v>
      </c>
      <c r="K7" s="7"/>
      <c r="M7" s="6"/>
      <c r="P7" s="14"/>
      <c r="Q7" s="14"/>
      <c r="R7" s="8"/>
    </row>
    <row r="8" spans="3:18" x14ac:dyDescent="0.25">
      <c r="C8" s="3" t="s">
        <v>14</v>
      </c>
      <c r="D8" s="3">
        <f>LBCB1!C39</f>
        <v>1.9368616299999999</v>
      </c>
      <c r="E8" s="3">
        <f>LBCB1!D39</f>
        <v>-6.8985000000000003</v>
      </c>
      <c r="G8" s="3">
        <v>0.36699999999999999</v>
      </c>
      <c r="H8" s="3" t="e">
        <f>G8/D9</f>
        <v>#DIV/0!</v>
      </c>
      <c r="I8">
        <f>$C$44</f>
        <v>0.12249999999999994</v>
      </c>
      <c r="J8">
        <v>-3.5554000000000001</v>
      </c>
      <c r="K8" s="7" t="e">
        <f>I8-H8/J8</f>
        <v>#DIV/0!</v>
      </c>
      <c r="M8" s="6">
        <v>-5.8200000000000002E-2</v>
      </c>
      <c r="O8" s="3" t="e">
        <f>K8*P8+Q8</f>
        <v>#DIV/0!</v>
      </c>
      <c r="P8" s="14">
        <v>-3.5554000000000001</v>
      </c>
      <c r="Q8" s="14">
        <v>0.42430000000000001</v>
      </c>
      <c r="R8" s="8">
        <v>1.2179</v>
      </c>
    </row>
    <row r="9" spans="3:18" x14ac:dyDescent="0.25">
      <c r="C9" s="3" t="s">
        <v>15</v>
      </c>
      <c r="D9" s="3">
        <f>LBCB1!C40</f>
        <v>0</v>
      </c>
      <c r="E9" s="3">
        <f>LBCB1!D40</f>
        <v>0</v>
      </c>
      <c r="K9" s="7"/>
      <c r="M9" s="6"/>
      <c r="P9" s="14"/>
      <c r="Q9" s="14"/>
      <c r="R9" s="8"/>
    </row>
    <row r="10" spans="3:18" x14ac:dyDescent="0.25">
      <c r="C10" t="s">
        <v>10</v>
      </c>
      <c r="H10" s="3"/>
      <c r="K10" s="7"/>
      <c r="M10" s="6"/>
      <c r="P10" s="14"/>
      <c r="Q10" s="14"/>
      <c r="R10" s="8"/>
    </row>
    <row r="11" spans="3:18" x14ac:dyDescent="0.25">
      <c r="C11" s="3" t="s">
        <v>14</v>
      </c>
      <c r="D11" s="3">
        <f>LBCB1!C73</f>
        <v>0.96040705000000004</v>
      </c>
      <c r="E11" s="3">
        <f>LBCB1!D73</f>
        <v>-1.9216</v>
      </c>
      <c r="G11" s="3">
        <v>0.36120000000000002</v>
      </c>
      <c r="H11" s="3" t="e">
        <f>G11/D12</f>
        <v>#DIV/0!</v>
      </c>
      <c r="I11">
        <f>$C$62</f>
        <v>6.2499999999999944E-2</v>
      </c>
      <c r="J11">
        <v>-6.5857000000000001</v>
      </c>
      <c r="K11" s="7" t="e">
        <f>I11-H11/J11</f>
        <v>#DIV/0!</v>
      </c>
      <c r="M11" s="6">
        <v>0.2135</v>
      </c>
      <c r="O11" s="3" t="e">
        <f>K11*P11+Q11</f>
        <v>#DIV/0!</v>
      </c>
      <c r="P11" s="14">
        <v>-6.5857000000000001</v>
      </c>
      <c r="Q11" s="14">
        <v>0.39910000000000001</v>
      </c>
      <c r="R11" s="8">
        <v>2.3694999999999999</v>
      </c>
    </row>
    <row r="12" spans="3:18" x14ac:dyDescent="0.25">
      <c r="C12" s="3" t="s">
        <v>15</v>
      </c>
      <c r="D12" s="3">
        <f>LBCB1!C74</f>
        <v>0</v>
      </c>
      <c r="E12" s="3">
        <f>LBCB1!D74</f>
        <v>0</v>
      </c>
      <c r="K12" s="7"/>
      <c r="M12" s="6"/>
      <c r="P12" s="14"/>
      <c r="Q12" s="14"/>
      <c r="R12" s="8"/>
    </row>
    <row r="13" spans="3:18" x14ac:dyDescent="0.25">
      <c r="C13" t="s">
        <v>11</v>
      </c>
      <c r="H13" s="3"/>
      <c r="K13" s="7"/>
      <c r="M13" s="6"/>
      <c r="P13" s="14"/>
      <c r="Q13" s="14"/>
      <c r="R13" s="8"/>
    </row>
    <row r="14" spans="3:18" x14ac:dyDescent="0.25">
      <c r="C14" s="3" t="s">
        <v>14</v>
      </c>
      <c r="D14" s="3">
        <f>LBCB1!C104</f>
        <v>0.95307788999999998</v>
      </c>
      <c r="E14" s="3">
        <f>LBCB1!D104</f>
        <v>-1.7806</v>
      </c>
      <c r="G14" s="3">
        <v>0.2445</v>
      </c>
      <c r="H14" s="3" t="e">
        <f>G14/D15</f>
        <v>#DIV/0!</v>
      </c>
      <c r="I14">
        <f>$C$79</f>
        <v>5.2500000000000047E-2</v>
      </c>
      <c r="J14">
        <v>-6.4890999999999996</v>
      </c>
      <c r="K14" s="7" t="e">
        <f>I14-H14/J14</f>
        <v>#DIV/0!</v>
      </c>
      <c r="M14" s="6">
        <v>0.377</v>
      </c>
      <c r="O14" s="3" t="e">
        <f>K14*P14+Q14</f>
        <v>#DIV/0!</v>
      </c>
      <c r="P14" s="14">
        <v>-6.4890999999999996</v>
      </c>
      <c r="Q14" s="14">
        <v>0.36909999999999998</v>
      </c>
      <c r="R14" s="8">
        <v>1.6341000000000001</v>
      </c>
    </row>
    <row r="15" spans="3:18" x14ac:dyDescent="0.25">
      <c r="C15" s="3" t="s">
        <v>15</v>
      </c>
      <c r="D15" s="3">
        <f>LBCB1!C105</f>
        <v>0</v>
      </c>
      <c r="E15" s="3">
        <f>LBCB1!D105</f>
        <v>0</v>
      </c>
      <c r="K15" s="7"/>
      <c r="M15" s="6"/>
      <c r="P15" s="14"/>
      <c r="Q15" s="14"/>
      <c r="R15" s="8"/>
    </row>
    <row r="16" spans="3:18" x14ac:dyDescent="0.25">
      <c r="C16" t="s">
        <v>12</v>
      </c>
      <c r="H16" s="3"/>
      <c r="K16" s="7"/>
      <c r="M16" s="6"/>
      <c r="P16" s="14"/>
      <c r="Q16" s="14"/>
      <c r="R16" s="8"/>
    </row>
    <row r="17" spans="2:18" x14ac:dyDescent="0.25">
      <c r="C17" s="3" t="s">
        <v>14</v>
      </c>
      <c r="D17" s="3">
        <f>LBCB1!C135</f>
        <v>0.95740139999999996</v>
      </c>
      <c r="E17" s="3">
        <f>LBCB1!D135</f>
        <v>-1.7506999999999999</v>
      </c>
      <c r="G17" s="3">
        <v>0.26200000000000001</v>
      </c>
      <c r="H17" s="3" t="e">
        <f>G17/D18</f>
        <v>#DIV/0!</v>
      </c>
      <c r="I17">
        <f>$C$97</f>
        <v>6.2999999999999945E-2</v>
      </c>
      <c r="J17">
        <v>-6.8522999999999996</v>
      </c>
      <c r="K17" s="7" t="e">
        <f>I17-H17/J17</f>
        <v>#DIV/0!</v>
      </c>
      <c r="M17" s="6">
        <v>-0.39579999999999999</v>
      </c>
      <c r="O17" s="3" t="e">
        <f>K17*P17+Q17</f>
        <v>#DIV/0!</v>
      </c>
      <c r="P17" s="14">
        <v>-6.8522999999999996</v>
      </c>
      <c r="Q17" s="14">
        <v>0.4047</v>
      </c>
      <c r="R17" s="8">
        <v>1.8023</v>
      </c>
    </row>
    <row r="18" spans="2:18" x14ac:dyDescent="0.25">
      <c r="C18" s="3" t="s">
        <v>15</v>
      </c>
      <c r="D18" s="3">
        <f>LBCB1!C136</f>
        <v>0</v>
      </c>
      <c r="E18" s="3">
        <f>LBCB1!D136</f>
        <v>0</v>
      </c>
      <c r="K18" s="7"/>
      <c r="M18" s="6"/>
      <c r="P18" s="14"/>
      <c r="Q18" s="14"/>
      <c r="R18" s="8"/>
    </row>
    <row r="19" spans="2:18" x14ac:dyDescent="0.25">
      <c r="C19" t="s">
        <v>13</v>
      </c>
      <c r="H19" s="3"/>
      <c r="K19" s="7"/>
      <c r="M19" s="6"/>
      <c r="P19" s="14"/>
      <c r="Q19" s="14"/>
      <c r="R19" s="8"/>
    </row>
    <row r="20" spans="2:18" x14ac:dyDescent="0.25">
      <c r="C20" s="3" t="s">
        <v>14</v>
      </c>
      <c r="D20" s="3">
        <f>LBCB1!C166</f>
        <v>0.96139693000000004</v>
      </c>
      <c r="E20" s="3">
        <f>LBCB1!D166</f>
        <v>-1.5839000000000001</v>
      </c>
      <c r="G20" s="3">
        <v>0.24</v>
      </c>
      <c r="H20" s="3" t="e">
        <f>G20/D21</f>
        <v>#DIV/0!</v>
      </c>
      <c r="I20">
        <f>$C$115</f>
        <v>7.350000000000001E-2</v>
      </c>
      <c r="J20">
        <v>-6.8197999999999999</v>
      </c>
      <c r="K20" s="7" t="e">
        <f>I20-H20/J20</f>
        <v>#DIV/0!</v>
      </c>
      <c r="M20" s="6">
        <v>-8.4099999999999994E-2</v>
      </c>
      <c r="O20" s="3" t="e">
        <f>K20*P20+Q20</f>
        <v>#DIV/0!</v>
      </c>
      <c r="P20" s="14">
        <v>-6.8197999999999999</v>
      </c>
      <c r="Q20" s="14">
        <v>0.54</v>
      </c>
      <c r="R20" s="8">
        <v>1.6335999999999999</v>
      </c>
    </row>
    <row r="21" spans="2:18" x14ac:dyDescent="0.25">
      <c r="C21" s="3" t="s">
        <v>15</v>
      </c>
      <c r="D21" s="3">
        <f>LBCB1!C167</f>
        <v>0</v>
      </c>
      <c r="E21" s="3">
        <f>LBCB1!D167</f>
        <v>0</v>
      </c>
    </row>
    <row r="22" spans="2:18" x14ac:dyDescent="0.2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</row>
    <row r="24" spans="2:18" x14ac:dyDescent="0.25">
      <c r="C24" t="s">
        <v>17</v>
      </c>
      <c r="D24" t="s">
        <v>18</v>
      </c>
      <c r="F24" t="s">
        <v>15</v>
      </c>
    </row>
    <row r="25" spans="2:18" x14ac:dyDescent="0.25">
      <c r="B25" t="s">
        <v>0</v>
      </c>
      <c r="C25" t="s">
        <v>1</v>
      </c>
      <c r="D25" s="3">
        <v>-1.81</v>
      </c>
      <c r="F25" s="3">
        <v>6.7480000000000002</v>
      </c>
    </row>
    <row r="26" spans="2:18" x14ac:dyDescent="0.25">
      <c r="C26" t="s">
        <v>2</v>
      </c>
      <c r="D26" s="3">
        <v>2.109</v>
      </c>
      <c r="F26" s="3">
        <v>-6.6844999999999999</v>
      </c>
    </row>
    <row r="27" spans="2:18" x14ac:dyDescent="0.25">
      <c r="C27">
        <f>(D25+D26)*0.5</f>
        <v>0.14949999999999997</v>
      </c>
      <c r="D27">
        <v>0</v>
      </c>
      <c r="F27">
        <v>0.54800000000000004</v>
      </c>
    </row>
    <row r="28" spans="2:18" x14ac:dyDescent="0.25">
      <c r="D28">
        <v>0.25</v>
      </c>
      <c r="F28">
        <v>-0.30919999999999997</v>
      </c>
    </row>
    <row r="29" spans="2:18" x14ac:dyDescent="0.25">
      <c r="D29">
        <v>0.5</v>
      </c>
      <c r="F29">
        <v>-1.1654</v>
      </c>
    </row>
    <row r="30" spans="2:18" x14ac:dyDescent="0.25">
      <c r="D30">
        <v>0.75</v>
      </c>
      <c r="F30">
        <v>-2.0196999999999998</v>
      </c>
    </row>
    <row r="31" spans="2:18" x14ac:dyDescent="0.25">
      <c r="D31">
        <v>0.5</v>
      </c>
      <c r="F31">
        <v>-1.1658999999999999</v>
      </c>
    </row>
    <row r="32" spans="2:18" x14ac:dyDescent="0.25">
      <c r="D32">
        <v>0.25</v>
      </c>
      <c r="F32">
        <v>-0.30769999999999997</v>
      </c>
    </row>
    <row r="33" spans="2:6" x14ac:dyDescent="0.25">
      <c r="D33">
        <v>0</v>
      </c>
      <c r="F33">
        <v>0.54520000000000002</v>
      </c>
    </row>
    <row r="34" spans="2:6" x14ac:dyDescent="0.25">
      <c r="D34">
        <v>-0.25</v>
      </c>
      <c r="F34">
        <v>1.4026000000000001</v>
      </c>
    </row>
    <row r="35" spans="2:6" x14ac:dyDescent="0.25">
      <c r="D35">
        <v>-0.5</v>
      </c>
      <c r="F35">
        <v>2.2583000000000002</v>
      </c>
    </row>
    <row r="36" spans="2:6" x14ac:dyDescent="0.25">
      <c r="D36">
        <v>-0.75</v>
      </c>
      <c r="F36">
        <v>3.113</v>
      </c>
    </row>
    <row r="37" spans="2:6" x14ac:dyDescent="0.25">
      <c r="D37">
        <v>-0.5</v>
      </c>
      <c r="F37">
        <v>2.2599</v>
      </c>
    </row>
    <row r="38" spans="2:6" x14ac:dyDescent="0.25">
      <c r="D38">
        <v>-0.25</v>
      </c>
      <c r="F38">
        <v>1.4035</v>
      </c>
    </row>
    <row r="39" spans="2:6" x14ac:dyDescent="0.25">
      <c r="D39">
        <v>0</v>
      </c>
      <c r="F39">
        <v>0.54769999999999996</v>
      </c>
    </row>
    <row r="41" spans="2:6" x14ac:dyDescent="0.25">
      <c r="B41" s="3"/>
      <c r="C41" s="3" t="s">
        <v>17</v>
      </c>
      <c r="D41" s="3" t="s">
        <v>18</v>
      </c>
      <c r="E41" s="3"/>
      <c r="F41" s="3" t="s">
        <v>15</v>
      </c>
    </row>
    <row r="42" spans="2:6" x14ac:dyDescent="0.25">
      <c r="B42" s="3" t="s">
        <v>9</v>
      </c>
      <c r="C42" s="3" t="s">
        <v>1</v>
      </c>
      <c r="D42" s="3">
        <v>-1.8089999999999999</v>
      </c>
      <c r="E42" s="3"/>
      <c r="F42" s="3">
        <v>6.8609</v>
      </c>
    </row>
    <row r="43" spans="2:6" x14ac:dyDescent="0.25">
      <c r="B43" s="3"/>
      <c r="C43" s="3" t="s">
        <v>2</v>
      </c>
      <c r="D43" s="3">
        <v>2.0539999999999998</v>
      </c>
      <c r="E43" s="3"/>
      <c r="F43" s="3">
        <v>-6.8799000000000001</v>
      </c>
    </row>
    <row r="44" spans="2:6" x14ac:dyDescent="0.25">
      <c r="B44" s="3"/>
      <c r="C44" s="3">
        <f>(D42+D43)*0.5</f>
        <v>0.12249999999999994</v>
      </c>
      <c r="D44" s="3">
        <v>0</v>
      </c>
      <c r="E44" s="3"/>
      <c r="F44" s="3">
        <v>0.42299999999999999</v>
      </c>
    </row>
    <row r="45" spans="2:6" x14ac:dyDescent="0.25">
      <c r="B45" s="3"/>
      <c r="C45" s="3"/>
      <c r="D45" s="3">
        <v>0.25</v>
      </c>
      <c r="E45" s="3"/>
      <c r="F45" s="3">
        <v>-0.4627</v>
      </c>
    </row>
    <row r="46" spans="2:6" x14ac:dyDescent="0.25">
      <c r="B46" s="3"/>
      <c r="C46" s="3"/>
      <c r="D46" s="3">
        <v>0.5</v>
      </c>
      <c r="E46" s="3"/>
      <c r="F46" s="3">
        <v>-1.3509</v>
      </c>
    </row>
    <row r="47" spans="2:6" x14ac:dyDescent="0.25">
      <c r="B47" s="3"/>
      <c r="C47" s="3"/>
      <c r="D47" s="3">
        <v>0.75</v>
      </c>
      <c r="E47" s="3"/>
      <c r="F47" s="3">
        <v>-2.2385999999999999</v>
      </c>
    </row>
    <row r="48" spans="2:6" x14ac:dyDescent="0.25">
      <c r="B48" s="3"/>
      <c r="C48" s="3"/>
      <c r="D48" s="3">
        <v>0.5</v>
      </c>
      <c r="E48" s="3"/>
      <c r="F48" s="3">
        <v>-1.3517999999999999</v>
      </c>
    </row>
    <row r="49" spans="2:6" x14ac:dyDescent="0.25">
      <c r="B49" s="3"/>
      <c r="C49" s="3"/>
      <c r="D49" s="3">
        <v>0.25</v>
      </c>
      <c r="E49" s="3"/>
      <c r="F49" s="3">
        <v>-0.4622</v>
      </c>
    </row>
    <row r="50" spans="2:6" x14ac:dyDescent="0.25">
      <c r="B50" s="3"/>
      <c r="C50" s="3"/>
      <c r="D50" s="3">
        <v>0</v>
      </c>
      <c r="E50" s="3"/>
      <c r="F50" s="3">
        <v>0.4214</v>
      </c>
    </row>
    <row r="51" spans="2:6" x14ac:dyDescent="0.25">
      <c r="B51" s="3"/>
      <c r="C51" s="3"/>
      <c r="D51" s="3">
        <v>-0.25</v>
      </c>
      <c r="E51" s="3"/>
      <c r="F51" s="3">
        <v>1.3116000000000001</v>
      </c>
    </row>
    <row r="52" spans="2:6" x14ac:dyDescent="0.25">
      <c r="B52" s="3"/>
      <c r="C52" s="3"/>
      <c r="D52" s="3">
        <v>-0.5</v>
      </c>
      <c r="E52" s="3"/>
      <c r="F52" s="3">
        <v>2.1989999999999998</v>
      </c>
    </row>
    <row r="53" spans="2:6" x14ac:dyDescent="0.25">
      <c r="B53" s="3"/>
      <c r="C53" s="3"/>
      <c r="D53" s="3">
        <v>-0.75</v>
      </c>
      <c r="E53" s="3"/>
      <c r="F53" s="3">
        <v>3.0869</v>
      </c>
    </row>
    <row r="54" spans="2:6" x14ac:dyDescent="0.25">
      <c r="B54" s="3"/>
      <c r="C54" s="3"/>
      <c r="D54" s="3">
        <v>-0.5</v>
      </c>
      <c r="E54" s="3"/>
      <c r="F54" s="3">
        <v>2.2000000000000002</v>
      </c>
    </row>
    <row r="55" spans="2:6" x14ac:dyDescent="0.25">
      <c r="B55" s="3"/>
      <c r="C55" s="3"/>
      <c r="D55" s="3">
        <v>-0.25</v>
      </c>
      <c r="E55" s="3"/>
      <c r="F55" s="3">
        <v>1.3120000000000001</v>
      </c>
    </row>
    <row r="56" spans="2:6" x14ac:dyDescent="0.25">
      <c r="B56" s="3"/>
      <c r="C56" s="3"/>
      <c r="D56" s="3">
        <v>0</v>
      </c>
      <c r="E56" s="3"/>
      <c r="F56" s="3">
        <v>0.42509999999999998</v>
      </c>
    </row>
    <row r="59" spans="2:6" x14ac:dyDescent="0.25">
      <c r="B59" s="3"/>
      <c r="C59" s="3" t="s">
        <v>17</v>
      </c>
      <c r="D59" s="3" t="s">
        <v>18</v>
      </c>
      <c r="E59" s="3"/>
      <c r="F59" s="3" t="s">
        <v>15</v>
      </c>
    </row>
    <row r="60" spans="2:6" x14ac:dyDescent="0.25">
      <c r="B60" s="3" t="s">
        <v>10</v>
      </c>
      <c r="C60" s="3" t="s">
        <v>1</v>
      </c>
      <c r="D60" s="3">
        <v>-0.92800000000000005</v>
      </c>
      <c r="E60" s="3"/>
      <c r="F60" s="3">
        <v>6.5134999999999996</v>
      </c>
    </row>
    <row r="61" spans="2:6" x14ac:dyDescent="0.25">
      <c r="B61" s="3"/>
      <c r="C61" s="3" t="s">
        <v>2</v>
      </c>
      <c r="D61" s="3">
        <v>1.0529999999999999</v>
      </c>
      <c r="E61" s="3"/>
      <c r="F61" s="3">
        <v>-6.5382999999999996</v>
      </c>
    </row>
    <row r="62" spans="2:6" x14ac:dyDescent="0.25">
      <c r="B62" s="3"/>
      <c r="C62" s="3">
        <f>(D60+D61)*0.5</f>
        <v>6.2499999999999944E-2</v>
      </c>
      <c r="D62" s="3">
        <v>0</v>
      </c>
      <c r="E62" s="3"/>
      <c r="F62" s="3">
        <v>0.39550000000000002</v>
      </c>
    </row>
    <row r="63" spans="2:6" x14ac:dyDescent="0.25">
      <c r="B63" s="3"/>
      <c r="C63" s="3"/>
      <c r="D63" s="3">
        <v>0.25</v>
      </c>
      <c r="E63" s="3"/>
      <c r="F63" s="3">
        <v>-1.2450000000000001</v>
      </c>
    </row>
    <row r="64" spans="2:6" x14ac:dyDescent="0.25">
      <c r="B64" s="3"/>
      <c r="C64" s="3"/>
      <c r="D64" s="3">
        <v>0.5</v>
      </c>
      <c r="E64" s="3"/>
      <c r="F64" s="3">
        <v>-2.8917999999999999</v>
      </c>
    </row>
    <row r="65" spans="2:6" x14ac:dyDescent="0.25">
      <c r="B65" s="3"/>
      <c r="C65" s="3"/>
      <c r="D65" s="3">
        <v>0.75</v>
      </c>
      <c r="E65" s="3"/>
      <c r="F65" s="3">
        <v>-4.5391000000000004</v>
      </c>
    </row>
    <row r="66" spans="2:6" x14ac:dyDescent="0.25">
      <c r="B66" s="3"/>
      <c r="C66" s="3"/>
      <c r="D66" s="3">
        <v>0.5</v>
      </c>
      <c r="E66" s="3"/>
      <c r="F66" s="3">
        <v>-2.8904999999999998</v>
      </c>
    </row>
    <row r="67" spans="2:6" x14ac:dyDescent="0.25">
      <c r="B67" s="3"/>
      <c r="C67" s="3"/>
      <c r="D67" s="3">
        <v>0.25</v>
      </c>
      <c r="E67" s="3"/>
      <c r="F67" s="3">
        <v>-1.2448999999999999</v>
      </c>
    </row>
    <row r="68" spans="2:6" x14ac:dyDescent="0.25">
      <c r="B68" s="3"/>
      <c r="C68" s="3"/>
      <c r="D68" s="3">
        <v>0</v>
      </c>
      <c r="E68" s="3"/>
      <c r="F68" s="3">
        <v>0.3987</v>
      </c>
    </row>
    <row r="69" spans="2:6" x14ac:dyDescent="0.25">
      <c r="B69" s="3"/>
      <c r="C69" s="3"/>
      <c r="D69" s="3">
        <v>-0.25</v>
      </c>
      <c r="E69" s="3"/>
      <c r="F69" s="3">
        <v>2.0419</v>
      </c>
    </row>
    <row r="70" spans="2:6" x14ac:dyDescent="0.25">
      <c r="B70" s="3"/>
      <c r="C70" s="3"/>
      <c r="D70" s="3">
        <v>-0.5</v>
      </c>
      <c r="E70" s="3"/>
      <c r="F70" s="3">
        <v>3.6920000000000002</v>
      </c>
    </row>
    <row r="71" spans="2:6" x14ac:dyDescent="0.25">
      <c r="B71" s="3"/>
      <c r="C71" s="3"/>
      <c r="D71" s="3">
        <v>-0.75</v>
      </c>
      <c r="E71" s="3"/>
      <c r="F71" s="3">
        <v>5.34</v>
      </c>
    </row>
    <row r="72" spans="2:6" x14ac:dyDescent="0.25">
      <c r="B72" s="3"/>
      <c r="C72" s="3"/>
      <c r="D72" s="3">
        <v>-0.5</v>
      </c>
      <c r="E72" s="3"/>
      <c r="F72" s="3">
        <v>3.6918000000000002</v>
      </c>
    </row>
    <row r="73" spans="2:6" x14ac:dyDescent="0.25">
      <c r="B73" s="3"/>
      <c r="C73" s="3"/>
      <c r="D73" s="3">
        <v>-0.25</v>
      </c>
      <c r="E73" s="3"/>
      <c r="F73" s="3">
        <v>2.0407000000000002</v>
      </c>
    </row>
    <row r="74" spans="2:6" x14ac:dyDescent="0.25">
      <c r="B74" s="3"/>
      <c r="C74" s="3"/>
      <c r="D74" s="3">
        <v>0</v>
      </c>
      <c r="E74" s="3"/>
      <c r="F74" s="3">
        <v>0.39929999999999999</v>
      </c>
    </row>
    <row r="76" spans="2:6" x14ac:dyDescent="0.25">
      <c r="B76" s="3"/>
      <c r="C76" s="3" t="s">
        <v>17</v>
      </c>
      <c r="D76" s="3" t="s">
        <v>18</v>
      </c>
      <c r="E76" s="3"/>
      <c r="F76" s="3" t="s">
        <v>15</v>
      </c>
    </row>
    <row r="77" spans="2:6" x14ac:dyDescent="0.25">
      <c r="B77" s="3" t="s">
        <v>11</v>
      </c>
      <c r="C77" s="3" t="s">
        <v>1</v>
      </c>
      <c r="D77" s="3">
        <v>-0.94499999999999995</v>
      </c>
      <c r="E77" s="3"/>
      <c r="F77" s="3">
        <v>6.4706000000000001</v>
      </c>
    </row>
    <row r="78" spans="2:6" x14ac:dyDescent="0.25">
      <c r="B78" s="3"/>
      <c r="C78" s="3" t="s">
        <v>2</v>
      </c>
      <c r="D78" s="3">
        <v>1.05</v>
      </c>
      <c r="E78" s="3"/>
      <c r="F78" s="3">
        <v>-6.4593999999999996</v>
      </c>
    </row>
    <row r="79" spans="2:6" x14ac:dyDescent="0.25">
      <c r="B79" s="3"/>
      <c r="C79" s="3">
        <f>(D77+D78)*0.5</f>
        <v>5.2500000000000047E-2</v>
      </c>
      <c r="D79" s="3">
        <v>0</v>
      </c>
      <c r="E79" s="3"/>
      <c r="F79" s="3">
        <v>0.37069999999999997</v>
      </c>
    </row>
    <row r="80" spans="2:6" x14ac:dyDescent="0.25">
      <c r="B80" s="3"/>
      <c r="C80" s="3"/>
      <c r="D80" s="3">
        <v>0.25</v>
      </c>
      <c r="E80" s="3"/>
      <c r="F80" s="3">
        <v>-1.2484999999999999</v>
      </c>
    </row>
    <row r="81" spans="2:6" x14ac:dyDescent="0.25">
      <c r="B81" s="3"/>
      <c r="C81" s="3"/>
      <c r="D81" s="3">
        <v>0.5</v>
      </c>
      <c r="E81" s="3"/>
      <c r="F81" s="3">
        <v>-2.8727999999999998</v>
      </c>
    </row>
    <row r="82" spans="2:6" x14ac:dyDescent="0.25">
      <c r="B82" s="3"/>
      <c r="C82" s="3"/>
      <c r="D82" s="3">
        <v>0.75</v>
      </c>
      <c r="E82" s="3"/>
      <c r="F82" s="3">
        <v>-4.4978999999999996</v>
      </c>
    </row>
    <row r="83" spans="2:6" x14ac:dyDescent="0.25">
      <c r="B83" s="3"/>
      <c r="C83" s="3"/>
      <c r="D83" s="3">
        <v>0.5</v>
      </c>
      <c r="E83" s="3"/>
      <c r="F83" s="3">
        <v>-2.8721999999999999</v>
      </c>
    </row>
    <row r="84" spans="2:6" x14ac:dyDescent="0.25">
      <c r="B84" s="3"/>
      <c r="C84" s="3"/>
      <c r="D84" s="3">
        <v>0.25</v>
      </c>
      <c r="E84" s="3"/>
      <c r="F84" s="3">
        <v>-1.2521</v>
      </c>
    </row>
    <row r="85" spans="2:6" x14ac:dyDescent="0.25">
      <c r="B85" s="3"/>
      <c r="C85" s="3"/>
      <c r="D85" s="3">
        <v>0</v>
      </c>
      <c r="E85" s="3"/>
      <c r="F85" s="3">
        <v>0.36930000000000002</v>
      </c>
    </row>
    <row r="86" spans="2:6" x14ac:dyDescent="0.25">
      <c r="B86" s="3"/>
      <c r="C86" s="3"/>
      <c r="D86" s="3">
        <v>-0.25</v>
      </c>
      <c r="E86" s="3"/>
      <c r="F86" s="3">
        <v>1.9956</v>
      </c>
    </row>
    <row r="87" spans="2:6" x14ac:dyDescent="0.25">
      <c r="B87" s="3"/>
      <c r="C87" s="3"/>
      <c r="D87" s="3">
        <v>-0.5</v>
      </c>
      <c r="E87" s="3"/>
      <c r="F87" s="3">
        <v>3.6214</v>
      </c>
    </row>
    <row r="88" spans="2:6" x14ac:dyDescent="0.25">
      <c r="B88" s="3"/>
      <c r="C88" s="3"/>
      <c r="D88" s="3">
        <v>-0.75</v>
      </c>
      <c r="E88" s="3"/>
      <c r="F88" s="3">
        <v>5.2478999999999996</v>
      </c>
    </row>
    <row r="89" spans="2:6" x14ac:dyDescent="0.25">
      <c r="B89" s="3"/>
      <c r="C89" s="3"/>
      <c r="D89" s="3">
        <v>-0.5</v>
      </c>
      <c r="E89" s="3"/>
      <c r="F89" s="3">
        <v>3.6198000000000001</v>
      </c>
    </row>
    <row r="90" spans="2:6" x14ac:dyDescent="0.25">
      <c r="B90" s="3"/>
      <c r="C90" s="3"/>
      <c r="D90" s="3">
        <v>-0.25</v>
      </c>
      <c r="E90" s="3"/>
      <c r="F90" s="3">
        <v>1.9932000000000001</v>
      </c>
    </row>
    <row r="91" spans="2:6" x14ac:dyDescent="0.25">
      <c r="B91" s="3"/>
      <c r="C91" s="3"/>
      <c r="D91" s="3">
        <v>0</v>
      </c>
      <c r="E91" s="3"/>
      <c r="F91" s="3">
        <v>0.36969999999999997</v>
      </c>
    </row>
    <row r="94" spans="2:6" x14ac:dyDescent="0.25">
      <c r="B94" s="3"/>
      <c r="C94" s="3" t="s">
        <v>17</v>
      </c>
      <c r="D94" s="3" t="s">
        <v>18</v>
      </c>
      <c r="E94" s="3"/>
      <c r="F94" s="3" t="s">
        <v>15</v>
      </c>
    </row>
    <row r="95" spans="2:6" x14ac:dyDescent="0.25">
      <c r="B95" s="3" t="s">
        <v>12</v>
      </c>
      <c r="C95" s="3" t="s">
        <v>1</v>
      </c>
      <c r="D95" s="3">
        <v>-0.92300000000000004</v>
      </c>
      <c r="E95" s="3"/>
      <c r="F95" s="3">
        <v>6.7507999999999999</v>
      </c>
    </row>
    <row r="96" spans="2:6" x14ac:dyDescent="0.25">
      <c r="B96" s="3"/>
      <c r="C96" s="3" t="s">
        <v>2</v>
      </c>
      <c r="D96" s="3">
        <v>1.0489999999999999</v>
      </c>
      <c r="E96" s="3"/>
      <c r="F96" s="3">
        <v>-6.7817999999999996</v>
      </c>
    </row>
    <row r="97" spans="2:6" x14ac:dyDescent="0.25">
      <c r="B97" s="3"/>
      <c r="C97" s="3">
        <f>(D95+D96)*0.5</f>
        <v>6.2999999999999945E-2</v>
      </c>
      <c r="D97" s="3">
        <v>0</v>
      </c>
      <c r="E97" s="3"/>
      <c r="F97" s="3">
        <v>0.39560000000000001</v>
      </c>
    </row>
    <row r="98" spans="2:6" x14ac:dyDescent="0.25">
      <c r="B98" s="3"/>
      <c r="C98" s="3"/>
      <c r="D98" s="3">
        <v>0.25</v>
      </c>
      <c r="E98" s="3"/>
      <c r="F98" s="3">
        <v>-1.3092999999999999</v>
      </c>
    </row>
    <row r="99" spans="2:6" x14ac:dyDescent="0.25">
      <c r="B99" s="3"/>
      <c r="C99" s="3"/>
      <c r="D99" s="3">
        <v>0.5</v>
      </c>
      <c r="E99" s="3"/>
      <c r="F99" s="3">
        <v>-3.0179</v>
      </c>
    </row>
    <row r="100" spans="2:6" x14ac:dyDescent="0.25">
      <c r="B100" s="3"/>
      <c r="C100" s="3"/>
      <c r="D100" s="3">
        <v>0.75</v>
      </c>
      <c r="E100" s="3"/>
      <c r="F100" s="3">
        <v>-4.7295999999999996</v>
      </c>
    </row>
    <row r="101" spans="2:6" x14ac:dyDescent="0.25">
      <c r="B101" s="3"/>
      <c r="C101" s="3"/>
      <c r="D101" s="3">
        <v>0.5</v>
      </c>
      <c r="E101" s="3"/>
      <c r="F101" s="3">
        <v>-3.0179</v>
      </c>
    </row>
    <row r="102" spans="2:6" x14ac:dyDescent="0.25">
      <c r="B102" s="3"/>
      <c r="C102" s="3"/>
      <c r="D102" s="3">
        <v>0.25</v>
      </c>
      <c r="E102" s="3"/>
      <c r="F102" s="3">
        <v>-1.3081</v>
      </c>
    </row>
    <row r="103" spans="2:6" x14ac:dyDescent="0.25">
      <c r="B103" s="3"/>
      <c r="C103" s="3"/>
      <c r="D103" s="3">
        <v>0</v>
      </c>
      <c r="E103" s="3"/>
      <c r="F103" s="3">
        <v>0.39860000000000001</v>
      </c>
    </row>
    <row r="104" spans="2:6" x14ac:dyDescent="0.25">
      <c r="B104" s="3"/>
      <c r="C104" s="3"/>
      <c r="D104" s="3">
        <v>-0.25</v>
      </c>
      <c r="E104" s="3"/>
      <c r="F104" s="3">
        <v>2.1242999999999999</v>
      </c>
    </row>
    <row r="105" spans="2:6" x14ac:dyDescent="0.25">
      <c r="B105" s="3"/>
      <c r="C105" s="3"/>
      <c r="D105" s="3">
        <v>-0.5</v>
      </c>
      <c r="E105" s="3"/>
      <c r="F105" s="3">
        <v>3.8201999999999998</v>
      </c>
    </row>
    <row r="106" spans="2:6" x14ac:dyDescent="0.25">
      <c r="B106" s="3"/>
      <c r="C106" s="3"/>
      <c r="D106" s="3">
        <v>-0.75</v>
      </c>
      <c r="E106" s="3"/>
      <c r="F106" s="3">
        <v>5.5392000000000001</v>
      </c>
    </row>
    <row r="107" spans="2:6" x14ac:dyDescent="0.25">
      <c r="B107" s="3"/>
      <c r="C107" s="3"/>
      <c r="D107" s="3">
        <v>-0.5</v>
      </c>
      <c r="E107" s="3"/>
      <c r="F107" s="3">
        <v>3.8203</v>
      </c>
    </row>
    <row r="108" spans="2:6" x14ac:dyDescent="0.25">
      <c r="B108" s="3"/>
      <c r="C108" s="3"/>
      <c r="D108" s="3">
        <v>-0.25</v>
      </c>
      <c r="E108" s="3"/>
      <c r="F108" s="3">
        <v>2.1233</v>
      </c>
    </row>
    <row r="109" spans="2:6" x14ac:dyDescent="0.25">
      <c r="B109" s="3"/>
      <c r="C109" s="3"/>
      <c r="D109" s="3">
        <v>0</v>
      </c>
      <c r="E109" s="3"/>
      <c r="F109" s="3">
        <v>0.40010000000000001</v>
      </c>
    </row>
    <row r="112" spans="2:6" x14ac:dyDescent="0.25">
      <c r="B112" s="3"/>
      <c r="C112" s="3" t="s">
        <v>17</v>
      </c>
      <c r="D112" s="3" t="s">
        <v>18</v>
      </c>
      <c r="E112" s="3"/>
      <c r="F112" s="3" t="s">
        <v>15</v>
      </c>
    </row>
    <row r="113" spans="2:6" x14ac:dyDescent="0.25">
      <c r="B113" s="3" t="s">
        <v>13</v>
      </c>
      <c r="C113" s="3" t="s">
        <v>1</v>
      </c>
      <c r="D113" s="3">
        <v>-0.91300000000000003</v>
      </c>
      <c r="E113" s="3"/>
      <c r="F113" s="3">
        <v>6.7717999999999998</v>
      </c>
    </row>
    <row r="114" spans="2:6" x14ac:dyDescent="0.25">
      <c r="B114" s="3"/>
      <c r="C114" s="3" t="s">
        <v>2</v>
      </c>
      <c r="D114" s="3">
        <v>1.06</v>
      </c>
      <c r="E114" s="3"/>
      <c r="F114" s="3">
        <v>-6.6938000000000004</v>
      </c>
    </row>
    <row r="115" spans="2:6" x14ac:dyDescent="0.25">
      <c r="B115" s="3"/>
      <c r="C115" s="3">
        <f>(D113+D114)*0.5</f>
        <v>7.350000000000001E-2</v>
      </c>
      <c r="D115" s="3">
        <v>0</v>
      </c>
      <c r="E115" s="3"/>
      <c r="F115" s="3">
        <v>0.53910000000000002</v>
      </c>
    </row>
    <row r="116" spans="2:6" x14ac:dyDescent="0.25">
      <c r="B116" s="3"/>
      <c r="C116" s="3"/>
      <c r="D116" s="3">
        <v>0.25</v>
      </c>
      <c r="E116" s="3"/>
      <c r="F116" s="3">
        <v>-1.1644000000000001</v>
      </c>
    </row>
    <row r="117" spans="2:6" x14ac:dyDescent="0.25">
      <c r="B117" s="3"/>
      <c r="C117" s="3"/>
      <c r="D117" s="3">
        <v>0.5</v>
      </c>
      <c r="E117" s="3"/>
      <c r="F117" s="3">
        <v>-2.8660999999999999</v>
      </c>
    </row>
    <row r="118" spans="2:6" x14ac:dyDescent="0.25">
      <c r="B118" s="3"/>
      <c r="C118" s="3"/>
      <c r="D118" s="3">
        <v>0.75</v>
      </c>
      <c r="E118" s="3"/>
      <c r="F118" s="3">
        <v>-4.5712999999999999</v>
      </c>
    </row>
    <row r="119" spans="2:6" x14ac:dyDescent="0.25">
      <c r="B119" s="3"/>
      <c r="C119" s="3"/>
      <c r="D119" s="3">
        <v>0.5</v>
      </c>
      <c r="E119" s="3"/>
      <c r="F119" s="3">
        <v>-2.8654000000000002</v>
      </c>
    </row>
    <row r="120" spans="2:6" x14ac:dyDescent="0.25">
      <c r="B120" s="3"/>
      <c r="C120" s="3"/>
      <c r="D120" s="3">
        <v>0.25</v>
      </c>
      <c r="E120" s="3"/>
      <c r="F120" s="3">
        <v>-1.1646000000000001</v>
      </c>
    </row>
    <row r="121" spans="2:6" x14ac:dyDescent="0.25">
      <c r="B121" s="3"/>
      <c r="C121" s="3"/>
      <c r="D121" s="3">
        <v>0</v>
      </c>
      <c r="E121" s="3"/>
      <c r="F121" s="3">
        <v>0.53810000000000002</v>
      </c>
    </row>
    <row r="122" spans="2:6" x14ac:dyDescent="0.25">
      <c r="B122" s="3"/>
      <c r="C122" s="3"/>
      <c r="D122" s="3">
        <v>-0.25</v>
      </c>
      <c r="E122" s="3"/>
      <c r="F122" s="3">
        <v>2.2418</v>
      </c>
    </row>
    <row r="123" spans="2:6" x14ac:dyDescent="0.25">
      <c r="B123" s="3"/>
      <c r="C123" s="3"/>
      <c r="D123" s="3">
        <v>-0.5</v>
      </c>
      <c r="E123" s="3"/>
      <c r="F123" s="3">
        <v>3.9466999999999999</v>
      </c>
    </row>
    <row r="124" spans="2:6" x14ac:dyDescent="0.25">
      <c r="B124" s="3"/>
      <c r="C124" s="3"/>
      <c r="D124" s="3">
        <v>-0.75</v>
      </c>
      <c r="E124" s="3"/>
      <c r="F124" s="3">
        <v>5.6557000000000004</v>
      </c>
    </row>
    <row r="125" spans="2:6" x14ac:dyDescent="0.25">
      <c r="B125" s="3"/>
      <c r="C125" s="3"/>
      <c r="D125" s="3">
        <v>-0.5</v>
      </c>
      <c r="E125" s="3"/>
      <c r="F125" s="3">
        <v>3.9498000000000002</v>
      </c>
    </row>
    <row r="126" spans="2:6" x14ac:dyDescent="0.25">
      <c r="B126" s="3"/>
      <c r="C126" s="3"/>
      <c r="D126" s="3">
        <v>-0.25</v>
      </c>
      <c r="E126" s="3"/>
      <c r="F126" s="3">
        <v>2.2412999999999998</v>
      </c>
    </row>
    <row r="127" spans="2:6" x14ac:dyDescent="0.25">
      <c r="B127" s="3"/>
      <c r="C127" s="3"/>
      <c r="D127" s="3">
        <v>0</v>
      </c>
      <c r="E127" s="3"/>
      <c r="F127" s="3">
        <v>0.5383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41"/>
  <sheetViews>
    <sheetView topLeftCell="A4" workbookViewId="0">
      <selection activeCell="L26" activeCellId="5" sqref="L41 L38 L35 L32 L29 L26"/>
    </sheetView>
  </sheetViews>
  <sheetFormatPr defaultRowHeight="15" x14ac:dyDescent="0.25"/>
  <cols>
    <col min="6" max="6" width="15.7109375" customWidth="1"/>
  </cols>
  <sheetData>
    <row r="3" spans="2:15" x14ac:dyDescent="0.25">
      <c r="H3" t="s">
        <v>41</v>
      </c>
      <c r="K3" t="s">
        <v>42</v>
      </c>
      <c r="N3" t="s">
        <v>43</v>
      </c>
    </row>
    <row r="4" spans="2:15" x14ac:dyDescent="0.25">
      <c r="B4" s="3" t="s">
        <v>0</v>
      </c>
      <c r="C4" s="2" t="str">
        <f>"Ax"</f>
        <v>Ax</v>
      </c>
      <c r="D4" s="2" t="str">
        <f>"B"</f>
        <v>B</v>
      </c>
      <c r="F4" s="3" t="s">
        <v>45</v>
      </c>
      <c r="H4" t="s">
        <v>39</v>
      </c>
      <c r="I4" t="s">
        <v>40</v>
      </c>
    </row>
    <row r="5" spans="2:15" x14ac:dyDescent="0.25">
      <c r="B5" s="3" t="s">
        <v>14</v>
      </c>
      <c r="C5">
        <f>SWController!D5</f>
        <v>1.94895847</v>
      </c>
      <c r="D5">
        <f>SWController!E5</f>
        <v>7.8943000000000003</v>
      </c>
      <c r="F5" s="3">
        <v>0.38700000000000001</v>
      </c>
    </row>
    <row r="6" spans="2:15" x14ac:dyDescent="0.25">
      <c r="B6" s="3" t="s">
        <v>15</v>
      </c>
      <c r="C6">
        <f>SWController!D6</f>
        <v>0</v>
      </c>
      <c r="D6">
        <f>SWController!E6</f>
        <v>0</v>
      </c>
      <c r="F6" s="3"/>
      <c r="H6">
        <f>SWController!$F$25</f>
        <v>6.7480000000000002</v>
      </c>
      <c r="I6">
        <f>SWController!$F$26</f>
        <v>-6.6844999999999999</v>
      </c>
      <c r="K6">
        <f>(H6-(H6+I6)*0.5)*C6+F5</f>
        <v>0.38700000000000001</v>
      </c>
      <c r="L6" s="3">
        <f>(I6-(H6+I6)*0.5)*C6+F5</f>
        <v>0.38700000000000001</v>
      </c>
      <c r="N6" s="5">
        <f>ROUNDDOWN(K6,4)</f>
        <v>0.38700000000000001</v>
      </c>
      <c r="O6" s="5">
        <f>ROUNDDOWN(L6,4)</f>
        <v>0.38700000000000001</v>
      </c>
    </row>
    <row r="7" spans="2:15" x14ac:dyDescent="0.25">
      <c r="B7" s="3" t="s">
        <v>9</v>
      </c>
      <c r="F7" s="3"/>
      <c r="N7" s="5"/>
      <c r="O7" s="5"/>
    </row>
    <row r="8" spans="2:15" x14ac:dyDescent="0.25">
      <c r="B8" s="3" t="s">
        <v>14</v>
      </c>
      <c r="C8">
        <f>SWController!D8</f>
        <v>1.9368616299999999</v>
      </c>
      <c r="D8">
        <f>SWController!E8</f>
        <v>-6.8985000000000003</v>
      </c>
      <c r="F8" s="3">
        <v>0.36699999999999999</v>
      </c>
      <c r="N8" s="5"/>
      <c r="O8" s="5"/>
    </row>
    <row r="9" spans="2:15" x14ac:dyDescent="0.25">
      <c r="B9" s="3" t="s">
        <v>15</v>
      </c>
      <c r="C9">
        <f>SWController!D9</f>
        <v>0</v>
      </c>
      <c r="D9">
        <f>SWController!E9</f>
        <v>0</v>
      </c>
      <c r="F9" s="3"/>
      <c r="H9">
        <f>SWController!$F$42</f>
        <v>6.8609</v>
      </c>
      <c r="I9">
        <f>SWController!$F$43</f>
        <v>-6.8799000000000001</v>
      </c>
      <c r="K9" s="3">
        <f>(H9-(H9+I9)*0.5)*C9+F8</f>
        <v>0.36699999999999999</v>
      </c>
      <c r="L9" s="3">
        <f>(I9-(H9+I9)*0.5)*C9+F8</f>
        <v>0.36699999999999999</v>
      </c>
      <c r="N9" s="5">
        <f>ROUNDDOWN(K9,4)</f>
        <v>0.36699999999999999</v>
      </c>
      <c r="O9" s="5">
        <f>ROUNDDOWN(L9,4)</f>
        <v>0.36699999999999999</v>
      </c>
    </row>
    <row r="10" spans="2:15" x14ac:dyDescent="0.25">
      <c r="B10" s="3" t="s">
        <v>10</v>
      </c>
      <c r="F10" s="3"/>
      <c r="N10" s="5"/>
      <c r="O10" s="5"/>
    </row>
    <row r="11" spans="2:15" x14ac:dyDescent="0.25">
      <c r="B11" s="3" t="s">
        <v>14</v>
      </c>
      <c r="C11">
        <f>SWController!D11</f>
        <v>0.96040705000000004</v>
      </c>
      <c r="D11">
        <f>SWController!E11</f>
        <v>-1.9216</v>
      </c>
      <c r="F11" s="3">
        <v>0.36120000000000002</v>
      </c>
      <c r="N11" s="5"/>
      <c r="O11" s="5"/>
    </row>
    <row r="12" spans="2:15" x14ac:dyDescent="0.25">
      <c r="B12" s="3" t="s">
        <v>15</v>
      </c>
      <c r="C12">
        <f>SWController!D12</f>
        <v>0</v>
      </c>
      <c r="D12">
        <f>SWController!E12</f>
        <v>0</v>
      </c>
      <c r="F12" s="3"/>
      <c r="H12">
        <f>SWController!$F$60</f>
        <v>6.5134999999999996</v>
      </c>
      <c r="I12">
        <f>SWController!$F$61</f>
        <v>-6.5382999999999996</v>
      </c>
      <c r="K12" s="3">
        <f>(H12-(H12+I12)*0.5)*C12+F11</f>
        <v>0.36120000000000002</v>
      </c>
      <c r="L12" s="3">
        <f>(I12-(H12+I12)*0.5)*C12+F11</f>
        <v>0.36120000000000002</v>
      </c>
      <c r="N12" s="5">
        <f>ROUNDDOWN(K12,4)</f>
        <v>0.36120000000000002</v>
      </c>
      <c r="O12" s="5">
        <f>ROUNDDOWN(L12,4)</f>
        <v>0.36120000000000002</v>
      </c>
    </row>
    <row r="13" spans="2:15" x14ac:dyDescent="0.25">
      <c r="B13" s="3" t="s">
        <v>11</v>
      </c>
      <c r="F13" s="3"/>
      <c r="N13" s="5"/>
      <c r="O13" s="5"/>
    </row>
    <row r="14" spans="2:15" x14ac:dyDescent="0.25">
      <c r="B14" s="3" t="s">
        <v>14</v>
      </c>
      <c r="C14">
        <f>SWController!D14</f>
        <v>0.95307788999999998</v>
      </c>
      <c r="D14">
        <f>SWController!E14</f>
        <v>-1.7806</v>
      </c>
      <c r="F14" s="3">
        <v>0.2445</v>
      </c>
      <c r="N14" s="5"/>
      <c r="O14" s="5"/>
    </row>
    <row r="15" spans="2:15" x14ac:dyDescent="0.25">
      <c r="B15" s="3" t="s">
        <v>15</v>
      </c>
      <c r="C15">
        <f>SWController!D15</f>
        <v>0</v>
      </c>
      <c r="D15">
        <f>SWController!E15</f>
        <v>0</v>
      </c>
      <c r="F15" s="3"/>
      <c r="H15">
        <f>SWController!$F$77</f>
        <v>6.4706000000000001</v>
      </c>
      <c r="I15">
        <f>SWController!$F$78</f>
        <v>-6.4593999999999996</v>
      </c>
      <c r="K15" s="3">
        <f>(H15-(H15+I15)*0.5)*C15+F14</f>
        <v>0.2445</v>
      </c>
      <c r="L15" s="3">
        <f>(I15-(H15+I15)*0.5)*C15+F14</f>
        <v>0.2445</v>
      </c>
      <c r="N15" s="5">
        <f>ROUNDDOWN(K15,4)</f>
        <v>0.2445</v>
      </c>
      <c r="O15" s="5">
        <f>ROUNDDOWN(L15,4)</f>
        <v>0.2445</v>
      </c>
    </row>
    <row r="16" spans="2:15" x14ac:dyDescent="0.25">
      <c r="B16" s="3" t="s">
        <v>12</v>
      </c>
      <c r="F16" s="3"/>
      <c r="N16" s="5"/>
      <c r="O16" s="5"/>
    </row>
    <row r="17" spans="2:15" x14ac:dyDescent="0.25">
      <c r="B17" s="3" t="s">
        <v>14</v>
      </c>
      <c r="C17">
        <f>SWController!D17</f>
        <v>0.95740139999999996</v>
      </c>
      <c r="D17">
        <f>SWController!E17</f>
        <v>-1.7506999999999999</v>
      </c>
      <c r="F17" s="3">
        <v>0.26200000000000001</v>
      </c>
      <c r="N17" s="5"/>
      <c r="O17" s="5"/>
    </row>
    <row r="18" spans="2:15" x14ac:dyDescent="0.25">
      <c r="B18" s="3" t="s">
        <v>15</v>
      </c>
      <c r="C18">
        <f>SWController!D18</f>
        <v>0</v>
      </c>
      <c r="D18">
        <f>SWController!E18</f>
        <v>0</v>
      </c>
      <c r="F18" s="3"/>
      <c r="H18">
        <f>SWController!$F$95</f>
        <v>6.7507999999999999</v>
      </c>
      <c r="I18">
        <f>SWController!$F$96</f>
        <v>-6.7817999999999996</v>
      </c>
      <c r="K18" s="3">
        <f>(H18-(H18+I18)*0.5)*C18+F17</f>
        <v>0.26200000000000001</v>
      </c>
      <c r="L18" s="3">
        <f>(I18-(H18+I18)*0.5)*C18+F17</f>
        <v>0.26200000000000001</v>
      </c>
      <c r="N18" s="5">
        <f>ROUNDDOWN(K18,4)</f>
        <v>0.26200000000000001</v>
      </c>
      <c r="O18" s="5">
        <f>ROUNDDOWN(L18,4)</f>
        <v>0.26200000000000001</v>
      </c>
    </row>
    <row r="19" spans="2:15" x14ac:dyDescent="0.25">
      <c r="B19" s="3" t="s">
        <v>13</v>
      </c>
      <c r="F19" s="3"/>
      <c r="N19" s="5"/>
      <c r="O19" s="5"/>
    </row>
    <row r="20" spans="2:15" x14ac:dyDescent="0.25">
      <c r="B20" s="3" t="s">
        <v>14</v>
      </c>
      <c r="C20">
        <f>SWController!D20</f>
        <v>0.96139693000000004</v>
      </c>
      <c r="D20">
        <f>SWController!E20</f>
        <v>-1.5839000000000001</v>
      </c>
      <c r="F20" s="3">
        <v>0.24</v>
      </c>
      <c r="N20" s="5"/>
      <c r="O20" s="5"/>
    </row>
    <row r="21" spans="2:15" x14ac:dyDescent="0.25">
      <c r="B21" s="3" t="s">
        <v>15</v>
      </c>
      <c r="C21">
        <f>SWController!D21</f>
        <v>0</v>
      </c>
      <c r="D21">
        <f>SWController!E21</f>
        <v>0</v>
      </c>
      <c r="H21">
        <f>SWController!$F$113</f>
        <v>6.7717999999999998</v>
      </c>
      <c r="I21">
        <f>SWController!$F$114</f>
        <v>-6.6938000000000004</v>
      </c>
      <c r="K21" s="3">
        <f>(H21-(H21+I21)*0.5)*C21+F20</f>
        <v>0.24</v>
      </c>
      <c r="L21" s="3">
        <f>(I21-(H21+I21)*0.5)*C21+F20</f>
        <v>0.24</v>
      </c>
      <c r="N21" s="5">
        <f>ROUNDDOWN(K21,4)</f>
        <v>0.24</v>
      </c>
      <c r="O21" s="5">
        <f>ROUNDDOWN(L21,4)</f>
        <v>0.24</v>
      </c>
    </row>
    <row r="25" spans="2:15" x14ac:dyDescent="0.25">
      <c r="F25" t="s">
        <v>44</v>
      </c>
    </row>
    <row r="26" spans="2:15" x14ac:dyDescent="0.25">
      <c r="H26" s="3">
        <f>SWController!$F$25</f>
        <v>6.7480000000000002</v>
      </c>
      <c r="I26" s="3">
        <f>SWController!$F$26</f>
        <v>-6.6844999999999999</v>
      </c>
      <c r="K26">
        <f>(H6-(H6+I6)*0.5)*C6</f>
        <v>0</v>
      </c>
      <c r="L26">
        <f>(I6-(H6+I6)*0.5)*C6</f>
        <v>0</v>
      </c>
    </row>
    <row r="27" spans="2:15" x14ac:dyDescent="0.25">
      <c r="H27" s="3"/>
      <c r="I27" s="3"/>
    </row>
    <row r="28" spans="2:15" x14ac:dyDescent="0.25">
      <c r="H28" s="3"/>
      <c r="I28" s="3"/>
    </row>
    <row r="29" spans="2:15" x14ac:dyDescent="0.25">
      <c r="H29" s="3">
        <f>SWController!$F$42</f>
        <v>6.8609</v>
      </c>
      <c r="I29" s="3">
        <f>SWController!$F$43</f>
        <v>-6.8799000000000001</v>
      </c>
      <c r="K29" s="3">
        <f>(H9-(H9+I9)*0.5)*C9</f>
        <v>0</v>
      </c>
      <c r="L29" s="3">
        <f>(I9-(H9+I9)*0.5)*C9</f>
        <v>0</v>
      </c>
    </row>
    <row r="30" spans="2:15" x14ac:dyDescent="0.25">
      <c r="H30" s="3"/>
      <c r="I30" s="3"/>
    </row>
    <row r="31" spans="2:15" x14ac:dyDescent="0.25">
      <c r="H31" s="3"/>
      <c r="I31" s="3"/>
    </row>
    <row r="32" spans="2:15" x14ac:dyDescent="0.25">
      <c r="H32" s="3">
        <f>SWController!$F$60</f>
        <v>6.5134999999999996</v>
      </c>
      <c r="I32" s="3">
        <f>SWController!$F$61</f>
        <v>-6.5382999999999996</v>
      </c>
      <c r="K32" s="3">
        <f>(H12-(H12+I12)*0.5)*C12</f>
        <v>0</v>
      </c>
      <c r="L32" s="3">
        <f>(I12-(H12+I12)*0.5)*C12</f>
        <v>0</v>
      </c>
    </row>
    <row r="33" spans="8:12" x14ac:dyDescent="0.25">
      <c r="H33" s="3"/>
      <c r="I33" s="3"/>
    </row>
    <row r="34" spans="8:12" x14ac:dyDescent="0.25">
      <c r="H34" s="3"/>
      <c r="I34" s="3"/>
    </row>
    <row r="35" spans="8:12" x14ac:dyDescent="0.25">
      <c r="H35" s="3">
        <f>SWController!$F$77</f>
        <v>6.4706000000000001</v>
      </c>
      <c r="I35" s="3">
        <f>SWController!$F$78</f>
        <v>-6.4593999999999996</v>
      </c>
      <c r="K35" s="3">
        <f>(H15-(H15+I15)*0.5)*C15</f>
        <v>0</v>
      </c>
      <c r="L35" s="3">
        <f>(I15-(H15+I15)*0.5)*C15</f>
        <v>0</v>
      </c>
    </row>
    <row r="36" spans="8:12" x14ac:dyDescent="0.25">
      <c r="H36" s="3"/>
      <c r="I36" s="3"/>
    </row>
    <row r="37" spans="8:12" x14ac:dyDescent="0.25">
      <c r="H37" s="3"/>
      <c r="I37" s="3"/>
    </row>
    <row r="38" spans="8:12" x14ac:dyDescent="0.25">
      <c r="H38" s="3">
        <f>SWController!$F$95</f>
        <v>6.7507999999999999</v>
      </c>
      <c r="I38" s="3">
        <f>SWController!$F$96</f>
        <v>-6.7817999999999996</v>
      </c>
      <c r="K38" s="3">
        <f>(H18-(H18+I18)*0.5)*C18</f>
        <v>0</v>
      </c>
      <c r="L38" s="3">
        <f>(I18-(H18+I18)*0.5)*C18</f>
        <v>0</v>
      </c>
    </row>
    <row r="39" spans="8:12" x14ac:dyDescent="0.25">
      <c r="H39" s="3"/>
      <c r="I39" s="3"/>
    </row>
    <row r="40" spans="8:12" x14ac:dyDescent="0.25">
      <c r="H40" s="3"/>
      <c r="I40" s="3"/>
    </row>
    <row r="41" spans="8:12" x14ac:dyDescent="0.25">
      <c r="H41" s="3">
        <f>SWController!$F$113</f>
        <v>6.7717999999999998</v>
      </c>
      <c r="I41" s="3">
        <f>SWController!$F$114</f>
        <v>-6.6938000000000004</v>
      </c>
      <c r="K41" s="3">
        <f>(H21-(H21+I21)*0.5)*C21</f>
        <v>0</v>
      </c>
      <c r="L41" s="3">
        <f>(I21-(H21+I21)*0.5)*C21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workbookViewId="0">
      <selection activeCell="D5" sqref="D5:J10"/>
    </sheetView>
  </sheetViews>
  <sheetFormatPr defaultRowHeight="15" x14ac:dyDescent="0.25"/>
  <cols>
    <col min="2" max="2" width="18.140625" customWidth="1"/>
    <col min="3" max="3" width="12.85546875" customWidth="1"/>
    <col min="4" max="4" width="12.7109375" customWidth="1"/>
    <col min="6" max="6" width="20.7109375" customWidth="1"/>
    <col min="7" max="7" width="8.85546875" customWidth="1"/>
    <col min="8" max="8" width="15" customWidth="1"/>
    <col min="10" max="10" width="19" customWidth="1"/>
  </cols>
  <sheetData>
    <row r="2" spans="2:12" x14ac:dyDescent="0.25">
      <c r="D2" t="s">
        <v>20</v>
      </c>
      <c r="F2" t="s">
        <v>20</v>
      </c>
    </row>
    <row r="3" spans="2:12" x14ac:dyDescent="0.25">
      <c r="D3" t="s">
        <v>14</v>
      </c>
      <c r="F3" t="s">
        <v>14</v>
      </c>
      <c r="H3" t="s">
        <v>17</v>
      </c>
      <c r="J3" t="s">
        <v>38</v>
      </c>
    </row>
    <row r="4" spans="2:12" x14ac:dyDescent="0.25">
      <c r="D4" t="s">
        <v>28</v>
      </c>
      <c r="F4" t="s">
        <v>15</v>
      </c>
      <c r="H4" t="s">
        <v>18</v>
      </c>
    </row>
    <row r="5" spans="2:12" x14ac:dyDescent="0.25">
      <c r="C5" t="s">
        <v>0</v>
      </c>
      <c r="D5" s="19" t="e">
        <f>$C$35</f>
        <v>#REF!</v>
      </c>
      <c r="E5" s="19"/>
      <c r="F5" s="19">
        <f>$C$36</f>
        <v>-0.29778522240833799</v>
      </c>
      <c r="G5" s="19"/>
      <c r="H5" s="19">
        <f>$D$32</f>
        <v>-0.22966325000000004</v>
      </c>
      <c r="J5">
        <f>$J$30</f>
        <v>2</v>
      </c>
    </row>
    <row r="6" spans="2:12" x14ac:dyDescent="0.25">
      <c r="C6" t="s">
        <v>9</v>
      </c>
      <c r="D6" s="19">
        <f>$C$47</f>
        <v>0.29494399161620866</v>
      </c>
      <c r="E6" s="19"/>
      <c r="F6" s="19">
        <f>$C$48</f>
        <v>-0.294014904517932</v>
      </c>
      <c r="G6" s="19"/>
      <c r="H6" s="19">
        <f>$D$44</f>
        <v>-0.22842103960396043</v>
      </c>
      <c r="J6">
        <f>$J$42</f>
        <v>2.02</v>
      </c>
    </row>
    <row r="7" spans="2:12" x14ac:dyDescent="0.25">
      <c r="C7" t="s">
        <v>10</v>
      </c>
      <c r="D7" s="19">
        <f>$C$59</f>
        <v>0.15102806969153679</v>
      </c>
      <c r="E7" s="19"/>
      <c r="F7" s="19">
        <f>$C$60</f>
        <v>-0.14955791538331878</v>
      </c>
      <c r="G7" s="19"/>
      <c r="H7" s="19">
        <f>$D$56</f>
        <v>-0.30406618852459022</v>
      </c>
      <c r="J7">
        <f>$J$54</f>
        <v>0.97599999999999998</v>
      </c>
    </row>
    <row r="8" spans="2:12" x14ac:dyDescent="0.25">
      <c r="C8" t="s">
        <v>11</v>
      </c>
      <c r="D8" s="19">
        <f>$C$71</f>
        <v>0.15641450394431558</v>
      </c>
      <c r="E8" s="19"/>
      <c r="F8" s="19">
        <f>$C$72</f>
        <v>-0.15452436194895591</v>
      </c>
      <c r="G8" s="19"/>
      <c r="H8" s="19">
        <f>$D$68</f>
        <v>-0.19163288288288285</v>
      </c>
      <c r="J8">
        <f>$J$66</f>
        <v>0.999</v>
      </c>
    </row>
    <row r="9" spans="2:12" x14ac:dyDescent="0.25">
      <c r="C9" t="s">
        <v>12</v>
      </c>
      <c r="D9" s="19">
        <f>$C$83</f>
        <v>0.14609268211577972</v>
      </c>
      <c r="E9" s="19"/>
      <c r="F9" s="19">
        <f>$C$84</f>
        <v>-0.14550049510071977</v>
      </c>
      <c r="G9" s="19"/>
      <c r="H9" s="19">
        <f>$D$80</f>
        <v>-0.19939918740477403</v>
      </c>
      <c r="J9">
        <f>$J$78</f>
        <v>0.98450000000000004</v>
      </c>
    </row>
    <row r="10" spans="2:12" x14ac:dyDescent="0.25">
      <c r="C10" t="s">
        <v>13</v>
      </c>
      <c r="D10" s="19">
        <f>$C$95</f>
        <v>1.6483574239543726</v>
      </c>
      <c r="E10" s="19"/>
      <c r="F10" s="19">
        <f>$C$96</f>
        <v>-0.14769486692015207</v>
      </c>
      <c r="G10" s="19"/>
      <c r="H10" s="19">
        <f>$D$92</f>
        <v>-0.16459332260659695</v>
      </c>
      <c r="J10">
        <f>$J$90</f>
        <v>0.99439999999999995</v>
      </c>
    </row>
    <row r="14" spans="2:12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27" spans="2:10" x14ac:dyDescent="0.25">
      <c r="F27" s="18" t="s">
        <v>50</v>
      </c>
      <c r="H27" s="18" t="s">
        <v>50</v>
      </c>
      <c r="J27" s="18" t="s">
        <v>49</v>
      </c>
    </row>
    <row r="28" spans="2:10" x14ac:dyDescent="0.25">
      <c r="C28" t="s">
        <v>0</v>
      </c>
      <c r="D28" s="2" t="s">
        <v>31</v>
      </c>
      <c r="F28" s="2" t="s">
        <v>46</v>
      </c>
      <c r="H28" s="2" t="s">
        <v>47</v>
      </c>
      <c r="J28" t="s">
        <v>48</v>
      </c>
    </row>
    <row r="29" spans="2:10" x14ac:dyDescent="0.25">
      <c r="C29" s="3" t="s">
        <v>1</v>
      </c>
      <c r="D29">
        <f>SWController!D25</f>
        <v>-1.81</v>
      </c>
      <c r="H29">
        <f>SWController!F25</f>
        <v>6.7480000000000002</v>
      </c>
      <c r="J29">
        <v>-2</v>
      </c>
    </row>
    <row r="30" spans="2:10" x14ac:dyDescent="0.25">
      <c r="C30" s="3" t="s">
        <v>2</v>
      </c>
      <c r="D30">
        <f>SWController!D26</f>
        <v>2.109</v>
      </c>
      <c r="H30">
        <f>SWController!F26</f>
        <v>-6.6844999999999999</v>
      </c>
      <c r="J30">
        <v>2</v>
      </c>
    </row>
    <row r="31" spans="2:10" x14ac:dyDescent="0.25">
      <c r="D31">
        <f>(D29+D30)*0.5</f>
        <v>0.14949999999999997</v>
      </c>
      <c r="F31" t="e">
        <f>LBCB1!#REF!</f>
        <v>#REF!</v>
      </c>
      <c r="H31" t="e">
        <f>LBCB1!#REF!</f>
        <v>#REF!</v>
      </c>
      <c r="J31" t="e">
        <f>C36*(H31-H29)+J29</f>
        <v>#REF!</v>
      </c>
    </row>
    <row r="32" spans="2:10" x14ac:dyDescent="0.25">
      <c r="B32" t="s">
        <v>52</v>
      </c>
      <c r="C32" s="3">
        <v>0.38700000000000001</v>
      </c>
      <c r="D32">
        <f>D31-C32/(J29-J30)*(D29-D30)</f>
        <v>-0.22966325000000004</v>
      </c>
      <c r="F32" t="e">
        <f>LBCB1!#REF!</f>
        <v>#REF!</v>
      </c>
      <c r="H32" t="e">
        <f>LBCB1!#REF!</f>
        <v>#REF!</v>
      </c>
      <c r="J32" t="e">
        <f>C36*(H32-H29)+J29</f>
        <v>#REF!</v>
      </c>
    </row>
    <row r="35" spans="1:10" x14ac:dyDescent="0.25">
      <c r="A35" t="s">
        <v>20</v>
      </c>
      <c r="B35" t="s">
        <v>51</v>
      </c>
      <c r="C35" t="e">
        <f>(J31-J32)/(F31-F32)</f>
        <v>#REF!</v>
      </c>
    </row>
    <row r="36" spans="1:10" x14ac:dyDescent="0.25">
      <c r="A36" t="s">
        <v>20</v>
      </c>
      <c r="B36" t="s">
        <v>15</v>
      </c>
      <c r="C36">
        <f>(J29-J30)/(H29-H30)</f>
        <v>-0.29778522240833799</v>
      </c>
    </row>
    <row r="39" spans="1:10" x14ac:dyDescent="0.25">
      <c r="A39" s="3"/>
      <c r="B39" s="3"/>
      <c r="C39" s="3"/>
      <c r="D39" s="3"/>
      <c r="E39" s="3"/>
      <c r="F39" s="18" t="s">
        <v>50</v>
      </c>
      <c r="G39" s="3"/>
      <c r="H39" s="18" t="s">
        <v>50</v>
      </c>
      <c r="I39" s="3"/>
      <c r="J39" s="18" t="s">
        <v>49</v>
      </c>
    </row>
    <row r="40" spans="1:10" x14ac:dyDescent="0.25">
      <c r="A40" s="3"/>
      <c r="B40" s="3"/>
      <c r="C40" s="3" t="s">
        <v>9</v>
      </c>
      <c r="D40" s="2" t="s">
        <v>31</v>
      </c>
      <c r="E40" s="3"/>
      <c r="F40" s="2" t="s">
        <v>46</v>
      </c>
      <c r="G40" s="3"/>
      <c r="H40" s="2" t="s">
        <v>47</v>
      </c>
      <c r="I40" s="3"/>
      <c r="J40" s="3" t="s">
        <v>48</v>
      </c>
    </row>
    <row r="41" spans="1:10" x14ac:dyDescent="0.25">
      <c r="A41" s="3"/>
      <c r="B41" s="3"/>
      <c r="C41" s="3" t="s">
        <v>1</v>
      </c>
      <c r="D41" s="3">
        <f>SWController!D42</f>
        <v>-1.8089999999999999</v>
      </c>
      <c r="E41" s="3"/>
      <c r="F41" s="3"/>
      <c r="G41" s="3"/>
      <c r="H41" s="3">
        <f>SWController!F42</f>
        <v>6.8609</v>
      </c>
      <c r="I41" s="3"/>
      <c r="J41" s="3">
        <v>-2.02</v>
      </c>
    </row>
    <row r="42" spans="1:10" x14ac:dyDescent="0.25">
      <c r="A42" s="3"/>
      <c r="B42" s="3"/>
      <c r="C42" s="3" t="s">
        <v>2</v>
      </c>
      <c r="D42" s="3">
        <f>SWController!D43</f>
        <v>2.0539999999999998</v>
      </c>
      <c r="E42" s="3"/>
      <c r="F42" s="3"/>
      <c r="G42" s="3"/>
      <c r="H42" s="3">
        <f>SWController!F43</f>
        <v>-6.8799000000000001</v>
      </c>
      <c r="I42" s="3"/>
      <c r="J42" s="3">
        <v>2.02</v>
      </c>
    </row>
    <row r="43" spans="1:10" x14ac:dyDescent="0.25">
      <c r="A43" s="3"/>
      <c r="B43" s="3"/>
      <c r="C43" s="3"/>
      <c r="D43" s="3">
        <f>(D41+D42)*0.5</f>
        <v>0.12249999999999994</v>
      </c>
      <c r="E43" s="3"/>
      <c r="F43" s="3">
        <f>LBCB1!$E$40</f>
        <v>1</v>
      </c>
      <c r="G43" s="3"/>
      <c r="H43" s="3">
        <f>LBCB1!$F$40</f>
        <v>4.1233599999999999</v>
      </c>
      <c r="I43" s="3"/>
      <c r="J43" s="3">
        <f>C48*(H43-H41)+J41</f>
        <v>-1.2151224382859804</v>
      </c>
    </row>
    <row r="44" spans="1:10" x14ac:dyDescent="0.25">
      <c r="A44" s="3"/>
      <c r="B44" s="3" t="s">
        <v>52</v>
      </c>
      <c r="C44" s="3">
        <v>0.36699999999999999</v>
      </c>
      <c r="D44" s="3">
        <f>D43-C44/(J41-J42)*(D41-D42)</f>
        <v>-0.22842103960396043</v>
      </c>
      <c r="E44" s="3"/>
      <c r="F44" s="3">
        <f>LBCB1!$E$48</f>
        <v>0</v>
      </c>
      <c r="G44" s="3"/>
      <c r="H44" s="3">
        <f>LBCB1!$F$48</f>
        <v>5.1265200000000002</v>
      </c>
      <c r="I44" s="3"/>
      <c r="J44" s="3">
        <f>C48*(H44-H41)+J41</f>
        <v>-1.5100664299021891</v>
      </c>
    </row>
    <row r="45" spans="1:1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3" t="s">
        <v>20</v>
      </c>
      <c r="B47" s="3" t="s">
        <v>51</v>
      </c>
      <c r="C47" s="3">
        <f>(J43-J44)/(F43-F44)</f>
        <v>0.29494399161620866</v>
      </c>
      <c r="D47" s="3"/>
      <c r="E47" s="3"/>
      <c r="F47" s="3"/>
      <c r="G47" s="3"/>
      <c r="H47" s="3"/>
      <c r="I47" s="3"/>
      <c r="J47" s="3"/>
    </row>
    <row r="48" spans="1:10" x14ac:dyDescent="0.25">
      <c r="A48" s="3" t="s">
        <v>20</v>
      </c>
      <c r="B48" s="3" t="s">
        <v>15</v>
      </c>
      <c r="C48" s="3">
        <f>(J41-J42)/(H41-H42)</f>
        <v>-0.294014904517932</v>
      </c>
      <c r="D48" s="3"/>
      <c r="E48" s="3"/>
      <c r="F48" s="3"/>
      <c r="G48" s="3"/>
      <c r="H48" s="3"/>
      <c r="I48" s="3"/>
      <c r="J48" s="3"/>
    </row>
    <row r="51" spans="1:10" x14ac:dyDescent="0.25">
      <c r="A51" s="3"/>
      <c r="B51" s="3"/>
      <c r="C51" s="3"/>
      <c r="D51" s="3"/>
      <c r="E51" s="3"/>
      <c r="F51" s="18" t="s">
        <v>50</v>
      </c>
      <c r="G51" s="3"/>
      <c r="H51" s="18" t="s">
        <v>50</v>
      </c>
      <c r="I51" s="3"/>
      <c r="J51" s="18" t="s">
        <v>49</v>
      </c>
    </row>
    <row r="52" spans="1:10" x14ac:dyDescent="0.25">
      <c r="A52" s="3"/>
      <c r="B52" s="3"/>
      <c r="C52" s="3" t="s">
        <v>10</v>
      </c>
      <c r="D52" s="2" t="s">
        <v>31</v>
      </c>
      <c r="E52" s="3"/>
      <c r="F52" s="2" t="s">
        <v>46</v>
      </c>
      <c r="G52" s="3"/>
      <c r="H52" s="2" t="s">
        <v>47</v>
      </c>
      <c r="I52" s="3"/>
      <c r="J52" s="3" t="s">
        <v>48</v>
      </c>
    </row>
    <row r="53" spans="1:10" x14ac:dyDescent="0.25">
      <c r="A53" s="3"/>
      <c r="B53" s="3"/>
      <c r="C53" s="3" t="s">
        <v>1</v>
      </c>
      <c r="D53" s="3">
        <f>SWController!D60</f>
        <v>-0.92800000000000005</v>
      </c>
      <c r="E53" s="3"/>
      <c r="F53" s="3"/>
      <c r="G53" s="3"/>
      <c r="H53" s="3">
        <f>SWController!F60</f>
        <v>6.5134999999999996</v>
      </c>
      <c r="I53" s="3"/>
      <c r="J53" s="3">
        <v>-0.97599999999999998</v>
      </c>
    </row>
    <row r="54" spans="1:10" x14ac:dyDescent="0.25">
      <c r="A54" s="3"/>
      <c r="B54" s="3"/>
      <c r="C54" s="3" t="s">
        <v>2</v>
      </c>
      <c r="D54" s="3">
        <f>SWController!D61</f>
        <v>1.0529999999999999</v>
      </c>
      <c r="E54" s="3"/>
      <c r="F54" s="3"/>
      <c r="G54" s="3"/>
      <c r="H54" s="3">
        <f>SWController!F61</f>
        <v>-6.5382999999999996</v>
      </c>
      <c r="I54" s="3"/>
      <c r="J54" s="3">
        <v>0.97599999999999998</v>
      </c>
    </row>
    <row r="55" spans="1:10" x14ac:dyDescent="0.25">
      <c r="A55" s="3"/>
      <c r="B55" s="3"/>
      <c r="C55" s="3"/>
      <c r="D55" s="3">
        <f>(D53+D54)*0.5</f>
        <v>6.2499999999999944E-2</v>
      </c>
      <c r="E55" s="3"/>
      <c r="F55" s="3">
        <f>LBCB1!$E$74</f>
        <v>2</v>
      </c>
      <c r="G55" s="3"/>
      <c r="H55" s="3">
        <f>LBCB1!$F$74</f>
        <v>3.19855</v>
      </c>
      <c r="I55" s="3"/>
      <c r="J55" s="3">
        <f>C60*(H55-H53)+J53</f>
        <v>-0.48022298840006744</v>
      </c>
    </row>
    <row r="56" spans="1:10" x14ac:dyDescent="0.25">
      <c r="A56" s="3"/>
      <c r="B56" s="3" t="s">
        <v>52</v>
      </c>
      <c r="C56" s="3">
        <v>0.36120000000000002</v>
      </c>
      <c r="D56" s="3">
        <f>D55-C56/(J53-J54)*(D53-D54)</f>
        <v>-0.30406618852459022</v>
      </c>
      <c r="E56" s="3"/>
      <c r="F56" s="3">
        <f>LBCB1!$E$82</f>
        <v>-1</v>
      </c>
      <c r="G56" s="3"/>
      <c r="H56" s="3">
        <f>LBCB1!$F$82</f>
        <v>6.22804</v>
      </c>
      <c r="I56" s="3"/>
      <c r="J56" s="3">
        <f>C60*(H56-H53)+J53</f>
        <v>-0.93330719747467783</v>
      </c>
    </row>
    <row r="57" spans="1:1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3" t="s">
        <v>20</v>
      </c>
      <c r="B59" s="3" t="s">
        <v>51</v>
      </c>
      <c r="C59" s="3">
        <f>(J55-J56)/(F55-F56)</f>
        <v>0.15102806969153679</v>
      </c>
      <c r="D59" s="3"/>
      <c r="E59" s="3"/>
      <c r="F59" s="3"/>
      <c r="G59" s="3"/>
      <c r="H59" s="3"/>
      <c r="I59" s="3"/>
      <c r="J59" s="3"/>
    </row>
    <row r="60" spans="1:10" x14ac:dyDescent="0.25">
      <c r="A60" s="3" t="s">
        <v>20</v>
      </c>
      <c r="B60" s="3" t="s">
        <v>15</v>
      </c>
      <c r="C60" s="3">
        <f>(J53-J54)/(H53-H54)</f>
        <v>-0.14955791538331878</v>
      </c>
      <c r="D60" s="3"/>
      <c r="E60" s="3"/>
      <c r="F60" s="3"/>
      <c r="G60" s="3"/>
      <c r="H60" s="3"/>
      <c r="I60" s="3"/>
      <c r="J60" s="3"/>
    </row>
    <row r="63" spans="1:10" x14ac:dyDescent="0.25">
      <c r="A63" s="3"/>
      <c r="B63" s="3"/>
      <c r="C63" s="3"/>
      <c r="D63" s="3"/>
      <c r="E63" s="3"/>
      <c r="F63" s="18" t="s">
        <v>50</v>
      </c>
      <c r="G63" s="3"/>
      <c r="H63" s="18" t="s">
        <v>50</v>
      </c>
      <c r="I63" s="3"/>
      <c r="J63" s="18" t="s">
        <v>49</v>
      </c>
    </row>
    <row r="64" spans="1:10" x14ac:dyDescent="0.25">
      <c r="A64" s="3"/>
      <c r="B64" s="3"/>
      <c r="C64" s="3" t="s">
        <v>11</v>
      </c>
      <c r="D64" s="2" t="s">
        <v>31</v>
      </c>
      <c r="E64" s="3"/>
      <c r="F64" s="2" t="s">
        <v>46</v>
      </c>
      <c r="G64" s="3"/>
      <c r="H64" s="2" t="s">
        <v>47</v>
      </c>
      <c r="I64" s="3"/>
      <c r="J64" s="3" t="s">
        <v>48</v>
      </c>
    </row>
    <row r="65" spans="1:10" x14ac:dyDescent="0.25">
      <c r="A65" s="3"/>
      <c r="B65" s="3"/>
      <c r="C65" s="3" t="s">
        <v>1</v>
      </c>
      <c r="D65" s="3">
        <f>SWController!D77</f>
        <v>-0.94499999999999995</v>
      </c>
      <c r="E65" s="3"/>
      <c r="F65" s="3"/>
      <c r="G65" s="3"/>
      <c r="H65" s="3">
        <f>SWController!F77</f>
        <v>6.4706000000000001</v>
      </c>
      <c r="I65" s="3"/>
      <c r="J65" s="3">
        <v>-0.999</v>
      </c>
    </row>
    <row r="66" spans="1:10" x14ac:dyDescent="0.25">
      <c r="A66" s="3"/>
      <c r="B66" s="3"/>
      <c r="C66" s="3" t="s">
        <v>2</v>
      </c>
      <c r="D66" s="3">
        <f>SWController!D78</f>
        <v>1.05</v>
      </c>
      <c r="E66" s="3"/>
      <c r="F66" s="3"/>
      <c r="G66" s="3"/>
      <c r="H66" s="3">
        <f>SWController!F78</f>
        <v>-6.4593999999999996</v>
      </c>
      <c r="I66" s="3"/>
      <c r="J66" s="3">
        <v>0.999</v>
      </c>
    </row>
    <row r="67" spans="1:10" x14ac:dyDescent="0.25">
      <c r="A67" s="3"/>
      <c r="B67" s="3"/>
      <c r="C67" s="3"/>
      <c r="D67" s="3">
        <f>(D65+D66)*0.5</f>
        <v>5.2500000000000047E-2</v>
      </c>
      <c r="E67" s="3"/>
      <c r="F67" s="3">
        <f>LBCB1!$E$105</f>
        <v>2</v>
      </c>
      <c r="G67" s="3"/>
      <c r="H67" s="3">
        <f>LBCB1!$F$105</f>
        <v>3.1198700000000001</v>
      </c>
      <c r="I67" s="3"/>
      <c r="J67" s="3">
        <f>C72*(H67-H65)+J65</f>
        <v>-0.48123058468677493</v>
      </c>
    </row>
    <row r="68" spans="1:10" x14ac:dyDescent="0.25">
      <c r="A68" s="3"/>
      <c r="B68" s="3" t="s">
        <v>52</v>
      </c>
      <c r="C68" s="3">
        <v>0.2445</v>
      </c>
      <c r="D68" s="3">
        <f>D67-C68/(J65-J66)*(D65-D66)</f>
        <v>-0.19163288288288285</v>
      </c>
      <c r="E68" s="3"/>
      <c r="F68" s="3">
        <f>LBCB1!$E$112</f>
        <v>-0.5</v>
      </c>
      <c r="G68" s="3"/>
      <c r="H68" s="3">
        <f>LBCB1!$F$112</f>
        <v>5.6504500000000002</v>
      </c>
      <c r="I68" s="3"/>
      <c r="J68" s="3">
        <f>C72*(H68-H65)+J65</f>
        <v>-0.87226684454756387</v>
      </c>
    </row>
    <row r="69" spans="1:1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</row>
    <row r="71" spans="1:10" x14ac:dyDescent="0.25">
      <c r="A71" s="3" t="s">
        <v>20</v>
      </c>
      <c r="B71" s="3" t="s">
        <v>51</v>
      </c>
      <c r="C71" s="3">
        <f>(J67-J68)/(F67-F68)</f>
        <v>0.15641450394431558</v>
      </c>
      <c r="D71" s="3"/>
      <c r="E71" s="3"/>
      <c r="F71" s="3"/>
      <c r="G71" s="3"/>
      <c r="H71" s="3"/>
      <c r="I71" s="3"/>
      <c r="J71" s="3"/>
    </row>
    <row r="72" spans="1:10" x14ac:dyDescent="0.25">
      <c r="A72" s="3" t="s">
        <v>20</v>
      </c>
      <c r="B72" s="3" t="s">
        <v>15</v>
      </c>
      <c r="C72" s="3">
        <f>(J65-J66)/(H65-H66)</f>
        <v>-0.15452436194895591</v>
      </c>
      <c r="D72" s="3"/>
      <c r="E72" s="3"/>
      <c r="F72" s="3"/>
      <c r="G72" s="3"/>
      <c r="H72" s="3"/>
      <c r="I72" s="3"/>
      <c r="J72" s="3"/>
    </row>
    <row r="75" spans="1:10" x14ac:dyDescent="0.25">
      <c r="A75" s="3"/>
      <c r="B75" s="3"/>
      <c r="C75" s="3"/>
      <c r="D75" s="3"/>
      <c r="E75" s="3"/>
      <c r="F75" s="18" t="s">
        <v>50</v>
      </c>
      <c r="G75" s="3"/>
      <c r="H75" s="18" t="s">
        <v>50</v>
      </c>
      <c r="I75" s="3"/>
      <c r="J75" s="18" t="s">
        <v>49</v>
      </c>
    </row>
    <row r="76" spans="1:10" x14ac:dyDescent="0.25">
      <c r="A76" s="3"/>
      <c r="B76" s="3"/>
      <c r="C76" s="3" t="s">
        <v>12</v>
      </c>
      <c r="D76" s="2" t="s">
        <v>31</v>
      </c>
      <c r="E76" s="3"/>
      <c r="F76" s="2" t="s">
        <v>46</v>
      </c>
      <c r="G76" s="3"/>
      <c r="H76" s="2" t="s">
        <v>47</v>
      </c>
      <c r="I76" s="3"/>
      <c r="J76" s="3" t="s">
        <v>48</v>
      </c>
    </row>
    <row r="77" spans="1:10" x14ac:dyDescent="0.25">
      <c r="A77" s="3"/>
      <c r="B77" s="3"/>
      <c r="C77" s="3" t="s">
        <v>1</v>
      </c>
      <c r="D77" s="3">
        <f>SWController!D95</f>
        <v>-0.92300000000000004</v>
      </c>
      <c r="E77" s="3"/>
      <c r="F77" s="3"/>
      <c r="G77" s="3"/>
      <c r="H77" s="3">
        <f>SWController!F95</f>
        <v>6.7507999999999999</v>
      </c>
      <c r="I77" s="3"/>
      <c r="J77" s="3">
        <v>-0.98450000000000004</v>
      </c>
    </row>
    <row r="78" spans="1:10" x14ac:dyDescent="0.25">
      <c r="A78" s="3"/>
      <c r="B78" s="3"/>
      <c r="C78" s="3" t="s">
        <v>2</v>
      </c>
      <c r="D78" s="3">
        <f>SWController!D96</f>
        <v>1.0489999999999999</v>
      </c>
      <c r="E78" s="3"/>
      <c r="F78" s="3"/>
      <c r="G78" s="3"/>
      <c r="H78" s="3">
        <f>SWController!F96</f>
        <v>-6.7817999999999996</v>
      </c>
      <c r="I78" s="3"/>
      <c r="J78" s="3">
        <v>0.98450000000000004</v>
      </c>
    </row>
    <row r="79" spans="1:10" x14ac:dyDescent="0.25">
      <c r="A79" s="3"/>
      <c r="B79" s="3"/>
      <c r="C79" s="3"/>
      <c r="D79" s="3">
        <f>(D77+D78)*0.5</f>
        <v>6.2999999999999945E-2</v>
      </c>
      <c r="E79" s="3"/>
      <c r="F79" s="3">
        <f>LBCB1!$E$136</f>
        <v>2</v>
      </c>
      <c r="G79" s="3"/>
      <c r="H79" s="3">
        <f>LBCB1!$F$136</f>
        <v>3.1546599999999998</v>
      </c>
      <c r="I79" s="3"/>
      <c r="J79" s="3">
        <f>C84*(H79-H77)+J77</f>
        <v>-0.46125984954849764</v>
      </c>
    </row>
    <row r="80" spans="1:10" x14ac:dyDescent="0.25">
      <c r="A80" s="3"/>
      <c r="B80" s="3" t="s">
        <v>52</v>
      </c>
      <c r="C80" s="3">
        <v>0.26200000000000001</v>
      </c>
      <c r="D80" s="3">
        <f>D79-C80/(J77-J78)*(D77-D78)</f>
        <v>-0.19939918740477403</v>
      </c>
      <c r="E80" s="3"/>
      <c r="F80" s="3">
        <f>LBCB1!$E$144</f>
        <v>-1</v>
      </c>
      <c r="G80" s="3"/>
      <c r="H80" s="3">
        <f>LBCB1!$F$144</f>
        <v>6.1668700000000003</v>
      </c>
      <c r="I80" s="3"/>
      <c r="J80" s="3">
        <f>C84*(H80-H77)+J77</f>
        <v>-0.89953789589583677</v>
      </c>
    </row>
    <row r="81" spans="1:1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x14ac:dyDescent="0.25">
      <c r="A83" s="3" t="s">
        <v>20</v>
      </c>
      <c r="B83" s="3" t="s">
        <v>51</v>
      </c>
      <c r="C83" s="3">
        <f>(J79-J80)/(F79-F80)</f>
        <v>0.14609268211577972</v>
      </c>
      <c r="D83" s="3"/>
      <c r="E83" s="3"/>
      <c r="F83" s="3"/>
      <c r="G83" s="3"/>
      <c r="H83" s="3"/>
      <c r="I83" s="3"/>
      <c r="J83" s="3"/>
    </row>
    <row r="84" spans="1:10" x14ac:dyDescent="0.25">
      <c r="A84" s="3" t="s">
        <v>20</v>
      </c>
      <c r="B84" s="3" t="s">
        <v>15</v>
      </c>
      <c r="C84" s="3">
        <f>(J77-J78)/(H77-H78)</f>
        <v>-0.14550049510071977</v>
      </c>
      <c r="D84" s="3"/>
      <c r="E84" s="3"/>
      <c r="F84" s="3"/>
      <c r="G84" s="3"/>
      <c r="H84" s="3"/>
      <c r="I84" s="3"/>
      <c r="J84" s="3"/>
    </row>
    <row r="87" spans="1:10" x14ac:dyDescent="0.25">
      <c r="A87" s="3"/>
      <c r="B87" s="3"/>
      <c r="C87" s="3"/>
      <c r="D87" s="3"/>
      <c r="E87" s="3"/>
      <c r="F87" s="18" t="s">
        <v>50</v>
      </c>
      <c r="G87" s="3"/>
      <c r="H87" s="18" t="s">
        <v>50</v>
      </c>
      <c r="I87" s="3"/>
      <c r="J87" s="18" t="s">
        <v>49</v>
      </c>
    </row>
    <row r="88" spans="1:10" x14ac:dyDescent="0.25">
      <c r="A88" s="3"/>
      <c r="B88" s="3"/>
      <c r="C88" s="3" t="s">
        <v>13</v>
      </c>
      <c r="D88" s="2" t="s">
        <v>31</v>
      </c>
      <c r="E88" s="3"/>
      <c r="F88" s="2" t="s">
        <v>46</v>
      </c>
      <c r="G88" s="3"/>
      <c r="H88" s="2" t="s">
        <v>47</v>
      </c>
      <c r="I88" s="3"/>
      <c r="J88" s="3" t="s">
        <v>48</v>
      </c>
    </row>
    <row r="89" spans="1:10" x14ac:dyDescent="0.25">
      <c r="A89" s="3"/>
      <c r="B89" s="3"/>
      <c r="C89" s="3" t="s">
        <v>1</v>
      </c>
      <c r="D89" s="3">
        <f>SWController!D113</f>
        <v>-0.91300000000000003</v>
      </c>
      <c r="E89" s="3"/>
      <c r="F89" s="3"/>
      <c r="G89" s="3"/>
      <c r="H89" s="3">
        <f>SWController!F113</f>
        <v>6.7717999999999998</v>
      </c>
      <c r="I89" s="3"/>
      <c r="J89" s="3">
        <v>-0.99439999999999995</v>
      </c>
    </row>
    <row r="90" spans="1:10" x14ac:dyDescent="0.25">
      <c r="A90" s="3"/>
      <c r="B90" s="3"/>
      <c r="C90" s="3" t="s">
        <v>2</v>
      </c>
      <c r="D90" s="3">
        <f>SWController!D114</f>
        <v>1.06</v>
      </c>
      <c r="E90" s="3"/>
      <c r="F90" s="3"/>
      <c r="G90" s="3"/>
      <c r="H90" s="3">
        <f>SWController!F114</f>
        <v>-6.6938000000000004</v>
      </c>
      <c r="I90" s="3"/>
      <c r="J90" s="3">
        <v>0.99439999999999995</v>
      </c>
    </row>
    <row r="91" spans="1:10" x14ac:dyDescent="0.25">
      <c r="A91" s="3"/>
      <c r="B91" s="3"/>
      <c r="C91" s="3"/>
      <c r="D91" s="3">
        <f>(D89+D90)*0.5</f>
        <v>7.350000000000001E-2</v>
      </c>
      <c r="E91" s="3"/>
      <c r="F91" s="3">
        <f>LBCB1!$E$11</f>
        <v>0</v>
      </c>
      <c r="G91" s="3"/>
      <c r="H91" s="3">
        <f>LBCB1!$F$11</f>
        <v>0</v>
      </c>
      <c r="I91" s="3"/>
      <c r="J91" s="3">
        <f>C96*(H91-H89)+J89</f>
        <v>5.7600998098858991E-3</v>
      </c>
    </row>
    <row r="92" spans="1:10" x14ac:dyDescent="0.25">
      <c r="A92" s="3"/>
      <c r="B92" s="3" t="s">
        <v>52</v>
      </c>
      <c r="C92" s="3">
        <v>0.24</v>
      </c>
      <c r="D92" s="3">
        <f>D91-C92/(J89-J90)*(D89-D90)</f>
        <v>-0.16459332260659695</v>
      </c>
      <c r="E92" s="3"/>
      <c r="F92" s="3">
        <f>LBCB1!$E$19</f>
        <v>-0.5</v>
      </c>
      <c r="G92" s="3"/>
      <c r="H92" s="3">
        <f>LBCB1!$F$19</f>
        <v>5.5802800000000001</v>
      </c>
      <c r="I92" s="3"/>
      <c r="J92" s="3">
        <f>C96*(H92-H89)+J89</f>
        <v>-0.81841861216730039</v>
      </c>
    </row>
    <row r="93" spans="1:10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x14ac:dyDescent="0.25">
      <c r="A95" s="3" t="s">
        <v>20</v>
      </c>
      <c r="B95" s="3" t="s">
        <v>51</v>
      </c>
      <c r="C95" s="3">
        <f>(J91-J92)/(F91-F92)</f>
        <v>1.6483574239543726</v>
      </c>
      <c r="D95" s="3"/>
      <c r="E95" s="3"/>
      <c r="F95" s="3"/>
      <c r="G95" s="3"/>
      <c r="H95" s="3"/>
      <c r="I95" s="3"/>
      <c r="J95" s="3"/>
    </row>
    <row r="96" spans="1:10" x14ac:dyDescent="0.25">
      <c r="A96" s="3" t="s">
        <v>20</v>
      </c>
      <c r="B96" s="3" t="s">
        <v>15</v>
      </c>
      <c r="C96" s="3">
        <f>(J89-J90)/(H89-H90)</f>
        <v>-0.14769486692015207</v>
      </c>
      <c r="D96" s="3"/>
      <c r="E96" s="3"/>
      <c r="F96" s="3"/>
      <c r="G96" s="3"/>
      <c r="H96" s="3"/>
      <c r="I96" s="3"/>
      <c r="J9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96"/>
  <sheetViews>
    <sheetView workbookViewId="0">
      <selection activeCell="D5" sqref="D5:J10"/>
    </sheetView>
  </sheetViews>
  <sheetFormatPr defaultRowHeight="15" x14ac:dyDescent="0.25"/>
  <cols>
    <col min="1" max="1" width="9.140625" style="3"/>
    <col min="2" max="2" width="18.140625" style="3" customWidth="1"/>
    <col min="3" max="3" width="12.85546875" style="3" customWidth="1"/>
    <col min="4" max="4" width="12.7109375" style="3" customWidth="1"/>
    <col min="5" max="5" width="9.140625" style="3"/>
    <col min="6" max="6" width="20.7109375" style="3" customWidth="1"/>
    <col min="7" max="7" width="8.85546875" style="3" customWidth="1"/>
    <col min="8" max="8" width="15" style="3" customWidth="1"/>
    <col min="9" max="9" width="9.140625" style="3"/>
    <col min="10" max="10" width="19" style="3" customWidth="1"/>
    <col min="11" max="16384" width="9.140625" style="3"/>
  </cols>
  <sheetData>
    <row r="2" spans="2:12" x14ac:dyDescent="0.25">
      <c r="D2" s="3" t="s">
        <v>20</v>
      </c>
      <c r="F2" s="3" t="s">
        <v>20</v>
      </c>
    </row>
    <row r="3" spans="2:12" x14ac:dyDescent="0.25">
      <c r="D3" s="3" t="s">
        <v>14</v>
      </c>
      <c r="F3" s="3" t="s">
        <v>14</v>
      </c>
      <c r="H3" s="3" t="s">
        <v>17</v>
      </c>
      <c r="J3" s="3" t="s">
        <v>38</v>
      </c>
    </row>
    <row r="4" spans="2:12" x14ac:dyDescent="0.25">
      <c r="D4" s="3" t="s">
        <v>28</v>
      </c>
      <c r="F4" s="3" t="s">
        <v>15</v>
      </c>
      <c r="H4" s="3" t="s">
        <v>18</v>
      </c>
    </row>
    <row r="5" spans="2:12" x14ac:dyDescent="0.25">
      <c r="C5" s="3" t="s">
        <v>0</v>
      </c>
      <c r="D5" s="19" t="e">
        <f>$C$35</f>
        <v>#REF!</v>
      </c>
      <c r="E5" s="19"/>
      <c r="F5" s="19">
        <f>$C$36</f>
        <v>-0.29778522240833799</v>
      </c>
      <c r="G5" s="19"/>
      <c r="H5" s="19">
        <f>$D$32</f>
        <v>-0.22966325000000004</v>
      </c>
      <c r="J5" s="3">
        <f>$J$30</f>
        <v>2</v>
      </c>
    </row>
    <row r="6" spans="2:12" x14ac:dyDescent="0.25">
      <c r="C6" s="3" t="s">
        <v>9</v>
      </c>
      <c r="D6" s="19">
        <f>$C$47</f>
        <v>0.292023754075454</v>
      </c>
      <c r="E6" s="19"/>
      <c r="F6" s="19">
        <f>$C$48</f>
        <v>-0.29110386585933862</v>
      </c>
      <c r="G6" s="19"/>
      <c r="H6" s="19">
        <f>$D$44</f>
        <v>-0.23193025</v>
      </c>
      <c r="J6" s="3">
        <f>$J$42</f>
        <v>2</v>
      </c>
    </row>
    <row r="7" spans="2:12" x14ac:dyDescent="0.25">
      <c r="C7" s="3" t="s">
        <v>10</v>
      </c>
      <c r="D7" s="19">
        <f>$C$59</f>
        <v>0.15474187468395165</v>
      </c>
      <c r="E7" s="19"/>
      <c r="F7" s="19">
        <f>$C$60</f>
        <v>-0.15323556904028562</v>
      </c>
      <c r="G7" s="19"/>
      <c r="H7" s="19">
        <f>$D$56</f>
        <v>-0.29526860000000005</v>
      </c>
      <c r="J7" s="3">
        <f>$J$54</f>
        <v>1</v>
      </c>
    </row>
    <row r="8" spans="2:12" x14ac:dyDescent="0.25">
      <c r="C8" s="3" t="s">
        <v>11</v>
      </c>
      <c r="D8" s="19">
        <f>$C$71</f>
        <v>0.1565710750193349</v>
      </c>
      <c r="E8" s="19"/>
      <c r="F8" s="19">
        <f>$C$72</f>
        <v>-0.15467904098994587</v>
      </c>
      <c r="G8" s="19"/>
      <c r="H8" s="19">
        <f>$D$68</f>
        <v>-0.19138874999999997</v>
      </c>
      <c r="J8" s="3">
        <f>$J$66</f>
        <v>1</v>
      </c>
    </row>
    <row r="9" spans="2:12" x14ac:dyDescent="0.25">
      <c r="C9" s="3" t="s">
        <v>12</v>
      </c>
      <c r="D9" s="19">
        <f>$C$83</f>
        <v>0.14839277005157922</v>
      </c>
      <c r="E9" s="19"/>
      <c r="F9" s="19">
        <f>$C$84</f>
        <v>-0.1477912596249058</v>
      </c>
      <c r="G9" s="19"/>
      <c r="H9" s="19">
        <f>$D$80</f>
        <v>-0.19533200000000006</v>
      </c>
      <c r="J9" s="3">
        <f>$J$78</f>
        <v>1</v>
      </c>
    </row>
    <row r="10" spans="2:12" x14ac:dyDescent="0.25">
      <c r="C10" s="3" t="s">
        <v>13</v>
      </c>
      <c r="D10" s="19">
        <f>$C$95</f>
        <v>1.6576402091254754</v>
      </c>
      <c r="E10" s="19"/>
      <c r="F10" s="19">
        <f>$C$96</f>
        <v>-0.14852661596958175</v>
      </c>
      <c r="G10" s="19"/>
      <c r="H10" s="19">
        <f>$D$92</f>
        <v>-0.16325999999999999</v>
      </c>
      <c r="J10" s="3">
        <f>$J$90</f>
        <v>1</v>
      </c>
    </row>
    <row r="14" spans="2:12" x14ac:dyDescent="0.25"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27" spans="2:10" x14ac:dyDescent="0.25">
      <c r="F27" s="18" t="s">
        <v>50</v>
      </c>
      <c r="H27" s="18" t="s">
        <v>50</v>
      </c>
      <c r="J27" s="18" t="s">
        <v>49</v>
      </c>
    </row>
    <row r="28" spans="2:10" x14ac:dyDescent="0.25">
      <c r="C28" s="3" t="s">
        <v>0</v>
      </c>
      <c r="D28" s="2" t="s">
        <v>31</v>
      </c>
      <c r="F28" s="2" t="s">
        <v>46</v>
      </c>
      <c r="H28" s="2" t="s">
        <v>47</v>
      </c>
      <c r="J28" s="3" t="s">
        <v>48</v>
      </c>
    </row>
    <row r="29" spans="2:10" x14ac:dyDescent="0.25">
      <c r="C29" s="3" t="s">
        <v>1</v>
      </c>
      <c r="D29" s="3">
        <f>SWController!D25</f>
        <v>-1.81</v>
      </c>
      <c r="H29" s="3">
        <f>SWController!F25</f>
        <v>6.7480000000000002</v>
      </c>
      <c r="J29" s="3">
        <v>-2</v>
      </c>
    </row>
    <row r="30" spans="2:10" x14ac:dyDescent="0.25">
      <c r="C30" s="3" t="s">
        <v>2</v>
      </c>
      <c r="D30" s="3">
        <f>SWController!D26</f>
        <v>2.109</v>
      </c>
      <c r="H30" s="3">
        <f>SWController!F26</f>
        <v>-6.6844999999999999</v>
      </c>
      <c r="J30" s="3">
        <v>2</v>
      </c>
    </row>
    <row r="31" spans="2:10" x14ac:dyDescent="0.25">
      <c r="D31" s="3">
        <f>(D29+D30)*0.5</f>
        <v>0.14949999999999997</v>
      </c>
      <c r="F31" s="3" t="e">
        <f>LBCB1!#REF!</f>
        <v>#REF!</v>
      </c>
      <c r="H31" s="3" t="e">
        <f>LBCB1!#REF!</f>
        <v>#REF!</v>
      </c>
      <c r="J31" s="3" t="e">
        <f>C36*(H31-H29)+J29</f>
        <v>#REF!</v>
      </c>
    </row>
    <row r="32" spans="2:10" x14ac:dyDescent="0.25">
      <c r="B32" s="3" t="s">
        <v>52</v>
      </c>
      <c r="C32" s="3">
        <v>0.38700000000000001</v>
      </c>
      <c r="D32" s="3">
        <f>D31-C32/(J29-J30)*(D29-D30)</f>
        <v>-0.22966325000000004</v>
      </c>
      <c r="F32" s="3" t="e">
        <f>LBCB1!#REF!</f>
        <v>#REF!</v>
      </c>
      <c r="H32" s="3" t="e">
        <f>LBCB1!#REF!</f>
        <v>#REF!</v>
      </c>
      <c r="J32" s="3" t="e">
        <f>C36*(H32-H29)+J29</f>
        <v>#REF!</v>
      </c>
    </row>
    <row r="35" spans="1:10" x14ac:dyDescent="0.25">
      <c r="A35" s="3" t="s">
        <v>20</v>
      </c>
      <c r="B35" s="3" t="s">
        <v>51</v>
      </c>
      <c r="C35" s="3" t="e">
        <f>(J31-J32)/(F31-F32)</f>
        <v>#REF!</v>
      </c>
    </row>
    <row r="36" spans="1:10" x14ac:dyDescent="0.25">
      <c r="A36" s="3" t="s">
        <v>20</v>
      </c>
      <c r="B36" s="3" t="s">
        <v>15</v>
      </c>
      <c r="C36" s="3">
        <f>(J29-J30)/(H29-H30)</f>
        <v>-0.29778522240833799</v>
      </c>
    </row>
    <row r="39" spans="1:10" x14ac:dyDescent="0.25">
      <c r="F39" s="18" t="s">
        <v>50</v>
      </c>
      <c r="H39" s="18" t="s">
        <v>50</v>
      </c>
      <c r="J39" s="18" t="s">
        <v>49</v>
      </c>
    </row>
    <row r="40" spans="1:10" x14ac:dyDescent="0.25">
      <c r="C40" s="3" t="s">
        <v>9</v>
      </c>
      <c r="D40" s="2" t="s">
        <v>31</v>
      </c>
      <c r="F40" s="2" t="s">
        <v>46</v>
      </c>
      <c r="H40" s="2" t="s">
        <v>47</v>
      </c>
      <c r="J40" s="3" t="s">
        <v>48</v>
      </c>
    </row>
    <row r="41" spans="1:10" x14ac:dyDescent="0.25">
      <c r="C41" s="3" t="s">
        <v>1</v>
      </c>
      <c r="D41" s="3">
        <f>SWController!D42</f>
        <v>-1.8089999999999999</v>
      </c>
      <c r="H41" s="3">
        <f>SWController!F42</f>
        <v>6.8609</v>
      </c>
      <c r="J41" s="3">
        <v>-2</v>
      </c>
    </row>
    <row r="42" spans="1:10" x14ac:dyDescent="0.25">
      <c r="C42" s="3" t="s">
        <v>2</v>
      </c>
      <c r="D42" s="3">
        <f>SWController!D43</f>
        <v>2.0539999999999998</v>
      </c>
      <c r="H42" s="3">
        <f>SWController!F43</f>
        <v>-6.8799000000000001</v>
      </c>
      <c r="J42" s="3">
        <v>2</v>
      </c>
    </row>
    <row r="43" spans="1:10" x14ac:dyDescent="0.25">
      <c r="D43" s="3">
        <f>(D41+D42)*0.5</f>
        <v>0.12249999999999994</v>
      </c>
      <c r="F43" s="3">
        <f>LBCB1!$E$40</f>
        <v>1</v>
      </c>
      <c r="H43" s="3">
        <f>LBCB1!$F$40</f>
        <v>4.1233599999999999</v>
      </c>
      <c r="J43" s="3">
        <f>C48*(H43-H41)+J41</f>
        <v>-1.2030915230554262</v>
      </c>
    </row>
    <row r="44" spans="1:10" x14ac:dyDescent="0.25">
      <c r="B44" s="3" t="s">
        <v>52</v>
      </c>
      <c r="C44" s="3">
        <v>0.36699999999999999</v>
      </c>
      <c r="D44" s="3">
        <f>D43-C44/(J41-J42)*(D41-D42)</f>
        <v>-0.23193025</v>
      </c>
      <c r="F44" s="3">
        <f>LBCB1!$E$48</f>
        <v>0</v>
      </c>
      <c r="H44" s="3">
        <f>LBCB1!$F$48</f>
        <v>5.1265200000000002</v>
      </c>
      <c r="J44" s="3">
        <f>C48*(H44-H41)+J41</f>
        <v>-1.4951152771308802</v>
      </c>
    </row>
    <row r="47" spans="1:10" x14ac:dyDescent="0.25">
      <c r="A47" s="3" t="s">
        <v>20</v>
      </c>
      <c r="B47" s="3" t="s">
        <v>51</v>
      </c>
      <c r="C47" s="3">
        <f>(J43-J44)/(F43-F44)</f>
        <v>0.292023754075454</v>
      </c>
    </row>
    <row r="48" spans="1:10" x14ac:dyDescent="0.25">
      <c r="A48" s="3" t="s">
        <v>20</v>
      </c>
      <c r="B48" s="3" t="s">
        <v>15</v>
      </c>
      <c r="C48" s="3">
        <f>(J41-J42)/(H41-H42)</f>
        <v>-0.29110386585933862</v>
      </c>
    </row>
    <row r="51" spans="1:10" x14ac:dyDescent="0.25">
      <c r="F51" s="18" t="s">
        <v>50</v>
      </c>
      <c r="H51" s="18" t="s">
        <v>50</v>
      </c>
      <c r="J51" s="18" t="s">
        <v>49</v>
      </c>
    </row>
    <row r="52" spans="1:10" x14ac:dyDescent="0.25">
      <c r="C52" s="3" t="s">
        <v>10</v>
      </c>
      <c r="D52" s="2" t="s">
        <v>31</v>
      </c>
      <c r="F52" s="2" t="s">
        <v>46</v>
      </c>
      <c r="H52" s="2" t="s">
        <v>47</v>
      </c>
      <c r="J52" s="3" t="s">
        <v>48</v>
      </c>
    </row>
    <row r="53" spans="1:10" x14ac:dyDescent="0.25">
      <c r="C53" s="3" t="s">
        <v>1</v>
      </c>
      <c r="D53" s="3">
        <f>SWController!D60</f>
        <v>-0.92800000000000005</v>
      </c>
      <c r="H53" s="3">
        <f>SWController!F60</f>
        <v>6.5134999999999996</v>
      </c>
      <c r="J53" s="3">
        <v>-1</v>
      </c>
    </row>
    <row r="54" spans="1:10" x14ac:dyDescent="0.25">
      <c r="C54" s="3" t="s">
        <v>2</v>
      </c>
      <c r="D54" s="3">
        <f>SWController!D61</f>
        <v>1.0529999999999999</v>
      </c>
      <c r="H54" s="3">
        <f>SWController!F61</f>
        <v>-6.5382999999999996</v>
      </c>
      <c r="J54" s="3">
        <v>1</v>
      </c>
    </row>
    <row r="55" spans="1:10" x14ac:dyDescent="0.25">
      <c r="D55" s="3">
        <f>(D53+D54)*0.5</f>
        <v>6.2499999999999944E-2</v>
      </c>
      <c r="F55" s="3">
        <f>LBCB1!$E$74</f>
        <v>2</v>
      </c>
      <c r="H55" s="3">
        <f>LBCB1!$F$74</f>
        <v>3.19855</v>
      </c>
      <c r="J55" s="3">
        <f>C60*(H55-H53)+J53</f>
        <v>-0.49203175040990521</v>
      </c>
    </row>
    <row r="56" spans="1:10" x14ac:dyDescent="0.25">
      <c r="B56" s="3" t="s">
        <v>52</v>
      </c>
      <c r="C56" s="3">
        <v>0.36120000000000002</v>
      </c>
      <c r="D56" s="3">
        <f>D55-C56/(J53-J54)*(D53-D54)</f>
        <v>-0.29526860000000005</v>
      </c>
      <c r="F56" s="3">
        <f>LBCB1!$E$82</f>
        <v>-1</v>
      </c>
      <c r="H56" s="3">
        <f>LBCB1!$F$82</f>
        <v>6.22804</v>
      </c>
      <c r="J56" s="3">
        <f>C60*(H56-H53)+J53</f>
        <v>-0.95625737446176018</v>
      </c>
    </row>
    <row r="59" spans="1:10" x14ac:dyDescent="0.25">
      <c r="A59" s="3" t="s">
        <v>20</v>
      </c>
      <c r="B59" s="3" t="s">
        <v>51</v>
      </c>
      <c r="C59" s="3">
        <f>(J55-J56)/(F55-F56)</f>
        <v>0.15474187468395165</v>
      </c>
    </row>
    <row r="60" spans="1:10" x14ac:dyDescent="0.25">
      <c r="A60" s="3" t="s">
        <v>20</v>
      </c>
      <c r="B60" s="3" t="s">
        <v>15</v>
      </c>
      <c r="C60" s="3">
        <f>(J53-J54)/(H53-H54)</f>
        <v>-0.15323556904028562</v>
      </c>
    </row>
    <row r="63" spans="1:10" x14ac:dyDescent="0.25">
      <c r="F63" s="18" t="s">
        <v>50</v>
      </c>
      <c r="H63" s="18" t="s">
        <v>50</v>
      </c>
      <c r="J63" s="18" t="s">
        <v>49</v>
      </c>
    </row>
    <row r="64" spans="1:10" x14ac:dyDescent="0.25">
      <c r="C64" s="3" t="s">
        <v>11</v>
      </c>
      <c r="D64" s="2" t="s">
        <v>31</v>
      </c>
      <c r="F64" s="2" t="s">
        <v>46</v>
      </c>
      <c r="H64" s="2" t="s">
        <v>47</v>
      </c>
      <c r="J64" s="3" t="s">
        <v>48</v>
      </c>
    </row>
    <row r="65" spans="1:10" x14ac:dyDescent="0.25">
      <c r="C65" s="3" t="s">
        <v>1</v>
      </c>
      <c r="D65" s="3">
        <f>SWController!D77</f>
        <v>-0.94499999999999995</v>
      </c>
      <c r="H65" s="3">
        <f>SWController!F77</f>
        <v>6.4706000000000001</v>
      </c>
      <c r="J65" s="3">
        <v>-1</v>
      </c>
    </row>
    <row r="66" spans="1:10" x14ac:dyDescent="0.25">
      <c r="C66" s="3" t="s">
        <v>2</v>
      </c>
      <c r="D66" s="3">
        <f>SWController!D78</f>
        <v>1.05</v>
      </c>
      <c r="H66" s="3">
        <f>SWController!F78</f>
        <v>-6.4593999999999996</v>
      </c>
      <c r="J66" s="3">
        <v>1</v>
      </c>
    </row>
    <row r="67" spans="1:10" x14ac:dyDescent="0.25">
      <c r="D67" s="3">
        <f>(D65+D66)*0.5</f>
        <v>5.2500000000000047E-2</v>
      </c>
      <c r="F67" s="3">
        <f>LBCB1!$E$105</f>
        <v>2</v>
      </c>
      <c r="H67" s="3">
        <f>LBCB1!$F$105</f>
        <v>3.1198700000000001</v>
      </c>
      <c r="J67" s="3">
        <f>C72*(H67-H65)+J65</f>
        <v>-0.48171229698375873</v>
      </c>
    </row>
    <row r="68" spans="1:10" x14ac:dyDescent="0.25">
      <c r="B68" s="3" t="s">
        <v>52</v>
      </c>
      <c r="C68" s="3">
        <v>0.2445</v>
      </c>
      <c r="D68" s="3">
        <f>D67-C68/(J65-J66)*(D65-D66)</f>
        <v>-0.19138874999999997</v>
      </c>
      <c r="F68" s="3">
        <f>LBCB1!$E$112</f>
        <v>-0.5</v>
      </c>
      <c r="H68" s="3">
        <f>LBCB1!$F$112</f>
        <v>5.6504500000000002</v>
      </c>
      <c r="J68" s="3">
        <f>C72*(H68-H65)+J65</f>
        <v>-0.87313998453209596</v>
      </c>
    </row>
    <row r="71" spans="1:10" x14ac:dyDescent="0.25">
      <c r="A71" s="3" t="s">
        <v>20</v>
      </c>
      <c r="B71" s="3" t="s">
        <v>51</v>
      </c>
      <c r="C71" s="3">
        <f>(J67-J68)/(F67-F68)</f>
        <v>0.1565710750193349</v>
      </c>
    </row>
    <row r="72" spans="1:10" x14ac:dyDescent="0.25">
      <c r="A72" s="3" t="s">
        <v>20</v>
      </c>
      <c r="B72" s="3" t="s">
        <v>15</v>
      </c>
      <c r="C72" s="3">
        <f>(J65-J66)/(H65-H66)</f>
        <v>-0.15467904098994587</v>
      </c>
    </row>
    <row r="75" spans="1:10" x14ac:dyDescent="0.25">
      <c r="F75" s="18" t="s">
        <v>50</v>
      </c>
      <c r="H75" s="18" t="s">
        <v>50</v>
      </c>
      <c r="J75" s="18" t="s">
        <v>49</v>
      </c>
    </row>
    <row r="76" spans="1:10" x14ac:dyDescent="0.25">
      <c r="C76" s="3" t="s">
        <v>12</v>
      </c>
      <c r="D76" s="2" t="s">
        <v>31</v>
      </c>
      <c r="F76" s="2" t="s">
        <v>46</v>
      </c>
      <c r="H76" s="2" t="s">
        <v>47</v>
      </c>
      <c r="J76" s="3" t="s">
        <v>48</v>
      </c>
    </row>
    <row r="77" spans="1:10" x14ac:dyDescent="0.25">
      <c r="C77" s="3" t="s">
        <v>1</v>
      </c>
      <c r="D77" s="3">
        <f>SWController!D95</f>
        <v>-0.92300000000000004</v>
      </c>
      <c r="H77" s="3">
        <f>SWController!F95</f>
        <v>6.7507999999999999</v>
      </c>
      <c r="J77" s="3">
        <v>-1</v>
      </c>
    </row>
    <row r="78" spans="1:10" x14ac:dyDescent="0.25">
      <c r="C78" s="3" t="s">
        <v>2</v>
      </c>
      <c r="D78" s="3">
        <f>SWController!D96</f>
        <v>1.0489999999999999</v>
      </c>
      <c r="H78" s="3">
        <f>SWController!F96</f>
        <v>-6.7817999999999996</v>
      </c>
      <c r="J78" s="3">
        <v>1</v>
      </c>
    </row>
    <row r="79" spans="1:10" x14ac:dyDescent="0.25">
      <c r="D79" s="3">
        <f>(D77+D78)*0.5</f>
        <v>6.2999999999999945E-2</v>
      </c>
      <c r="F79" s="3">
        <f>LBCB1!$E$136</f>
        <v>2</v>
      </c>
      <c r="H79" s="3">
        <f>LBCB1!$F$136</f>
        <v>3.1546599999999998</v>
      </c>
      <c r="J79" s="3">
        <f>C84*(H79-H77)+J77</f>
        <v>-0.46852193961249122</v>
      </c>
    </row>
    <row r="80" spans="1:10" x14ac:dyDescent="0.25">
      <c r="B80" s="3" t="s">
        <v>52</v>
      </c>
      <c r="C80" s="3">
        <v>0.26200000000000001</v>
      </c>
      <c r="D80" s="3">
        <f>D79-C80/(J77-J78)*(D77-D78)</f>
        <v>-0.19533200000000006</v>
      </c>
      <c r="F80" s="3">
        <f>LBCB1!$E$144</f>
        <v>-1</v>
      </c>
      <c r="H80" s="3">
        <f>LBCB1!$F$144</f>
        <v>6.1668700000000003</v>
      </c>
      <c r="J80" s="3">
        <f>C84*(H80-H77)+J77</f>
        <v>-0.91370024976722886</v>
      </c>
    </row>
    <row r="83" spans="1:10" x14ac:dyDescent="0.25">
      <c r="A83" s="3" t="s">
        <v>20</v>
      </c>
      <c r="B83" s="3" t="s">
        <v>51</v>
      </c>
      <c r="C83" s="3">
        <f>(J79-J80)/(F79-F80)</f>
        <v>0.14839277005157922</v>
      </c>
    </row>
    <row r="84" spans="1:10" x14ac:dyDescent="0.25">
      <c r="A84" s="3" t="s">
        <v>20</v>
      </c>
      <c r="B84" s="3" t="s">
        <v>15</v>
      </c>
      <c r="C84" s="3">
        <f>(J77-J78)/(H77-H78)</f>
        <v>-0.1477912596249058</v>
      </c>
    </row>
    <row r="87" spans="1:10" x14ac:dyDescent="0.25">
      <c r="F87" s="18" t="s">
        <v>50</v>
      </c>
      <c r="H87" s="18" t="s">
        <v>50</v>
      </c>
      <c r="J87" s="18" t="s">
        <v>49</v>
      </c>
    </row>
    <row r="88" spans="1:10" x14ac:dyDescent="0.25">
      <c r="C88" s="3" t="s">
        <v>13</v>
      </c>
      <c r="D88" s="2" t="s">
        <v>31</v>
      </c>
      <c r="F88" s="2" t="s">
        <v>46</v>
      </c>
      <c r="H88" s="2" t="s">
        <v>47</v>
      </c>
      <c r="J88" s="3" t="s">
        <v>48</v>
      </c>
    </row>
    <row r="89" spans="1:10" x14ac:dyDescent="0.25">
      <c r="C89" s="3" t="s">
        <v>1</v>
      </c>
      <c r="D89" s="3">
        <f>SWController!D113</f>
        <v>-0.91300000000000003</v>
      </c>
      <c r="H89" s="3">
        <f>SWController!F113</f>
        <v>6.7717999999999998</v>
      </c>
      <c r="J89" s="3">
        <v>-1</v>
      </c>
    </row>
    <row r="90" spans="1:10" x14ac:dyDescent="0.25">
      <c r="C90" s="3" t="s">
        <v>2</v>
      </c>
      <c r="D90" s="3">
        <f>SWController!D114</f>
        <v>1.06</v>
      </c>
      <c r="H90" s="3">
        <f>SWController!F114</f>
        <v>-6.6938000000000004</v>
      </c>
      <c r="J90" s="3">
        <v>1</v>
      </c>
    </row>
    <row r="91" spans="1:10" x14ac:dyDescent="0.25">
      <c r="D91" s="3">
        <f>(D89+D90)*0.5</f>
        <v>7.350000000000001E-2</v>
      </c>
      <c r="F91" s="3">
        <f>LBCB1!$E$11</f>
        <v>0</v>
      </c>
      <c r="H91" s="3">
        <f>LBCB1!$F$11</f>
        <v>0</v>
      </c>
      <c r="J91" s="3">
        <f>C96*(H91-H89)+J89</f>
        <v>5.7925380228136536E-3</v>
      </c>
    </row>
    <row r="92" spans="1:10" x14ac:dyDescent="0.25">
      <c r="B92" s="3" t="s">
        <v>52</v>
      </c>
      <c r="C92" s="3">
        <v>0.24</v>
      </c>
      <c r="D92" s="3">
        <f>D91-C92/(J89-J90)*(D89-D90)</f>
        <v>-0.16325999999999999</v>
      </c>
      <c r="F92" s="3">
        <f>LBCB1!$E$19</f>
        <v>-0.5</v>
      </c>
      <c r="H92" s="3">
        <f>LBCB1!$F$19</f>
        <v>5.5802800000000001</v>
      </c>
      <c r="J92" s="3">
        <f>C96*(H92-H89)+J89</f>
        <v>-0.82302756653992404</v>
      </c>
    </row>
    <row r="95" spans="1:10" x14ac:dyDescent="0.25">
      <c r="A95" s="3" t="s">
        <v>20</v>
      </c>
      <c r="B95" s="3" t="s">
        <v>51</v>
      </c>
      <c r="C95" s="3">
        <f>(J91-J92)/(F91-F92)</f>
        <v>1.6576402091254754</v>
      </c>
    </row>
    <row r="96" spans="1:10" x14ac:dyDescent="0.25">
      <c r="A96" s="3" t="s">
        <v>20</v>
      </c>
      <c r="B96" s="3" t="s">
        <v>15</v>
      </c>
      <c r="C96" s="3">
        <f>(J89-J90)/(H89-H90)</f>
        <v>-0.14852661596958175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calibration_external_LVDT</vt:lpstr>
      <vt:lpstr>LBCB1</vt:lpstr>
      <vt:lpstr>LBCB2</vt:lpstr>
      <vt:lpstr>OM Parameters-LBCB1</vt:lpstr>
      <vt:lpstr>OM Parameters-LBCB2</vt:lpstr>
      <vt:lpstr>SWController</vt:lpstr>
      <vt:lpstr>Actuator_Limits</vt:lpstr>
      <vt:lpstr>Rough Calibration</vt:lpstr>
      <vt:lpstr>Rough Calibration Modified</vt:lpstr>
      <vt:lpstr>Rough Calibration 2</vt:lpstr>
      <vt:lpstr>Comparison</vt:lpstr>
    </vt:vector>
  </TitlesOfParts>
  <Company>University of Illinois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Bletzinger</dc:creator>
  <cp:lastModifiedBy>Chang, Chia-Ming</cp:lastModifiedBy>
  <cp:lastPrinted>2011-05-26T18:50:31Z</cp:lastPrinted>
  <dcterms:created xsi:type="dcterms:W3CDTF">2011-05-19T19:31:01Z</dcterms:created>
  <dcterms:modified xsi:type="dcterms:W3CDTF">2011-06-18T21:29:03Z</dcterms:modified>
</cp:coreProperties>
</file>