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\Documents\1 University of St Andrews\CADALOGGER\"/>
    </mc:Choice>
  </mc:AlternateContent>
  <bookViews>
    <workbookView xWindow="0" yWindow="495" windowWidth="28800" windowHeight="13335" activeTab="1"/>
  </bookViews>
  <sheets>
    <sheet name="MINI" sheetId="1" r:id="rId1"/>
    <sheet name="MAXI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L24" i="2"/>
  <c r="M24" i="2"/>
  <c r="K25" i="2"/>
  <c r="L25" i="2"/>
  <c r="M25" i="2"/>
  <c r="K26" i="2"/>
  <c r="L26" i="2"/>
  <c r="M26" i="2"/>
  <c r="O13" i="2"/>
  <c r="O12" i="2"/>
  <c r="O11" i="2"/>
  <c r="O10" i="2"/>
  <c r="O9" i="2"/>
  <c r="O3" i="2"/>
  <c r="O4" i="2"/>
  <c r="O5" i="2"/>
  <c r="O6" i="2"/>
  <c r="O7" i="2"/>
  <c r="O8" i="2"/>
  <c r="O2" i="2"/>
  <c r="P26" i="2"/>
  <c r="K40" i="1"/>
  <c r="K39" i="1"/>
  <c r="K35" i="1"/>
  <c r="P18" i="2"/>
  <c r="P19" i="2"/>
  <c r="P20" i="2"/>
  <c r="P23" i="2"/>
  <c r="P17" i="2"/>
  <c r="P16" i="2"/>
  <c r="P3" i="2"/>
  <c r="P4" i="2"/>
  <c r="P5" i="2"/>
  <c r="P6" i="2"/>
  <c r="P7" i="2"/>
  <c r="P8" i="2"/>
  <c r="P9" i="2"/>
  <c r="P10" i="2"/>
  <c r="P11" i="2"/>
  <c r="P12" i="2"/>
  <c r="P13" i="2"/>
  <c r="P2" i="2"/>
  <c r="K18" i="2"/>
  <c r="L18" i="2"/>
  <c r="M18" i="2"/>
  <c r="K19" i="2"/>
  <c r="L19" i="2"/>
  <c r="M19" i="2"/>
  <c r="K20" i="2"/>
  <c r="L20" i="2"/>
  <c r="M20" i="2"/>
  <c r="M17" i="2"/>
  <c r="L17" i="2"/>
  <c r="K17" i="2"/>
  <c r="M16" i="2"/>
  <c r="L16" i="2"/>
  <c r="K16" i="2"/>
  <c r="M23" i="2"/>
  <c r="L23" i="2"/>
  <c r="K23" i="2"/>
  <c r="M5" i="2"/>
  <c r="L5" i="2"/>
  <c r="K5" i="2"/>
  <c r="K3" i="2"/>
  <c r="L3" i="2"/>
  <c r="M3" i="2"/>
  <c r="K4" i="2"/>
  <c r="L4" i="2"/>
  <c r="M4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M2" i="2"/>
  <c r="L2" i="2"/>
  <c r="L3" i="1"/>
  <c r="K2" i="2"/>
  <c r="K2" i="1"/>
  <c r="K30" i="2" l="1"/>
  <c r="K35" i="2"/>
  <c r="K34" i="2"/>
  <c r="K36" i="1"/>
  <c r="K31" i="2"/>
  <c r="K31" i="1"/>
  <c r="P3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K30" i="1"/>
  <c r="K29" i="1"/>
  <c r="K27" i="1"/>
  <c r="K26" i="1"/>
  <c r="K25" i="1"/>
  <c r="K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J27" i="1"/>
  <c r="I27" i="1"/>
  <c r="K20" i="1"/>
  <c r="K21" i="1"/>
  <c r="K19" i="1"/>
  <c r="K18" i="1"/>
  <c r="J29" i="1"/>
  <c r="J30" i="1"/>
  <c r="I30" i="1"/>
  <c r="I29" i="1"/>
  <c r="K28" i="1"/>
  <c r="J28" i="1"/>
  <c r="J25" i="1"/>
  <c r="I28" i="1"/>
  <c r="I25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</calcChain>
</file>

<file path=xl/sharedStrings.xml><?xml version="1.0" encoding="utf-8"?>
<sst xmlns="http://schemas.openxmlformats.org/spreadsheetml/2006/main" count="288" uniqueCount="208">
  <si>
    <t>Digikey part number</t>
  </si>
  <si>
    <t>Count</t>
  </si>
  <si>
    <t>Notes</t>
  </si>
  <si>
    <t>unit cost</t>
  </si>
  <si>
    <t>quantity for unit cost</t>
  </si>
  <si>
    <t>MCU</t>
  </si>
  <si>
    <t>Item (short)</t>
  </si>
  <si>
    <t>Item (detail)</t>
  </si>
  <si>
    <t>ATMega4808, 32 pin</t>
  </si>
  <si>
    <t>quantity for unit cost enough for this many boards</t>
  </si>
  <si>
    <t>RTC</t>
  </si>
  <si>
    <t>RV-3032</t>
  </si>
  <si>
    <t>Manufacturer</t>
  </si>
  <si>
    <t>Manufacturer part number</t>
  </si>
  <si>
    <t>voltage regulator</t>
  </si>
  <si>
    <t>MCP1700, 3.3V</t>
  </si>
  <si>
    <t>uSD clip</t>
  </si>
  <si>
    <t>button cell clip</t>
  </si>
  <si>
    <t>switch MOSFET</t>
  </si>
  <si>
    <t>reset switch</t>
  </si>
  <si>
    <t>LED</t>
  </si>
  <si>
    <t>LED resistor</t>
  </si>
  <si>
    <t>10k resistor</t>
  </si>
  <si>
    <t>100R resistor</t>
  </si>
  <si>
    <t>1 uF capacitor</t>
  </si>
  <si>
    <t>0.1 uF capacitor</t>
  </si>
  <si>
    <t>resistor array 4x10k</t>
  </si>
  <si>
    <t>Stackpole</t>
  </si>
  <si>
    <t>RMCF0603FT100R</t>
  </si>
  <si>
    <t>100R SMD 0603</t>
  </si>
  <si>
    <t>YAGEO</t>
  </si>
  <si>
    <t>YC164-JR-0710KL</t>
  </si>
  <si>
    <t>4x10k SMD resistor array 1206</t>
  </si>
  <si>
    <t>total cost per board</t>
  </si>
  <si>
    <t>Microchip</t>
  </si>
  <si>
    <t>ATMEGA4808-AUR</t>
  </si>
  <si>
    <t>Micro Crystal AG</t>
  </si>
  <si>
    <t>RV-3032-C7-32.768KHZ-2.5PPM-TA-QC</t>
  </si>
  <si>
    <t>MCP1700T-3302E/TT</t>
  </si>
  <si>
    <t>MEM2075</t>
  </si>
  <si>
    <t>GCT</t>
  </si>
  <si>
    <t>MEM2075-00-140-01-A</t>
  </si>
  <si>
    <t>Keystone Electronics</t>
  </si>
  <si>
    <t>3000TR</t>
  </si>
  <si>
    <t>Vishay</t>
  </si>
  <si>
    <t>SI2312BDS-T1-E3</t>
  </si>
  <si>
    <t>SI2312</t>
  </si>
  <si>
    <t>CIT Relay and Switch</t>
  </si>
  <si>
    <t>CS1210F260</t>
  </si>
  <si>
    <t>low profile momentary push button</t>
  </si>
  <si>
    <t>total component cost of</t>
  </si>
  <si>
    <t>for the manufactor of min</t>
  </si>
  <si>
    <t>GBP</t>
  </si>
  <si>
    <t>boards (errors notwithstanding)</t>
  </si>
  <si>
    <t>Optional items</t>
  </si>
  <si>
    <t>FRAM chip</t>
  </si>
  <si>
    <t>Item number</t>
  </si>
  <si>
    <t>pullup resistor 4.7k</t>
  </si>
  <si>
    <t>charge protection resistor</t>
  </si>
  <si>
    <t>UPDI header</t>
  </si>
  <si>
    <t>FTDI header</t>
  </si>
  <si>
    <t>header 1 20 pin</t>
  </si>
  <si>
    <t>header 2 12 pin</t>
  </si>
  <si>
    <t>total cost - bare board</t>
  </si>
  <si>
    <t>same as item 13</t>
  </si>
  <si>
    <t>same as item 11</t>
  </si>
  <si>
    <t>MOSFET</t>
  </si>
  <si>
    <t>same as item 6</t>
  </si>
  <si>
    <t>MB85RC1MTPNF-G-JNERE1</t>
  </si>
  <si>
    <t>Kaga FEI</t>
  </si>
  <si>
    <t>1MBIT FRAM module</t>
  </si>
  <si>
    <t>1x6 pin male, 0.1 in pitch</t>
  </si>
  <si>
    <t>1x3 pin male, 0.1 in pitch</t>
  </si>
  <si>
    <t>732-5316-ND</t>
  </si>
  <si>
    <t>Wurth Elektronik</t>
  </si>
  <si>
    <t>732-5319-ND</t>
  </si>
  <si>
    <t>732-5323-ND</t>
  </si>
  <si>
    <t>1x12 pin male, 0.1 in pitch</t>
  </si>
  <si>
    <t>732-5329-ND</t>
  </si>
  <si>
    <t>same as item 10; up to two needed, one if no rtc backup required, other pull-down for MOSFET</t>
  </si>
  <si>
    <t>same as item 9 if 500R used there</t>
  </si>
  <si>
    <t>500R good power-brightness trade-off for green LED</t>
  </si>
  <si>
    <t>alternatively 10k, but 4.7k appropriate to DS18b20</t>
  </si>
  <si>
    <t>NOTES</t>
  </si>
  <si>
    <t>These headers seem on the expensive side</t>
  </si>
  <si>
    <t>1x20 pin male, 0.1 in pitch</t>
  </si>
  <si>
    <t>green good for brightness in sunlight</t>
  </si>
  <si>
    <t>RNCP0603FTD10K0</t>
  </si>
  <si>
    <t>10k SMD 0603</t>
  </si>
  <si>
    <t>510R SMD 0603</t>
  </si>
  <si>
    <t>VJ0603Y104KXXCW1BC</t>
  </si>
  <si>
    <t>VJ0603Y105KXJPW1BC</t>
  </si>
  <si>
    <t>RMCF0603FT4K70</t>
  </si>
  <si>
    <t>Headers</t>
  </si>
  <si>
    <t>Also used in alternate design</t>
  </si>
  <si>
    <t>GBP per board</t>
  </si>
  <si>
    <t>up-front cost</t>
  </si>
  <si>
    <t>sufficient components for</t>
  </si>
  <si>
    <t xml:space="preserve">boards </t>
  </si>
  <si>
    <t>requires a component order costing</t>
  </si>
  <si>
    <t>order cost</t>
  </si>
  <si>
    <t>41-RCS0603510KFKEACT-ND</t>
  </si>
  <si>
    <t>RCS0603510KFKEA</t>
  </si>
  <si>
    <t>150-ATMEGA4808-AURCT-ND</t>
  </si>
  <si>
    <t>2195-RV-3032-C7-32.768KHZ-2.5PPM-TA-QCCT-ND</t>
  </si>
  <si>
    <t>MCP1700T3302ETTCT-ND</t>
  </si>
  <si>
    <t>2073-MEM2075-00-140-01-ACT-ND</t>
  </si>
  <si>
    <t>36-3000CT-ND</t>
  </si>
  <si>
    <t>SI2312BDS-T1-E3CT-ND</t>
  </si>
  <si>
    <t>2449-CS1210F260CT-ND</t>
  </si>
  <si>
    <t>1497-1215-1-ND</t>
  </si>
  <si>
    <t>XZVG53W-8</t>
  </si>
  <si>
    <t>SunLED</t>
  </si>
  <si>
    <t>RNCP0603FTD10K0CT-ND</t>
  </si>
  <si>
    <t>RMCF0603FT100RCT-ND</t>
  </si>
  <si>
    <t>720-VJ0603Y105KXJPW1BCCT-ND</t>
  </si>
  <si>
    <t>720-1379-1-ND</t>
  </si>
  <si>
    <t>YC164J-10KCT-ND</t>
  </si>
  <si>
    <t>865-1268-1-ND</t>
  </si>
  <si>
    <t>RMCF0603FT4K70CT-ND</t>
  </si>
  <si>
    <t>capacitor for voltage regulator</t>
  </si>
  <si>
    <t>bypass resistors for V pins</t>
  </si>
  <si>
    <t>quantity on hand</t>
  </si>
  <si>
    <t>on hand sufficient for X boards</t>
  </si>
  <si>
    <t>Item (copied from column B)</t>
  </si>
  <si>
    <t>AA battery holder</t>
  </si>
  <si>
    <t>3 X AA</t>
  </si>
  <si>
    <t>2465CN</t>
  </si>
  <si>
    <t>36-2465CN-ND</t>
  </si>
  <si>
    <t>see above</t>
  </si>
  <si>
    <t>ATMEGA4809, 40 pin</t>
  </si>
  <si>
    <t>DS3231</t>
  </si>
  <si>
    <t>3001, for CR1220</t>
  </si>
  <si>
    <t>power switch</t>
  </si>
  <si>
    <t>TPS2021</t>
  </si>
  <si>
    <t>ATMEGA4809-PF</t>
  </si>
  <si>
    <t>ATMEGA4809-PF-ND</t>
  </si>
  <si>
    <t>DS3231M+</t>
  </si>
  <si>
    <t>DS3231M+-ND</t>
  </si>
  <si>
    <t>Maxim Integrated</t>
  </si>
  <si>
    <t>MCP1700-3302E/TO-ND</t>
  </si>
  <si>
    <t>MCP1700-3302E/TO</t>
  </si>
  <si>
    <t>Microchip Technology</t>
  </si>
  <si>
    <t>36-3001-ND</t>
  </si>
  <si>
    <t>TPS2021P</t>
  </si>
  <si>
    <t>296-34582-5-ND</t>
  </si>
  <si>
    <t>Texas Instruments</t>
  </si>
  <si>
    <t>450-1650-ND</t>
  </si>
  <si>
    <t>1825910-6</t>
  </si>
  <si>
    <t>TE Connectivity ALCOSWITCH Switches</t>
  </si>
  <si>
    <t>Würth Elektronik</t>
  </si>
  <si>
    <t>732-11402-ND</t>
  </si>
  <si>
    <t>151034GS03000</t>
  </si>
  <si>
    <t>Stackpole Electronics Inc</t>
  </si>
  <si>
    <t>CF18JT510R</t>
  </si>
  <si>
    <t>CF18JT510RCT-ND</t>
  </si>
  <si>
    <t>510 OHM 5%</t>
  </si>
  <si>
    <t>RNF14FTD10K0CT-ND</t>
  </si>
  <si>
    <t>RNF14FTD10K0</t>
  </si>
  <si>
    <t>10K OHM 1%</t>
  </si>
  <si>
    <t>1.0 uF capacitor</t>
  </si>
  <si>
    <t>K104K15X7RF5TH5</t>
  </si>
  <si>
    <t>Vishay Beyschlag</t>
  </si>
  <si>
    <t>BC1101CT-ND</t>
  </si>
  <si>
    <t>0.1 µF ±10% 50V</t>
  </si>
  <si>
    <t>C330C105K5R5TA</t>
  </si>
  <si>
    <t>399-4389-ND</t>
  </si>
  <si>
    <t>KEMET</t>
  </si>
  <si>
    <t>1 µF ±10% 50V</t>
  </si>
  <si>
    <t>Green, 3mm Dia</t>
  </si>
  <si>
    <t>tactile switch</t>
  </si>
  <si>
    <t>wire to board</t>
  </si>
  <si>
    <t>Phoenix Contact</t>
  </si>
  <si>
    <t>2 positions, terminal block</t>
  </si>
  <si>
    <t>277-1667-ND</t>
  </si>
  <si>
    <t>S7037-ND</t>
  </si>
  <si>
    <t>PPPC041LFBN-RC</t>
  </si>
  <si>
    <t>Sullins Connector Solutions</t>
  </si>
  <si>
    <t>1x4 pin female, 0.1 in pitch</t>
  </si>
  <si>
    <t>1x9 pin female, 0.1 in pitch</t>
  </si>
  <si>
    <t>1x15 pin female, 0.1 in pitch</t>
  </si>
  <si>
    <t>S7048-ND</t>
  </si>
  <si>
    <t>PPPC151LFBN-RC</t>
  </si>
  <si>
    <t>S7042-ND</t>
  </si>
  <si>
    <t>PPPC091LFBN-RC</t>
  </si>
  <si>
    <t>for voltage regulator</t>
  </si>
  <si>
    <t>10 kOhm resistor</t>
  </si>
  <si>
    <t>100+</t>
  </si>
  <si>
    <t>30+</t>
  </si>
  <si>
    <t>45+</t>
  </si>
  <si>
    <t>94 red</t>
  </si>
  <si>
    <t>for V+ pins</t>
  </si>
  <si>
    <t>25 470 Ohm</t>
  </si>
  <si>
    <t>243-40-1-06</t>
  </si>
  <si>
    <t>1175-1481-ND</t>
  </si>
  <si>
    <t>CNC Tech</t>
  </si>
  <si>
    <t>Assmann WSW Components</t>
  </si>
  <si>
    <t>AE9986-ND</t>
  </si>
  <si>
    <t>A 08-LC-TT</t>
  </si>
  <si>
    <t>for reuse of MCU</t>
  </si>
  <si>
    <t>for reuse of the power switch</t>
  </si>
  <si>
    <t>2x20 socket</t>
  </si>
  <si>
    <t>2x4 socket</t>
  </si>
  <si>
    <t>header 1, 15 pin</t>
  </si>
  <si>
    <t>header 2, 9 pin</t>
  </si>
  <si>
    <t>header 3, 4 pin</t>
  </si>
  <si>
    <t>socket 1, 40 pin</t>
  </si>
  <si>
    <t>socket 2, 8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</si>
</sst>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O12" sqref="O12"/>
    </sheetView>
  </sheetViews>
  <sheetFormatPr baseColWidth="10" defaultRowHeight="15.75" x14ac:dyDescent="0.25"/>
  <cols>
    <col min="1" max="1" width="13" customWidth="1"/>
    <col min="2" max="2" width="20.5" customWidth="1"/>
    <col min="4" max="4" width="27" customWidth="1"/>
    <col min="5" max="5" width="12.875" customWidth="1"/>
    <col min="6" max="6" width="24" customWidth="1"/>
    <col min="7" max="7" width="43.125" bestFit="1" customWidth="1"/>
    <col min="8" max="8" width="6" bestFit="1" customWidth="1"/>
    <col min="9" max="9" width="8.375" bestFit="1" customWidth="1"/>
    <col min="10" max="10" width="30" bestFit="1" customWidth="1"/>
    <col min="11" max="11" width="18.125" bestFit="1" customWidth="1"/>
    <col min="12" max="12" width="45.25" bestFit="1" customWidth="1"/>
    <col min="13" max="13" width="9.625" bestFit="1" customWidth="1"/>
    <col min="14" max="14" width="16" bestFit="1" customWidth="1"/>
    <col min="15" max="15" width="27.75" bestFit="1" customWidth="1"/>
    <col min="16" max="16" width="25.625" bestFit="1" customWidth="1"/>
  </cols>
  <sheetData>
    <row r="1" spans="1:16" x14ac:dyDescent="0.25">
      <c r="A1" s="1" t="s">
        <v>56</v>
      </c>
      <c r="B1" s="1" t="s">
        <v>6</v>
      </c>
      <c r="C1" s="1" t="s">
        <v>2</v>
      </c>
      <c r="D1" s="1" t="s">
        <v>7</v>
      </c>
      <c r="E1" s="1" t="s">
        <v>12</v>
      </c>
      <c r="F1" s="1" t="s">
        <v>13</v>
      </c>
      <c r="G1" s="1" t="s">
        <v>0</v>
      </c>
      <c r="H1" s="1" t="s">
        <v>1</v>
      </c>
      <c r="I1" s="1" t="s">
        <v>3</v>
      </c>
      <c r="J1" s="1" t="s">
        <v>4</v>
      </c>
      <c r="K1" s="1" t="s">
        <v>33</v>
      </c>
      <c r="L1" s="1" t="s">
        <v>9</v>
      </c>
      <c r="M1" s="1" t="s">
        <v>100</v>
      </c>
      <c r="N1" s="1" t="s">
        <v>122</v>
      </c>
      <c r="O1" s="1" t="s">
        <v>123</v>
      </c>
      <c r="P1" s="1" t="s">
        <v>124</v>
      </c>
    </row>
    <row r="2" spans="1:16" x14ac:dyDescent="0.25">
      <c r="A2">
        <v>1</v>
      </c>
      <c r="B2" t="s">
        <v>5</v>
      </c>
      <c r="D2" t="s">
        <v>8</v>
      </c>
      <c r="E2" t="s">
        <v>34</v>
      </c>
      <c r="F2" t="s">
        <v>35</v>
      </c>
      <c r="G2" t="s">
        <v>103</v>
      </c>
      <c r="H2">
        <v>1</v>
      </c>
      <c r="I2">
        <v>1.1968000000000001</v>
      </c>
      <c r="J2">
        <v>100</v>
      </c>
      <c r="K2">
        <f>H2*I2</f>
        <v>1.1968000000000001</v>
      </c>
      <c r="L2">
        <f t="shared" ref="L2:L15" si="0">J2/H2</f>
        <v>100</v>
      </c>
      <c r="M2">
        <f>I2*J2</f>
        <v>119.68</v>
      </c>
      <c r="N2">
        <v>9</v>
      </c>
      <c r="O2">
        <f>N2/H2</f>
        <v>9</v>
      </c>
      <c r="P2" t="str">
        <f>B2</f>
        <v>MCU</v>
      </c>
    </row>
    <row r="3" spans="1:16" x14ac:dyDescent="0.25">
      <c r="A3">
        <v>2</v>
      </c>
      <c r="B3" t="s">
        <v>10</v>
      </c>
      <c r="D3" t="s">
        <v>11</v>
      </c>
      <c r="E3" t="s">
        <v>36</v>
      </c>
      <c r="F3" t="s">
        <v>37</v>
      </c>
      <c r="G3" t="s">
        <v>104</v>
      </c>
      <c r="H3">
        <v>1</v>
      </c>
      <c r="I3">
        <v>2.6556000000000002</v>
      </c>
      <c r="J3">
        <v>100</v>
      </c>
      <c r="K3">
        <f t="shared" ref="K2:K15" si="1">H3*I3</f>
        <v>2.6556000000000002</v>
      </c>
      <c r="L3">
        <f>J3/H3</f>
        <v>100</v>
      </c>
      <c r="M3">
        <f t="shared" ref="M3:M15" si="2">I3*J3</f>
        <v>265.56</v>
      </c>
      <c r="N3">
        <v>29</v>
      </c>
      <c r="O3">
        <f t="shared" ref="O3:O15" si="3">N3/H3</f>
        <v>29</v>
      </c>
      <c r="P3" t="str">
        <f t="shared" ref="P3:P31" si="4">B3</f>
        <v>RTC</v>
      </c>
    </row>
    <row r="4" spans="1:16" x14ac:dyDescent="0.25">
      <c r="A4">
        <v>3</v>
      </c>
      <c r="B4" t="s">
        <v>14</v>
      </c>
      <c r="D4" t="s">
        <v>15</v>
      </c>
      <c r="E4" t="s">
        <v>34</v>
      </c>
      <c r="F4" t="s">
        <v>38</v>
      </c>
      <c r="G4" t="s">
        <v>105</v>
      </c>
      <c r="H4">
        <v>1</v>
      </c>
      <c r="I4">
        <v>0.2984</v>
      </c>
      <c r="J4">
        <v>100</v>
      </c>
      <c r="K4">
        <f t="shared" si="1"/>
        <v>0.2984</v>
      </c>
      <c r="L4">
        <f t="shared" si="0"/>
        <v>100</v>
      </c>
      <c r="M4">
        <f t="shared" si="2"/>
        <v>29.84</v>
      </c>
      <c r="N4">
        <v>90</v>
      </c>
      <c r="O4">
        <f t="shared" si="3"/>
        <v>90</v>
      </c>
      <c r="P4" t="str">
        <f t="shared" si="4"/>
        <v>voltage regulator</v>
      </c>
    </row>
    <row r="5" spans="1:16" x14ac:dyDescent="0.25">
      <c r="A5">
        <v>4</v>
      </c>
      <c r="B5" t="s">
        <v>16</v>
      </c>
      <c r="C5" t="s">
        <v>94</v>
      </c>
      <c r="D5" t="s">
        <v>39</v>
      </c>
      <c r="E5" t="s">
        <v>40</v>
      </c>
      <c r="F5" t="s">
        <v>41</v>
      </c>
      <c r="G5" t="s">
        <v>106</v>
      </c>
      <c r="H5">
        <v>1</v>
      </c>
      <c r="I5">
        <v>1.2402</v>
      </c>
      <c r="J5">
        <v>100</v>
      </c>
      <c r="K5">
        <f t="shared" si="1"/>
        <v>1.2402</v>
      </c>
      <c r="L5">
        <f t="shared" si="0"/>
        <v>100</v>
      </c>
      <c r="M5">
        <f t="shared" si="2"/>
        <v>124.02</v>
      </c>
      <c r="N5">
        <v>60</v>
      </c>
      <c r="O5">
        <f t="shared" si="3"/>
        <v>60</v>
      </c>
      <c r="P5" t="str">
        <f t="shared" si="4"/>
        <v>uSD clip</v>
      </c>
    </row>
    <row r="6" spans="1:16" x14ac:dyDescent="0.25">
      <c r="A6">
        <v>5</v>
      </c>
      <c r="B6" t="s">
        <v>17</v>
      </c>
      <c r="D6" t="s">
        <v>43</v>
      </c>
      <c r="E6" t="s">
        <v>42</v>
      </c>
      <c r="F6" t="s">
        <v>43</v>
      </c>
      <c r="G6" t="s">
        <v>107</v>
      </c>
      <c r="H6">
        <v>1</v>
      </c>
      <c r="I6">
        <v>0.50990000000000002</v>
      </c>
      <c r="J6">
        <v>100</v>
      </c>
      <c r="K6">
        <f t="shared" si="1"/>
        <v>0.50990000000000002</v>
      </c>
      <c r="L6">
        <f t="shared" si="0"/>
        <v>100</v>
      </c>
      <c r="M6">
        <f t="shared" si="2"/>
        <v>50.99</v>
      </c>
      <c r="N6">
        <v>12</v>
      </c>
      <c r="O6">
        <f t="shared" si="3"/>
        <v>12</v>
      </c>
      <c r="P6" t="str">
        <f t="shared" si="4"/>
        <v>button cell clip</v>
      </c>
    </row>
    <row r="7" spans="1:16" x14ac:dyDescent="0.25">
      <c r="A7">
        <v>6</v>
      </c>
      <c r="B7" t="s">
        <v>18</v>
      </c>
      <c r="D7" t="s">
        <v>46</v>
      </c>
      <c r="E7" t="s">
        <v>44</v>
      </c>
      <c r="F7" t="s">
        <v>45</v>
      </c>
      <c r="G7" t="s">
        <v>108</v>
      </c>
      <c r="H7">
        <v>1</v>
      </c>
      <c r="I7">
        <v>0.29470000000000002</v>
      </c>
      <c r="J7">
        <v>100</v>
      </c>
      <c r="K7">
        <f t="shared" si="1"/>
        <v>0.29470000000000002</v>
      </c>
      <c r="L7">
        <f t="shared" si="0"/>
        <v>100</v>
      </c>
      <c r="M7">
        <f t="shared" si="2"/>
        <v>29.470000000000002</v>
      </c>
      <c r="N7">
        <v>29</v>
      </c>
      <c r="O7">
        <f t="shared" si="3"/>
        <v>29</v>
      </c>
      <c r="P7" t="str">
        <f t="shared" si="4"/>
        <v>switch MOSFET</v>
      </c>
    </row>
    <row r="8" spans="1:16" x14ac:dyDescent="0.25">
      <c r="A8">
        <v>7</v>
      </c>
      <c r="B8" t="s">
        <v>19</v>
      </c>
      <c r="D8" t="s">
        <v>49</v>
      </c>
      <c r="E8" t="s">
        <v>47</v>
      </c>
      <c r="F8" t="s">
        <v>48</v>
      </c>
      <c r="G8" t="s">
        <v>109</v>
      </c>
      <c r="H8">
        <v>1</v>
      </c>
      <c r="I8">
        <v>0.29320000000000002</v>
      </c>
      <c r="J8">
        <v>100</v>
      </c>
      <c r="K8">
        <f t="shared" si="1"/>
        <v>0.29320000000000002</v>
      </c>
      <c r="L8">
        <f t="shared" si="0"/>
        <v>100</v>
      </c>
      <c r="M8">
        <f t="shared" si="2"/>
        <v>29.32</v>
      </c>
      <c r="N8">
        <v>7</v>
      </c>
      <c r="O8">
        <f t="shared" si="3"/>
        <v>7</v>
      </c>
      <c r="P8" t="str">
        <f t="shared" si="4"/>
        <v>reset switch</v>
      </c>
    </row>
    <row r="9" spans="1:16" x14ac:dyDescent="0.25">
      <c r="A9">
        <v>8</v>
      </c>
      <c r="B9" t="s">
        <v>20</v>
      </c>
      <c r="C9" t="s">
        <v>86</v>
      </c>
      <c r="E9" t="s">
        <v>112</v>
      </c>
      <c r="F9" t="s">
        <v>111</v>
      </c>
      <c r="G9" t="s">
        <v>110</v>
      </c>
      <c r="H9">
        <v>2</v>
      </c>
      <c r="I9">
        <v>8.9719999999999994E-2</v>
      </c>
      <c r="J9">
        <v>500</v>
      </c>
      <c r="K9">
        <f t="shared" si="1"/>
        <v>0.17943999999999999</v>
      </c>
      <c r="L9">
        <f t="shared" si="0"/>
        <v>250</v>
      </c>
      <c r="M9">
        <f t="shared" si="2"/>
        <v>44.86</v>
      </c>
      <c r="N9">
        <v>160</v>
      </c>
      <c r="O9">
        <f t="shared" si="3"/>
        <v>80</v>
      </c>
      <c r="P9" t="str">
        <f t="shared" si="4"/>
        <v>LED</v>
      </c>
    </row>
    <row r="10" spans="1:16" x14ac:dyDescent="0.25">
      <c r="A10">
        <v>9</v>
      </c>
      <c r="B10" t="s">
        <v>21</v>
      </c>
      <c r="C10" t="s">
        <v>81</v>
      </c>
      <c r="D10" s="3" t="s">
        <v>89</v>
      </c>
      <c r="E10" t="s">
        <v>44</v>
      </c>
      <c r="F10" t="s">
        <v>102</v>
      </c>
      <c r="G10" t="s">
        <v>101</v>
      </c>
      <c r="H10">
        <v>2</v>
      </c>
      <c r="I10">
        <v>1.6729999999999998E-2</v>
      </c>
      <c r="J10">
        <v>1000</v>
      </c>
      <c r="K10">
        <f t="shared" si="1"/>
        <v>3.3459999999999997E-2</v>
      </c>
      <c r="L10">
        <f t="shared" si="0"/>
        <v>500</v>
      </c>
      <c r="M10">
        <f t="shared" si="2"/>
        <v>16.729999999999997</v>
      </c>
      <c r="N10">
        <v>260</v>
      </c>
      <c r="O10">
        <f t="shared" si="3"/>
        <v>130</v>
      </c>
      <c r="P10" t="str">
        <f t="shared" si="4"/>
        <v>LED resistor</v>
      </c>
    </row>
    <row r="11" spans="1:16" x14ac:dyDescent="0.25">
      <c r="A11">
        <v>10</v>
      </c>
      <c r="B11" t="s">
        <v>22</v>
      </c>
      <c r="D11" s="3" t="s">
        <v>88</v>
      </c>
      <c r="E11" t="s">
        <v>27</v>
      </c>
      <c r="F11" t="s">
        <v>87</v>
      </c>
      <c r="G11" t="s">
        <v>113</v>
      </c>
      <c r="H11">
        <v>2</v>
      </c>
      <c r="I11">
        <v>8.9800000000000001E-3</v>
      </c>
      <c r="J11">
        <v>1000</v>
      </c>
      <c r="K11">
        <f t="shared" si="1"/>
        <v>1.796E-2</v>
      </c>
      <c r="L11">
        <f t="shared" si="0"/>
        <v>500</v>
      </c>
      <c r="M11">
        <f t="shared" si="2"/>
        <v>8.98</v>
      </c>
      <c r="N11">
        <v>900</v>
      </c>
      <c r="O11">
        <f t="shared" si="3"/>
        <v>450</v>
      </c>
      <c r="P11" t="str">
        <f t="shared" si="4"/>
        <v>10k resistor</v>
      </c>
    </row>
    <row r="12" spans="1:16" x14ac:dyDescent="0.25">
      <c r="A12">
        <v>11</v>
      </c>
      <c r="B12" t="s">
        <v>23</v>
      </c>
      <c r="D12" s="3" t="s">
        <v>29</v>
      </c>
      <c r="E12" t="s">
        <v>27</v>
      </c>
      <c r="F12" t="s">
        <v>28</v>
      </c>
      <c r="G12" t="s">
        <v>114</v>
      </c>
      <c r="H12">
        <v>1</v>
      </c>
      <c r="I12">
        <v>5.1000000000000004E-3</v>
      </c>
      <c r="J12">
        <v>100</v>
      </c>
      <c r="K12">
        <f t="shared" si="1"/>
        <v>5.1000000000000004E-3</v>
      </c>
      <c r="L12">
        <f t="shared" si="0"/>
        <v>100</v>
      </c>
      <c r="M12">
        <f t="shared" si="2"/>
        <v>0.51</v>
      </c>
      <c r="N12">
        <v>0</v>
      </c>
      <c r="O12">
        <f t="shared" si="3"/>
        <v>0</v>
      </c>
      <c r="P12" t="str">
        <f t="shared" si="4"/>
        <v>100R resistor</v>
      </c>
    </row>
    <row r="13" spans="1:16" x14ac:dyDescent="0.25">
      <c r="A13">
        <v>12</v>
      </c>
      <c r="B13" t="s">
        <v>24</v>
      </c>
      <c r="D13" s="3" t="s">
        <v>120</v>
      </c>
      <c r="E13" t="s">
        <v>44</v>
      </c>
      <c r="F13" t="s">
        <v>91</v>
      </c>
      <c r="G13" t="s">
        <v>115</v>
      </c>
      <c r="H13">
        <v>2</v>
      </c>
      <c r="I13">
        <v>4.7219999999999998E-2</v>
      </c>
      <c r="J13">
        <v>500</v>
      </c>
      <c r="K13">
        <f t="shared" si="1"/>
        <v>9.4439999999999996E-2</v>
      </c>
      <c r="L13">
        <f t="shared" si="0"/>
        <v>250</v>
      </c>
      <c r="M13">
        <f t="shared" si="2"/>
        <v>23.61</v>
      </c>
      <c r="N13">
        <v>80</v>
      </c>
      <c r="O13">
        <f t="shared" si="3"/>
        <v>40</v>
      </c>
      <c r="P13" t="str">
        <f t="shared" si="4"/>
        <v>1 uF capacitor</v>
      </c>
    </row>
    <row r="14" spans="1:16" x14ac:dyDescent="0.25">
      <c r="A14">
        <v>13</v>
      </c>
      <c r="B14" t="s">
        <v>25</v>
      </c>
      <c r="D14" s="3" t="s">
        <v>121</v>
      </c>
      <c r="E14" t="s">
        <v>44</v>
      </c>
      <c r="F14" t="s">
        <v>90</v>
      </c>
      <c r="G14" t="s">
        <v>116</v>
      </c>
      <c r="H14">
        <v>6</v>
      </c>
      <c r="I14">
        <v>2.879E-2</v>
      </c>
      <c r="J14">
        <v>1000</v>
      </c>
      <c r="K14">
        <f t="shared" si="1"/>
        <v>0.17274</v>
      </c>
      <c r="L14">
        <f t="shared" si="0"/>
        <v>166.66666666666666</v>
      </c>
      <c r="M14">
        <f t="shared" si="2"/>
        <v>28.79</v>
      </c>
      <c r="N14">
        <v>900</v>
      </c>
      <c r="O14">
        <f t="shared" si="3"/>
        <v>150</v>
      </c>
      <c r="P14" t="str">
        <f t="shared" si="4"/>
        <v>0.1 uF capacitor</v>
      </c>
    </row>
    <row r="15" spans="1:16" x14ac:dyDescent="0.25">
      <c r="A15">
        <v>14</v>
      </c>
      <c r="B15" t="s">
        <v>26</v>
      </c>
      <c r="D15" t="s">
        <v>32</v>
      </c>
      <c r="E15" t="s">
        <v>30</v>
      </c>
      <c r="F15" t="s">
        <v>31</v>
      </c>
      <c r="G15" t="s">
        <v>117</v>
      </c>
      <c r="H15">
        <v>1</v>
      </c>
      <c r="I15">
        <v>2.7099999999999999E-2</v>
      </c>
      <c r="J15">
        <v>100</v>
      </c>
      <c r="K15">
        <f t="shared" si="1"/>
        <v>2.7099999999999999E-2</v>
      </c>
      <c r="L15">
        <f t="shared" si="0"/>
        <v>100</v>
      </c>
      <c r="M15">
        <f t="shared" si="2"/>
        <v>2.71</v>
      </c>
      <c r="N15">
        <v>0</v>
      </c>
      <c r="O15">
        <f t="shared" si="3"/>
        <v>0</v>
      </c>
      <c r="P15" t="str">
        <f t="shared" si="4"/>
        <v>resistor array 4x10k</v>
      </c>
    </row>
    <row r="17" spans="1:16" x14ac:dyDescent="0.25">
      <c r="B17" s="1" t="s">
        <v>93</v>
      </c>
      <c r="P17" s="1" t="str">
        <f t="shared" si="4"/>
        <v>Headers</v>
      </c>
    </row>
    <row r="18" spans="1:16" x14ac:dyDescent="0.25">
      <c r="A18">
        <v>15</v>
      </c>
      <c r="B18" t="s">
        <v>59</v>
      </c>
      <c r="D18" t="s">
        <v>72</v>
      </c>
      <c r="E18" t="s">
        <v>74</v>
      </c>
      <c r="F18">
        <v>61300311121</v>
      </c>
      <c r="G18" t="s">
        <v>73</v>
      </c>
      <c r="H18">
        <v>1</v>
      </c>
      <c r="I18">
        <v>5.7299999999999997E-2</v>
      </c>
      <c r="J18">
        <v>100</v>
      </c>
      <c r="K18">
        <f>H18*I18</f>
        <v>5.7299999999999997E-2</v>
      </c>
      <c r="P18" t="str">
        <f t="shared" si="4"/>
        <v>UPDI header</v>
      </c>
    </row>
    <row r="19" spans="1:16" x14ac:dyDescent="0.25">
      <c r="A19">
        <v>16</v>
      </c>
      <c r="B19" t="s">
        <v>60</v>
      </c>
      <c r="D19" t="s">
        <v>71</v>
      </c>
      <c r="E19" t="s">
        <v>74</v>
      </c>
      <c r="F19">
        <v>61300611121</v>
      </c>
      <c r="G19" t="s">
        <v>75</v>
      </c>
      <c r="H19">
        <v>1</v>
      </c>
      <c r="I19">
        <v>0.15079999999999999</v>
      </c>
      <c r="J19">
        <v>100</v>
      </c>
      <c r="K19">
        <f>H19*I19</f>
        <v>0.15079999999999999</v>
      </c>
      <c r="P19" t="str">
        <f t="shared" si="4"/>
        <v>FTDI header</v>
      </c>
    </row>
    <row r="20" spans="1:16" x14ac:dyDescent="0.25">
      <c r="A20">
        <v>17</v>
      </c>
      <c r="B20" t="s">
        <v>61</v>
      </c>
      <c r="D20" t="s">
        <v>85</v>
      </c>
      <c r="E20" t="s">
        <v>74</v>
      </c>
      <c r="F20">
        <v>61302011121</v>
      </c>
      <c r="G20" t="s">
        <v>78</v>
      </c>
      <c r="H20">
        <v>1</v>
      </c>
      <c r="I20">
        <v>0.52990000000000004</v>
      </c>
      <c r="J20">
        <v>100</v>
      </c>
      <c r="K20">
        <f t="shared" ref="K20:K21" si="5">H20*I20</f>
        <v>0.52990000000000004</v>
      </c>
      <c r="P20" t="str">
        <f t="shared" si="4"/>
        <v>header 1 20 pin</v>
      </c>
    </row>
    <row r="21" spans="1:16" x14ac:dyDescent="0.25">
      <c r="A21">
        <v>18</v>
      </c>
      <c r="B21" t="s">
        <v>62</v>
      </c>
      <c r="D21" t="s">
        <v>77</v>
      </c>
      <c r="E21" t="s">
        <v>74</v>
      </c>
      <c r="F21">
        <v>61301211121</v>
      </c>
      <c r="G21" t="s">
        <v>76</v>
      </c>
      <c r="H21">
        <v>1</v>
      </c>
      <c r="I21">
        <v>0.24679999999999999</v>
      </c>
      <c r="J21">
        <v>100</v>
      </c>
      <c r="K21">
        <f t="shared" si="5"/>
        <v>0.24679999999999999</v>
      </c>
      <c r="P21" t="str">
        <f t="shared" si="4"/>
        <v>header 2 12 pin</v>
      </c>
    </row>
    <row r="23" spans="1:16" x14ac:dyDescent="0.25">
      <c r="B23" s="1" t="s">
        <v>54</v>
      </c>
      <c r="P23" s="1" t="str">
        <f t="shared" si="4"/>
        <v>Optional items</v>
      </c>
    </row>
    <row r="24" spans="1:16" x14ac:dyDescent="0.25">
      <c r="A24">
        <v>19</v>
      </c>
      <c r="B24" t="s">
        <v>55</v>
      </c>
      <c r="D24" t="s">
        <v>70</v>
      </c>
      <c r="E24" t="s">
        <v>69</v>
      </c>
      <c r="F24" t="s">
        <v>68</v>
      </c>
      <c r="G24" t="s">
        <v>118</v>
      </c>
      <c r="H24">
        <v>1</v>
      </c>
      <c r="I24">
        <v>4.6369999999999996</v>
      </c>
      <c r="J24">
        <v>10</v>
      </c>
      <c r="K24">
        <f t="shared" ref="K24:K27" si="6">H24*I24</f>
        <v>4.6369999999999996</v>
      </c>
      <c r="N24">
        <v>10</v>
      </c>
      <c r="P24" t="str">
        <f t="shared" si="4"/>
        <v>FRAM chip</v>
      </c>
    </row>
    <row r="25" spans="1:16" x14ac:dyDescent="0.25">
      <c r="A25">
        <v>20</v>
      </c>
      <c r="B25" t="s">
        <v>25</v>
      </c>
      <c r="C25" t="s">
        <v>64</v>
      </c>
      <c r="H25">
        <v>1</v>
      </c>
      <c r="I25">
        <f>I14</f>
        <v>2.879E-2</v>
      </c>
      <c r="J25">
        <f>J14</f>
        <v>1000</v>
      </c>
      <c r="K25">
        <f t="shared" si="6"/>
        <v>2.879E-2</v>
      </c>
      <c r="N25" t="s">
        <v>129</v>
      </c>
      <c r="P25" t="str">
        <f t="shared" si="4"/>
        <v>0.1 uF capacitor</v>
      </c>
    </row>
    <row r="26" spans="1:16" x14ac:dyDescent="0.25">
      <c r="A26">
        <v>21</v>
      </c>
      <c r="B26" t="s">
        <v>57</v>
      </c>
      <c r="C26" t="s">
        <v>82</v>
      </c>
      <c r="E26" t="s">
        <v>27</v>
      </c>
      <c r="F26" t="s">
        <v>92</v>
      </c>
      <c r="G26" t="s">
        <v>119</v>
      </c>
      <c r="H26">
        <v>2</v>
      </c>
      <c r="I26">
        <v>2.2699999999999999E-3</v>
      </c>
      <c r="J26">
        <v>1000</v>
      </c>
      <c r="K26">
        <f t="shared" si="6"/>
        <v>4.5399999999999998E-3</v>
      </c>
      <c r="N26">
        <v>0</v>
      </c>
      <c r="P26" t="str">
        <f t="shared" si="4"/>
        <v>pullup resistor 4.7k</v>
      </c>
    </row>
    <row r="27" spans="1:16" x14ac:dyDescent="0.25">
      <c r="A27">
        <v>22</v>
      </c>
      <c r="B27" t="s">
        <v>58</v>
      </c>
      <c r="C27" t="s">
        <v>80</v>
      </c>
      <c r="H27">
        <v>1</v>
      </c>
      <c r="I27">
        <f>I10</f>
        <v>1.6729999999999998E-2</v>
      </c>
      <c r="J27">
        <f>J10</f>
        <v>1000</v>
      </c>
      <c r="K27">
        <f t="shared" si="6"/>
        <v>1.6729999999999998E-2</v>
      </c>
      <c r="N27" t="s">
        <v>129</v>
      </c>
      <c r="P27" t="str">
        <f t="shared" si="4"/>
        <v>charge protection resistor</v>
      </c>
    </row>
    <row r="28" spans="1:16" x14ac:dyDescent="0.25">
      <c r="A28">
        <v>23</v>
      </c>
      <c r="B28" t="s">
        <v>66</v>
      </c>
      <c r="C28" t="s">
        <v>67</v>
      </c>
      <c r="H28">
        <v>1</v>
      </c>
      <c r="I28">
        <f>I7</f>
        <v>0.29470000000000002</v>
      </c>
      <c r="J28">
        <f>J7</f>
        <v>100</v>
      </c>
      <c r="K28">
        <f>H28*I28</f>
        <v>0.29470000000000002</v>
      </c>
      <c r="N28" t="s">
        <v>129</v>
      </c>
      <c r="P28" t="str">
        <f t="shared" si="4"/>
        <v>MOSFET</v>
      </c>
    </row>
    <row r="29" spans="1:16" x14ac:dyDescent="0.25">
      <c r="A29">
        <v>24</v>
      </c>
      <c r="B29" t="s">
        <v>23</v>
      </c>
      <c r="C29" t="s">
        <v>65</v>
      </c>
      <c r="H29">
        <v>1</v>
      </c>
      <c r="I29">
        <f>I12</f>
        <v>5.1000000000000004E-3</v>
      </c>
      <c r="J29">
        <f>J12</f>
        <v>100</v>
      </c>
      <c r="K29">
        <f t="shared" ref="K29:K31" si="7">H29*I29</f>
        <v>5.1000000000000004E-3</v>
      </c>
      <c r="N29" t="s">
        <v>129</v>
      </c>
      <c r="P29" t="str">
        <f t="shared" si="4"/>
        <v>100R resistor</v>
      </c>
    </row>
    <row r="30" spans="1:16" x14ac:dyDescent="0.25">
      <c r="A30">
        <v>25</v>
      </c>
      <c r="B30" t="s">
        <v>22</v>
      </c>
      <c r="C30" t="s">
        <v>79</v>
      </c>
      <c r="H30">
        <v>1</v>
      </c>
      <c r="I30">
        <f>I11</f>
        <v>8.9800000000000001E-3</v>
      </c>
      <c r="J30">
        <f>J11</f>
        <v>1000</v>
      </c>
      <c r="K30">
        <f t="shared" si="7"/>
        <v>8.9800000000000001E-3</v>
      </c>
      <c r="N30" t="s">
        <v>129</v>
      </c>
      <c r="P30" t="str">
        <f t="shared" si="4"/>
        <v>10k resistor</v>
      </c>
    </row>
    <row r="31" spans="1:16" x14ac:dyDescent="0.25">
      <c r="A31">
        <v>26</v>
      </c>
      <c r="B31" t="s">
        <v>125</v>
      </c>
      <c r="D31" t="s">
        <v>126</v>
      </c>
      <c r="E31" t="s">
        <v>42</v>
      </c>
      <c r="F31" t="s">
        <v>127</v>
      </c>
      <c r="G31" t="s">
        <v>128</v>
      </c>
      <c r="H31">
        <v>1</v>
      </c>
      <c r="I31">
        <v>1.7232000000000001</v>
      </c>
      <c r="J31">
        <v>25</v>
      </c>
      <c r="K31">
        <f t="shared" si="7"/>
        <v>1.7232000000000001</v>
      </c>
      <c r="N31">
        <v>5</v>
      </c>
      <c r="P31" t="str">
        <f t="shared" si="4"/>
        <v>AA battery holder</v>
      </c>
    </row>
    <row r="34" spans="1:12" x14ac:dyDescent="0.25">
      <c r="A34" s="1" t="s">
        <v>83</v>
      </c>
      <c r="J34" s="1" t="s">
        <v>63</v>
      </c>
    </row>
    <row r="35" spans="1:12" x14ac:dyDescent="0.25">
      <c r="A35" t="s">
        <v>84</v>
      </c>
      <c r="J35" s="2" t="s">
        <v>50</v>
      </c>
      <c r="K35">
        <f>SUM(K2:K15)</f>
        <v>7.0190399999999986</v>
      </c>
      <c r="L35" t="s">
        <v>95</v>
      </c>
    </row>
    <row r="36" spans="1:12" x14ac:dyDescent="0.25">
      <c r="J36" s="2" t="s">
        <v>51</v>
      </c>
      <c r="K36">
        <f>MIN(MAXI!L2:L13)</f>
        <v>100</v>
      </c>
      <c r="L36" t="s">
        <v>53</v>
      </c>
    </row>
    <row r="38" spans="1:12" x14ac:dyDescent="0.25">
      <c r="J38" s="1" t="s">
        <v>96</v>
      </c>
    </row>
    <row r="39" spans="1:12" x14ac:dyDescent="0.25">
      <c r="J39" s="2" t="s">
        <v>97</v>
      </c>
      <c r="K39">
        <f>MIN(L2:L15)</f>
        <v>100</v>
      </c>
      <c r="L39" t="s">
        <v>98</v>
      </c>
    </row>
    <row r="40" spans="1:12" x14ac:dyDescent="0.25">
      <c r="J40" s="2" t="s">
        <v>99</v>
      </c>
      <c r="K40">
        <f>SUM(M2:M15)</f>
        <v>775.07000000000016</v>
      </c>
      <c r="L40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4" workbookViewId="0">
      <selection activeCell="G6" sqref="G6"/>
    </sheetView>
  </sheetViews>
  <sheetFormatPr baseColWidth="10" defaultRowHeight="15.75" x14ac:dyDescent="0.25"/>
  <cols>
    <col min="1" max="1" width="12" style="4" bestFit="1" customWidth="1"/>
    <col min="2" max="2" width="18" style="4" bestFit="1" customWidth="1"/>
    <col min="3" max="3" width="44" style="4" bestFit="1" customWidth="1"/>
    <col min="4" max="4" width="24.125" style="4" bestFit="1" customWidth="1"/>
    <col min="5" max="5" width="33" style="4" bestFit="1" customWidth="1"/>
    <col min="6" max="6" width="24.375" style="4" bestFit="1" customWidth="1"/>
    <col min="7" max="7" width="30" style="4" bestFit="1" customWidth="1"/>
    <col min="8" max="8" width="6" style="4" bestFit="1" customWidth="1"/>
    <col min="9" max="9" width="8.375" style="4" bestFit="1" customWidth="1"/>
    <col min="10" max="10" width="30" style="4" bestFit="1" customWidth="1"/>
    <col min="11" max="11" width="18.125" style="4" bestFit="1" customWidth="1"/>
    <col min="12" max="12" width="45.25" style="4" bestFit="1" customWidth="1"/>
    <col min="13" max="13" width="9.625" style="4" bestFit="1" customWidth="1"/>
    <col min="14" max="14" width="16" style="4" bestFit="1" customWidth="1"/>
    <col min="15" max="15" width="27.75" style="4" bestFit="1" customWidth="1"/>
    <col min="16" max="16" width="25.625" style="4" bestFit="1" customWidth="1"/>
    <col min="17" max="16384" width="11" style="4"/>
  </cols>
  <sheetData>
    <row r="1" spans="1:16" x14ac:dyDescent="0.25">
      <c r="A1" s="5" t="s">
        <v>56</v>
      </c>
      <c r="B1" s="5" t="s">
        <v>6</v>
      </c>
      <c r="C1" s="5" t="s">
        <v>2</v>
      </c>
      <c r="D1" s="5" t="s">
        <v>7</v>
      </c>
      <c r="E1" s="5" t="s">
        <v>12</v>
      </c>
      <c r="F1" s="5" t="s">
        <v>13</v>
      </c>
      <c r="G1" s="5" t="s">
        <v>0</v>
      </c>
      <c r="H1" s="5" t="s">
        <v>1</v>
      </c>
      <c r="I1" s="5" t="s">
        <v>3</v>
      </c>
      <c r="J1" s="5" t="s">
        <v>4</v>
      </c>
      <c r="K1" s="5" t="s">
        <v>33</v>
      </c>
      <c r="L1" s="5" t="s">
        <v>9</v>
      </c>
      <c r="M1" s="5" t="s">
        <v>100</v>
      </c>
      <c r="N1" s="5" t="s">
        <v>122</v>
      </c>
      <c r="O1" s="5" t="s">
        <v>123</v>
      </c>
      <c r="P1" s="5" t="s">
        <v>124</v>
      </c>
    </row>
    <row r="2" spans="1:16" x14ac:dyDescent="0.25">
      <c r="A2" s="4">
        <v>1</v>
      </c>
      <c r="B2" s="4" t="s">
        <v>5</v>
      </c>
      <c r="D2" s="4" t="s">
        <v>130</v>
      </c>
      <c r="E2" s="4" t="s">
        <v>142</v>
      </c>
      <c r="F2" s="4" t="s">
        <v>135</v>
      </c>
      <c r="G2" s="4" t="s">
        <v>136</v>
      </c>
      <c r="H2" s="4">
        <v>1</v>
      </c>
      <c r="I2" s="4">
        <v>2.2242999999999999</v>
      </c>
      <c r="J2" s="4">
        <v>100</v>
      </c>
      <c r="K2" s="4">
        <f>I2*H2</f>
        <v>2.2242999999999999</v>
      </c>
      <c r="L2" s="4">
        <f t="shared" ref="L2" si="0">J2/H2</f>
        <v>100</v>
      </c>
      <c r="M2" s="4">
        <f>I2*J2</f>
        <v>222.43</v>
      </c>
      <c r="N2" s="4">
        <v>5</v>
      </c>
      <c r="O2" s="4">
        <f>N2/H2</f>
        <v>5</v>
      </c>
      <c r="P2" s="4" t="str">
        <f>B2</f>
        <v>MCU</v>
      </c>
    </row>
    <row r="3" spans="1:16" x14ac:dyDescent="0.25">
      <c r="A3" s="4">
        <v>2</v>
      </c>
      <c r="B3" s="4" t="s">
        <v>10</v>
      </c>
      <c r="D3" s="4" t="s">
        <v>131</v>
      </c>
      <c r="E3" s="4" t="s">
        <v>139</v>
      </c>
      <c r="F3" s="4" t="s">
        <v>137</v>
      </c>
      <c r="G3" s="4" t="s">
        <v>138</v>
      </c>
      <c r="H3" s="4">
        <v>1</v>
      </c>
      <c r="I3" s="4">
        <v>6.4169999999999998</v>
      </c>
      <c r="J3" s="4">
        <v>100</v>
      </c>
      <c r="K3" s="4">
        <f t="shared" ref="K3:K13" si="1">I3*H3</f>
        <v>6.4169999999999998</v>
      </c>
      <c r="L3" s="4">
        <f t="shared" ref="L3:L13" si="2">J3/H3</f>
        <v>100</v>
      </c>
      <c r="M3" s="4">
        <f t="shared" ref="M3:M13" si="3">I3*J3</f>
        <v>641.69999999999993</v>
      </c>
      <c r="N3" s="4">
        <v>1</v>
      </c>
      <c r="O3" s="4">
        <f t="shared" ref="O3:O8" si="4">N3/H3</f>
        <v>1</v>
      </c>
      <c r="P3" s="4" t="str">
        <f t="shared" ref="P3:P13" si="5">B3</f>
        <v>RTC</v>
      </c>
    </row>
    <row r="4" spans="1:16" x14ac:dyDescent="0.25">
      <c r="A4" s="4">
        <v>3</v>
      </c>
      <c r="B4" s="4" t="s">
        <v>14</v>
      </c>
      <c r="D4" s="4" t="s">
        <v>15</v>
      </c>
      <c r="E4" s="4" t="s">
        <v>142</v>
      </c>
      <c r="F4" s="4" t="s">
        <v>141</v>
      </c>
      <c r="G4" s="4" t="s">
        <v>140</v>
      </c>
      <c r="H4" s="4">
        <v>1</v>
      </c>
      <c r="I4" s="4">
        <v>0.2984</v>
      </c>
      <c r="J4" s="4">
        <v>100</v>
      </c>
      <c r="K4" s="4">
        <f t="shared" si="1"/>
        <v>0.2984</v>
      </c>
      <c r="L4" s="4">
        <f t="shared" si="2"/>
        <v>100</v>
      </c>
      <c r="M4" s="4">
        <f t="shared" si="3"/>
        <v>29.84</v>
      </c>
      <c r="N4" s="4">
        <v>3</v>
      </c>
      <c r="O4" s="4">
        <f t="shared" si="4"/>
        <v>3</v>
      </c>
      <c r="P4" s="4" t="str">
        <f t="shared" si="5"/>
        <v>voltage regulator</v>
      </c>
    </row>
    <row r="5" spans="1:16" x14ac:dyDescent="0.25">
      <c r="A5" s="4">
        <v>4</v>
      </c>
      <c r="B5" s="4" t="s">
        <v>16</v>
      </c>
      <c r="D5" s="4" t="s">
        <v>39</v>
      </c>
      <c r="E5" s="4" t="s">
        <v>40</v>
      </c>
      <c r="F5" s="4" t="s">
        <v>41</v>
      </c>
      <c r="G5" s="4" t="s">
        <v>106</v>
      </c>
      <c r="H5" s="4">
        <v>1</v>
      </c>
      <c r="I5" s="4">
        <v>1.2402</v>
      </c>
      <c r="J5" s="4">
        <v>100</v>
      </c>
      <c r="K5" s="4">
        <f t="shared" ref="K5" si="6">H5*I5</f>
        <v>1.2402</v>
      </c>
      <c r="L5" s="4">
        <f t="shared" si="2"/>
        <v>100</v>
      </c>
      <c r="M5" s="4">
        <f t="shared" si="3"/>
        <v>124.02</v>
      </c>
      <c r="N5" s="4">
        <v>60</v>
      </c>
      <c r="O5" s="4">
        <f t="shared" si="4"/>
        <v>60</v>
      </c>
      <c r="P5" s="4" t="str">
        <f t="shared" si="5"/>
        <v>uSD clip</v>
      </c>
    </row>
    <row r="6" spans="1:16" x14ac:dyDescent="0.25">
      <c r="A6" s="4">
        <v>5</v>
      </c>
      <c r="B6" s="4" t="s">
        <v>17</v>
      </c>
      <c r="D6" s="4" t="s">
        <v>132</v>
      </c>
      <c r="E6" s="4" t="s">
        <v>42</v>
      </c>
      <c r="F6" s="4">
        <v>3001</v>
      </c>
      <c r="G6" s="4" t="s">
        <v>143</v>
      </c>
      <c r="H6" s="4">
        <v>1</v>
      </c>
      <c r="I6" s="4">
        <v>0.25169999999999998</v>
      </c>
      <c r="J6" s="4">
        <v>100</v>
      </c>
      <c r="K6" s="4">
        <f t="shared" si="1"/>
        <v>0.25169999999999998</v>
      </c>
      <c r="L6" s="4">
        <f t="shared" si="2"/>
        <v>100</v>
      </c>
      <c r="M6" s="4">
        <f t="shared" si="3"/>
        <v>25.169999999999998</v>
      </c>
      <c r="N6" s="4">
        <v>0</v>
      </c>
      <c r="O6" s="4">
        <f t="shared" si="4"/>
        <v>0</v>
      </c>
      <c r="P6" s="4" t="str">
        <f t="shared" si="5"/>
        <v>button cell clip</v>
      </c>
    </row>
    <row r="7" spans="1:16" x14ac:dyDescent="0.25">
      <c r="A7" s="4">
        <v>6</v>
      </c>
      <c r="B7" s="4" t="s">
        <v>133</v>
      </c>
      <c r="D7" s="4" t="s">
        <v>134</v>
      </c>
      <c r="E7" s="4" t="s">
        <v>146</v>
      </c>
      <c r="F7" s="4" t="s">
        <v>144</v>
      </c>
      <c r="G7" s="4" t="s">
        <v>145</v>
      </c>
      <c r="H7" s="4">
        <v>1</v>
      </c>
      <c r="I7" s="4">
        <v>1.5394000000000001</v>
      </c>
      <c r="J7" s="4">
        <v>100</v>
      </c>
      <c r="K7" s="4">
        <f t="shared" si="1"/>
        <v>1.5394000000000001</v>
      </c>
      <c r="L7" s="4">
        <f t="shared" si="2"/>
        <v>100</v>
      </c>
      <c r="M7" s="4">
        <f t="shared" si="3"/>
        <v>153.94</v>
      </c>
      <c r="N7" s="4">
        <v>13</v>
      </c>
      <c r="O7" s="4">
        <f t="shared" si="4"/>
        <v>13</v>
      </c>
      <c r="P7" s="4" t="str">
        <f t="shared" si="5"/>
        <v>power switch</v>
      </c>
    </row>
    <row r="8" spans="1:16" x14ac:dyDescent="0.25">
      <c r="A8" s="4">
        <v>7</v>
      </c>
      <c r="B8" s="4" t="s">
        <v>19</v>
      </c>
      <c r="C8" s="4" t="s">
        <v>170</v>
      </c>
      <c r="D8" s="4">
        <v>1825910</v>
      </c>
      <c r="E8" s="4" t="s">
        <v>149</v>
      </c>
      <c r="F8" s="4" t="s">
        <v>148</v>
      </c>
      <c r="G8" s="4" t="s">
        <v>147</v>
      </c>
      <c r="H8" s="4">
        <v>1</v>
      </c>
      <c r="I8" s="4">
        <v>8.6900000000000005E-2</v>
      </c>
      <c r="J8" s="4">
        <v>100</v>
      </c>
      <c r="K8" s="4">
        <f t="shared" si="1"/>
        <v>8.6900000000000005E-2</v>
      </c>
      <c r="L8" s="4">
        <f t="shared" si="2"/>
        <v>100</v>
      </c>
      <c r="M8" s="4">
        <f t="shared" si="3"/>
        <v>8.6900000000000013</v>
      </c>
      <c r="N8" s="4">
        <v>10</v>
      </c>
      <c r="O8" s="4">
        <f t="shared" si="4"/>
        <v>10</v>
      </c>
      <c r="P8" s="4" t="str">
        <f t="shared" si="5"/>
        <v>reset switch</v>
      </c>
    </row>
    <row r="9" spans="1:16" x14ac:dyDescent="0.25">
      <c r="A9" s="4">
        <v>8</v>
      </c>
      <c r="B9" s="4" t="s">
        <v>20</v>
      </c>
      <c r="C9" s="4" t="s">
        <v>86</v>
      </c>
      <c r="D9" s="4" t="s">
        <v>169</v>
      </c>
      <c r="E9" s="4" t="s">
        <v>150</v>
      </c>
      <c r="F9" s="4" t="s">
        <v>152</v>
      </c>
      <c r="G9" s="4" t="s">
        <v>151</v>
      </c>
      <c r="H9" s="4">
        <v>2</v>
      </c>
      <c r="I9" s="4">
        <v>9.8400000000000001E-2</v>
      </c>
      <c r="J9" s="4">
        <v>500</v>
      </c>
      <c r="K9" s="4">
        <f t="shared" si="1"/>
        <v>0.1968</v>
      </c>
      <c r="L9" s="4">
        <f t="shared" si="2"/>
        <v>250</v>
      </c>
      <c r="M9" s="4">
        <f t="shared" si="3"/>
        <v>49.2</v>
      </c>
      <c r="N9" s="4" t="s">
        <v>190</v>
      </c>
      <c r="O9" s="4">
        <f>94/H9</f>
        <v>47</v>
      </c>
      <c r="P9" s="4" t="str">
        <f t="shared" si="5"/>
        <v>LED</v>
      </c>
    </row>
    <row r="10" spans="1:16" x14ac:dyDescent="0.25">
      <c r="A10" s="4">
        <v>9</v>
      </c>
      <c r="B10" s="4" t="s">
        <v>21</v>
      </c>
      <c r="C10" s="4" t="s">
        <v>81</v>
      </c>
      <c r="D10" s="4" t="s">
        <v>156</v>
      </c>
      <c r="E10" s="4" t="s">
        <v>153</v>
      </c>
      <c r="F10" s="4" t="s">
        <v>154</v>
      </c>
      <c r="G10" s="4" t="s">
        <v>155</v>
      </c>
      <c r="H10" s="4">
        <v>2</v>
      </c>
      <c r="I10" s="4">
        <v>6.6899999999999998E-3</v>
      </c>
      <c r="J10" s="4">
        <v>1000</v>
      </c>
      <c r="K10" s="4">
        <f t="shared" si="1"/>
        <v>1.338E-2</v>
      </c>
      <c r="L10" s="4">
        <f t="shared" si="2"/>
        <v>500</v>
      </c>
      <c r="M10" s="4">
        <f t="shared" si="3"/>
        <v>6.6899999999999995</v>
      </c>
      <c r="N10" s="4" t="s">
        <v>192</v>
      </c>
      <c r="O10" s="4">
        <f>25/H10</f>
        <v>12.5</v>
      </c>
      <c r="P10" s="4" t="str">
        <f t="shared" si="5"/>
        <v>LED resistor</v>
      </c>
    </row>
    <row r="11" spans="1:16" x14ac:dyDescent="0.25">
      <c r="A11" s="4">
        <v>10</v>
      </c>
      <c r="B11" s="4" t="s">
        <v>186</v>
      </c>
      <c r="D11" s="4" t="s">
        <v>159</v>
      </c>
      <c r="E11" s="4" t="s">
        <v>153</v>
      </c>
      <c r="F11" s="4" t="s">
        <v>158</v>
      </c>
      <c r="G11" s="4" t="s">
        <v>157</v>
      </c>
      <c r="H11" s="4">
        <v>6</v>
      </c>
      <c r="I11" s="4">
        <v>1.2540000000000001E-2</v>
      </c>
      <c r="J11" s="4">
        <v>1000</v>
      </c>
      <c r="K11" s="4">
        <f t="shared" si="1"/>
        <v>7.5240000000000001E-2</v>
      </c>
      <c r="L11" s="4">
        <f t="shared" si="2"/>
        <v>166.66666666666666</v>
      </c>
      <c r="M11" s="4">
        <f t="shared" si="3"/>
        <v>12.540000000000001</v>
      </c>
      <c r="N11" s="4" t="s">
        <v>187</v>
      </c>
      <c r="O11" s="4">
        <f>100/H11</f>
        <v>16.666666666666668</v>
      </c>
      <c r="P11" s="4" t="str">
        <f t="shared" si="5"/>
        <v>10 kOhm resistor</v>
      </c>
    </row>
    <row r="12" spans="1:16" x14ac:dyDescent="0.25">
      <c r="A12" s="4">
        <v>11</v>
      </c>
      <c r="B12" s="4" t="s">
        <v>160</v>
      </c>
      <c r="C12" s="6" t="s">
        <v>185</v>
      </c>
      <c r="D12" s="4" t="s">
        <v>168</v>
      </c>
      <c r="E12" s="4" t="s">
        <v>167</v>
      </c>
      <c r="F12" s="4" t="s">
        <v>165</v>
      </c>
      <c r="G12" s="4" t="s">
        <v>166</v>
      </c>
      <c r="H12" s="4">
        <v>2</v>
      </c>
      <c r="I12" s="4">
        <v>9.9949999999999997E-2</v>
      </c>
      <c r="J12" s="4">
        <v>1000</v>
      </c>
      <c r="K12" s="4">
        <f t="shared" si="1"/>
        <v>0.19989999999999999</v>
      </c>
      <c r="L12" s="4">
        <f t="shared" si="2"/>
        <v>500</v>
      </c>
      <c r="M12" s="4">
        <f t="shared" si="3"/>
        <v>99.95</v>
      </c>
      <c r="N12" s="4" t="s">
        <v>189</v>
      </c>
      <c r="O12" s="4">
        <f>45/H12</f>
        <v>22.5</v>
      </c>
      <c r="P12" s="4" t="str">
        <f t="shared" si="5"/>
        <v>1.0 uF capacitor</v>
      </c>
    </row>
    <row r="13" spans="1:16" x14ac:dyDescent="0.25">
      <c r="A13" s="4">
        <v>12</v>
      </c>
      <c r="B13" s="4" t="s">
        <v>25</v>
      </c>
      <c r="C13" s="6" t="s">
        <v>191</v>
      </c>
      <c r="D13" s="4" t="s">
        <v>164</v>
      </c>
      <c r="E13" s="4" t="s">
        <v>162</v>
      </c>
      <c r="F13" s="4" t="s">
        <v>161</v>
      </c>
      <c r="G13" s="4" t="s">
        <v>163</v>
      </c>
      <c r="H13" s="4">
        <v>8</v>
      </c>
      <c r="I13" s="4">
        <v>4.5330000000000002E-2</v>
      </c>
      <c r="J13" s="4">
        <v>1000</v>
      </c>
      <c r="K13" s="4">
        <f t="shared" si="1"/>
        <v>0.36264000000000002</v>
      </c>
      <c r="L13" s="4">
        <f t="shared" si="2"/>
        <v>125</v>
      </c>
      <c r="M13" s="4">
        <f t="shared" si="3"/>
        <v>45.330000000000005</v>
      </c>
      <c r="N13" s="4" t="s">
        <v>188</v>
      </c>
      <c r="O13" s="4">
        <f>30/H13</f>
        <v>3.75</v>
      </c>
      <c r="P13" s="4" t="str">
        <f t="shared" si="5"/>
        <v>0.1 uF capacitor</v>
      </c>
    </row>
    <row r="15" spans="1:16" x14ac:dyDescent="0.25">
      <c r="B15" s="5" t="s">
        <v>93</v>
      </c>
    </row>
    <row r="16" spans="1:16" x14ac:dyDescent="0.25">
      <c r="A16" s="4">
        <v>13</v>
      </c>
      <c r="B16" s="4" t="s">
        <v>59</v>
      </c>
      <c r="D16" s="4" t="s">
        <v>72</v>
      </c>
      <c r="E16" s="4" t="s">
        <v>74</v>
      </c>
      <c r="F16" s="4">
        <v>61300311121</v>
      </c>
      <c r="G16" s="4" t="s">
        <v>73</v>
      </c>
      <c r="H16" s="4">
        <v>1</v>
      </c>
      <c r="I16" s="4">
        <v>5.7299999999999997E-2</v>
      </c>
      <c r="J16" s="4">
        <v>100</v>
      </c>
      <c r="K16" s="4">
        <f t="shared" ref="K16:K17" si="7">I16*H16</f>
        <v>5.7299999999999997E-2</v>
      </c>
      <c r="L16" s="4">
        <f t="shared" ref="L16:L17" si="8">J16/H16</f>
        <v>100</v>
      </c>
      <c r="M16" s="4">
        <f t="shared" ref="M16:M17" si="9">I16*J16</f>
        <v>5.7299999999999995</v>
      </c>
      <c r="P16" s="4" t="str">
        <f>B16</f>
        <v>UPDI header</v>
      </c>
    </row>
    <row r="17" spans="1:16" x14ac:dyDescent="0.25">
      <c r="A17" s="4">
        <v>14</v>
      </c>
      <c r="B17" s="4" t="s">
        <v>60</v>
      </c>
      <c r="D17" s="4" t="s">
        <v>71</v>
      </c>
      <c r="E17" s="4" t="s">
        <v>74</v>
      </c>
      <c r="F17" s="4">
        <v>61300611121</v>
      </c>
      <c r="G17" s="4" t="s">
        <v>75</v>
      </c>
      <c r="H17" s="4">
        <v>1</v>
      </c>
      <c r="I17" s="4">
        <v>0.15079999999999999</v>
      </c>
      <c r="J17" s="4">
        <v>100</v>
      </c>
      <c r="K17" s="4">
        <f t="shared" si="7"/>
        <v>0.15079999999999999</v>
      </c>
      <c r="L17" s="4">
        <f t="shared" si="8"/>
        <v>100</v>
      </c>
      <c r="M17" s="4">
        <f t="shared" si="9"/>
        <v>15.079999999999998</v>
      </c>
      <c r="P17" s="4" t="str">
        <f>B17</f>
        <v>FTDI header</v>
      </c>
    </row>
    <row r="18" spans="1:16" x14ac:dyDescent="0.25">
      <c r="A18" s="4">
        <v>15</v>
      </c>
      <c r="B18" s="4" t="s">
        <v>203</v>
      </c>
      <c r="D18" s="4" t="s">
        <v>180</v>
      </c>
      <c r="E18" s="4" t="s">
        <v>177</v>
      </c>
      <c r="F18" s="4" t="s">
        <v>182</v>
      </c>
      <c r="G18" s="4" t="s">
        <v>181</v>
      </c>
      <c r="H18" s="4">
        <v>1</v>
      </c>
      <c r="I18" s="4">
        <v>0.50824999999999998</v>
      </c>
      <c r="J18" s="4">
        <v>440</v>
      </c>
      <c r="K18" s="4">
        <f t="shared" ref="K18:K20" si="10">I18*H18</f>
        <v>0.50824999999999998</v>
      </c>
      <c r="L18" s="4">
        <f t="shared" ref="L18:L20" si="11">J18/H18</f>
        <v>440</v>
      </c>
      <c r="M18" s="4">
        <f t="shared" ref="M18:M20" si="12">I18*J18</f>
        <v>223.63</v>
      </c>
      <c r="P18" s="4" t="str">
        <f t="shared" ref="P18:P20" si="13">B18</f>
        <v>header 1, 15 pin</v>
      </c>
    </row>
    <row r="19" spans="1:16" x14ac:dyDescent="0.25">
      <c r="A19" s="4">
        <v>16</v>
      </c>
      <c r="B19" s="4" t="s">
        <v>204</v>
      </c>
      <c r="D19" s="4" t="s">
        <v>179</v>
      </c>
      <c r="E19" s="4" t="s">
        <v>177</v>
      </c>
      <c r="F19" s="4" t="s">
        <v>184</v>
      </c>
      <c r="G19" s="4" t="s">
        <v>183</v>
      </c>
      <c r="H19" s="4">
        <v>1</v>
      </c>
      <c r="I19" s="4">
        <v>0.33448</v>
      </c>
      <c r="J19" s="4">
        <v>440</v>
      </c>
      <c r="K19" s="4">
        <f t="shared" si="10"/>
        <v>0.33448</v>
      </c>
      <c r="L19" s="4">
        <f t="shared" si="11"/>
        <v>440</v>
      </c>
      <c r="M19" s="4">
        <f t="shared" si="12"/>
        <v>147.1712</v>
      </c>
      <c r="P19" s="4" t="str">
        <f t="shared" si="13"/>
        <v>header 2, 9 pin</v>
      </c>
    </row>
    <row r="20" spans="1:16" x14ac:dyDescent="0.25">
      <c r="A20" s="4">
        <v>17</v>
      </c>
      <c r="B20" s="4" t="s">
        <v>205</v>
      </c>
      <c r="D20" s="4" t="s">
        <v>178</v>
      </c>
      <c r="E20" s="4" t="s">
        <v>177</v>
      </c>
      <c r="F20" s="4" t="s">
        <v>176</v>
      </c>
      <c r="G20" s="4" t="s">
        <v>175</v>
      </c>
      <c r="H20" s="4">
        <v>1</v>
      </c>
      <c r="I20" s="4">
        <v>0.27039999999999997</v>
      </c>
      <c r="J20" s="4">
        <v>100</v>
      </c>
      <c r="K20" s="4">
        <f t="shared" si="10"/>
        <v>0.27039999999999997</v>
      </c>
      <c r="L20" s="4">
        <f t="shared" si="11"/>
        <v>100</v>
      </c>
      <c r="M20" s="4">
        <f t="shared" si="12"/>
        <v>27.04</v>
      </c>
      <c r="P20" s="4" t="str">
        <f t="shared" si="13"/>
        <v>header 3, 4 pin</v>
      </c>
    </row>
    <row r="22" spans="1:16" x14ac:dyDescent="0.25">
      <c r="B22" s="5" t="s">
        <v>54</v>
      </c>
    </row>
    <row r="23" spans="1:16" x14ac:dyDescent="0.25">
      <c r="A23" s="4">
        <v>18</v>
      </c>
      <c r="B23" s="4" t="s">
        <v>171</v>
      </c>
      <c r="D23" s="4" t="s">
        <v>173</v>
      </c>
      <c r="E23" s="4" t="s">
        <v>172</v>
      </c>
      <c r="F23" s="4">
        <v>1935161</v>
      </c>
      <c r="G23" s="4" t="s">
        <v>174</v>
      </c>
      <c r="H23" s="4">
        <v>1</v>
      </c>
      <c r="I23" s="4">
        <v>0.30395</v>
      </c>
      <c r="J23" s="4">
        <v>250</v>
      </c>
      <c r="K23" s="4">
        <f t="shared" ref="K23" si="14">I23*H23</f>
        <v>0.30395</v>
      </c>
      <c r="L23" s="4">
        <f t="shared" ref="L23" si="15">J23/H23</f>
        <v>250</v>
      </c>
      <c r="M23" s="4">
        <f t="shared" ref="M23" si="16">I23*J23</f>
        <v>75.987499999999997</v>
      </c>
      <c r="P23" s="4" t="str">
        <f>B23</f>
        <v>wire to board</v>
      </c>
    </row>
    <row r="24" spans="1:16" x14ac:dyDescent="0.25">
      <c r="A24" s="4">
        <v>19</v>
      </c>
      <c r="B24" s="4" t="s">
        <v>206</v>
      </c>
      <c r="C24" s="4" t="s">
        <v>199</v>
      </c>
      <c r="D24" s="4" t="s">
        <v>201</v>
      </c>
      <c r="E24" s="4" t="s">
        <v>195</v>
      </c>
      <c r="F24" t="s">
        <v>193</v>
      </c>
      <c r="G24" t="s">
        <v>194</v>
      </c>
      <c r="H24" s="4">
        <v>1</v>
      </c>
      <c r="I24">
        <v>0.43090000000000001</v>
      </c>
      <c r="J24" s="4">
        <v>100</v>
      </c>
      <c r="K24" s="4">
        <f t="shared" ref="K24:K26" si="17">I24*H24</f>
        <v>0.43090000000000001</v>
      </c>
      <c r="L24" s="4">
        <f t="shared" ref="L24:L26" si="18">J24/H24</f>
        <v>100</v>
      </c>
      <c r="M24" s="4">
        <f t="shared" ref="M24:M26" si="19">I24*J24</f>
        <v>43.09</v>
      </c>
      <c r="N24" s="4">
        <v>8</v>
      </c>
    </row>
    <row r="25" spans="1:16" x14ac:dyDescent="0.25">
      <c r="A25" s="4">
        <v>20</v>
      </c>
      <c r="B25" s="4" t="s">
        <v>207</v>
      </c>
      <c r="C25" s="4" t="s">
        <v>200</v>
      </c>
      <c r="D25" s="4" t="s">
        <v>202</v>
      </c>
      <c r="E25" s="4" t="s">
        <v>196</v>
      </c>
      <c r="F25" t="s">
        <v>198</v>
      </c>
      <c r="G25" t="s">
        <v>197</v>
      </c>
      <c r="H25" s="4">
        <v>1</v>
      </c>
      <c r="I25">
        <v>9.74E-2</v>
      </c>
      <c r="J25" s="4">
        <v>100</v>
      </c>
      <c r="K25" s="4">
        <f t="shared" si="17"/>
        <v>9.74E-2</v>
      </c>
      <c r="L25" s="4">
        <f t="shared" si="18"/>
        <v>100</v>
      </c>
      <c r="M25" s="4">
        <f t="shared" si="19"/>
        <v>9.74</v>
      </c>
      <c r="N25" s="4">
        <v>1</v>
      </c>
    </row>
    <row r="26" spans="1:16" x14ac:dyDescent="0.25">
      <c r="A26" s="4">
        <v>21</v>
      </c>
      <c r="B26" s="4" t="s">
        <v>125</v>
      </c>
      <c r="D26" s="4" t="s">
        <v>126</v>
      </c>
      <c r="E26" s="4" t="s">
        <v>42</v>
      </c>
      <c r="F26" s="4" t="s">
        <v>127</v>
      </c>
      <c r="G26" s="4" t="s">
        <v>128</v>
      </c>
      <c r="H26" s="4">
        <v>1</v>
      </c>
      <c r="I26" s="4">
        <v>1.7232000000000001</v>
      </c>
      <c r="J26" s="4">
        <v>25</v>
      </c>
      <c r="K26" s="4">
        <f t="shared" si="17"/>
        <v>1.7232000000000001</v>
      </c>
      <c r="L26" s="4">
        <f t="shared" si="18"/>
        <v>25</v>
      </c>
      <c r="M26" s="4">
        <f t="shared" si="19"/>
        <v>43.08</v>
      </c>
      <c r="N26" s="4">
        <v>5</v>
      </c>
      <c r="P26" s="4" t="str">
        <f t="shared" ref="P26" si="20">B26</f>
        <v>AA battery holder</v>
      </c>
    </row>
    <row r="29" spans="1:16" x14ac:dyDescent="0.25">
      <c r="J29" s="5" t="s">
        <v>63</v>
      </c>
    </row>
    <row r="30" spans="1:16" x14ac:dyDescent="0.25">
      <c r="J30" s="4" t="s">
        <v>50</v>
      </c>
      <c r="K30" s="4">
        <f>SUM(K2:K13)</f>
        <v>12.905859999999999</v>
      </c>
      <c r="L30" s="4" t="s">
        <v>95</v>
      </c>
    </row>
    <row r="31" spans="1:16" x14ac:dyDescent="0.25">
      <c r="J31" s="4" t="s">
        <v>51</v>
      </c>
      <c r="K31" s="4">
        <f>MIN(L2:L13)</f>
        <v>100</v>
      </c>
      <c r="L31" s="4" t="s">
        <v>53</v>
      </c>
    </row>
    <row r="33" spans="10:12" x14ac:dyDescent="0.25">
      <c r="J33" s="5" t="s">
        <v>96</v>
      </c>
    </row>
    <row r="34" spans="10:12" x14ac:dyDescent="0.25">
      <c r="J34" s="4" t="s">
        <v>97</v>
      </c>
      <c r="K34" s="4">
        <f>MIN(L5:L16)</f>
        <v>100</v>
      </c>
      <c r="L34" s="4" t="s">
        <v>98</v>
      </c>
    </row>
    <row r="35" spans="10:12" x14ac:dyDescent="0.25">
      <c r="J35" s="4" t="s">
        <v>99</v>
      </c>
      <c r="K35" s="4">
        <f>SUM(M2:M13)</f>
        <v>1419.5</v>
      </c>
      <c r="L35" s="4" t="s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MINI</vt:lpstr>
      <vt:lpstr>MAXI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Rebecca Nagel</cp:lastModifiedBy>
  <dcterms:created xsi:type="dcterms:W3CDTF">2023-05-09T18:59:15Z</dcterms:created>
  <dcterms:modified xsi:type="dcterms:W3CDTF">2023-05-11T11:26:44Z</dcterms:modified>
</cp:coreProperties>
</file>