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Footy\Euro 2020\competition\"/>
    </mc:Choice>
  </mc:AlternateContent>
  <xr:revisionPtr revIDLastSave="0" documentId="13_ncr:1_{C54019EE-76B0-4EC1-B2C5-0A55A6C6841D}" xr6:coauthVersionLast="47" xr6:coauthVersionMax="47" xr10:uidLastSave="{00000000-0000-0000-0000-000000000000}"/>
  <bookViews>
    <workbookView xWindow="-120" yWindow="-120" windowWidth="20730" windowHeight="11160" tabRatio="565" activeTab="2" xr2:uid="{00000000-000D-0000-FFFF-FFFF00000000}"/>
  </bookViews>
  <sheets>
    <sheet name="Groups A,B,C,D" sheetId="14" r:id="rId1"/>
    <sheet name="GROUPS E,F,G,H" sheetId="4" r:id="rId2"/>
    <sheet name="KnockOut Stage" sheetId="15" r:id="rId3"/>
    <sheet name="Goals &amp; Scorers" sheetId="17" r:id="rId4"/>
    <sheet name="League Table" sheetId="2" state="hidden" r:id="rId5"/>
    <sheet name="Setting" sheetId="7" state="hidden" r:id="rId6"/>
    <sheet name="Deduction" sheetId="9" state="hidden" r:id="rId7"/>
    <sheet name="Predictions" sheetId="11" state="hidden" r:id="rId8"/>
    <sheet name="TopGoalScorer" sheetId="12" state="hidden" r:id="rId9"/>
    <sheet name="3rdPlace" sheetId="16" state="hidden" r:id="rId10"/>
    <sheet name="Initial Setup" sheetId="10" state="hidden" r:id="rId11"/>
  </sheets>
  <definedNames>
    <definedName name="_3rd_Placed_Groups" localSheetId="9">'3rdPlace'!$A$1:$E$16</definedName>
    <definedName name="_3rd_Placed_Groups_1" localSheetId="9">'3rdPlace'!#REF!</definedName>
    <definedName name="_xlnm._FilterDatabase" localSheetId="3" hidden="1">'Goals &amp; Scorers'!$A$1:$C$426</definedName>
    <definedName name="Actual_Groups">'3rdPlace'!$G$6:$H$9</definedName>
  </definedName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1" l="1"/>
  <c r="B37" i="11"/>
  <c r="C36" i="11"/>
  <c r="B36" i="11"/>
  <c r="C35" i="11"/>
  <c r="B35" i="11"/>
  <c r="C34" i="11"/>
  <c r="B34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18" i="11"/>
  <c r="B18" i="11"/>
  <c r="C17" i="11"/>
  <c r="B17" i="11"/>
  <c r="E36" i="11"/>
  <c r="E35" i="11"/>
  <c r="D36" i="11"/>
  <c r="D35" i="11"/>
  <c r="E34" i="11"/>
  <c r="E33" i="11"/>
  <c r="E37" i="11"/>
  <c r="D37" i="11"/>
  <c r="D34" i="11"/>
  <c r="E31" i="11"/>
  <c r="E30" i="11"/>
  <c r="D31" i="11"/>
  <c r="D30" i="11"/>
  <c r="E29" i="11"/>
  <c r="D29" i="11"/>
  <c r="E28" i="11"/>
  <c r="D28" i="11"/>
  <c r="E27" i="11"/>
  <c r="E26" i="11"/>
  <c r="D27" i="11"/>
  <c r="D26" i="11"/>
  <c r="E25" i="11"/>
  <c r="E24" i="11"/>
  <c r="D25" i="11"/>
  <c r="D24" i="11"/>
  <c r="E23" i="11"/>
  <c r="D23" i="11"/>
  <c r="E18" i="11"/>
  <c r="E17" i="11"/>
  <c r="D18" i="11"/>
  <c r="D17" i="11"/>
  <c r="B52" i="11" l="1"/>
  <c r="C52" i="11"/>
  <c r="F52" i="11" l="1"/>
  <c r="C20" i="11"/>
  <c r="C14" i="11"/>
  <c r="B14" i="11"/>
  <c r="G27" i="11"/>
  <c r="F27" i="11" l="1"/>
  <c r="Z10" i="4" l="1"/>
  <c r="Z34" i="14"/>
  <c r="Z21" i="4" l="1"/>
  <c r="AJ12" i="4"/>
  <c r="D33" i="11" l="1"/>
  <c r="C33" i="11"/>
  <c r="B33" i="11"/>
  <c r="E32" i="11"/>
  <c r="D32" i="11"/>
  <c r="C32" i="11"/>
  <c r="B32" i="11"/>
  <c r="E21" i="11"/>
  <c r="D21" i="11"/>
  <c r="B20" i="11"/>
  <c r="E20" i="11"/>
  <c r="D20" i="11"/>
  <c r="C19" i="11"/>
  <c r="B19" i="11"/>
  <c r="E19" i="11"/>
  <c r="D19" i="11"/>
  <c r="E16" i="11"/>
  <c r="D16" i="11"/>
  <c r="E15" i="11"/>
  <c r="D15" i="11"/>
  <c r="E14" i="11"/>
  <c r="D14" i="11"/>
  <c r="B13" i="11"/>
  <c r="C13" i="11"/>
  <c r="C8" i="11"/>
  <c r="B8" i="11"/>
  <c r="B7" i="11"/>
  <c r="C7" i="11"/>
  <c r="C6" i="11"/>
  <c r="B6" i="11"/>
  <c r="E9" i="11"/>
  <c r="D9" i="11"/>
  <c r="E8" i="11"/>
  <c r="D8" i="11"/>
  <c r="E7" i="11"/>
  <c r="D7" i="11"/>
  <c r="E6" i="11"/>
  <c r="D6" i="11"/>
  <c r="C2" i="11" l="1"/>
  <c r="B2" i="11"/>
  <c r="B3" i="11"/>
  <c r="C3" i="11"/>
  <c r="E13" i="11" l="1"/>
  <c r="D13" i="11"/>
  <c r="B4" i="11" l="1"/>
  <c r="B5" i="11"/>
  <c r="B9" i="11"/>
  <c r="B10" i="11"/>
  <c r="B11" i="11"/>
  <c r="B12" i="11"/>
  <c r="B15" i="11"/>
  <c r="B16" i="11"/>
  <c r="B21" i="11"/>
  <c r="B22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AK36" i="15" l="1"/>
  <c r="AJ36" i="15"/>
  <c r="AI36" i="15"/>
  <c r="AH36" i="15"/>
  <c r="AG36" i="15"/>
  <c r="AC36" i="15"/>
  <c r="AB36" i="15"/>
  <c r="AA36" i="15"/>
  <c r="Z36" i="15"/>
  <c r="Y36" i="15"/>
  <c r="O36" i="15"/>
  <c r="AK35" i="15"/>
  <c r="AJ35" i="15"/>
  <c r="AI35" i="15"/>
  <c r="AH35" i="15"/>
  <c r="AG35" i="15"/>
  <c r="AC35" i="15"/>
  <c r="AB35" i="15"/>
  <c r="AA35" i="15"/>
  <c r="Z35" i="15"/>
  <c r="Y35" i="15"/>
  <c r="O35" i="15"/>
  <c r="AK34" i="15"/>
  <c r="AJ34" i="15"/>
  <c r="AI34" i="15"/>
  <c r="AH34" i="15"/>
  <c r="AG34" i="15"/>
  <c r="AC34" i="15"/>
  <c r="AB34" i="15"/>
  <c r="AA34" i="15"/>
  <c r="Z34" i="15"/>
  <c r="Y34" i="15"/>
  <c r="O34" i="15"/>
  <c r="AK33" i="15"/>
  <c r="AJ33" i="15"/>
  <c r="AI33" i="15"/>
  <c r="AH33" i="15"/>
  <c r="AG33" i="15"/>
  <c r="AC33" i="15"/>
  <c r="AB33" i="15"/>
  <c r="AA33" i="15"/>
  <c r="Z33" i="15"/>
  <c r="Y33" i="15"/>
  <c r="O33" i="15"/>
  <c r="N33" i="15"/>
  <c r="N34" i="15" s="1"/>
  <c r="AK28" i="15"/>
  <c r="AJ28" i="15"/>
  <c r="AI28" i="15"/>
  <c r="AH28" i="15"/>
  <c r="AG28" i="15"/>
  <c r="AC28" i="15"/>
  <c r="AB28" i="15"/>
  <c r="AA28" i="15"/>
  <c r="Z28" i="15"/>
  <c r="Y28" i="15"/>
  <c r="O28" i="15"/>
  <c r="AK27" i="15"/>
  <c r="AJ27" i="15"/>
  <c r="AI27" i="15"/>
  <c r="AH27" i="15"/>
  <c r="AG27" i="15"/>
  <c r="AC27" i="15"/>
  <c r="AB27" i="15"/>
  <c r="AA27" i="15"/>
  <c r="Z27" i="15"/>
  <c r="Y27" i="15"/>
  <c r="O27" i="15"/>
  <c r="AK26" i="15"/>
  <c r="AJ26" i="15"/>
  <c r="AI26" i="15"/>
  <c r="AH26" i="15"/>
  <c r="AG26" i="15"/>
  <c r="AC26" i="15"/>
  <c r="AB26" i="15"/>
  <c r="AA26" i="15"/>
  <c r="Z26" i="15"/>
  <c r="Y26" i="15"/>
  <c r="O26" i="15"/>
  <c r="N26" i="15"/>
  <c r="AK21" i="15"/>
  <c r="AJ21" i="15"/>
  <c r="AI21" i="15"/>
  <c r="AH21" i="15"/>
  <c r="AG21" i="15"/>
  <c r="AC21" i="15"/>
  <c r="AB21" i="15"/>
  <c r="AA21" i="15"/>
  <c r="Z21" i="15"/>
  <c r="Y21" i="15"/>
  <c r="O21" i="15"/>
  <c r="AK20" i="15"/>
  <c r="AJ20" i="15"/>
  <c r="AI20" i="15"/>
  <c r="AH20" i="15"/>
  <c r="AG20" i="15"/>
  <c r="AC20" i="15"/>
  <c r="AB20" i="15"/>
  <c r="AA20" i="15"/>
  <c r="Z20" i="15"/>
  <c r="Y20" i="15"/>
  <c r="O20" i="15"/>
  <c r="AK19" i="15"/>
  <c r="AJ19" i="15"/>
  <c r="AI19" i="15"/>
  <c r="AH19" i="15"/>
  <c r="AG19" i="15"/>
  <c r="AC19" i="15"/>
  <c r="AB19" i="15"/>
  <c r="AA19" i="15"/>
  <c r="Z19" i="15"/>
  <c r="Y19" i="15"/>
  <c r="O19" i="15"/>
  <c r="AK18" i="15"/>
  <c r="AJ18" i="15"/>
  <c r="AI18" i="15"/>
  <c r="AH18" i="15"/>
  <c r="AG18" i="15"/>
  <c r="AC18" i="15"/>
  <c r="AB18" i="15"/>
  <c r="AA18" i="15"/>
  <c r="Z18" i="15"/>
  <c r="Y18" i="15"/>
  <c r="O18" i="15"/>
  <c r="N18" i="15"/>
  <c r="N19" i="15" s="1"/>
  <c r="N20" i="15" s="1"/>
  <c r="AK13" i="15"/>
  <c r="AJ13" i="15"/>
  <c r="AI13" i="15"/>
  <c r="AH13" i="15"/>
  <c r="AG13" i="15"/>
  <c r="AC13" i="15"/>
  <c r="AB13" i="15"/>
  <c r="AA13" i="15"/>
  <c r="Z13" i="15"/>
  <c r="Y13" i="15"/>
  <c r="O13" i="15"/>
  <c r="AK12" i="15"/>
  <c r="AJ12" i="15"/>
  <c r="AI12" i="15"/>
  <c r="AH12" i="15"/>
  <c r="AG12" i="15"/>
  <c r="AC12" i="15"/>
  <c r="AB12" i="15"/>
  <c r="AA12" i="15"/>
  <c r="Z12" i="15"/>
  <c r="Y12" i="15"/>
  <c r="O12" i="15"/>
  <c r="AK11" i="15"/>
  <c r="AJ11" i="15"/>
  <c r="AI11" i="15"/>
  <c r="AH11" i="15"/>
  <c r="AG11" i="15"/>
  <c r="AC11" i="15"/>
  <c r="AB11" i="15"/>
  <c r="AA11" i="15"/>
  <c r="Z11" i="15"/>
  <c r="Y11" i="15"/>
  <c r="O11" i="15"/>
  <c r="AK10" i="15"/>
  <c r="AJ10" i="15"/>
  <c r="AI10" i="15"/>
  <c r="AH10" i="15"/>
  <c r="AG10" i="15"/>
  <c r="AC10" i="15"/>
  <c r="AB10" i="15"/>
  <c r="AA10" i="15"/>
  <c r="Z10" i="15"/>
  <c r="Y10" i="15"/>
  <c r="O10" i="15"/>
  <c r="N10" i="15"/>
  <c r="N11" i="15" s="1"/>
  <c r="S18" i="15" l="1"/>
  <c r="AE20" i="15"/>
  <c r="U20" i="15"/>
  <c r="R21" i="15"/>
  <c r="AF21" i="15"/>
  <c r="AE10" i="15"/>
  <c r="AL21" i="15"/>
  <c r="S10" i="15"/>
  <c r="S27" i="15"/>
  <c r="T13" i="15"/>
  <c r="AD10" i="15"/>
  <c r="S20" i="15"/>
  <c r="T21" i="15"/>
  <c r="T33" i="15"/>
  <c r="R20" i="15"/>
  <c r="R27" i="15"/>
  <c r="T36" i="15"/>
  <c r="S12" i="15"/>
  <c r="U35" i="15"/>
  <c r="T11" i="15"/>
  <c r="AM18" i="15"/>
  <c r="AD19" i="15"/>
  <c r="S26" i="15"/>
  <c r="AE28" i="15"/>
  <c r="U28" i="15"/>
  <c r="T28" i="15"/>
  <c r="X34" i="15"/>
  <c r="AM34" i="15"/>
  <c r="U34" i="15"/>
  <c r="R35" i="15"/>
  <c r="AM35" i="15"/>
  <c r="AL36" i="15"/>
  <c r="R11" i="15"/>
  <c r="Q18" i="15"/>
  <c r="U18" i="15"/>
  <c r="AL18" i="15"/>
  <c r="R19" i="15"/>
  <c r="AL19" i="15"/>
  <c r="U26" i="15"/>
  <c r="T26" i="15"/>
  <c r="X28" i="15"/>
  <c r="R28" i="15"/>
  <c r="S33" i="15"/>
  <c r="T34" i="15"/>
  <c r="AD34" i="15"/>
  <c r="AD35" i="15"/>
  <c r="AD36" i="15"/>
  <c r="T10" i="15"/>
  <c r="U21" i="15"/>
  <c r="AM11" i="15"/>
  <c r="AF12" i="15"/>
  <c r="S13" i="15"/>
  <c r="AD18" i="15"/>
  <c r="S19" i="15"/>
  <c r="AM20" i="15"/>
  <c r="AE21" i="15"/>
  <c r="AF26" i="15"/>
  <c r="AL26" i="15"/>
  <c r="AM27" i="15"/>
  <c r="AM28" i="15"/>
  <c r="AF33" i="15"/>
  <c r="S34" i="15"/>
  <c r="T19" i="15"/>
  <c r="U11" i="15"/>
  <c r="AL11" i="15"/>
  <c r="AE12" i="15"/>
  <c r="U12" i="15"/>
  <c r="T12" i="15"/>
  <c r="Q13" i="15"/>
  <c r="AD13" i="15"/>
  <c r="AL13" i="15"/>
  <c r="R18" i="15"/>
  <c r="Q19" i="15"/>
  <c r="U19" i="15"/>
  <c r="AF20" i="15"/>
  <c r="AD26" i="15"/>
  <c r="U33" i="15"/>
  <c r="AL33" i="15"/>
  <c r="Q36" i="15"/>
  <c r="U36" i="15"/>
  <c r="AE18" i="15"/>
  <c r="AF11" i="15"/>
  <c r="AL12" i="15"/>
  <c r="X18" i="15"/>
  <c r="AD21" i="15"/>
  <c r="Q26" i="15"/>
  <c r="X26" i="15"/>
  <c r="U27" i="15"/>
  <c r="Q28" i="15"/>
  <c r="AF28" i="15"/>
  <c r="R33" i="15"/>
  <c r="R34" i="15"/>
  <c r="Q35" i="15"/>
  <c r="AE35" i="15"/>
  <c r="S11" i="15"/>
  <c r="AD12" i="15"/>
  <c r="U13" i="15"/>
  <c r="AF18" i="15"/>
  <c r="X19" i="15"/>
  <c r="Q20" i="15"/>
  <c r="X20" i="15"/>
  <c r="AD20" i="15"/>
  <c r="S21" i="15"/>
  <c r="AE26" i="15"/>
  <c r="AF27" i="15"/>
  <c r="AL27" i="15"/>
  <c r="AL28" i="15"/>
  <c r="AM33" i="15"/>
  <c r="AE34" i="15"/>
  <c r="AF35" i="15"/>
  <c r="AL35" i="15"/>
  <c r="AF10" i="15"/>
  <c r="AL10" i="15"/>
  <c r="AE11" i="15"/>
  <c r="W11" i="15" s="1"/>
  <c r="AL20" i="15"/>
  <c r="Q21" i="15"/>
  <c r="AM21" i="15"/>
  <c r="AM26" i="15"/>
  <c r="AD28" i="15"/>
  <c r="Q34" i="15"/>
  <c r="AM36" i="15"/>
  <c r="Q10" i="15"/>
  <c r="U10" i="15"/>
  <c r="AM10" i="15"/>
  <c r="N12" i="15"/>
  <c r="R12" i="15"/>
  <c r="R13" i="15"/>
  <c r="AF19" i="15"/>
  <c r="AM19" i="15"/>
  <c r="T27" i="15"/>
  <c r="R10" i="15"/>
  <c r="X11" i="15"/>
  <c r="AD11" i="15"/>
  <c r="V11" i="15" s="1"/>
  <c r="X12" i="15"/>
  <c r="AM12" i="15"/>
  <c r="AF13" i="15"/>
  <c r="AM13" i="15"/>
  <c r="N21" i="15"/>
  <c r="AE27" i="15"/>
  <c r="X27" i="15"/>
  <c r="Q27" i="15"/>
  <c r="AE33" i="15"/>
  <c r="X33" i="15"/>
  <c r="Q33" i="15"/>
  <c r="AF34" i="15"/>
  <c r="AL34" i="15"/>
  <c r="X36" i="15"/>
  <c r="X35" i="15"/>
  <c r="S35" i="15"/>
  <c r="AE36" i="15"/>
  <c r="R36" i="15"/>
  <c r="X10" i="15"/>
  <c r="Q11" i="15"/>
  <c r="Q12" i="15"/>
  <c r="X13" i="15"/>
  <c r="AE13" i="15"/>
  <c r="T18" i="15"/>
  <c r="T20" i="15"/>
  <c r="S36" i="15"/>
  <c r="X21" i="15"/>
  <c r="AE19" i="15"/>
  <c r="R26" i="15"/>
  <c r="AD27" i="15"/>
  <c r="S28" i="15"/>
  <c r="N35" i="15"/>
  <c r="AD33" i="15"/>
  <c r="T35" i="15"/>
  <c r="AF36" i="15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A2" i="12"/>
  <c r="C2" i="12"/>
  <c r="B2" i="12"/>
  <c r="W35" i="15" l="1"/>
  <c r="W12" i="15"/>
  <c r="AN12" i="15" s="1"/>
  <c r="W20" i="15"/>
  <c r="AN20" i="15" s="1"/>
  <c r="W10" i="15"/>
  <c r="AN10" i="15" s="1"/>
  <c r="P20" i="15"/>
  <c r="V26" i="15"/>
  <c r="P18" i="15"/>
  <c r="W21" i="15"/>
  <c r="AN21" i="15" s="1"/>
  <c r="V10" i="15"/>
  <c r="W34" i="15"/>
  <c r="AN34" i="15" s="1"/>
  <c r="V19" i="15"/>
  <c r="W28" i="15"/>
  <c r="AN28" i="15" s="1"/>
  <c r="V34" i="15"/>
  <c r="P35" i="15"/>
  <c r="P27" i="15"/>
  <c r="V20" i="15"/>
  <c r="W18" i="15"/>
  <c r="AN18" i="15" s="1"/>
  <c r="V33" i="15"/>
  <c r="W36" i="15"/>
  <c r="AN36" i="15" s="1"/>
  <c r="P34" i="15"/>
  <c r="P19" i="15"/>
  <c r="V18" i="15"/>
  <c r="P11" i="15"/>
  <c r="W13" i="15"/>
  <c r="AN13" i="15" s="1"/>
  <c r="P33" i="15"/>
  <c r="P21" i="15"/>
  <c r="W19" i="15"/>
  <c r="AN19" i="15" s="1"/>
  <c r="W27" i="15"/>
  <c r="AN27" i="15" s="1"/>
  <c r="P13" i="15"/>
  <c r="P28" i="15"/>
  <c r="P26" i="15"/>
  <c r="P36" i="15"/>
  <c r="V21" i="15"/>
  <c r="W26" i="15"/>
  <c r="P12" i="15"/>
  <c r="W33" i="15"/>
  <c r="AN33" i="15" s="1"/>
  <c r="AN11" i="15"/>
  <c r="N13" i="15"/>
  <c r="V13" i="15" s="1"/>
  <c r="V12" i="15"/>
  <c r="N27" i="15"/>
  <c r="P10" i="15"/>
  <c r="AN26" i="15"/>
  <c r="AN35" i="15"/>
  <c r="V35" i="15"/>
  <c r="N36" i="15"/>
  <c r="V36" i="15" s="1"/>
  <c r="F48" i="11"/>
  <c r="F47" i="11"/>
  <c r="F45" i="11"/>
  <c r="F44" i="11"/>
  <c r="F40" i="11"/>
  <c r="E12" i="11"/>
  <c r="D12" i="11"/>
  <c r="C12" i="11"/>
  <c r="E11" i="11"/>
  <c r="D11" i="11"/>
  <c r="C11" i="11"/>
  <c r="E10" i="11"/>
  <c r="D10" i="11"/>
  <c r="C10" i="11"/>
  <c r="E22" i="11"/>
  <c r="D22" i="11"/>
  <c r="C22" i="11"/>
  <c r="C21" i="11"/>
  <c r="C9" i="11"/>
  <c r="E5" i="11"/>
  <c r="D5" i="11"/>
  <c r="C5" i="11"/>
  <c r="E4" i="11"/>
  <c r="D4" i="11"/>
  <c r="C4" i="11"/>
  <c r="C16" i="11"/>
  <c r="C15" i="11"/>
  <c r="E3" i="11"/>
  <c r="D3" i="11"/>
  <c r="E2" i="11"/>
  <c r="D2" i="11"/>
  <c r="AO20" i="15" l="1"/>
  <c r="F34" i="11"/>
  <c r="F37" i="11"/>
  <c r="F35" i="11"/>
  <c r="F46" i="11"/>
  <c r="F42" i="11"/>
  <c r="F39" i="11"/>
  <c r="F43" i="11"/>
  <c r="F32" i="11"/>
  <c r="F29" i="11"/>
  <c r="F28" i="11"/>
  <c r="AQ21" i="15"/>
  <c r="AQ19" i="15"/>
  <c r="AP20" i="15"/>
  <c r="AQ10" i="15"/>
  <c r="AP11" i="15"/>
  <c r="AO21" i="15"/>
  <c r="AQ20" i="15"/>
  <c r="AP18" i="15"/>
  <c r="AO18" i="15"/>
  <c r="AQ18" i="15"/>
  <c r="AP36" i="15"/>
  <c r="AO19" i="15"/>
  <c r="AP19" i="15"/>
  <c r="AQ34" i="15"/>
  <c r="AP21" i="15"/>
  <c r="AQ33" i="15"/>
  <c r="AP34" i="15"/>
  <c r="AP35" i="15"/>
  <c r="L20" i="15"/>
  <c r="AO10" i="15"/>
  <c r="AO12" i="15"/>
  <c r="AO13" i="15"/>
  <c r="AO33" i="15"/>
  <c r="AO34" i="15"/>
  <c r="AO35" i="15"/>
  <c r="AO36" i="15"/>
  <c r="N28" i="15"/>
  <c r="V28" i="15" s="1"/>
  <c r="V27" i="15"/>
  <c r="AO11" i="15"/>
  <c r="AQ11" i="15"/>
  <c r="AP13" i="15"/>
  <c r="AQ12" i="15"/>
  <c r="AQ35" i="15"/>
  <c r="AQ36" i="15"/>
  <c r="AP12" i="15"/>
  <c r="AP10" i="15"/>
  <c r="AP33" i="15"/>
  <c r="AQ13" i="15"/>
  <c r="F49" i="11"/>
  <c r="F41" i="11"/>
  <c r="F36" i="11"/>
  <c r="F30" i="11"/>
  <c r="F26" i="11"/>
  <c r="F31" i="11"/>
  <c r="F51" i="11"/>
  <c r="F33" i="11"/>
  <c r="F50" i="11"/>
  <c r="F38" i="11"/>
  <c r="L21" i="15" l="1"/>
  <c r="L19" i="15"/>
  <c r="L18" i="15"/>
  <c r="L36" i="15"/>
  <c r="L35" i="15"/>
  <c r="L33" i="15"/>
  <c r="L10" i="15"/>
  <c r="L11" i="15"/>
  <c r="L13" i="15"/>
  <c r="AP27" i="15"/>
  <c r="AO27" i="15"/>
  <c r="AQ27" i="15"/>
  <c r="AO26" i="15"/>
  <c r="AP26" i="15"/>
  <c r="AQ26" i="15"/>
  <c r="AQ28" i="15"/>
  <c r="AP28" i="15"/>
  <c r="AO28" i="15"/>
  <c r="L34" i="15"/>
  <c r="L12" i="15"/>
  <c r="AV37" i="14"/>
  <c r="AU37" i="14"/>
  <c r="AT37" i="14"/>
  <c r="AS37" i="14"/>
  <c r="AR37" i="14"/>
  <c r="AN37" i="14"/>
  <c r="AM37" i="14"/>
  <c r="AL37" i="14"/>
  <c r="AK37" i="14"/>
  <c r="AJ37" i="14"/>
  <c r="Z37" i="14"/>
  <c r="AV36" i="14"/>
  <c r="AU36" i="14"/>
  <c r="AT36" i="14"/>
  <c r="AS36" i="14"/>
  <c r="AR36" i="14"/>
  <c r="AN36" i="14"/>
  <c r="AM36" i="14"/>
  <c r="AL36" i="14"/>
  <c r="AK36" i="14"/>
  <c r="AJ36" i="14"/>
  <c r="Z36" i="14"/>
  <c r="K36" i="14"/>
  <c r="AV35" i="14"/>
  <c r="AU35" i="14"/>
  <c r="AT35" i="14"/>
  <c r="AS35" i="14"/>
  <c r="AR35" i="14"/>
  <c r="AN35" i="14"/>
  <c r="AM35" i="14"/>
  <c r="AL35" i="14"/>
  <c r="AK35" i="14"/>
  <c r="AJ35" i="14"/>
  <c r="Z35" i="14"/>
  <c r="AV34" i="14"/>
  <c r="AU34" i="14"/>
  <c r="AT34" i="14"/>
  <c r="AS34" i="14"/>
  <c r="AR34" i="14"/>
  <c r="AN34" i="14"/>
  <c r="AM34" i="14"/>
  <c r="AL34" i="14"/>
  <c r="AK34" i="14"/>
  <c r="AJ34" i="14"/>
  <c r="AV29" i="14"/>
  <c r="AU29" i="14"/>
  <c r="AT29" i="14"/>
  <c r="AS29" i="14"/>
  <c r="AR29" i="14"/>
  <c r="AN29" i="14"/>
  <c r="AM29" i="14"/>
  <c r="AL29" i="14"/>
  <c r="AK29" i="14"/>
  <c r="AJ29" i="14"/>
  <c r="Z29" i="14"/>
  <c r="AV28" i="14"/>
  <c r="AU28" i="14"/>
  <c r="AT28" i="14"/>
  <c r="AS28" i="14"/>
  <c r="AR28" i="14"/>
  <c r="AN28" i="14"/>
  <c r="AM28" i="14"/>
  <c r="AL28" i="14"/>
  <c r="AK28" i="14"/>
  <c r="AJ28" i="14"/>
  <c r="Z28" i="14"/>
  <c r="K28" i="14"/>
  <c r="K29" i="14" s="1"/>
  <c r="AV27" i="14"/>
  <c r="AU27" i="14"/>
  <c r="AT27" i="14"/>
  <c r="AS27" i="14"/>
  <c r="AR27" i="14"/>
  <c r="AN27" i="14"/>
  <c r="AM27" i="14"/>
  <c r="AL27" i="14"/>
  <c r="AK27" i="14"/>
  <c r="AJ27" i="14"/>
  <c r="Z27" i="14"/>
  <c r="AV26" i="14"/>
  <c r="AU26" i="14"/>
  <c r="AT26" i="14"/>
  <c r="AS26" i="14"/>
  <c r="AR26" i="14"/>
  <c r="AN26" i="14"/>
  <c r="AM26" i="14"/>
  <c r="AL26" i="14"/>
  <c r="AK26" i="14"/>
  <c r="AJ26" i="14"/>
  <c r="Z26" i="14"/>
  <c r="AV21" i="14"/>
  <c r="AU21" i="14"/>
  <c r="AT21" i="14"/>
  <c r="AS21" i="14"/>
  <c r="AR21" i="14"/>
  <c r="AN21" i="14"/>
  <c r="AM21" i="14"/>
  <c r="AL21" i="14"/>
  <c r="AK21" i="14"/>
  <c r="AJ21" i="14"/>
  <c r="Z21" i="14"/>
  <c r="AV20" i="14"/>
  <c r="AU20" i="14"/>
  <c r="AT20" i="14"/>
  <c r="AS20" i="14"/>
  <c r="AR20" i="14"/>
  <c r="AN20" i="14"/>
  <c r="AM20" i="14"/>
  <c r="AL20" i="14"/>
  <c r="AK20" i="14"/>
  <c r="AJ20" i="14"/>
  <c r="Z20" i="14"/>
  <c r="K20" i="14"/>
  <c r="AV19" i="14"/>
  <c r="AU19" i="14"/>
  <c r="AT19" i="14"/>
  <c r="AS19" i="14"/>
  <c r="AR19" i="14"/>
  <c r="AN19" i="14"/>
  <c r="AM19" i="14"/>
  <c r="AL19" i="14"/>
  <c r="AK19" i="14"/>
  <c r="AJ19" i="14"/>
  <c r="Z19" i="14"/>
  <c r="AV18" i="14"/>
  <c r="AU18" i="14"/>
  <c r="AT18" i="14"/>
  <c r="AS18" i="14"/>
  <c r="AR18" i="14"/>
  <c r="AN18" i="14"/>
  <c r="AM18" i="14"/>
  <c r="AL18" i="14"/>
  <c r="AK18" i="14"/>
  <c r="AJ18" i="14"/>
  <c r="Z18" i="14"/>
  <c r="AV13" i="14"/>
  <c r="AU13" i="14"/>
  <c r="AT13" i="14"/>
  <c r="AS13" i="14"/>
  <c r="AR13" i="14"/>
  <c r="AN13" i="14"/>
  <c r="AM13" i="14"/>
  <c r="AL13" i="14"/>
  <c r="AK13" i="14"/>
  <c r="AJ13" i="14"/>
  <c r="Z13" i="14"/>
  <c r="AV12" i="14"/>
  <c r="AU12" i="14"/>
  <c r="AT12" i="14"/>
  <c r="AS12" i="14"/>
  <c r="AR12" i="14"/>
  <c r="AN12" i="14"/>
  <c r="AM12" i="14"/>
  <c r="AL12" i="14"/>
  <c r="AK12" i="14"/>
  <c r="AJ12" i="14"/>
  <c r="Z12" i="14"/>
  <c r="K12" i="14"/>
  <c r="K13" i="14" s="1"/>
  <c r="AV11" i="14"/>
  <c r="AU11" i="14"/>
  <c r="AT11" i="14"/>
  <c r="AS11" i="14"/>
  <c r="AR11" i="14"/>
  <c r="AN11" i="14"/>
  <c r="AM11" i="14"/>
  <c r="AL11" i="14"/>
  <c r="AK11" i="14"/>
  <c r="AJ11" i="14"/>
  <c r="Z11" i="14"/>
  <c r="AV10" i="14"/>
  <c r="AU10" i="14"/>
  <c r="AT10" i="14"/>
  <c r="AS10" i="14"/>
  <c r="AR10" i="14"/>
  <c r="AN10" i="14"/>
  <c r="AM10" i="14"/>
  <c r="AL10" i="14"/>
  <c r="AK10" i="14"/>
  <c r="AJ10" i="14"/>
  <c r="Z10" i="14"/>
  <c r="AW37" i="14" l="1"/>
  <c r="AE37" i="14"/>
  <c r="AO18" i="14"/>
  <c r="L28" i="15"/>
  <c r="L27" i="15"/>
  <c r="L26" i="15"/>
  <c r="AW36" i="14"/>
  <c r="AO36" i="14"/>
  <c r="AO37" i="14"/>
  <c r="AF34" i="14"/>
  <c r="AO34" i="14"/>
  <c r="AD35" i="14"/>
  <c r="AQ35" i="14"/>
  <c r="AC36" i="14"/>
  <c r="AX36" i="14"/>
  <c r="AC37" i="14"/>
  <c r="AW35" i="14"/>
  <c r="AD34" i="14"/>
  <c r="AC35" i="14"/>
  <c r="AI35" i="14"/>
  <c r="AC34" i="14"/>
  <c r="AE28" i="14"/>
  <c r="AE29" i="14"/>
  <c r="AF28" i="14"/>
  <c r="AF29" i="14"/>
  <c r="AC27" i="14"/>
  <c r="AB28" i="14"/>
  <c r="AF26" i="14"/>
  <c r="AW26" i="14"/>
  <c r="AX28" i="14"/>
  <c r="AP29" i="14"/>
  <c r="AW29" i="14"/>
  <c r="AD26" i="14"/>
  <c r="AD28" i="14"/>
  <c r="AX29" i="14"/>
  <c r="AF18" i="14"/>
  <c r="AF21" i="14"/>
  <c r="AO19" i="14"/>
  <c r="AF19" i="14"/>
  <c r="AD19" i="14"/>
  <c r="AB18" i="14"/>
  <c r="AC19" i="14"/>
  <c r="AX19" i="14"/>
  <c r="AE20" i="14"/>
  <c r="AI21" i="14"/>
  <c r="AW21" i="14"/>
  <c r="AC18" i="14"/>
  <c r="AX18" i="14"/>
  <c r="AD20" i="14"/>
  <c r="AC20" i="14"/>
  <c r="AX21" i="14"/>
  <c r="AF13" i="14"/>
  <c r="AE13" i="14"/>
  <c r="AD11" i="14"/>
  <c r="AD12" i="14"/>
  <c r="AF10" i="14"/>
  <c r="AP10" i="14"/>
  <c r="AO10" i="14"/>
  <c r="AQ10" i="14"/>
  <c r="AC11" i="14"/>
  <c r="AP12" i="14"/>
  <c r="AF12" i="14"/>
  <c r="AI10" i="14"/>
  <c r="AI11" i="14"/>
  <c r="AF11" i="14"/>
  <c r="AW11" i="14"/>
  <c r="AF36" i="14"/>
  <c r="AP34" i="14"/>
  <c r="AW34" i="14"/>
  <c r="AE35" i="14"/>
  <c r="AO35" i="14"/>
  <c r="AD37" i="14"/>
  <c r="AX34" i="14"/>
  <c r="AF35" i="14"/>
  <c r="AE36" i="14"/>
  <c r="AD36" i="14"/>
  <c r="AB37" i="14"/>
  <c r="AO29" i="14"/>
  <c r="AE26" i="14"/>
  <c r="AF27" i="14"/>
  <c r="AW27" i="14"/>
  <c r="AP28" i="14"/>
  <c r="AH28" i="14" s="1"/>
  <c r="AQ28" i="14"/>
  <c r="AW28" i="14"/>
  <c r="AD29" i="14"/>
  <c r="AC29" i="14"/>
  <c r="AC26" i="14"/>
  <c r="AD27" i="14"/>
  <c r="AI28" i="14"/>
  <c r="AI19" i="14"/>
  <c r="AP18" i="14"/>
  <c r="AW19" i="14"/>
  <c r="AO20" i="14"/>
  <c r="AB21" i="14"/>
  <c r="AD18" i="14"/>
  <c r="AX20" i="14"/>
  <c r="AF20" i="14"/>
  <c r="AO21" i="14"/>
  <c r="AD21" i="14"/>
  <c r="AC10" i="14"/>
  <c r="AD13" i="14"/>
  <c r="AD10" i="14"/>
  <c r="AP13" i="14"/>
  <c r="AE12" i="14"/>
  <c r="AB10" i="14"/>
  <c r="AW10" i="14"/>
  <c r="AE11" i="14"/>
  <c r="AC12" i="14"/>
  <c r="AC13" i="14"/>
  <c r="AX13" i="14"/>
  <c r="AW13" i="14"/>
  <c r="AB34" i="14"/>
  <c r="AQ34" i="14"/>
  <c r="AX35" i="14"/>
  <c r="AI36" i="14"/>
  <c r="AI34" i="14"/>
  <c r="AB35" i="14"/>
  <c r="AP35" i="14"/>
  <c r="AH35" i="14" s="1"/>
  <c r="AP36" i="14"/>
  <c r="AH36" i="14" s="1"/>
  <c r="AB36" i="14"/>
  <c r="AQ36" i="14"/>
  <c r="AF37" i="14"/>
  <c r="AB29" i="14"/>
  <c r="AE27" i="14"/>
  <c r="AC28" i="14"/>
  <c r="AO28" i="14"/>
  <c r="AB20" i="14"/>
  <c r="AC21" i="14"/>
  <c r="AQ18" i="14"/>
  <c r="AI20" i="14"/>
  <c r="AP21" i="14"/>
  <c r="AQ21" i="14"/>
  <c r="AE18" i="14"/>
  <c r="AI18" i="14"/>
  <c r="AW18" i="14"/>
  <c r="AP20" i="14"/>
  <c r="AW20" i="14"/>
  <c r="AB11" i="14"/>
  <c r="AX10" i="14"/>
  <c r="AO11" i="14"/>
  <c r="AQ12" i="14"/>
  <c r="AB13" i="14"/>
  <c r="AO13" i="14"/>
  <c r="AQ11" i="14"/>
  <c r="AW12" i="14"/>
  <c r="AO12" i="14"/>
  <c r="AE10" i="14"/>
  <c r="K14" i="14"/>
  <c r="AI26" i="14"/>
  <c r="AP26" i="14"/>
  <c r="K30" i="14"/>
  <c r="AP11" i="14"/>
  <c r="AX11" i="14"/>
  <c r="AB12" i="14"/>
  <c r="AE19" i="14"/>
  <c r="AP19" i="14"/>
  <c r="K21" i="14"/>
  <c r="AQ20" i="14"/>
  <c r="AQ26" i="14"/>
  <c r="AX26" i="14"/>
  <c r="AQ27" i="14"/>
  <c r="AX27" i="14"/>
  <c r="AQ29" i="14"/>
  <c r="AI37" i="14"/>
  <c r="AI27" i="14"/>
  <c r="AP27" i="14"/>
  <c r="AQ13" i="14"/>
  <c r="AB19" i="14"/>
  <c r="AE21" i="14"/>
  <c r="AI29" i="14"/>
  <c r="AE34" i="14"/>
  <c r="K37" i="14"/>
  <c r="AI12" i="14"/>
  <c r="AX12" i="14"/>
  <c r="AI13" i="14"/>
  <c r="AQ19" i="14"/>
  <c r="AB26" i="14"/>
  <c r="AO26" i="14"/>
  <c r="AB27" i="14"/>
  <c r="AO27" i="14"/>
  <c r="AQ37" i="14"/>
  <c r="AP37" i="14"/>
  <c r="AX37" i="14"/>
  <c r="F17" i="11"/>
  <c r="F18" i="11"/>
  <c r="F22" i="11"/>
  <c r="F21" i="11"/>
  <c r="F9" i="11"/>
  <c r="F6" i="11"/>
  <c r="F5" i="11"/>
  <c r="F4" i="11"/>
  <c r="AJ10" i="4"/>
  <c r="K12" i="4"/>
  <c r="K13" i="4" s="1"/>
  <c r="K39" i="4"/>
  <c r="K40" i="4" s="1"/>
  <c r="K41" i="4" s="1"/>
  <c r="K20" i="4"/>
  <c r="K21" i="4" s="1"/>
  <c r="AJ18" i="4"/>
  <c r="K28" i="4"/>
  <c r="K29" i="4" s="1"/>
  <c r="K30" i="4" s="1"/>
  <c r="K31" i="4" s="1"/>
  <c r="K32" i="4" s="1"/>
  <c r="C4" i="7"/>
  <c r="P4" i="7" s="1"/>
  <c r="D4" i="7"/>
  <c r="F4" i="10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3" i="9"/>
  <c r="C3" i="9" s="1"/>
  <c r="C8" i="7"/>
  <c r="B7" i="9"/>
  <c r="C7" i="9" s="1"/>
  <c r="F8" i="10"/>
  <c r="C12" i="7"/>
  <c r="F12" i="10"/>
  <c r="B11" i="9"/>
  <c r="C11" i="9" s="1"/>
  <c r="Z18" i="4"/>
  <c r="AL18" i="4"/>
  <c r="AV10" i="4"/>
  <c r="AU10" i="4"/>
  <c r="AM10" i="4"/>
  <c r="AN10" i="4"/>
  <c r="AL19" i="4"/>
  <c r="AL10" i="4"/>
  <c r="AT10" i="4"/>
  <c r="AT11" i="4"/>
  <c r="AK11" i="4"/>
  <c r="B4" i="9"/>
  <c r="C4" i="9" s="1"/>
  <c r="AL11" i="4"/>
  <c r="AM11" i="4"/>
  <c r="AN18" i="4"/>
  <c r="AU18" i="4"/>
  <c r="AN11" i="4"/>
  <c r="Z11" i="4"/>
  <c r="AV18" i="4"/>
  <c r="AM18" i="4"/>
  <c r="AU11" i="4"/>
  <c r="AV11" i="4"/>
  <c r="AT19" i="4"/>
  <c r="AS11" i="4"/>
  <c r="AR10" i="4"/>
  <c r="AK10" i="4"/>
  <c r="AS19" i="4"/>
  <c r="AR18" i="4"/>
  <c r="AK18" i="4"/>
  <c r="AR11" i="4"/>
  <c r="AS10" i="4"/>
  <c r="AS18" i="4"/>
  <c r="AN19" i="4"/>
  <c r="AV19" i="4"/>
  <c r="AV20" i="4"/>
  <c r="AT18" i="4"/>
  <c r="AN20" i="4"/>
  <c r="AL20" i="4"/>
  <c r="AS20" i="4"/>
  <c r="AU20" i="4"/>
  <c r="Z20" i="4"/>
  <c r="AK20" i="4"/>
  <c r="AM21" i="4"/>
  <c r="AU21" i="4"/>
  <c r="H35" i="14" l="1"/>
  <c r="E37" i="14"/>
  <c r="Y11" i="14"/>
  <c r="AG11" i="14" s="1"/>
  <c r="H14" i="14"/>
  <c r="E9" i="14"/>
  <c r="AU19" i="4"/>
  <c r="AW19" i="4" s="1"/>
  <c r="C5" i="7"/>
  <c r="X5" i="7" s="1"/>
  <c r="F5" i="10"/>
  <c r="K14" i="4"/>
  <c r="F9" i="10"/>
  <c r="E12" i="14" s="1"/>
  <c r="Y5" i="7"/>
  <c r="K22" i="4"/>
  <c r="AA37" i="14"/>
  <c r="AH34" i="14"/>
  <c r="AA36" i="14"/>
  <c r="AA35" i="14"/>
  <c r="AA34" i="14"/>
  <c r="AH27" i="14"/>
  <c r="AA27" i="14"/>
  <c r="AA28" i="14"/>
  <c r="AH29" i="14"/>
  <c r="AA29" i="14"/>
  <c r="AH18" i="14"/>
  <c r="AA19" i="14"/>
  <c r="AA18" i="14"/>
  <c r="AH19" i="14"/>
  <c r="AA20" i="14"/>
  <c r="AH20" i="14"/>
  <c r="AA21" i="14"/>
  <c r="AH21" i="14"/>
  <c r="AH12" i="14"/>
  <c r="AA13" i="14"/>
  <c r="AH10" i="14"/>
  <c r="AA11" i="14"/>
  <c r="AH13" i="14"/>
  <c r="AA10" i="14"/>
  <c r="AA12" i="14"/>
  <c r="AA26" i="14"/>
  <c r="AH11" i="14"/>
  <c r="F13" i="11"/>
  <c r="F25" i="11"/>
  <c r="F3" i="11"/>
  <c r="F11" i="11"/>
  <c r="F8" i="11"/>
  <c r="F20" i="11"/>
  <c r="F10" i="11"/>
  <c r="F24" i="11"/>
  <c r="K22" i="14"/>
  <c r="AH37" i="14"/>
  <c r="K38" i="14"/>
  <c r="AH26" i="14"/>
  <c r="F23" i="11"/>
  <c r="F14" i="11"/>
  <c r="F7" i="11"/>
  <c r="F12" i="11"/>
  <c r="AW18" i="4"/>
  <c r="AO18" i="4"/>
  <c r="AF19" i="4"/>
  <c r="F15" i="11"/>
  <c r="AD11" i="4"/>
  <c r="F16" i="11"/>
  <c r="AO11" i="4"/>
  <c r="AB10" i="4"/>
  <c r="AE18" i="4"/>
  <c r="AC18" i="4"/>
  <c r="AE21" i="4"/>
  <c r="AF20" i="4"/>
  <c r="AF18" i="4"/>
  <c r="AD18" i="4"/>
  <c r="AO10" i="4"/>
  <c r="F2" i="11"/>
  <c r="AX11" i="4"/>
  <c r="AW11" i="4"/>
  <c r="AW10" i="4"/>
  <c r="AC10" i="4"/>
  <c r="AE11" i="4"/>
  <c r="AI10" i="4"/>
  <c r="AF11" i="4"/>
  <c r="Z13" i="4"/>
  <c r="AK13" i="4"/>
  <c r="AS13" i="4"/>
  <c r="AU13" i="4"/>
  <c r="AF10" i="4"/>
  <c r="AT21" i="4"/>
  <c r="AN21" i="4"/>
  <c r="AO21" i="4" s="1"/>
  <c r="AE10" i="4"/>
  <c r="AX10" i="4"/>
  <c r="AR21" i="4"/>
  <c r="AJ20" i="4"/>
  <c r="AI20" i="4" s="1"/>
  <c r="AC11" i="4"/>
  <c r="AP10" i="4"/>
  <c r="F19" i="11"/>
  <c r="AK21" i="4"/>
  <c r="AL21" i="4"/>
  <c r="AJ21" i="4"/>
  <c r="AR20" i="4"/>
  <c r="AX20" i="4" s="1"/>
  <c r="AM20" i="4"/>
  <c r="AO20" i="4" s="1"/>
  <c r="AS21" i="4"/>
  <c r="AV21" i="4"/>
  <c r="AW21" i="4" s="1"/>
  <c r="AT20" i="4"/>
  <c r="B12" i="9"/>
  <c r="C12" i="9" s="1"/>
  <c r="Q8" i="7"/>
  <c r="O8" i="7"/>
  <c r="S8" i="7"/>
  <c r="R8" i="7"/>
  <c r="Y8" i="7"/>
  <c r="E8" i="7"/>
  <c r="AA8" i="7"/>
  <c r="W8" i="7"/>
  <c r="P8" i="7"/>
  <c r="X8" i="7"/>
  <c r="Z8" i="7"/>
  <c r="AW20" i="4"/>
  <c r="Q12" i="7"/>
  <c r="R12" i="7"/>
  <c r="Z12" i="7"/>
  <c r="S12" i="7"/>
  <c r="Y12" i="7"/>
  <c r="X12" i="7"/>
  <c r="E12" i="7"/>
  <c r="W12" i="7"/>
  <c r="O12" i="7"/>
  <c r="P12" i="7"/>
  <c r="AA12" i="7"/>
  <c r="AC20" i="4"/>
  <c r="B23" i="2"/>
  <c r="AD10" i="4"/>
  <c r="AQ10" i="4"/>
  <c r="AR13" i="4"/>
  <c r="AJ13" i="4"/>
  <c r="AT13" i="4"/>
  <c r="AM13" i="4"/>
  <c r="AL13" i="4"/>
  <c r="C6" i="7"/>
  <c r="B5" i="9"/>
  <c r="C5" i="9" s="1"/>
  <c r="AV13" i="4"/>
  <c r="AN13" i="4"/>
  <c r="AX18" i="4"/>
  <c r="AQ18" i="4"/>
  <c r="AP18" i="4"/>
  <c r="AB18" i="4"/>
  <c r="AI18" i="4"/>
  <c r="E4" i="7"/>
  <c r="R4" i="7"/>
  <c r="O4" i="7"/>
  <c r="Y4" i="7"/>
  <c r="W4" i="7"/>
  <c r="Z4" i="7"/>
  <c r="AA4" i="7"/>
  <c r="X4" i="7"/>
  <c r="H4" i="7" s="1"/>
  <c r="Q4" i="7"/>
  <c r="S4" i="7"/>
  <c r="AQ11" i="4"/>
  <c r="AD19" i="4"/>
  <c r="AK19" i="4"/>
  <c r="AC19" i="4" s="1"/>
  <c r="AJ19" i="4"/>
  <c r="Z19" i="4"/>
  <c r="AM19" i="4"/>
  <c r="AR19" i="4"/>
  <c r="AJ11" i="4"/>
  <c r="C13" i="7"/>
  <c r="C9" i="7"/>
  <c r="F13" i="10"/>
  <c r="B8" i="9"/>
  <c r="C8" i="9" s="1"/>
  <c r="H10" i="4" l="1"/>
  <c r="E13" i="4"/>
  <c r="E11" i="4"/>
  <c r="AA5" i="7"/>
  <c r="R5" i="7"/>
  <c r="H37" i="14"/>
  <c r="E36" i="14"/>
  <c r="H20" i="14"/>
  <c r="H21" i="14"/>
  <c r="Y18" i="14"/>
  <c r="AG18" i="14" s="1"/>
  <c r="E18" i="14"/>
  <c r="S5" i="7"/>
  <c r="T5" i="7" s="1"/>
  <c r="E5" i="7"/>
  <c r="Z5" i="7"/>
  <c r="P5" i="7"/>
  <c r="H5" i="7" s="1"/>
  <c r="W5" i="7"/>
  <c r="AC5" i="7" s="1"/>
  <c r="O5" i="7"/>
  <c r="Q5" i="7"/>
  <c r="I5" i="7" s="1"/>
  <c r="F6" i="10"/>
  <c r="E18" i="4" s="1"/>
  <c r="Y36" i="14"/>
  <c r="AG36" i="14" s="1"/>
  <c r="C10" i="7"/>
  <c r="F10" i="10"/>
  <c r="E17" i="14" s="1"/>
  <c r="B9" i="9"/>
  <c r="C9" i="9" s="1"/>
  <c r="AY27" i="14"/>
  <c r="AY21" i="14"/>
  <c r="AY20" i="14"/>
  <c r="AY19" i="14"/>
  <c r="AY18" i="14"/>
  <c r="AY10" i="14"/>
  <c r="AY12" i="14"/>
  <c r="AY13" i="14"/>
  <c r="AY11" i="14"/>
  <c r="AY26" i="14"/>
  <c r="AY28" i="14"/>
  <c r="AY29" i="14"/>
  <c r="AY37" i="14"/>
  <c r="AY35" i="14"/>
  <c r="AY36" i="14"/>
  <c r="AY34" i="14"/>
  <c r="AP20" i="4"/>
  <c r="AH20" i="4" s="1"/>
  <c r="AB8" i="7"/>
  <c r="AQ20" i="4"/>
  <c r="AQ21" i="4"/>
  <c r="AD21" i="4"/>
  <c r="AD20" i="4"/>
  <c r="AA18" i="4"/>
  <c r="AF21" i="4"/>
  <c r="AB21" i="4"/>
  <c r="AW13" i="4"/>
  <c r="AA10" i="4"/>
  <c r="H12" i="7"/>
  <c r="AF13" i="4"/>
  <c r="AC13" i="4"/>
  <c r="AH10" i="4"/>
  <c r="K4" i="7"/>
  <c r="AB4" i="7"/>
  <c r="I4" i="7"/>
  <c r="AH18" i="4"/>
  <c r="AI21" i="4"/>
  <c r="AX21" i="4"/>
  <c r="AE20" i="4"/>
  <c r="I8" i="7"/>
  <c r="AP21" i="4"/>
  <c r="AC21" i="4"/>
  <c r="AB20" i="4"/>
  <c r="W9" i="7"/>
  <c r="P9" i="7"/>
  <c r="S9" i="7"/>
  <c r="Q9" i="7"/>
  <c r="O9" i="7"/>
  <c r="AA9" i="7"/>
  <c r="X9" i="7"/>
  <c r="Y9" i="7"/>
  <c r="Z9" i="7"/>
  <c r="R9" i="7"/>
  <c r="E9" i="7"/>
  <c r="J4" i="7"/>
  <c r="T4" i="7"/>
  <c r="N8" i="7"/>
  <c r="G8" i="7"/>
  <c r="U8" i="7"/>
  <c r="Q13" i="7"/>
  <c r="X13" i="7"/>
  <c r="Z13" i="7"/>
  <c r="W13" i="7"/>
  <c r="Y13" i="7"/>
  <c r="O13" i="7"/>
  <c r="P13" i="7"/>
  <c r="S13" i="7"/>
  <c r="E13" i="7"/>
  <c r="R13" i="7"/>
  <c r="AA13" i="7"/>
  <c r="AO19" i="4"/>
  <c r="AE19" i="4"/>
  <c r="J12" i="7"/>
  <c r="T12" i="7"/>
  <c r="AK12" i="4"/>
  <c r="AN12" i="4"/>
  <c r="AV12" i="4"/>
  <c r="AS12" i="4"/>
  <c r="AT12" i="4"/>
  <c r="AM12" i="4"/>
  <c r="Z12" i="4"/>
  <c r="AL12" i="4"/>
  <c r="AU12" i="4"/>
  <c r="AR12" i="4"/>
  <c r="AD13" i="4"/>
  <c r="AX13" i="4"/>
  <c r="AQ13" i="4"/>
  <c r="G12" i="7"/>
  <c r="N12" i="7"/>
  <c r="U12" i="7"/>
  <c r="I12" i="7"/>
  <c r="AC8" i="7"/>
  <c r="V8" i="7"/>
  <c r="T8" i="7"/>
  <c r="J8" i="7"/>
  <c r="AQ19" i="4"/>
  <c r="AX19" i="4"/>
  <c r="AB12" i="7"/>
  <c r="AC4" i="7"/>
  <c r="V4" i="7"/>
  <c r="AI13" i="4"/>
  <c r="AB13" i="4"/>
  <c r="AP13" i="4"/>
  <c r="B24" i="2"/>
  <c r="H8" i="7"/>
  <c r="B13" i="9"/>
  <c r="C13" i="9" s="1"/>
  <c r="F14" i="10"/>
  <c r="C14" i="7"/>
  <c r="AP11" i="4"/>
  <c r="AH11" i="4" s="1"/>
  <c r="AI11" i="4"/>
  <c r="AB11" i="4"/>
  <c r="AA11" i="4" s="1"/>
  <c r="AB19" i="4"/>
  <c r="AA19" i="4" s="1"/>
  <c r="AP19" i="4"/>
  <c r="AI19" i="4"/>
  <c r="N4" i="7"/>
  <c r="U4" i="7"/>
  <c r="G4" i="7"/>
  <c r="Z6" i="7"/>
  <c r="AA6" i="7"/>
  <c r="P6" i="7"/>
  <c r="E6" i="7"/>
  <c r="O6" i="7"/>
  <c r="Q6" i="7"/>
  <c r="X6" i="7"/>
  <c r="S6" i="7"/>
  <c r="Y6" i="7"/>
  <c r="R6" i="7"/>
  <c r="W6" i="7"/>
  <c r="AE13" i="4"/>
  <c r="AO13" i="4"/>
  <c r="V12" i="7"/>
  <c r="AC12" i="7"/>
  <c r="K12" i="7"/>
  <c r="K8" i="7"/>
  <c r="E20" i="14" l="1"/>
  <c r="H22" i="14"/>
  <c r="AB5" i="7"/>
  <c r="J5" i="7"/>
  <c r="K5" i="7"/>
  <c r="E12" i="4"/>
  <c r="H14" i="4"/>
  <c r="E10" i="4"/>
  <c r="Y19" i="14"/>
  <c r="AG19" i="14" s="1"/>
  <c r="Y18" i="4"/>
  <c r="AG18" i="4" s="1"/>
  <c r="H22" i="4"/>
  <c r="H20" i="4"/>
  <c r="V5" i="7"/>
  <c r="G5" i="7"/>
  <c r="F5" i="7" s="1"/>
  <c r="U5" i="7"/>
  <c r="M5" i="7" s="1"/>
  <c r="Y10" i="4"/>
  <c r="AG10" i="4" s="1"/>
  <c r="C7" i="7"/>
  <c r="B6" i="9"/>
  <c r="C6" i="9" s="1"/>
  <c r="N5" i="7"/>
  <c r="B10" i="9"/>
  <c r="C10" i="9" s="1"/>
  <c r="C11" i="7"/>
  <c r="O10" i="7"/>
  <c r="S10" i="7"/>
  <c r="Q10" i="7"/>
  <c r="X10" i="7"/>
  <c r="Y10" i="7"/>
  <c r="AA10" i="7"/>
  <c r="Z10" i="7"/>
  <c r="P10" i="7"/>
  <c r="W10" i="7"/>
  <c r="R10" i="7"/>
  <c r="E10" i="7"/>
  <c r="AA20" i="4"/>
  <c r="AH19" i="4"/>
  <c r="K9" i="7"/>
  <c r="F4" i="7"/>
  <c r="I6" i="7"/>
  <c r="AA21" i="4"/>
  <c r="F12" i="7"/>
  <c r="AD12" i="4"/>
  <c r="AH21" i="4"/>
  <c r="K13" i="7"/>
  <c r="H13" i="7"/>
  <c r="F8" i="7"/>
  <c r="V13" i="7"/>
  <c r="AC13" i="7"/>
  <c r="M8" i="7"/>
  <c r="AB12" i="4"/>
  <c r="AP12" i="4"/>
  <c r="AI12" i="4"/>
  <c r="AB13" i="7"/>
  <c r="H9" i="7"/>
  <c r="G6" i="7"/>
  <c r="U6" i="7"/>
  <c r="N6" i="7"/>
  <c r="AB6" i="7"/>
  <c r="AH13" i="4"/>
  <c r="AQ12" i="4"/>
  <c r="AX12" i="4"/>
  <c r="AE12" i="4"/>
  <c r="AO12" i="4"/>
  <c r="AF12" i="4"/>
  <c r="T13" i="7"/>
  <c r="J13" i="7"/>
  <c r="G13" i="7"/>
  <c r="N13" i="7"/>
  <c r="U13" i="7"/>
  <c r="D5" i="7"/>
  <c r="L4" i="7"/>
  <c r="AB9" i="7"/>
  <c r="U9" i="7"/>
  <c r="N9" i="7"/>
  <c r="G9" i="7"/>
  <c r="V9" i="7"/>
  <c r="AC9" i="7"/>
  <c r="V6" i="7"/>
  <c r="AC6" i="7"/>
  <c r="H6" i="7"/>
  <c r="C15" i="7"/>
  <c r="F15" i="10"/>
  <c r="B14" i="9"/>
  <c r="C14" i="9" s="1"/>
  <c r="B25" i="2"/>
  <c r="T6" i="7"/>
  <c r="J6" i="7"/>
  <c r="T9" i="7"/>
  <c r="J9" i="7"/>
  <c r="K6" i="7"/>
  <c r="M4" i="7"/>
  <c r="Q14" i="7"/>
  <c r="O14" i="7"/>
  <c r="P14" i="7"/>
  <c r="AA14" i="7"/>
  <c r="Z14" i="7"/>
  <c r="X14" i="7"/>
  <c r="Y14" i="7"/>
  <c r="R14" i="7"/>
  <c r="S14" i="7"/>
  <c r="W14" i="7"/>
  <c r="E14" i="7"/>
  <c r="AA13" i="4"/>
  <c r="M12" i="7"/>
  <c r="AW12" i="4"/>
  <c r="AC12" i="4"/>
  <c r="I13" i="7"/>
  <c r="I9" i="7"/>
  <c r="H29" i="14" l="1"/>
  <c r="Y26" i="14"/>
  <c r="AG26" i="14" s="1"/>
  <c r="E25" i="14"/>
  <c r="H28" i="14"/>
  <c r="Y13" i="4"/>
  <c r="AG13" i="4" s="1"/>
  <c r="K10" i="7"/>
  <c r="P7" i="7"/>
  <c r="O7" i="7"/>
  <c r="W7" i="7"/>
  <c r="S7" i="7"/>
  <c r="R7" i="7"/>
  <c r="Q7" i="7"/>
  <c r="Z7" i="7"/>
  <c r="Y7" i="7"/>
  <c r="E7" i="7"/>
  <c r="AA7" i="7"/>
  <c r="X7" i="7"/>
  <c r="AY18" i="4"/>
  <c r="AC10" i="7"/>
  <c r="V10" i="7"/>
  <c r="N10" i="7"/>
  <c r="G10" i="7"/>
  <c r="U10" i="7"/>
  <c r="H10" i="7"/>
  <c r="P11" i="7"/>
  <c r="X11" i="7"/>
  <c r="Q11" i="7"/>
  <c r="E11" i="7"/>
  <c r="Y11" i="7"/>
  <c r="Z11" i="7"/>
  <c r="O11" i="7"/>
  <c r="R11" i="7"/>
  <c r="S11" i="7"/>
  <c r="W11" i="7"/>
  <c r="AA11" i="7"/>
  <c r="T10" i="7"/>
  <c r="J10" i="7"/>
  <c r="AB10" i="7"/>
  <c r="I10" i="7"/>
  <c r="AY19" i="4"/>
  <c r="AY21" i="4"/>
  <c r="AY20" i="4"/>
  <c r="H14" i="7"/>
  <c r="M6" i="7"/>
  <c r="D6" i="7"/>
  <c r="L5" i="7"/>
  <c r="M9" i="7"/>
  <c r="M13" i="7"/>
  <c r="AH12" i="4"/>
  <c r="AY13" i="4" s="1"/>
  <c r="AC14" i="7"/>
  <c r="V14" i="7"/>
  <c r="U14" i="7"/>
  <c r="G14" i="7"/>
  <c r="N14" i="7"/>
  <c r="B15" i="9"/>
  <c r="C15" i="9" s="1"/>
  <c r="C16" i="7"/>
  <c r="F16" i="10"/>
  <c r="F6" i="7"/>
  <c r="AA12" i="4"/>
  <c r="T14" i="7"/>
  <c r="J14" i="7"/>
  <c r="K14" i="7"/>
  <c r="AB14" i="7"/>
  <c r="I14" i="7"/>
  <c r="B26" i="2"/>
  <c r="W15" i="7"/>
  <c r="AA15" i="7"/>
  <c r="P15" i="7"/>
  <c r="S15" i="7"/>
  <c r="O15" i="7"/>
  <c r="Q15" i="7"/>
  <c r="E15" i="7"/>
  <c r="Y15" i="7"/>
  <c r="Z15" i="7"/>
  <c r="X15" i="7"/>
  <c r="R15" i="7"/>
  <c r="F9" i="7"/>
  <c r="F13" i="7"/>
  <c r="H18" i="4" l="1"/>
  <c r="K7" i="7"/>
  <c r="AB7" i="7"/>
  <c r="V7" i="7"/>
  <c r="AC7" i="7"/>
  <c r="I7" i="7"/>
  <c r="U7" i="7"/>
  <c r="N7" i="7"/>
  <c r="G7" i="7"/>
  <c r="J7" i="7"/>
  <c r="T7" i="7"/>
  <c r="H7" i="7"/>
  <c r="Z37" i="4"/>
  <c r="K11" i="7"/>
  <c r="AB11" i="7"/>
  <c r="F10" i="7"/>
  <c r="H11" i="7"/>
  <c r="J11" i="7"/>
  <c r="T11" i="7"/>
  <c r="AC11" i="7"/>
  <c r="V11" i="7"/>
  <c r="N11" i="7"/>
  <c r="U11" i="7"/>
  <c r="G11" i="7"/>
  <c r="I11" i="7"/>
  <c r="M10" i="7"/>
  <c r="M14" i="7"/>
  <c r="I15" i="7"/>
  <c r="F14" i="7"/>
  <c r="G15" i="7"/>
  <c r="U15" i="7"/>
  <c r="N15" i="7"/>
  <c r="K15" i="7"/>
  <c r="B16" i="9"/>
  <c r="C16" i="9" s="1"/>
  <c r="C17" i="7"/>
  <c r="F17" i="10"/>
  <c r="AY12" i="4"/>
  <c r="AY11" i="4"/>
  <c r="AY10" i="4"/>
  <c r="AB15" i="7"/>
  <c r="V15" i="7"/>
  <c r="AC15" i="7"/>
  <c r="R16" i="7"/>
  <c r="P16" i="7"/>
  <c r="O16" i="7"/>
  <c r="Y16" i="7"/>
  <c r="S16" i="7"/>
  <c r="X16" i="7"/>
  <c r="Z16" i="7"/>
  <c r="E16" i="7"/>
  <c r="AA16" i="7"/>
  <c r="W16" i="7"/>
  <c r="Q16" i="7"/>
  <c r="D7" i="7"/>
  <c r="L6" i="7"/>
  <c r="J15" i="7"/>
  <c r="T15" i="7"/>
  <c r="H15" i="7"/>
  <c r="B27" i="2"/>
  <c r="Y12" i="4" l="1"/>
  <c r="AG12" i="4" s="1"/>
  <c r="H12" i="4"/>
  <c r="H13" i="4"/>
  <c r="E9" i="4"/>
  <c r="M7" i="7"/>
  <c r="F7" i="7"/>
  <c r="AU39" i="4"/>
  <c r="Y39" i="4"/>
  <c r="AV39" i="4"/>
  <c r="AT39" i="4"/>
  <c r="AJ39" i="4"/>
  <c r="AS39" i="4"/>
  <c r="AR39" i="4"/>
  <c r="AN39" i="4"/>
  <c r="AL39" i="4"/>
  <c r="AK39" i="4"/>
  <c r="AM39" i="4"/>
  <c r="AS38" i="4"/>
  <c r="AT38" i="4"/>
  <c r="AJ38" i="4"/>
  <c r="AK38" i="4"/>
  <c r="AN38" i="4"/>
  <c r="AR38" i="4"/>
  <c r="Y38" i="4"/>
  <c r="AV38" i="4"/>
  <c r="AM38" i="4"/>
  <c r="AU38" i="4"/>
  <c r="AL38" i="4"/>
  <c r="AU37" i="4"/>
  <c r="Y37" i="4"/>
  <c r="AR37" i="4"/>
  <c r="AM37" i="4"/>
  <c r="AS37" i="4"/>
  <c r="AN37" i="4"/>
  <c r="AV37" i="4"/>
  <c r="AL37" i="4"/>
  <c r="AT37" i="4"/>
  <c r="AJ37" i="4"/>
  <c r="AK37" i="4"/>
  <c r="M11" i="7"/>
  <c r="F11" i="7"/>
  <c r="AB16" i="7"/>
  <c r="F18" i="10"/>
  <c r="C18" i="7"/>
  <c r="B17" i="9"/>
  <c r="C17" i="9" s="1"/>
  <c r="I16" i="7"/>
  <c r="G16" i="7"/>
  <c r="N16" i="7"/>
  <c r="U16" i="7"/>
  <c r="S17" i="7"/>
  <c r="X17" i="7"/>
  <c r="Z17" i="7"/>
  <c r="P17" i="7"/>
  <c r="Q17" i="7"/>
  <c r="E17" i="7"/>
  <c r="AA17" i="7"/>
  <c r="O17" i="7"/>
  <c r="R17" i="7"/>
  <c r="Y17" i="7"/>
  <c r="W17" i="7"/>
  <c r="V16" i="7"/>
  <c r="AC16" i="7"/>
  <c r="H16" i="7"/>
  <c r="Z38" i="4"/>
  <c r="F15" i="7"/>
  <c r="B28" i="2"/>
  <c r="M15" i="7"/>
  <c r="D8" i="7"/>
  <c r="L7" i="7"/>
  <c r="K16" i="7"/>
  <c r="T16" i="7"/>
  <c r="J16" i="7"/>
  <c r="H33" i="14" l="1"/>
  <c r="Y34" i="14"/>
  <c r="AG34" i="14" s="1"/>
  <c r="Y35" i="14"/>
  <c r="AG35" i="14" s="1"/>
  <c r="H34" i="14"/>
  <c r="E35" i="14"/>
  <c r="E38" i="14"/>
  <c r="AC37" i="4"/>
  <c r="AW37" i="4"/>
  <c r="AB37" i="4"/>
  <c r="AF37" i="4"/>
  <c r="AX37" i="4"/>
  <c r="AP37" i="4"/>
  <c r="AE37" i="4"/>
  <c r="AO37" i="4"/>
  <c r="AI37" i="4"/>
  <c r="AQ37" i="4"/>
  <c r="AD37" i="4"/>
  <c r="AD38" i="4"/>
  <c r="D9" i="7"/>
  <c r="L8" i="7"/>
  <c r="AX38" i="4"/>
  <c r="AQ38" i="4"/>
  <c r="AC38" i="4"/>
  <c r="N17" i="7"/>
  <c r="U17" i="7"/>
  <c r="G17" i="7"/>
  <c r="H17" i="7"/>
  <c r="M16" i="7"/>
  <c r="B29" i="2"/>
  <c r="AB38" i="4"/>
  <c r="AI38" i="4"/>
  <c r="AP38" i="4"/>
  <c r="AC17" i="7"/>
  <c r="V17" i="7"/>
  <c r="AB17" i="7"/>
  <c r="Z18" i="7"/>
  <c r="AA18" i="7"/>
  <c r="E18" i="7"/>
  <c r="R18" i="7"/>
  <c r="Y18" i="7"/>
  <c r="X18" i="7"/>
  <c r="P18" i="7"/>
  <c r="S18" i="7"/>
  <c r="O18" i="7"/>
  <c r="Q18" i="7"/>
  <c r="W18" i="7"/>
  <c r="F16" i="7"/>
  <c r="C19" i="7"/>
  <c r="B18" i="9"/>
  <c r="C18" i="9" s="1"/>
  <c r="F19" i="10"/>
  <c r="AW38" i="4"/>
  <c r="AF38" i="4"/>
  <c r="AO38" i="4"/>
  <c r="AE38" i="4"/>
  <c r="J17" i="7"/>
  <c r="T17" i="7"/>
  <c r="I17" i="7"/>
  <c r="K17" i="7"/>
  <c r="Z39" i="4"/>
  <c r="E26" i="14" l="1"/>
  <c r="E28" i="14"/>
  <c r="H30" i="14"/>
  <c r="E33" i="14"/>
  <c r="AH37" i="4"/>
  <c r="AA37" i="4"/>
  <c r="AG37" i="4"/>
  <c r="AA38" i="4"/>
  <c r="AC39" i="4"/>
  <c r="AD39" i="4"/>
  <c r="I18" i="7"/>
  <c r="F17" i="7"/>
  <c r="Z40" i="4"/>
  <c r="AU40" i="4"/>
  <c r="AV40" i="4"/>
  <c r="AN40" i="4"/>
  <c r="AS40" i="4"/>
  <c r="AJ40" i="4"/>
  <c r="AL40" i="4"/>
  <c r="AR40" i="4"/>
  <c r="AM40" i="4"/>
  <c r="AK40" i="4"/>
  <c r="AT40" i="4"/>
  <c r="AE39" i="4"/>
  <c r="AO39" i="4"/>
  <c r="AG38" i="4"/>
  <c r="V18" i="7"/>
  <c r="AC18" i="7"/>
  <c r="H18" i="7"/>
  <c r="AF39" i="4"/>
  <c r="S19" i="7"/>
  <c r="E19" i="7"/>
  <c r="R19" i="7"/>
  <c r="X19" i="7"/>
  <c r="W19" i="7"/>
  <c r="Z19" i="7"/>
  <c r="Y19" i="7"/>
  <c r="O19" i="7"/>
  <c r="P19" i="7"/>
  <c r="Q19" i="7"/>
  <c r="AA19" i="7"/>
  <c r="G18" i="7"/>
  <c r="N18" i="7"/>
  <c r="U18" i="7"/>
  <c r="AB18" i="7"/>
  <c r="AH38" i="4"/>
  <c r="M17" i="7"/>
  <c r="D10" i="7"/>
  <c r="L9" i="7"/>
  <c r="AX39" i="4"/>
  <c r="AQ39" i="4"/>
  <c r="AP39" i="4"/>
  <c r="AB39" i="4"/>
  <c r="AI39" i="4"/>
  <c r="AW39" i="4"/>
  <c r="B19" i="9"/>
  <c r="C19" i="9" s="1"/>
  <c r="F20" i="10"/>
  <c r="C20" i="7"/>
  <c r="K18" i="7"/>
  <c r="T18" i="7"/>
  <c r="J18" i="7"/>
  <c r="Y21" i="14" l="1"/>
  <c r="AG21" i="14" s="1"/>
  <c r="H18" i="14"/>
  <c r="Y13" i="14"/>
  <c r="AG13" i="14" s="1"/>
  <c r="H11" i="14"/>
  <c r="H10" i="14"/>
  <c r="E14" i="14"/>
  <c r="AA39" i="4"/>
  <c r="AW40" i="4"/>
  <c r="F18" i="7"/>
  <c r="AF40" i="4"/>
  <c r="J19" i="7"/>
  <c r="T19" i="7"/>
  <c r="AE40" i="4"/>
  <c r="AO40" i="4"/>
  <c r="I19" i="7"/>
  <c r="AB19" i="7"/>
  <c r="AH39" i="4"/>
  <c r="D11" i="7"/>
  <c r="L10" i="7"/>
  <c r="G19" i="7"/>
  <c r="N19" i="7"/>
  <c r="U19" i="7"/>
  <c r="AG39" i="4"/>
  <c r="AC40" i="4"/>
  <c r="AB40" i="4"/>
  <c r="AP40" i="4"/>
  <c r="AI40" i="4"/>
  <c r="S20" i="7"/>
  <c r="AA20" i="7"/>
  <c r="P20" i="7"/>
  <c r="Z20" i="7"/>
  <c r="R20" i="7"/>
  <c r="X20" i="7"/>
  <c r="O20" i="7"/>
  <c r="W20" i="7"/>
  <c r="Y20" i="7"/>
  <c r="E20" i="7"/>
  <c r="Q20" i="7"/>
  <c r="M18" i="7"/>
  <c r="AX40" i="4"/>
  <c r="AQ40" i="4"/>
  <c r="B20" i="9"/>
  <c r="C20" i="9" s="1"/>
  <c r="F21" i="10"/>
  <c r="C21" i="7"/>
  <c r="H19" i="7"/>
  <c r="V19" i="7"/>
  <c r="AC19" i="7"/>
  <c r="K19" i="7"/>
  <c r="AD40" i="4"/>
  <c r="E34" i="14" l="1"/>
  <c r="H38" i="14"/>
  <c r="Y37" i="14"/>
  <c r="AG37" i="14" s="1"/>
  <c r="H36" i="14"/>
  <c r="Y27" i="14"/>
  <c r="AG27" i="14" s="1"/>
  <c r="E29" i="14"/>
  <c r="AG40" i="4"/>
  <c r="M19" i="7"/>
  <c r="K20" i="7"/>
  <c r="AB20" i="7"/>
  <c r="T20" i="7"/>
  <c r="J20" i="7"/>
  <c r="Y21" i="7"/>
  <c r="O21" i="7"/>
  <c r="AA21" i="7"/>
  <c r="X21" i="7"/>
  <c r="W21" i="7"/>
  <c r="P21" i="7"/>
  <c r="S21" i="7"/>
  <c r="Z21" i="7"/>
  <c r="Q21" i="7"/>
  <c r="E21" i="7"/>
  <c r="R21" i="7"/>
  <c r="V20" i="7"/>
  <c r="AC20" i="7"/>
  <c r="B21" i="9"/>
  <c r="C21" i="9" s="1"/>
  <c r="F22" i="10"/>
  <c r="C22" i="7"/>
  <c r="I20" i="7"/>
  <c r="G20" i="7"/>
  <c r="N20" i="7"/>
  <c r="U20" i="7"/>
  <c r="H20" i="7"/>
  <c r="AH40" i="4"/>
  <c r="AY39" i="4" s="1"/>
  <c r="F19" i="7"/>
  <c r="AA40" i="4"/>
  <c r="L11" i="7"/>
  <c r="D12" i="7"/>
  <c r="BA37" i="14" l="1"/>
  <c r="AZ37" i="14"/>
  <c r="BB37" i="14"/>
  <c r="BA36" i="14"/>
  <c r="BB35" i="14"/>
  <c r="BA35" i="14"/>
  <c r="AZ36" i="14"/>
  <c r="AZ35" i="14"/>
  <c r="BA34" i="14"/>
  <c r="BB34" i="14"/>
  <c r="BB36" i="14"/>
  <c r="AZ34" i="14"/>
  <c r="H21" i="4"/>
  <c r="E17" i="4"/>
  <c r="Y20" i="4"/>
  <c r="AG20" i="4" s="1"/>
  <c r="E19" i="4"/>
  <c r="Y29" i="14"/>
  <c r="AG29" i="14" s="1"/>
  <c r="E27" i="14"/>
  <c r="H26" i="14"/>
  <c r="I21" i="7"/>
  <c r="AB21" i="7"/>
  <c r="BB37" i="4"/>
  <c r="BB38" i="4"/>
  <c r="AZ37" i="4"/>
  <c r="BA37" i="4"/>
  <c r="AY38" i="4"/>
  <c r="BB39" i="4"/>
  <c r="M20" i="7"/>
  <c r="K21" i="7"/>
  <c r="AC21" i="7"/>
  <c r="V21" i="7"/>
  <c r="P22" i="7"/>
  <c r="E22" i="7"/>
  <c r="Q22" i="7"/>
  <c r="Z22" i="7"/>
  <c r="Y22" i="7"/>
  <c r="R22" i="7"/>
  <c r="S22" i="7"/>
  <c r="X22" i="7"/>
  <c r="O22" i="7"/>
  <c r="W22" i="7"/>
  <c r="AA22" i="7"/>
  <c r="L12" i="7"/>
  <c r="D13" i="7"/>
  <c r="AY40" i="4"/>
  <c r="AZ40" i="4"/>
  <c r="BA40" i="4"/>
  <c r="BB40" i="4"/>
  <c r="AZ38" i="4"/>
  <c r="BA38" i="4"/>
  <c r="F20" i="7"/>
  <c r="B22" i="9"/>
  <c r="C22" i="9" s="1"/>
  <c r="C23" i="7"/>
  <c r="F23" i="10"/>
  <c r="AY37" i="4"/>
  <c r="T21" i="7"/>
  <c r="J21" i="7"/>
  <c r="BA39" i="4"/>
  <c r="H21" i="7"/>
  <c r="G21" i="7"/>
  <c r="U21" i="7"/>
  <c r="N21" i="7"/>
  <c r="AZ39" i="4"/>
  <c r="E21" i="14" l="1"/>
  <c r="E19" i="14"/>
  <c r="W34" i="14"/>
  <c r="W35" i="14"/>
  <c r="W36" i="14"/>
  <c r="W37" i="14"/>
  <c r="Y12" i="14"/>
  <c r="AG12" i="14" s="1"/>
  <c r="H9" i="14"/>
  <c r="E11" i="14"/>
  <c r="E13" i="14"/>
  <c r="W37" i="4"/>
  <c r="H22" i="7"/>
  <c r="W39" i="4"/>
  <c r="W38" i="4"/>
  <c r="L13" i="7"/>
  <c r="D14" i="7"/>
  <c r="AC22" i="7"/>
  <c r="V22" i="7"/>
  <c r="T22" i="7"/>
  <c r="J22" i="7"/>
  <c r="F21" i="7"/>
  <c r="Y23" i="7"/>
  <c r="W23" i="7"/>
  <c r="Q23" i="7"/>
  <c r="E23" i="7"/>
  <c r="S23" i="7"/>
  <c r="O23" i="7"/>
  <c r="X23" i="7"/>
  <c r="AA23" i="7"/>
  <c r="P23" i="7"/>
  <c r="R23" i="7"/>
  <c r="Z23" i="7"/>
  <c r="W40" i="4"/>
  <c r="K22" i="7"/>
  <c r="I22" i="7"/>
  <c r="U22" i="7"/>
  <c r="N22" i="7"/>
  <c r="G22" i="7"/>
  <c r="M21" i="7"/>
  <c r="F24" i="10"/>
  <c r="C24" i="7"/>
  <c r="B23" i="9"/>
  <c r="C23" i="9" s="1"/>
  <c r="AB22" i="7"/>
  <c r="L35" i="14" l="1"/>
  <c r="L37" i="14"/>
  <c r="L36" i="14"/>
  <c r="L38" i="14"/>
  <c r="E20" i="4"/>
  <c r="Y21" i="4"/>
  <c r="AG21" i="4" s="1"/>
  <c r="E22" i="4"/>
  <c r="Y20" i="14"/>
  <c r="AG20" i="14" s="1"/>
  <c r="BB21" i="14" s="1"/>
  <c r="E22" i="14"/>
  <c r="H17" i="14"/>
  <c r="H19" i="14"/>
  <c r="S40" i="4"/>
  <c r="M39" i="4"/>
  <c r="N41" i="4"/>
  <c r="H23" i="7"/>
  <c r="K23" i="7"/>
  <c r="M22" i="7"/>
  <c r="L14" i="7"/>
  <c r="D15" i="7"/>
  <c r="S24" i="7"/>
  <c r="AA24" i="7"/>
  <c r="X24" i="7"/>
  <c r="P24" i="7"/>
  <c r="E24" i="7"/>
  <c r="Z24" i="7"/>
  <c r="O24" i="7"/>
  <c r="Y24" i="7"/>
  <c r="Q24" i="7"/>
  <c r="R24" i="7"/>
  <c r="W24" i="7"/>
  <c r="F22" i="7"/>
  <c r="AB23" i="7"/>
  <c r="I23" i="7"/>
  <c r="C25" i="7"/>
  <c r="F25" i="10"/>
  <c r="B24" i="9"/>
  <c r="C24" i="9" s="1"/>
  <c r="T23" i="7"/>
  <c r="J23" i="7"/>
  <c r="G23" i="7"/>
  <c r="U23" i="7"/>
  <c r="N23" i="7"/>
  <c r="AC23" i="7"/>
  <c r="V23" i="7"/>
  <c r="Y11" i="4" l="1"/>
  <c r="AG11" i="4" s="1"/>
  <c r="H9" i="4"/>
  <c r="E14" i="4"/>
  <c r="H11" i="4"/>
  <c r="Q38" i="14"/>
  <c r="T38" i="14"/>
  <c r="S38" i="14"/>
  <c r="N38" i="14"/>
  <c r="M38" i="14"/>
  <c r="P38" i="14"/>
  <c r="O38" i="14"/>
  <c r="R38" i="14"/>
  <c r="Q36" i="14"/>
  <c r="R36" i="14"/>
  <c r="S36" i="14"/>
  <c r="M36" i="14"/>
  <c r="D14" i="15" s="1"/>
  <c r="N36" i="14"/>
  <c r="P36" i="14"/>
  <c r="O36" i="14"/>
  <c r="T36" i="14"/>
  <c r="T37" i="14"/>
  <c r="X31" i="4"/>
  <c r="N37" i="14"/>
  <c r="M37" i="14"/>
  <c r="R37" i="14"/>
  <c r="S37" i="14"/>
  <c r="P37" i="14"/>
  <c r="O37" i="14"/>
  <c r="Q37" i="14"/>
  <c r="S35" i="14"/>
  <c r="N35" i="14"/>
  <c r="T35" i="14"/>
  <c r="M35" i="14"/>
  <c r="D16" i="15" s="1"/>
  <c r="E16" i="15" s="1"/>
  <c r="R35" i="14"/>
  <c r="O35" i="14"/>
  <c r="P35" i="14"/>
  <c r="Q35" i="14"/>
  <c r="D44" i="11"/>
  <c r="AZ18" i="14"/>
  <c r="BB18" i="14"/>
  <c r="AZ20" i="14"/>
  <c r="AZ19" i="14"/>
  <c r="AZ21" i="14"/>
  <c r="BA18" i="14"/>
  <c r="BB19" i="14"/>
  <c r="BA20" i="14"/>
  <c r="BA21" i="14"/>
  <c r="BA19" i="14"/>
  <c r="BB20" i="14"/>
  <c r="Y10" i="14"/>
  <c r="AG10" i="14" s="1"/>
  <c r="BB10" i="14" s="1"/>
  <c r="E10" i="14"/>
  <c r="H12" i="14"/>
  <c r="H13" i="14"/>
  <c r="R38" i="4"/>
  <c r="O38" i="4"/>
  <c r="M38" i="4"/>
  <c r="N38" i="4"/>
  <c r="Q38" i="4"/>
  <c r="S38" i="4"/>
  <c r="T38" i="4"/>
  <c r="P38" i="4"/>
  <c r="O41" i="4"/>
  <c r="S39" i="4"/>
  <c r="P41" i="4"/>
  <c r="M41" i="4"/>
  <c r="Q41" i="4"/>
  <c r="R41" i="4"/>
  <c r="S41" i="4"/>
  <c r="T41" i="4"/>
  <c r="N39" i="4"/>
  <c r="T39" i="4"/>
  <c r="Q39" i="4"/>
  <c r="R39" i="4"/>
  <c r="O39" i="4"/>
  <c r="P39" i="4"/>
  <c r="N40" i="4"/>
  <c r="T40" i="4"/>
  <c r="O40" i="4"/>
  <c r="M40" i="4"/>
  <c r="R40" i="4"/>
  <c r="P40" i="4"/>
  <c r="Q40" i="4"/>
  <c r="AB24" i="7"/>
  <c r="I24" i="7"/>
  <c r="M23" i="7"/>
  <c r="H24" i="7"/>
  <c r="T24" i="7"/>
  <c r="J24" i="7"/>
  <c r="K24" i="7"/>
  <c r="F23" i="7"/>
  <c r="C26" i="7"/>
  <c r="F26" i="10"/>
  <c r="B25" i="9"/>
  <c r="C25" i="9" s="1"/>
  <c r="L15" i="7"/>
  <c r="D16" i="7"/>
  <c r="O25" i="7"/>
  <c r="AA25" i="7"/>
  <c r="Y25" i="7"/>
  <c r="P25" i="7"/>
  <c r="Z25" i="7"/>
  <c r="R25" i="7"/>
  <c r="E25" i="7"/>
  <c r="Q25" i="7"/>
  <c r="X25" i="7"/>
  <c r="W25" i="7"/>
  <c r="S25" i="7"/>
  <c r="AC24" i="7"/>
  <c r="V24" i="7"/>
  <c r="U24" i="7"/>
  <c r="G24" i="7"/>
  <c r="N24" i="7"/>
  <c r="Y28" i="14" l="1"/>
  <c r="AG28" i="14" s="1"/>
  <c r="H27" i="14"/>
  <c r="H25" i="14"/>
  <c r="E30" i="14"/>
  <c r="Y31" i="4"/>
  <c r="AR31" i="4"/>
  <c r="AL31" i="4"/>
  <c r="AJ31" i="4"/>
  <c r="AS31" i="4"/>
  <c r="AT31" i="4"/>
  <c r="AU31" i="4"/>
  <c r="AN31" i="4"/>
  <c r="AK31" i="4"/>
  <c r="AC31" i="4" s="1"/>
  <c r="AV31" i="4"/>
  <c r="AM31" i="4"/>
  <c r="Z31" i="4"/>
  <c r="AZ13" i="4"/>
  <c r="BB11" i="4"/>
  <c r="BB12" i="4"/>
  <c r="BA11" i="4"/>
  <c r="BA12" i="4"/>
  <c r="BB13" i="4"/>
  <c r="AZ12" i="4"/>
  <c r="W12" i="4" s="1"/>
  <c r="BA10" i="4"/>
  <c r="BA13" i="4"/>
  <c r="BB10" i="4"/>
  <c r="AZ10" i="4"/>
  <c r="AZ11" i="4"/>
  <c r="W11" i="4" s="1"/>
  <c r="W21" i="14"/>
  <c r="W18" i="14"/>
  <c r="W19" i="14"/>
  <c r="BA13" i="14"/>
  <c r="W20" i="14"/>
  <c r="BA12" i="14"/>
  <c r="AZ11" i="14"/>
  <c r="BB11" i="14"/>
  <c r="BB13" i="14"/>
  <c r="BA11" i="14"/>
  <c r="BA10" i="14"/>
  <c r="AZ12" i="14"/>
  <c r="AZ10" i="14"/>
  <c r="BB12" i="14"/>
  <c r="AZ13" i="14"/>
  <c r="Y19" i="4"/>
  <c r="AG19" i="4" s="1"/>
  <c r="BA18" i="4" s="1"/>
  <c r="H19" i="4"/>
  <c r="H17" i="4"/>
  <c r="E21" i="4"/>
  <c r="I25" i="7"/>
  <c r="F24" i="7"/>
  <c r="V25" i="7"/>
  <c r="AC25" i="7"/>
  <c r="T25" i="7"/>
  <c r="J25" i="7"/>
  <c r="AB25" i="7"/>
  <c r="U25" i="7"/>
  <c r="N25" i="7"/>
  <c r="G25" i="7"/>
  <c r="M24" i="7"/>
  <c r="H25" i="7"/>
  <c r="B26" i="9"/>
  <c r="C26" i="9" s="1"/>
  <c r="C27" i="7"/>
  <c r="K25" i="7"/>
  <c r="L16" i="7"/>
  <c r="D17" i="7"/>
  <c r="Q26" i="7"/>
  <c r="S26" i="7"/>
  <c r="E26" i="7"/>
  <c r="W26" i="7"/>
  <c r="Z26" i="7"/>
  <c r="P26" i="7"/>
  <c r="Y26" i="7"/>
  <c r="R26" i="7"/>
  <c r="X26" i="7"/>
  <c r="AA26" i="7"/>
  <c r="O26" i="7"/>
  <c r="W10" i="4" l="1"/>
  <c r="AO31" i="4"/>
  <c r="AE31" i="4"/>
  <c r="AW31" i="4"/>
  <c r="AD31" i="4"/>
  <c r="AQ31" i="4"/>
  <c r="AX31" i="4"/>
  <c r="W13" i="4"/>
  <c r="AZ27" i="14"/>
  <c r="AZ26" i="14"/>
  <c r="BA26" i="14"/>
  <c r="BA29" i="14"/>
  <c r="BA28" i="14"/>
  <c r="BA27" i="14"/>
  <c r="BB27" i="14"/>
  <c r="AZ28" i="14"/>
  <c r="BB28" i="14"/>
  <c r="BB29" i="14"/>
  <c r="AZ29" i="14"/>
  <c r="BB26" i="14"/>
  <c r="AF31" i="4"/>
  <c r="AB31" i="4"/>
  <c r="AA31" i="4" s="1"/>
  <c r="AP31" i="4"/>
  <c r="AH31" i="4" s="1"/>
  <c r="AI31" i="4"/>
  <c r="L20" i="14"/>
  <c r="R20" i="14" s="1"/>
  <c r="D42" i="11"/>
  <c r="E14" i="15"/>
  <c r="L22" i="14"/>
  <c r="Q22" i="14" s="1"/>
  <c r="L21" i="14"/>
  <c r="M21" i="14" s="1"/>
  <c r="L19" i="14"/>
  <c r="Q19" i="14" s="1"/>
  <c r="BB20" i="4"/>
  <c r="BB19" i="4"/>
  <c r="BA21" i="4"/>
  <c r="W13" i="14"/>
  <c r="BB18" i="4"/>
  <c r="W12" i="14"/>
  <c r="AZ21" i="4"/>
  <c r="W10" i="14"/>
  <c r="W11" i="14"/>
  <c r="BA20" i="4"/>
  <c r="AZ19" i="4"/>
  <c r="BB21" i="4"/>
  <c r="BA19" i="4"/>
  <c r="AZ20" i="4"/>
  <c r="AZ18" i="4"/>
  <c r="M25" i="7"/>
  <c r="H26" i="7"/>
  <c r="N26" i="7"/>
  <c r="U26" i="7"/>
  <c r="G26" i="7"/>
  <c r="Z27" i="7"/>
  <c r="O27" i="7"/>
  <c r="P27" i="7"/>
  <c r="AA27" i="7"/>
  <c r="Q27" i="7"/>
  <c r="Y27" i="7"/>
  <c r="W27" i="7"/>
  <c r="E27" i="7"/>
  <c r="S27" i="7"/>
  <c r="X27" i="7"/>
  <c r="R27" i="7"/>
  <c r="K26" i="7"/>
  <c r="AB26" i="7"/>
  <c r="I26" i="7"/>
  <c r="F25" i="7"/>
  <c r="J26" i="7"/>
  <c r="T26" i="7"/>
  <c r="AC26" i="7"/>
  <c r="V26" i="7"/>
  <c r="L17" i="7"/>
  <c r="D18" i="7"/>
  <c r="W29" i="14" l="1"/>
  <c r="W28" i="14"/>
  <c r="W26" i="14"/>
  <c r="AG31" i="4"/>
  <c r="W27" i="14"/>
  <c r="L14" i="4"/>
  <c r="L11" i="4"/>
  <c r="L13" i="4"/>
  <c r="L12" i="4"/>
  <c r="N20" i="14"/>
  <c r="M20" i="14"/>
  <c r="I10" i="15" s="1"/>
  <c r="T20" i="14"/>
  <c r="O20" i="14"/>
  <c r="Q20" i="14"/>
  <c r="S20" i="14"/>
  <c r="P20" i="14"/>
  <c r="P22" i="14"/>
  <c r="N22" i="14"/>
  <c r="O22" i="14"/>
  <c r="R21" i="14"/>
  <c r="P21" i="14"/>
  <c r="M22" i="14"/>
  <c r="R22" i="14"/>
  <c r="T22" i="14"/>
  <c r="R19" i="14"/>
  <c r="S22" i="14"/>
  <c r="N21" i="14"/>
  <c r="T21" i="14"/>
  <c r="O21" i="14"/>
  <c r="Q21" i="14"/>
  <c r="X26" i="4"/>
  <c r="AS26" i="4" s="1"/>
  <c r="S21" i="14"/>
  <c r="M19" i="14"/>
  <c r="O19" i="14"/>
  <c r="T19" i="14"/>
  <c r="S19" i="14"/>
  <c r="P19" i="14"/>
  <c r="N19" i="14"/>
  <c r="W20" i="4"/>
  <c r="L11" i="14"/>
  <c r="O11" i="14" s="1"/>
  <c r="L12" i="14"/>
  <c r="M12" i="14" s="1"/>
  <c r="D10" i="15" s="1"/>
  <c r="D38" i="11" s="1"/>
  <c r="L14" i="14"/>
  <c r="Q14" i="14" s="1"/>
  <c r="W18" i="4"/>
  <c r="L13" i="14"/>
  <c r="X29" i="4" s="1"/>
  <c r="Y29" i="4" s="1"/>
  <c r="W21" i="4"/>
  <c r="W19" i="4"/>
  <c r="K27" i="7"/>
  <c r="AB27" i="7"/>
  <c r="N27" i="7"/>
  <c r="U27" i="7"/>
  <c r="G27" i="7"/>
  <c r="I27" i="7"/>
  <c r="F26" i="7"/>
  <c r="D19" i="7"/>
  <c r="L18" i="7"/>
  <c r="T27" i="7"/>
  <c r="J27" i="7"/>
  <c r="AC27" i="7"/>
  <c r="V27" i="7"/>
  <c r="H27" i="7"/>
  <c r="M26" i="7"/>
  <c r="O12" i="4" l="1"/>
  <c r="P12" i="4"/>
  <c r="Q12" i="4"/>
  <c r="S12" i="4"/>
  <c r="N12" i="4"/>
  <c r="T12" i="4"/>
  <c r="M12" i="4"/>
  <c r="I14" i="15" s="1"/>
  <c r="I22" i="15" s="1"/>
  <c r="R12" i="4"/>
  <c r="X27" i="4"/>
  <c r="O13" i="4"/>
  <c r="R13" i="4"/>
  <c r="P13" i="4"/>
  <c r="T13" i="4"/>
  <c r="M13" i="4"/>
  <c r="S13" i="4"/>
  <c r="N13" i="4"/>
  <c r="Q13" i="4"/>
  <c r="R11" i="4"/>
  <c r="N11" i="4"/>
  <c r="O11" i="4"/>
  <c r="S11" i="4"/>
  <c r="T11" i="4"/>
  <c r="P11" i="4"/>
  <c r="Q11" i="4"/>
  <c r="M11" i="4"/>
  <c r="D17" i="15" s="1"/>
  <c r="L30" i="14"/>
  <c r="L29" i="14"/>
  <c r="L27" i="14"/>
  <c r="L28" i="14"/>
  <c r="T14" i="4"/>
  <c r="M14" i="4"/>
  <c r="P14" i="4"/>
  <c r="N14" i="4"/>
  <c r="S14" i="4"/>
  <c r="O14" i="4"/>
  <c r="Q14" i="4"/>
  <c r="R14" i="4"/>
  <c r="I24" i="15"/>
  <c r="E48" i="11" s="1"/>
  <c r="E38" i="11"/>
  <c r="H10" i="15"/>
  <c r="D13" i="15"/>
  <c r="AK26" i="4"/>
  <c r="AC26" i="4" s="1"/>
  <c r="Y26" i="4"/>
  <c r="AM26" i="4"/>
  <c r="Z26" i="4"/>
  <c r="AJ26" i="4"/>
  <c r="AV26" i="4"/>
  <c r="AN26" i="4"/>
  <c r="AR26" i="4"/>
  <c r="AX26" i="4" s="1"/>
  <c r="AU26" i="4"/>
  <c r="AE26" i="4" s="1"/>
  <c r="AL26" i="4"/>
  <c r="AT26" i="4"/>
  <c r="Q11" i="14"/>
  <c r="M11" i="14"/>
  <c r="P11" i="14"/>
  <c r="S11" i="14"/>
  <c r="Q12" i="14"/>
  <c r="T11" i="14"/>
  <c r="N12" i="14"/>
  <c r="N11" i="14"/>
  <c r="P13" i="14"/>
  <c r="AM29" i="4"/>
  <c r="AS29" i="4"/>
  <c r="E10" i="15"/>
  <c r="AU29" i="4"/>
  <c r="M13" i="14"/>
  <c r="O12" i="14"/>
  <c r="P12" i="14"/>
  <c r="S12" i="14"/>
  <c r="R12" i="14"/>
  <c r="R11" i="14"/>
  <c r="T12" i="14"/>
  <c r="AJ29" i="4"/>
  <c r="N13" i="14"/>
  <c r="O13" i="14"/>
  <c r="AL29" i="4"/>
  <c r="AT29" i="4"/>
  <c r="AV29" i="4"/>
  <c r="T13" i="14"/>
  <c r="AR29" i="4"/>
  <c r="AN29" i="4"/>
  <c r="Q13" i="14"/>
  <c r="R13" i="14"/>
  <c r="L22" i="4"/>
  <c r="M22" i="4" s="1"/>
  <c r="L19" i="4"/>
  <c r="M19" i="4" s="1"/>
  <c r="D15" i="15" s="1"/>
  <c r="M14" i="14"/>
  <c r="L21" i="4"/>
  <c r="O21" i="4" s="1"/>
  <c r="N14" i="14"/>
  <c r="R14" i="14"/>
  <c r="O14" i="14"/>
  <c r="AK29" i="4"/>
  <c r="Z29" i="4"/>
  <c r="L20" i="4"/>
  <c r="S20" i="4" s="1"/>
  <c r="S14" i="14"/>
  <c r="S13" i="14"/>
  <c r="P14" i="14"/>
  <c r="T14" i="14"/>
  <c r="L19" i="7"/>
  <c r="D20" i="7"/>
  <c r="F27" i="7"/>
  <c r="M27" i="7"/>
  <c r="AD18" i="7" s="1"/>
  <c r="R27" i="14" l="1"/>
  <c r="T27" i="14"/>
  <c r="M27" i="14"/>
  <c r="D12" i="15" s="1"/>
  <c r="Q27" i="14"/>
  <c r="P27" i="14"/>
  <c r="O27" i="14"/>
  <c r="S27" i="14"/>
  <c r="N27" i="14"/>
  <c r="Q29" i="14"/>
  <c r="T29" i="14"/>
  <c r="O29" i="14"/>
  <c r="N29" i="14"/>
  <c r="X30" i="4"/>
  <c r="P29" i="14"/>
  <c r="S29" i="14"/>
  <c r="M29" i="14"/>
  <c r="R29" i="14"/>
  <c r="S30" i="14"/>
  <c r="Q30" i="14"/>
  <c r="O30" i="14"/>
  <c r="P30" i="14"/>
  <c r="R30" i="14"/>
  <c r="M30" i="14"/>
  <c r="T30" i="14"/>
  <c r="N30" i="14"/>
  <c r="T28" i="14"/>
  <c r="O28" i="14"/>
  <c r="P28" i="14"/>
  <c r="S28" i="14"/>
  <c r="R28" i="14"/>
  <c r="Q28" i="14"/>
  <c r="M28" i="14"/>
  <c r="I11" i="15" s="1"/>
  <c r="N28" i="14"/>
  <c r="D45" i="11"/>
  <c r="E17" i="15"/>
  <c r="AK27" i="4"/>
  <c r="Z27" i="4"/>
  <c r="AR27" i="4"/>
  <c r="AL27" i="4"/>
  <c r="AV27" i="4"/>
  <c r="AT27" i="4"/>
  <c r="AD27" i="4" s="1"/>
  <c r="AJ27" i="4"/>
  <c r="AS27" i="4"/>
  <c r="Y27" i="4"/>
  <c r="AM27" i="4"/>
  <c r="AN27" i="4"/>
  <c r="AU27" i="4"/>
  <c r="H24" i="15"/>
  <c r="E13" i="15"/>
  <c r="D11" i="15"/>
  <c r="I23" i="15" s="1"/>
  <c r="AO26" i="4"/>
  <c r="AI26" i="4"/>
  <c r="AB26" i="4"/>
  <c r="AQ26" i="4"/>
  <c r="AP26" i="4"/>
  <c r="AH26" i="4" s="1"/>
  <c r="AW26" i="4"/>
  <c r="AF26" i="4"/>
  <c r="AD26" i="4"/>
  <c r="D41" i="11"/>
  <c r="AW29" i="4"/>
  <c r="S19" i="4"/>
  <c r="P19" i="4"/>
  <c r="N19" i="4"/>
  <c r="AO29" i="4"/>
  <c r="AG29" i="4" s="1"/>
  <c r="AE29" i="4"/>
  <c r="AP29" i="4"/>
  <c r="N22" i="4"/>
  <c r="S22" i="4"/>
  <c r="AF29" i="4"/>
  <c r="AQ29" i="4"/>
  <c r="AD29" i="4"/>
  <c r="P22" i="4"/>
  <c r="Q19" i="4"/>
  <c r="R22" i="4"/>
  <c r="T21" i="4"/>
  <c r="AX29" i="4"/>
  <c r="Q22" i="4"/>
  <c r="T22" i="4"/>
  <c r="AB29" i="4"/>
  <c r="R19" i="4"/>
  <c r="T19" i="4"/>
  <c r="P21" i="4"/>
  <c r="O22" i="4"/>
  <c r="O19" i="4"/>
  <c r="S21" i="4"/>
  <c r="X28" i="4"/>
  <c r="AU28" i="4" s="1"/>
  <c r="Q21" i="4"/>
  <c r="M21" i="4"/>
  <c r="R21" i="4"/>
  <c r="N21" i="4"/>
  <c r="N20" i="4"/>
  <c r="AC29" i="4"/>
  <c r="AI29" i="4"/>
  <c r="O20" i="4"/>
  <c r="Q20" i="4"/>
  <c r="T20" i="4"/>
  <c r="P20" i="4"/>
  <c r="M20" i="4"/>
  <c r="R20" i="4"/>
  <c r="D43" i="11"/>
  <c r="E15" i="15"/>
  <c r="AD24" i="7"/>
  <c r="AD26" i="7"/>
  <c r="AD23" i="7"/>
  <c r="AD20" i="7"/>
  <c r="AD22" i="7"/>
  <c r="AD21" i="7"/>
  <c r="L20" i="7"/>
  <c r="D21" i="7"/>
  <c r="AD27" i="7"/>
  <c r="AD10" i="7"/>
  <c r="AD5" i="7"/>
  <c r="AD12" i="7"/>
  <c r="AD6" i="7"/>
  <c r="AD8" i="7"/>
  <c r="AD7" i="7"/>
  <c r="AD13" i="7"/>
  <c r="AD9" i="7"/>
  <c r="AD15" i="7"/>
  <c r="AD4" i="7"/>
  <c r="AD14" i="7"/>
  <c r="AD11" i="7"/>
  <c r="AD16" i="7"/>
  <c r="AD19" i="7"/>
  <c r="AD17" i="7"/>
  <c r="AD25" i="7"/>
  <c r="AW27" i="4" l="1"/>
  <c r="AC27" i="4"/>
  <c r="AF27" i="4"/>
  <c r="D40" i="11"/>
  <c r="E12" i="15"/>
  <c r="AP27" i="4"/>
  <c r="AB27" i="4"/>
  <c r="AA27" i="4" s="1"/>
  <c r="AI27" i="4"/>
  <c r="AX27" i="4"/>
  <c r="AQ27" i="4"/>
  <c r="AE27" i="4"/>
  <c r="AO27" i="4"/>
  <c r="AG27" i="4" s="1"/>
  <c r="AU30" i="4"/>
  <c r="AR30" i="4"/>
  <c r="AK30" i="4"/>
  <c r="AV30" i="4"/>
  <c r="AJ30" i="4"/>
  <c r="AN30" i="4"/>
  <c r="Z30" i="4"/>
  <c r="AS30" i="4"/>
  <c r="AM30" i="4"/>
  <c r="AL30" i="4"/>
  <c r="Y30" i="4"/>
  <c r="AT30" i="4"/>
  <c r="H23" i="15"/>
  <c r="E47" i="11"/>
  <c r="AG26" i="4"/>
  <c r="I16" i="15"/>
  <c r="I25" i="15" s="1"/>
  <c r="E11" i="15"/>
  <c r="D39" i="11"/>
  <c r="AA26" i="4"/>
  <c r="AL28" i="4"/>
  <c r="AH29" i="4"/>
  <c r="AT28" i="4"/>
  <c r="AV28" i="4"/>
  <c r="AW28" i="4" s="1"/>
  <c r="AA29" i="4"/>
  <c r="AJ28" i="4"/>
  <c r="AK28" i="4"/>
  <c r="Z28" i="4"/>
  <c r="AR28" i="4"/>
  <c r="AS28" i="4"/>
  <c r="AM28" i="4"/>
  <c r="Y28" i="4"/>
  <c r="AN28" i="4"/>
  <c r="L21" i="7"/>
  <c r="D22" i="7"/>
  <c r="AH27" i="4" l="1"/>
  <c r="AF30" i="4"/>
  <c r="AD30" i="4"/>
  <c r="AX30" i="4"/>
  <c r="AQ30" i="4"/>
  <c r="AO30" i="4"/>
  <c r="AE30" i="4"/>
  <c r="AI30" i="4"/>
  <c r="AB30" i="4"/>
  <c r="AA30" i="4" s="1"/>
  <c r="AP30" i="4"/>
  <c r="AW30" i="4"/>
  <c r="AC30" i="4"/>
  <c r="H25" i="15"/>
  <c r="AD28" i="4"/>
  <c r="AP28" i="4"/>
  <c r="H16" i="15"/>
  <c r="E44" i="11"/>
  <c r="AF28" i="4"/>
  <c r="AQ28" i="4"/>
  <c r="AB28" i="4"/>
  <c r="AO28" i="4"/>
  <c r="AG28" i="4" s="1"/>
  <c r="AE28" i="4"/>
  <c r="AC28" i="4"/>
  <c r="AI28" i="4"/>
  <c r="AX28" i="4"/>
  <c r="E49" i="11"/>
  <c r="D23" i="7"/>
  <c r="L22" i="7"/>
  <c r="AH30" i="4" l="1"/>
  <c r="AG30" i="4"/>
  <c r="AH28" i="4"/>
  <c r="AY26" i="4" s="1"/>
  <c r="AA28" i="4"/>
  <c r="BA27" i="4"/>
  <c r="AY27" i="4"/>
  <c r="D24" i="7"/>
  <c r="L23" i="7"/>
  <c r="BA26" i="4" l="1"/>
  <c r="AY28" i="4"/>
  <c r="AZ31" i="4"/>
  <c r="BB26" i="4"/>
  <c r="W26" i="4" s="1"/>
  <c r="BB29" i="4"/>
  <c r="AZ26" i="4"/>
  <c r="AZ30" i="4"/>
  <c r="BB28" i="4"/>
  <c r="AY29" i="4"/>
  <c r="BA29" i="4"/>
  <c r="AZ28" i="4"/>
  <c r="AY30" i="4"/>
  <c r="AZ29" i="4"/>
  <c r="BA31" i="4"/>
  <c r="BB30" i="4"/>
  <c r="BB31" i="4"/>
  <c r="BA28" i="4"/>
  <c r="BB27" i="4"/>
  <c r="AZ27" i="4"/>
  <c r="BA30" i="4"/>
  <c r="AY31" i="4"/>
  <c r="W29" i="4"/>
  <c r="L24" i="7"/>
  <c r="D25" i="7"/>
  <c r="W28" i="4" l="1"/>
  <c r="W31" i="4"/>
  <c r="W27" i="4"/>
  <c r="L31" i="4" s="1"/>
  <c r="R31" i="4" s="1"/>
  <c r="W30" i="4"/>
  <c r="L25" i="7"/>
  <c r="D26" i="7"/>
  <c r="L29" i="4" l="1"/>
  <c r="Q29" i="4" s="1"/>
  <c r="L27" i="4"/>
  <c r="M27" i="4" s="1"/>
  <c r="G2" i="16" s="1"/>
  <c r="G4" i="16" s="1"/>
  <c r="L30" i="4"/>
  <c r="H9" i="16" s="1"/>
  <c r="G9" i="16" s="1"/>
  <c r="L28" i="4"/>
  <c r="H7" i="16" s="1"/>
  <c r="G7" i="16" s="1"/>
  <c r="L32" i="4"/>
  <c r="S32" i="4" s="1"/>
  <c r="O31" i="4"/>
  <c r="T31" i="4"/>
  <c r="P31" i="4"/>
  <c r="S31" i="4"/>
  <c r="M31" i="4"/>
  <c r="Q31" i="4"/>
  <c r="N31" i="4"/>
  <c r="S29" i="4"/>
  <c r="O29" i="4"/>
  <c r="R29" i="4"/>
  <c r="T29" i="4"/>
  <c r="N27" i="4"/>
  <c r="R30" i="4"/>
  <c r="S30" i="4"/>
  <c r="L26" i="7"/>
  <c r="D27" i="7"/>
  <c r="L27" i="7" s="1"/>
  <c r="O30" i="4" l="1"/>
  <c r="N30" i="4"/>
  <c r="T30" i="4"/>
  <c r="P30" i="4"/>
  <c r="M30" i="4"/>
  <c r="Q30" i="4"/>
  <c r="P32" i="4"/>
  <c r="P29" i="4"/>
  <c r="H8" i="16"/>
  <c r="G8" i="16" s="1"/>
  <c r="M29" i="4"/>
  <c r="N29" i="4"/>
  <c r="P27" i="4"/>
  <c r="H6" i="16"/>
  <c r="G6" i="16" s="1"/>
  <c r="I13" i="15" s="1"/>
  <c r="D23" i="15" s="1"/>
  <c r="AS13" i="15" s="1"/>
  <c r="Q27" i="4"/>
  <c r="T27" i="4"/>
  <c r="O27" i="4"/>
  <c r="S27" i="4"/>
  <c r="R27" i="4"/>
  <c r="Q32" i="4"/>
  <c r="T32" i="4"/>
  <c r="N32" i="4"/>
  <c r="O32" i="4"/>
  <c r="R32" i="4"/>
  <c r="M32" i="4"/>
  <c r="M28" i="4"/>
  <c r="R28" i="4"/>
  <c r="P28" i="4"/>
  <c r="T28" i="4"/>
  <c r="Q28" i="4"/>
  <c r="O28" i="4"/>
  <c r="S28" i="4"/>
  <c r="N28" i="4"/>
  <c r="I17" i="15"/>
  <c r="D25" i="15" s="1"/>
  <c r="AS14" i="15" s="1"/>
  <c r="I12" i="15"/>
  <c r="D24" i="15" s="1"/>
  <c r="AX14" i="15" s="1"/>
  <c r="H14" i="15"/>
  <c r="AE25" i="7"/>
  <c r="AF22" i="7"/>
  <c r="AE22" i="7"/>
  <c r="AF23" i="7"/>
  <c r="AG4" i="7"/>
  <c r="AF6" i="7"/>
  <c r="AG5" i="7"/>
  <c r="AE5" i="7"/>
  <c r="AF4" i="7"/>
  <c r="AF5" i="7"/>
  <c r="AE8" i="7"/>
  <c r="AF9" i="7"/>
  <c r="AE7" i="7"/>
  <c r="AE4" i="7"/>
  <c r="AG7" i="7"/>
  <c r="AE6" i="7"/>
  <c r="AF10" i="7"/>
  <c r="AG6" i="7"/>
  <c r="AF7" i="7"/>
  <c r="AG10" i="7"/>
  <c r="AF8" i="7"/>
  <c r="AE10" i="7"/>
  <c r="AG8" i="7"/>
  <c r="AG11" i="7"/>
  <c r="AG9" i="7"/>
  <c r="AE9" i="7"/>
  <c r="AF14" i="7"/>
  <c r="AE14" i="7"/>
  <c r="AF12" i="7"/>
  <c r="AG13" i="7"/>
  <c r="AG12" i="7"/>
  <c r="AF11" i="7"/>
  <c r="AE13" i="7"/>
  <c r="AE11" i="7"/>
  <c r="AG14" i="7"/>
  <c r="AG15" i="7"/>
  <c r="AE12" i="7"/>
  <c r="AE15" i="7"/>
  <c r="AF13" i="7"/>
  <c r="AF15" i="7"/>
  <c r="AF16" i="7"/>
  <c r="AG16" i="7"/>
  <c r="AE16" i="7"/>
  <c r="AF27" i="7"/>
  <c r="AE27" i="7"/>
  <c r="AG27" i="7"/>
  <c r="AG17" i="7"/>
  <c r="AF17" i="7"/>
  <c r="AE17" i="7"/>
  <c r="AG18" i="7"/>
  <c r="AE19" i="7"/>
  <c r="AG19" i="7"/>
  <c r="AE18" i="7"/>
  <c r="AF18" i="7"/>
  <c r="AF19" i="7"/>
  <c r="AG20" i="7"/>
  <c r="AE20" i="7"/>
  <c r="AG21" i="7"/>
  <c r="AF21" i="7"/>
  <c r="AF20" i="7"/>
  <c r="AE21" i="7"/>
  <c r="AE23" i="7"/>
  <c r="AG23" i="7"/>
  <c r="AF26" i="7"/>
  <c r="AE26" i="7"/>
  <c r="AG26" i="7"/>
  <c r="AF24" i="7"/>
  <c r="AG25" i="7"/>
  <c r="AG24" i="7"/>
  <c r="AE24" i="7"/>
  <c r="AG22" i="7"/>
  <c r="AF25" i="7"/>
  <c r="I15" i="15" l="1"/>
  <c r="D22" i="15" s="1"/>
  <c r="AX13" i="15" s="1"/>
  <c r="BA13" i="15" s="1"/>
  <c r="D2" i="12" s="1"/>
  <c r="BF13" i="15"/>
  <c r="AW14" i="15"/>
  <c r="E51" i="11"/>
  <c r="D51" i="11"/>
  <c r="AT14" i="15"/>
  <c r="H17" i="15"/>
  <c r="E45" i="11"/>
  <c r="H11" i="15"/>
  <c r="H13" i="15"/>
  <c r="H12" i="15"/>
  <c r="E42" i="11"/>
  <c r="B15" i="7"/>
  <c r="B11" i="7"/>
  <c r="B9" i="7"/>
  <c r="B10" i="7"/>
  <c r="B4" i="7"/>
  <c r="B25" i="7"/>
  <c r="B20" i="7"/>
  <c r="B22" i="7"/>
  <c r="B16" i="7"/>
  <c r="B24" i="7"/>
  <c r="B23" i="7"/>
  <c r="B26" i="7"/>
  <c r="B21" i="7"/>
  <c r="B18" i="7"/>
  <c r="B17" i="7"/>
  <c r="B27" i="7"/>
  <c r="B12" i="7"/>
  <c r="B13" i="7"/>
  <c r="B7" i="7"/>
  <c r="B14" i="7"/>
  <c r="B6" i="7"/>
  <c r="B5" i="7"/>
  <c r="B19" i="7"/>
  <c r="B8" i="7"/>
  <c r="E43" i="11" l="1"/>
  <c r="H15" i="15"/>
  <c r="E22" i="15"/>
  <c r="D46" i="11"/>
  <c r="BE13" i="15"/>
  <c r="E52" i="11"/>
  <c r="E23" i="15"/>
  <c r="H22" i="15"/>
  <c r="E39" i="11"/>
  <c r="E41" i="11"/>
  <c r="D49" i="11"/>
  <c r="E40" i="11"/>
  <c r="D48" i="11"/>
  <c r="E24" i="15"/>
  <c r="AW13" i="15"/>
  <c r="C22" i="2"/>
  <c r="C23" i="2"/>
  <c r="C24" i="2"/>
  <c r="C25" i="2"/>
  <c r="C26" i="2"/>
  <c r="C27" i="2"/>
  <c r="C28" i="2"/>
  <c r="C29" i="2"/>
  <c r="C6" i="2"/>
  <c r="H6" i="2" s="1"/>
  <c r="C21" i="2"/>
  <c r="D21" i="2" s="1"/>
  <c r="C19" i="2"/>
  <c r="J19" i="2" s="1"/>
  <c r="C7" i="2"/>
  <c r="E7" i="2" s="1"/>
  <c r="C18" i="2"/>
  <c r="C15" i="2"/>
  <c r="C16" i="2"/>
  <c r="C17" i="2"/>
  <c r="C12" i="2"/>
  <c r="C10" i="2"/>
  <c r="C13" i="2"/>
  <c r="C9" i="2"/>
  <c r="C8" i="2"/>
  <c r="C14" i="2"/>
  <c r="C11" i="2"/>
  <c r="C20" i="2"/>
  <c r="D47" i="11" l="1"/>
  <c r="AT13" i="15"/>
  <c r="E46" i="11"/>
  <c r="E25" i="15"/>
  <c r="E50" i="11"/>
  <c r="BB13" i="15"/>
  <c r="H27" i="2"/>
  <c r="I27" i="2"/>
  <c r="K27" i="2"/>
  <c r="G27" i="2"/>
  <c r="F27" i="2"/>
  <c r="D27" i="2"/>
  <c r="E27" i="2"/>
  <c r="J27" i="2"/>
  <c r="F23" i="2"/>
  <c r="I23" i="2"/>
  <c r="G23" i="2"/>
  <c r="K23" i="2"/>
  <c r="J23" i="2"/>
  <c r="D23" i="2"/>
  <c r="E23" i="2"/>
  <c r="H23" i="2"/>
  <c r="K26" i="2"/>
  <c r="D26" i="2"/>
  <c r="I26" i="2"/>
  <c r="J26" i="2"/>
  <c r="F26" i="2"/>
  <c r="E26" i="2"/>
  <c r="G26" i="2"/>
  <c r="H26" i="2"/>
  <c r="H22" i="2"/>
  <c r="F22" i="2"/>
  <c r="G22" i="2"/>
  <c r="K22" i="2"/>
  <c r="E22" i="2"/>
  <c r="I22" i="2"/>
  <c r="J22" i="2"/>
  <c r="D22" i="2"/>
  <c r="E29" i="2"/>
  <c r="J29" i="2"/>
  <c r="G29" i="2"/>
  <c r="I29" i="2"/>
  <c r="F29" i="2"/>
  <c r="D29" i="2"/>
  <c r="K29" i="2"/>
  <c r="H29" i="2"/>
  <c r="H25" i="2"/>
  <c r="D25" i="2"/>
  <c r="G25" i="2"/>
  <c r="K25" i="2"/>
  <c r="J25" i="2"/>
  <c r="I25" i="2"/>
  <c r="F25" i="2"/>
  <c r="E25" i="2"/>
  <c r="F28" i="2"/>
  <c r="G28" i="2"/>
  <c r="K28" i="2"/>
  <c r="E28" i="2"/>
  <c r="D28" i="2"/>
  <c r="J28" i="2"/>
  <c r="H28" i="2"/>
  <c r="I28" i="2"/>
  <c r="I24" i="2"/>
  <c r="H24" i="2"/>
  <c r="E24" i="2"/>
  <c r="K24" i="2"/>
  <c r="J24" i="2"/>
  <c r="G24" i="2"/>
  <c r="F24" i="2"/>
  <c r="D24" i="2"/>
  <c r="G19" i="2"/>
  <c r="F19" i="2"/>
  <c r="K7" i="2"/>
  <c r="I19" i="2"/>
  <c r="K19" i="2"/>
  <c r="F6" i="2"/>
  <c r="I6" i="2"/>
  <c r="J6" i="2"/>
  <c r="K6" i="2"/>
  <c r="E6" i="2"/>
  <c r="D6" i="2"/>
  <c r="G6" i="2"/>
  <c r="G7" i="2"/>
  <c r="F7" i="2"/>
  <c r="K21" i="2"/>
  <c r="J7" i="2"/>
  <c r="I7" i="2"/>
  <c r="D19" i="2"/>
  <c r="E19" i="2"/>
  <c r="H7" i="2"/>
  <c r="I21" i="2"/>
  <c r="H21" i="2"/>
  <c r="J21" i="2"/>
  <c r="G21" i="2"/>
  <c r="F21" i="2"/>
  <c r="D7" i="2"/>
  <c r="E21" i="2"/>
  <c r="H19" i="2"/>
  <c r="E8" i="2"/>
  <c r="D8" i="2"/>
  <c r="G8" i="2"/>
  <c r="I8" i="2"/>
  <c r="J8" i="2"/>
  <c r="F8" i="2"/>
  <c r="K8" i="2"/>
  <c r="H8" i="2"/>
  <c r="D12" i="2"/>
  <c r="F12" i="2"/>
  <c r="K12" i="2"/>
  <c r="I12" i="2"/>
  <c r="G12" i="2"/>
  <c r="H12" i="2"/>
  <c r="J12" i="2"/>
  <c r="E12" i="2"/>
  <c r="E18" i="2"/>
  <c r="H18" i="2"/>
  <c r="G18" i="2"/>
  <c r="I18" i="2"/>
  <c r="D18" i="2"/>
  <c r="J18" i="2"/>
  <c r="F18" i="2"/>
  <c r="K18" i="2"/>
  <c r="H20" i="2"/>
  <c r="J20" i="2"/>
  <c r="G20" i="2"/>
  <c r="F20" i="2"/>
  <c r="K20" i="2"/>
  <c r="E20" i="2"/>
  <c r="D20" i="2"/>
  <c r="I20" i="2"/>
  <c r="I9" i="2"/>
  <c r="J9" i="2"/>
  <c r="K9" i="2"/>
  <c r="F9" i="2"/>
  <c r="D9" i="2"/>
  <c r="G9" i="2"/>
  <c r="E9" i="2"/>
  <c r="H9" i="2"/>
  <c r="K17" i="2"/>
  <c r="F17" i="2"/>
  <c r="G17" i="2"/>
  <c r="H17" i="2"/>
  <c r="E17" i="2"/>
  <c r="J17" i="2"/>
  <c r="D17" i="2"/>
  <c r="I17" i="2"/>
  <c r="J11" i="2"/>
  <c r="F11" i="2"/>
  <c r="K11" i="2"/>
  <c r="H11" i="2"/>
  <c r="E11" i="2"/>
  <c r="I11" i="2"/>
  <c r="D11" i="2"/>
  <c r="G11" i="2"/>
  <c r="H13" i="2"/>
  <c r="D13" i="2"/>
  <c r="J13" i="2"/>
  <c r="K13" i="2"/>
  <c r="I13" i="2"/>
  <c r="F13" i="2"/>
  <c r="G13" i="2"/>
  <c r="E13" i="2"/>
  <c r="K16" i="2"/>
  <c r="I16" i="2"/>
  <c r="D16" i="2"/>
  <c r="E16" i="2"/>
  <c r="J16" i="2"/>
  <c r="F16" i="2"/>
  <c r="G16" i="2"/>
  <c r="H16" i="2"/>
  <c r="D14" i="2"/>
  <c r="H14" i="2"/>
  <c r="K14" i="2"/>
  <c r="I14" i="2"/>
  <c r="F14" i="2"/>
  <c r="E14" i="2"/>
  <c r="J14" i="2"/>
  <c r="G14" i="2"/>
  <c r="D10" i="2"/>
  <c r="K10" i="2"/>
  <c r="I10" i="2"/>
  <c r="F10" i="2"/>
  <c r="H10" i="2"/>
  <c r="G10" i="2"/>
  <c r="E10" i="2"/>
  <c r="J10" i="2"/>
  <c r="G15" i="2"/>
  <c r="E15" i="2"/>
  <c r="K15" i="2"/>
  <c r="H15" i="2"/>
  <c r="I15" i="2"/>
  <c r="D15" i="2"/>
  <c r="J15" i="2"/>
  <c r="F15" i="2"/>
  <c r="D50" i="11" l="1"/>
  <c r="D52" i="11"/>
  <c r="E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3rd Placed Groups" type="6" refreshedVersion="5" background="1" saveData="1">
    <textPr codePage="437" sourceFile="C:\QlikView\QVW Files\Euro 2016\3rd Placed Groups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<sst xmlns="http://schemas.openxmlformats.org/spreadsheetml/2006/main" count="1760" uniqueCount="579">
  <si>
    <t>Team</t>
  </si>
  <si>
    <t>P</t>
  </si>
  <si>
    <t>W</t>
  </si>
  <si>
    <t>L</t>
  </si>
  <si>
    <t>D</t>
  </si>
  <si>
    <t>F</t>
  </si>
  <si>
    <t>A</t>
  </si>
  <si>
    <t>GD</t>
  </si>
  <si>
    <t>Pt</t>
  </si>
  <si>
    <t>R</t>
  </si>
  <si>
    <t>M</t>
  </si>
  <si>
    <t>GD Rank</t>
  </si>
  <si>
    <t>F Rank</t>
  </si>
  <si>
    <t>Last Year Position</t>
  </si>
  <si>
    <t>Pt Rank</t>
  </si>
  <si>
    <t>Last Year Rank</t>
  </si>
  <si>
    <t>Position</t>
  </si>
  <si>
    <t>HOME</t>
  </si>
  <si>
    <t>SCORE</t>
  </si>
  <si>
    <t>AWAY</t>
  </si>
  <si>
    <t>Pts</t>
  </si>
  <si>
    <t>Deduction</t>
  </si>
  <si>
    <t>No</t>
  </si>
  <si>
    <t>Club Name</t>
  </si>
  <si>
    <t>Number of Clubs</t>
  </si>
  <si>
    <t>GROUP A</t>
  </si>
  <si>
    <t>Poland</t>
  </si>
  <si>
    <t>Russia</t>
  </si>
  <si>
    <t>Pos</t>
  </si>
  <si>
    <t>RANKINGS</t>
  </si>
  <si>
    <t>Germany</t>
  </si>
  <si>
    <t>Portugal</t>
  </si>
  <si>
    <t>GROUP B</t>
  </si>
  <si>
    <t>GROUP C</t>
  </si>
  <si>
    <t>GROUP D</t>
  </si>
  <si>
    <t>Croatia</t>
  </si>
  <si>
    <t>Italy</t>
  </si>
  <si>
    <t>Spain</t>
  </si>
  <si>
    <t>France</t>
  </si>
  <si>
    <t>England</t>
  </si>
  <si>
    <t>Sweden</t>
  </si>
  <si>
    <t>Ukraine</t>
  </si>
  <si>
    <t>QUARTER FINALS</t>
  </si>
  <si>
    <t>SEMI FINAL</t>
  </si>
  <si>
    <t>LY Pos</t>
  </si>
  <si>
    <t>FixtureID</t>
  </si>
  <si>
    <t>HomeScore</t>
  </si>
  <si>
    <t>AwayScore</t>
  </si>
  <si>
    <t>ResultID</t>
  </si>
  <si>
    <t>UserName</t>
  </si>
  <si>
    <t>USERNAME</t>
  </si>
  <si>
    <t>Top Goal Scorer</t>
  </si>
  <si>
    <t>Goals Scored</t>
  </si>
  <si>
    <t>GoalsScored</t>
  </si>
  <si>
    <t>GoalScorer</t>
  </si>
  <si>
    <t>HomeTeam</t>
  </si>
  <si>
    <t>AwayTeam</t>
  </si>
  <si>
    <t>Last Sixteen</t>
  </si>
  <si>
    <t>Switzerland</t>
  </si>
  <si>
    <t>Honduras</t>
  </si>
  <si>
    <t>Ecuador</t>
  </si>
  <si>
    <t>GROUP E</t>
  </si>
  <si>
    <t>GROUP F</t>
  </si>
  <si>
    <t>Iran</t>
  </si>
  <si>
    <t>Argentina</t>
  </si>
  <si>
    <t>Nigeria</t>
  </si>
  <si>
    <t>Bosnia-Herzegovina</t>
  </si>
  <si>
    <t>USA</t>
  </si>
  <si>
    <t>Algeria</t>
  </si>
  <si>
    <t>Belgium</t>
  </si>
  <si>
    <t>Korea Republic</t>
  </si>
  <si>
    <t>FINAL</t>
  </si>
  <si>
    <t>Slovakia</t>
  </si>
  <si>
    <t>Wales</t>
  </si>
  <si>
    <t>Czech Republic</t>
  </si>
  <si>
    <t>Turkey</t>
  </si>
  <si>
    <t>Austria</t>
  </si>
  <si>
    <t>Hungary</t>
  </si>
  <si>
    <t xml:space="preserve"> </t>
  </si>
  <si>
    <t>Ranking</t>
  </si>
  <si>
    <t>3rd Place Group</t>
  </si>
  <si>
    <t>GROUP</t>
  </si>
  <si>
    <t>B</t>
  </si>
  <si>
    <t>C</t>
  </si>
  <si>
    <t>E</t>
  </si>
  <si>
    <t>Group</t>
  </si>
  <si>
    <t>ABCD</t>
  </si>
  <si>
    <t>ABCE</t>
  </si>
  <si>
    <t>ABCF</t>
  </si>
  <si>
    <t>ABDE</t>
  </si>
  <si>
    <t>ABDF</t>
  </si>
  <si>
    <t>ABEF</t>
  </si>
  <si>
    <t>ACDE</t>
  </si>
  <si>
    <t>ACDF</t>
  </si>
  <si>
    <t>ACEF</t>
  </si>
  <si>
    <t>ADEF</t>
  </si>
  <si>
    <t>BCDE</t>
  </si>
  <si>
    <t>BCDF</t>
  </si>
  <si>
    <t>BCEF</t>
  </si>
  <si>
    <t>BDEF</t>
  </si>
  <si>
    <t>CDEF</t>
  </si>
  <si>
    <t>Actual Ranked Groups</t>
  </si>
  <si>
    <t>Sorted Ranked Groups</t>
  </si>
  <si>
    <t>Groups</t>
  </si>
  <si>
    <t>Winner B</t>
  </si>
  <si>
    <t>Winner C</t>
  </si>
  <si>
    <t>Winner</t>
  </si>
  <si>
    <t>RunnerUp</t>
  </si>
  <si>
    <t>Rk</t>
  </si>
  <si>
    <t>Player</t>
  </si>
  <si>
    <t>Goals</t>
  </si>
  <si>
    <t>Denmark</t>
  </si>
  <si>
    <t>Netherlands</t>
  </si>
  <si>
    <t>Scotland</t>
  </si>
  <si>
    <t>Finland</t>
  </si>
  <si>
    <t>North Macedonia</t>
  </si>
  <si>
    <t>FInland</t>
  </si>
  <si>
    <t>Harry Kane</t>
  </si>
  <si>
    <t>Winner E</t>
  </si>
  <si>
    <t>Winner F</t>
  </si>
  <si>
    <t>Cristiano Ronaldo</t>
  </si>
  <si>
    <t>Eran Zahavi</t>
  </si>
  <si>
    <t>Israel</t>
  </si>
  <si>
    <t>Aleksandar Mitrovic</t>
  </si>
  <si>
    <t>Serbia</t>
  </si>
  <si>
    <t>Teemu Pukki</t>
  </si>
  <si>
    <t>Artyom Dzyuba</t>
  </si>
  <si>
    <t>Serge Gnabry</t>
  </si>
  <si>
    <t>Georginio Wijnaldum</t>
  </si>
  <si>
    <t>Raheem Sterling</t>
  </si>
  <si>
    <t>John McGinn</t>
  </si>
  <si>
    <t>Romelu Lukaku</t>
  </si>
  <si>
    <t>Robin Quaison</t>
  </si>
  <si>
    <t>Claudiu Keseru</t>
  </si>
  <si>
    <t>Romania</t>
  </si>
  <si>
    <t>Olivier Giroud</t>
  </si>
  <si>
    <t>Robert Lewandowski</t>
  </si>
  <si>
    <t>Marko Arnautovic</t>
  </si>
  <si>
    <t>Memphis Depay</t>
  </si>
  <si>
    <t>Eden Hazard</t>
  </si>
  <si>
    <t>George Puscas</t>
  </si>
  <si>
    <t>Denis Cherychev</t>
  </si>
  <si>
    <t>Cenk Tosun</t>
  </si>
  <si>
    <t>Joshua King</t>
  </si>
  <si>
    <t>Norway</t>
  </si>
  <si>
    <t>Andrea Belotti</t>
  </si>
  <si>
    <t>Christian Eriksen</t>
  </si>
  <si>
    <t>Gylfi Sigurdsson</t>
  </si>
  <si>
    <t>Iceland</t>
  </si>
  <si>
    <t>Amer Gojak</t>
  </si>
  <si>
    <t>Bosnia and Herzegovina</t>
  </si>
  <si>
    <t>Michy Batshuayi</t>
  </si>
  <si>
    <t>Josip Ilicic</t>
  </si>
  <si>
    <t>Slovenia</t>
  </si>
  <si>
    <t>Bruno Petkovic</t>
  </si>
  <si>
    <t>Munas Dabbur</t>
  </si>
  <si>
    <t>Alexander Sorloth</t>
  </si>
  <si>
    <t>Pieros Sotiriou</t>
  </si>
  <si>
    <t>Cyprus</t>
  </si>
  <si>
    <t>Kevin De Bruyne</t>
  </si>
  <si>
    <t>Christian Gytkjaer</t>
  </si>
  <si>
    <t>Patrik Schick</t>
  </si>
  <si>
    <t>Ross Barkley</t>
  </si>
  <si>
    <t>Krzysztof Piatek</t>
  </si>
  <si>
    <t>Giannis Kousoulos</t>
  </si>
  <si>
    <t>Leon Goretzka</t>
  </si>
  <si>
    <t>Elif Elmas</t>
  </si>
  <si>
    <t>Sokol Cikalleshi</t>
  </si>
  <si>
    <t>Albania</t>
  </si>
  <si>
    <t>Alvaro Morata</t>
  </si>
  <si>
    <t>Sergio Ramos</t>
  </si>
  <si>
    <t>Rodrigo Moreno</t>
  </si>
  <si>
    <t>Vedat Muriqi</t>
  </si>
  <si>
    <t>Kosovo</t>
  </si>
  <si>
    <t>Birkir Bjarnason</t>
  </si>
  <si>
    <t>Ivan Perisic</t>
  </si>
  <si>
    <t>Antoine Griezmann</t>
  </si>
  <si>
    <t>Robert Bozenik</t>
  </si>
  <si>
    <t>Marcus Rashford</t>
  </si>
  <si>
    <t>Kingsley Coman</t>
  </si>
  <si>
    <t>Kolbeinn Sigthorsson</t>
  </si>
  <si>
    <t>Henrikh Mkhitaryan</t>
  </si>
  <si>
    <t>Armenia</t>
  </si>
  <si>
    <t>Edin Dzeko</t>
  </si>
  <si>
    <t>Gerson Rodrigues</t>
  </si>
  <si>
    <t>Luxembourg</t>
  </si>
  <si>
    <t>Viktor Tsyhankov</t>
  </si>
  <si>
    <t>Aleksandre Karapetian</t>
  </si>
  <si>
    <t>Bjorn Maars Johnsen</t>
  </si>
  <si>
    <t>Lorenzo Insigne</t>
  </si>
  <si>
    <t>Willi Orban</t>
  </si>
  <si>
    <t>Armin Hodzic</t>
  </si>
  <si>
    <t>Leroy Sane</t>
  </si>
  <si>
    <t>Tigran Barseghyan</t>
  </si>
  <si>
    <t>Robert Skov</t>
  </si>
  <si>
    <t>Josh Magennis</t>
  </si>
  <si>
    <t>Northern Ireland</t>
  </si>
  <si>
    <t>Ciro Immobile</t>
  </si>
  <si>
    <t>David Turpel</t>
  </si>
  <si>
    <t>Nikola Vlasic</t>
  </si>
  <si>
    <t>Marek Hamsik</t>
  </si>
  <si>
    <t>Martin Braithwaite</t>
  </si>
  <si>
    <t>Andriy Yarmolenko</t>
  </si>
  <si>
    <t>Christian Benteke</t>
  </si>
  <si>
    <t>Paco Alcacer</t>
  </si>
  <si>
    <t>Toni Kroos</t>
  </si>
  <si>
    <t>Alexander Isak</t>
  </si>
  <si>
    <t>Ilkay Gundogan</t>
  </si>
  <si>
    <t>Juraj Kucka</t>
  </si>
  <si>
    <t>Baktiyor Zainutdinov</t>
  </si>
  <si>
    <t>Kazakhstan</t>
  </si>
  <si>
    <t>Kylian Mbappe</t>
  </si>
  <si>
    <t>Kostas Fortounis</t>
  </si>
  <si>
    <t>Greece</t>
  </si>
  <si>
    <t>Marco Reus</t>
  </si>
  <si>
    <t>Miralem Pjanic</t>
  </si>
  <si>
    <t>Kaan Ayhan</t>
  </si>
  <si>
    <t>Gerard Moreno</t>
  </si>
  <si>
    <t>Ruslan Malinovskiy</t>
  </si>
  <si>
    <t>Cedric Itten</t>
  </si>
  <si>
    <t>Nicolo Barella</t>
  </si>
  <si>
    <t>Granit Xhaka</t>
  </si>
  <si>
    <t>Ramil Sheydayev</t>
  </si>
  <si>
    <t>Azerbaijan</t>
  </si>
  <si>
    <t>Andraz Sporar</t>
  </si>
  <si>
    <t>Denis Zakaria</t>
  </si>
  <si>
    <t>Bekim Balaj</t>
  </si>
  <si>
    <t>Georgios Efrem</t>
  </si>
  <si>
    <t>Mate Patkai</t>
  </si>
  <si>
    <t>Youri Tielemans</t>
  </si>
  <si>
    <t>Miha Zajc</t>
  </si>
  <si>
    <t>Niall McGinn</t>
  </si>
  <si>
    <t>Dusan Tadic</t>
  </si>
  <si>
    <t>Vasil Bozhikov</t>
  </si>
  <si>
    <t>Bulgaria</t>
  </si>
  <si>
    <t>Viktor Claesson</t>
  </si>
  <si>
    <t>Enis Bardi</t>
  </si>
  <si>
    <t>Rade Krunic</t>
  </si>
  <si>
    <t>Raphael Varane</t>
  </si>
  <si>
    <t>Mikel Oyarzabal</t>
  </si>
  <si>
    <t>Moise Kean</t>
  </si>
  <si>
    <t>Timothy Castagne</t>
  </si>
  <si>
    <t>Dries Mertens</t>
  </si>
  <si>
    <t>Fredrik Jensen</t>
  </si>
  <si>
    <t>Fyodor Smolov</t>
  </si>
  <si>
    <t>Edin Visca</t>
  </si>
  <si>
    <t>Ragnar Sigurdsson</t>
  </si>
  <si>
    <t>Ryan Christie</t>
  </si>
  <si>
    <t>Wissam Ben Yedder</t>
  </si>
  <si>
    <t>Fabio Quagliarella</t>
  </si>
  <si>
    <t>Marco Verratti</t>
  </si>
  <si>
    <t>Benjamin Verbic</t>
  </si>
  <si>
    <t>Goran Pandev</t>
  </si>
  <si>
    <t>Marcel Sabitzer</t>
  </si>
  <si>
    <t>Milot Rashica</t>
  </si>
  <si>
    <t>Alessio Romagnoli</t>
  </si>
  <si>
    <t>Rey Manaj</t>
  </si>
  <si>
    <t>Domen Crnigoj</t>
  </si>
  <si>
    <t>Valentino Lazaro</t>
  </si>
  <si>
    <t>Sebastian Larsson</t>
  </si>
  <si>
    <t>Aleksandr Golovin</t>
  </si>
  <si>
    <t>Jadon Sancho</t>
  </si>
  <si>
    <t>Valon Berisha</t>
  </si>
  <si>
    <t>Magomed Ozdoyev</t>
  </si>
  <si>
    <t>Stefan Mugosa</t>
  </si>
  <si>
    <t>Montenegro</t>
  </si>
  <si>
    <t>Nicolas Ioannou</t>
  </si>
  <si>
    <t>Roman Yaremchuk</t>
  </si>
  <si>
    <t>Arvydas Novikovas</t>
  </si>
  <si>
    <t>Lithuania</t>
  </si>
  <si>
    <t>Yevhen Konoplyanka</t>
  </si>
  <si>
    <t>Sergej Milinkovic-Savic</t>
  </si>
  <si>
    <t>Luka Jovic</t>
  </si>
  <si>
    <t>Jesus Navas</t>
  </si>
  <si>
    <t>Nacer Chadli</t>
  </si>
  <si>
    <t>Aleksey Shchetkin</t>
  </si>
  <si>
    <t>Aleksei Ionov</t>
  </si>
  <si>
    <t>Goncalo Guedes</t>
  </si>
  <si>
    <t>William Carvalho</t>
  </si>
  <si>
    <t>Dominik Szoboszlai</t>
  </si>
  <si>
    <t>Gafurzhan Suyombaev</t>
  </si>
  <si>
    <t>Luka Modric</t>
  </si>
  <si>
    <t>Gareth Bale</t>
  </si>
  <si>
    <t>Nemanja Radonjic</t>
  </si>
  <si>
    <t>Nicolo Zaniolo</t>
  </si>
  <si>
    <t>Enes Unal</t>
  </si>
  <si>
    <t>Yussuf Poulsen</t>
  </si>
  <si>
    <t>Kasper Dolberg</t>
  </si>
  <si>
    <t>Cristian Martinez</t>
  </si>
  <si>
    <t>Andorra</t>
  </si>
  <si>
    <t>Marcus Berg</t>
  </si>
  <si>
    <t>Timo Werner</t>
  </si>
  <si>
    <t>Ryan Babel</t>
  </si>
  <si>
    <t>Aaron Ramsey</t>
  </si>
  <si>
    <t>Toby Alderweireld</t>
  </si>
  <si>
    <t>Alexandru Mitrita</t>
  </si>
  <si>
    <t>Federico Bernardeschi</t>
  </si>
  <si>
    <t>Kieffer Moore</t>
  </si>
  <si>
    <t>Gevorg Ghazaryan</t>
  </si>
  <si>
    <t>Donyell Malen</t>
  </si>
  <si>
    <t>Hakan Calhanoglu</t>
  </si>
  <si>
    <t>Maksim Skavysh</t>
  </si>
  <si>
    <t>Belarus</t>
  </si>
  <si>
    <t>Frenkie de Jong</t>
  </si>
  <si>
    <t>Vidar Kjartansson</t>
  </si>
  <si>
    <t>Hasan Ali Kaldirim</t>
  </si>
  <si>
    <t>Nikita Naumov</t>
  </si>
  <si>
    <t>Stuart Armstrong</t>
  </si>
  <si>
    <t>Erik Sorga</t>
  </si>
  <si>
    <t>Estonia</t>
  </si>
  <si>
    <t>Matthias Ginter</t>
  </si>
  <si>
    <t>Marcel Halstenberg</t>
  </si>
  <si>
    <t>Armando Sadiku</t>
  </si>
  <si>
    <t>Valerian Gvilia</t>
  </si>
  <si>
    <t>Georgia</t>
  </si>
  <si>
    <t>Samuel Umtiti</t>
  </si>
  <si>
    <t>Giorgi Papunashvili</t>
  </si>
  <si>
    <t>Vato Arveladze</t>
  </si>
  <si>
    <t>Lorenzo Pellegrini</t>
  </si>
  <si>
    <t>Pierre-Emile Hojbjerg</t>
  </si>
  <si>
    <t>Tomas Soucek</t>
  </si>
  <si>
    <t>Shane Duffy</t>
  </si>
  <si>
    <t>Republic of Ireland</t>
  </si>
  <si>
    <t>Ivelin Popov</t>
  </si>
  <si>
    <t>Yan Vorogovsky</t>
  </si>
  <si>
    <t>Vladimir Ambros</t>
  </si>
  <si>
    <t>Moldova</t>
  </si>
  <si>
    <t>Kristian Dimitrov</t>
  </si>
  <si>
    <t>Paddy McNair</t>
  </si>
  <si>
    <t>Ismail Isa</t>
  </si>
  <si>
    <t>Arber Zeneli</t>
  </si>
  <si>
    <t>Saba Lobzhanidze</t>
  </si>
  <si>
    <t>Burak Yilmaz</t>
  </si>
  <si>
    <t>Stefano Sensi</t>
  </si>
  <si>
    <t>Conor Washington</t>
  </si>
  <si>
    <t>Dimitris Kolovos</t>
  </si>
  <si>
    <t>Kamil Glik</t>
  </si>
  <si>
    <t>Konstantin Vassiljev</t>
  </si>
  <si>
    <t>Anastasios Donis</t>
  </si>
  <si>
    <t>Michael Smith</t>
  </si>
  <si>
    <t>Robert Brady</t>
  </si>
  <si>
    <t>Ezgjan Alioski</t>
  </si>
  <si>
    <t>Amir Abrashi</t>
  </si>
  <si>
    <t>Thomas Delaney</t>
  </si>
  <si>
    <t>Kostakis Artymatas</t>
  </si>
  <si>
    <t>Jeff Hendrick</t>
  </si>
  <si>
    <t>Fabian Schar</t>
  </si>
  <si>
    <t>David McGoldrick</t>
  </si>
  <si>
    <t>Igor Stasevich</t>
  </si>
  <si>
    <t>Admir Mehmedi</t>
  </si>
  <si>
    <t>Benjamin Kallman</t>
  </si>
  <si>
    <t>Ricardo Rodriguez</t>
  </si>
  <si>
    <t>Yuriy Pertsukh</t>
  </si>
  <si>
    <t>Mario Gavranovic</t>
  </si>
  <si>
    <t>Danilo Pereira</t>
  </si>
  <si>
    <t>Viljormur Davidsen</t>
  </si>
  <si>
    <t>Faroe Islands</t>
  </si>
  <si>
    <t>Leandro Barreiro</t>
  </si>
  <si>
    <t>David Brooks</t>
  </si>
  <si>
    <t>Ciprian Deac</t>
  </si>
  <si>
    <t>Jakub Jankto</t>
  </si>
  <si>
    <t>Mahir Madatov</t>
  </si>
  <si>
    <t>Lawrence Shankland</t>
  </si>
  <si>
    <t>David Holman</t>
  </si>
  <si>
    <t>Amir Rrahmani</t>
  </si>
  <si>
    <t>Stanislav Lobotka</t>
  </si>
  <si>
    <t>Keidi Bare</t>
  </si>
  <si>
    <t>Ola Kamara</t>
  </si>
  <si>
    <t>Lee Casciaro</t>
  </si>
  <si>
    <t>Gibraltar</t>
  </si>
  <si>
    <t>Alex Oxlade-Chamberlain</t>
  </si>
  <si>
    <t>Rogvi Baldvinsson</t>
  </si>
  <si>
    <t>Jakup Thomsen</t>
  </si>
  <si>
    <t>David Hancko</t>
  </si>
  <si>
    <t>Steve Borg</t>
  </si>
  <si>
    <t>Malta</t>
  </si>
  <si>
    <t>Jasse Tuominen</t>
  </si>
  <si>
    <t>Kyrian Nwoko</t>
  </si>
  <si>
    <t>Iver Fossum</t>
  </si>
  <si>
    <t>Dejan Lovren</t>
  </si>
  <si>
    <t>Dani Olmo</t>
  </si>
  <si>
    <t>Mahir Emreli</t>
  </si>
  <si>
    <t>David Alaba</t>
  </si>
  <si>
    <t>Mason Mount</t>
  </si>
  <si>
    <t>Filippo Berardi</t>
  </si>
  <si>
    <t>San Marino</t>
  </si>
  <si>
    <t>Vytautas Andriuskevicius</t>
  </si>
  <si>
    <t>Artem Besyedin</t>
  </si>
  <si>
    <t>Federico Chiesa</t>
  </si>
  <si>
    <t>Petros Mantalos</t>
  </si>
  <si>
    <t>Reece Styche</t>
  </si>
  <si>
    <t>Ruben Vargas</t>
  </si>
  <si>
    <t>Tamkin Khalilzade</t>
  </si>
  <si>
    <t>Matt Doherty</t>
  </si>
  <si>
    <t>Robert Mak</t>
  </si>
  <si>
    <t>Mattias Svanberg</t>
  </si>
  <si>
    <t>Zsolt Kalmar</t>
  </si>
  <si>
    <t>Nathan Ake</t>
  </si>
  <si>
    <t>Florent Hadergjonaj</t>
  </si>
  <si>
    <t>Pyry Soiri</t>
  </si>
  <si>
    <t>Nikola Milenkovic</t>
  </si>
  <si>
    <t>Johnny Russell</t>
  </si>
  <si>
    <t>Adam Szalai</t>
  </si>
  <si>
    <t>Georgi Yomov</t>
  </si>
  <si>
    <t>Bauyrzhan Islamkhan</t>
  </si>
  <si>
    <t>Deni Milosevic</t>
  </si>
  <si>
    <t>Oleksandr Zinchenko</t>
  </si>
  <si>
    <t>Breel Embolo</t>
  </si>
  <si>
    <t>Adem Ljajic</t>
  </si>
  <si>
    <t>Mario Fernandes</t>
  </si>
  <si>
    <t>Klaemint Olsen</t>
  </si>
  <si>
    <t>Remo Freuler</t>
  </si>
  <si>
    <t>Jose Gaya</t>
  </si>
  <si>
    <t>Fotis Papoulis</t>
  </si>
  <si>
    <t>Tarik Elyounoussi</t>
  </si>
  <si>
    <t>Thomas Vermaelen</t>
  </si>
  <si>
    <t>Martin Odegaard</t>
  </si>
  <si>
    <t>Ante Rebic</t>
  </si>
  <si>
    <t>Conor Hourihane</t>
  </si>
  <si>
    <t>Alexandru Chipciu</t>
  </si>
  <si>
    <t>Steven Zuber</t>
  </si>
  <si>
    <t>Dennis Man</t>
  </si>
  <si>
    <t>Leonardo Bonucci</t>
  </si>
  <si>
    <t>Hovhannes Hambardzumyan</t>
  </si>
  <si>
    <t>Jonny Evans</t>
  </si>
  <si>
    <t>Virgil van Dijk</t>
  </si>
  <si>
    <t>Nico Schulz</t>
  </si>
  <si>
    <t>Dennis Salanovic</t>
  </si>
  <si>
    <t>Liechtenstein</t>
  </si>
  <si>
    <t>Matthijs de Ligt</t>
  </si>
  <si>
    <t>Loic Nego</t>
  </si>
  <si>
    <t>Steven Davis</t>
  </si>
  <si>
    <t>Martin Hinteregger</t>
  </si>
  <si>
    <t>Giorgos Masouras</t>
  </si>
  <si>
    <t>Vladimir Darida</t>
  </si>
  <si>
    <t>Luuk De Jong</t>
  </si>
  <si>
    <t>Lukas Masopust</t>
  </si>
  <si>
    <t>Mergim Vojvoda</t>
  </si>
  <si>
    <t>Temirlan Yerlanov</t>
  </si>
  <si>
    <t>Jakub Brabec</t>
  </si>
  <si>
    <t>Marc Vales</t>
  </si>
  <si>
    <t>Yari Verschaeren</t>
  </si>
  <si>
    <t>Daniel James</t>
  </si>
  <si>
    <t>Florin Andone</t>
  </si>
  <si>
    <t>Stefan Johansen</t>
  </si>
  <si>
    <t>Zdenek Ondrasek</t>
  </si>
  <si>
    <t>Emil Forsberg</t>
  </si>
  <si>
    <t>Izet Hajrovic</t>
  </si>
  <si>
    <t>Guido Burgstaller</t>
  </si>
  <si>
    <t>Joel Pohjanpalo</t>
  </si>
  <si>
    <t>Elba Rashani</t>
  </si>
  <si>
    <t>Yanik Frick</t>
  </si>
  <si>
    <t>Stanislav Dragun</t>
  </si>
  <si>
    <t>Marcus Danielson</t>
  </si>
  <si>
    <t>Przemyslaw Frankowski</t>
  </si>
  <si>
    <t>Saul Niguez</t>
  </si>
  <si>
    <t>Stefan Posch</t>
  </si>
  <si>
    <t>Mihaly Korhut</t>
  </si>
  <si>
    <t>Albert Rusnak</t>
  </si>
  <si>
    <t>Arkadiusz Milik</t>
  </si>
  <si>
    <t>Kamil Grosicki</t>
  </si>
  <si>
    <t>Thomas Meunier</t>
  </si>
  <si>
    <t>Damian Kadzior</t>
  </si>
  <si>
    <t>Stuart Findlay</t>
  </si>
  <si>
    <t>Arijan Ademi</t>
  </si>
  <si>
    <t>Fedor Chernykh</t>
  </si>
  <si>
    <t>Michael Keane</t>
  </si>
  <si>
    <t>Donatas Kazlauskas</t>
  </si>
  <si>
    <t>Konstantinos Laifis</t>
  </si>
  <si>
    <t>Arnor Sigurdsson</t>
  </si>
  <si>
    <t>Giorgi Kharaishvili</t>
  </si>
  <si>
    <t>Lorenc Trashi</t>
  </si>
  <si>
    <t>Konrad Laimer</t>
  </si>
  <si>
    <t>Evangelos Pavlidis</t>
  </si>
  <si>
    <t>Michael Gregoritsch</t>
  </si>
  <si>
    <t>Stephan El Shaaraway</t>
  </si>
  <si>
    <t>Aljaz Struna</t>
  </si>
  <si>
    <t>Jaba Kankava</t>
  </si>
  <si>
    <t>Giorgi Kvilitaia</t>
  </si>
  <si>
    <t>Roy Chipolina</t>
  </si>
  <si>
    <t>Vladimirs Kamess</t>
  </si>
  <si>
    <t>Latvia</t>
  </si>
  <si>
    <t>Haris Seferovic</t>
  </si>
  <si>
    <t>Leonardo Pavoletti</t>
  </si>
  <si>
    <t>Marko Vesovic</t>
  </si>
  <si>
    <t>Alex Kral</t>
  </si>
  <si>
    <t>Bibras Natcho</t>
  </si>
  <si>
    <t>Atdhe Nuhiu</t>
  </si>
  <si>
    <t>Roman Bezjak</t>
  </si>
  <si>
    <t>Ondrej Celustka</t>
  </si>
  <si>
    <t>Johann Berg Gudmundsson</t>
  </si>
  <si>
    <t>Tammy Abraham</t>
  </si>
  <si>
    <t>Vadim Rata</t>
  </si>
  <si>
    <t>Goncalo Paciencia</t>
  </si>
  <si>
    <t>Igor Armas</t>
  </si>
  <si>
    <t>Cengiz Under</t>
  </si>
  <si>
    <t>Dimitris Limnios</t>
  </si>
  <si>
    <t>Ondrej Duda</t>
  </si>
  <si>
    <t>Franciesco Acerbi</t>
  </si>
  <si>
    <t>Yiber Ramadani</t>
  </si>
  <si>
    <t>Tore Reginiussen</t>
  </si>
  <si>
    <t>Pau Torres</t>
  </si>
  <si>
    <t>Santi Cazorla</t>
  </si>
  <si>
    <t>Florian Thauvin</t>
  </si>
  <si>
    <t>Pablo Sarabia</t>
  </si>
  <si>
    <t>Kurt Zouma</t>
  </si>
  <si>
    <t>Todor Nedelev</t>
  </si>
  <si>
    <t>Vlatko Stojanovski</t>
  </si>
  <si>
    <t>Harry Wilson</t>
  </si>
  <si>
    <t>Kenny McLean</t>
  </si>
  <si>
    <t>Stefan Lainer</t>
  </si>
  <si>
    <t>Thorgan Hazard</t>
  </si>
  <si>
    <t>Grzegorz Krychowiak</t>
  </si>
  <si>
    <t>Dorukhan Tokoz</t>
  </si>
  <si>
    <t>Andrej Kramaric</t>
  </si>
  <si>
    <t>Georgi Dzhikiya</t>
  </si>
  <si>
    <t>Jon Dadi Bodvarsson</t>
  </si>
  <si>
    <t>Harry Winks</t>
  </si>
  <si>
    <t>Borna Barisic</t>
  </si>
  <si>
    <t>Bruno Fernandes</t>
  </si>
  <si>
    <t>Jonathan Ikone</t>
  </si>
  <si>
    <t>Corentin Tolisso</t>
  </si>
  <si>
    <t>Ozan Tufan</t>
  </si>
  <si>
    <t>Nicolae Milinceanu</t>
  </si>
  <si>
    <t>Riccardo Orsolini</t>
  </si>
  <si>
    <t>Konstantinos Galanopoulos</t>
  </si>
  <si>
    <t>Kastriot Dermaku</t>
  </si>
  <si>
    <t>Henrik Dalsgaard</t>
  </si>
  <si>
    <t>Edgar Babayan</t>
  </si>
  <si>
    <t>Elseid Hisaj</t>
  </si>
  <si>
    <t>Eldar Civic</t>
  </si>
  <si>
    <t>Odise Roshi</t>
  </si>
  <si>
    <t>Christian Fassnacht</t>
  </si>
  <si>
    <t>Clement Lenglet</t>
  </si>
  <si>
    <t>Loris Benito</t>
  </si>
  <si>
    <t>Deniz Turuc</t>
  </si>
  <si>
    <t>Paul Fenech</t>
  </si>
  <si>
    <t>Yusuf Yazici</t>
  </si>
  <si>
    <t>Sebastian Andersson</t>
  </si>
  <si>
    <t>Fedor Kudryashov</t>
  </si>
  <si>
    <t>John Guidetti</t>
  </si>
  <si>
    <t>Anton Miranchuk</t>
  </si>
  <si>
    <t>Julian Brandt</t>
  </si>
  <si>
    <t>Marcis Oss</t>
  </si>
  <si>
    <t>Myron Boadu</t>
  </si>
  <si>
    <t>Sebastian Szymanski</t>
  </si>
  <si>
    <t>Jacek Goralski</t>
  </si>
  <si>
    <t>Boban Nikolov</t>
  </si>
  <si>
    <t>Daler Kuzyaev</t>
  </si>
  <si>
    <t>Tim Matavz</t>
  </si>
  <si>
    <t>Aleksei Miranchuk</t>
  </si>
  <si>
    <t>Yannick Carrasco</t>
  </si>
  <si>
    <t>Steven Naismith</t>
  </si>
  <si>
    <t>Sergey Petrov</t>
  </si>
  <si>
    <t>Mathias Jorgensen</t>
  </si>
  <si>
    <t>Nikolai Komlichenko</t>
  </si>
  <si>
    <t>Andrew Robertson</t>
  </si>
  <si>
    <t>Tornike Okriashvili</t>
  </si>
  <si>
    <t>Oliver Burke</t>
  </si>
  <si>
    <t>Nemanja Nikolic</t>
  </si>
  <si>
    <t>Islambek Kuat</t>
  </si>
  <si>
    <t>Alexandru Maxim</t>
  </si>
  <si>
    <t>Maxim Fedin</t>
  </si>
  <si>
    <t>Darko Velkoski</t>
  </si>
  <si>
    <t>Victor Lindelof</t>
  </si>
  <si>
    <t>Mathias Normann</t>
  </si>
  <si>
    <t>Sander Berge</t>
  </si>
  <si>
    <t>Michal Duris</t>
  </si>
  <si>
    <t xml:space="preserve"> Jorginho</t>
  </si>
  <si>
    <t xml:space="preserve"> Bernardo Silva</t>
  </si>
  <si>
    <t xml:space="preserve"> Zeca</t>
  </si>
  <si>
    <t xml:space="preserve"> Pizzi</t>
  </si>
  <si>
    <t xml:space="preserve"> Fabian</t>
  </si>
  <si>
    <t xml:space="preserve"> Marlos</t>
  </si>
  <si>
    <t>Select a Team or Player using the filters to see how many goal scorers and how many goals they scored during the qualifying competition</t>
  </si>
  <si>
    <t>Sum of Goals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</si>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</sst>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#############E+###"/>
  </numFmts>
  <fonts count="24" x14ac:knownFonts="1">
    <font>
      <sz val="10"/>
      <name val="Arial"/>
    </font>
    <font>
      <sz val="8"/>
      <name val="Verdan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Verdana"/>
      <family val="2"/>
    </font>
    <font>
      <b/>
      <sz val="8"/>
      <name val="Verdana"/>
      <family val="2"/>
    </font>
    <font>
      <b/>
      <sz val="8"/>
      <color indexed="9"/>
      <name val="Verdana"/>
      <family val="2"/>
    </font>
    <font>
      <b/>
      <sz val="10"/>
      <color indexed="9"/>
      <name val="Verdana"/>
      <family val="2"/>
    </font>
    <font>
      <sz val="10"/>
      <name val="Arial"/>
      <family val="2"/>
    </font>
    <font>
      <sz val="8"/>
      <color indexed="9"/>
      <name val="Verdana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8"/>
      <color rgb="FFFF0000"/>
      <name val="Verdana"/>
      <family val="2"/>
    </font>
    <font>
      <b/>
      <sz val="8"/>
      <color rgb="FFFF0000"/>
      <name val="Verdana"/>
      <family val="2"/>
    </font>
    <font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8" fillId="10" borderId="0" applyNumberFormat="0" applyBorder="0" applyAlignment="0" applyProtection="0"/>
  </cellStyleXfs>
  <cellXfs count="168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right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4" fillId="0" borderId="0" xfId="1" applyFont="1" applyAlignment="1" applyProtection="1"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1" fillId="0" borderId="0" xfId="0" applyFont="1" applyBorder="1" applyProtection="1"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Border="1" applyAlignment="1" applyProtection="1"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Protection="1">
      <protection hidden="1"/>
    </xf>
    <xf numFmtId="0" fontId="1" fillId="4" borderId="0" xfId="0" applyFont="1" applyFill="1" applyAlignment="1" applyProtection="1">
      <alignment horizontal="right"/>
      <protection hidden="1"/>
    </xf>
    <xf numFmtId="0" fontId="7" fillId="4" borderId="0" xfId="0" applyFont="1" applyFill="1" applyAlignment="1" applyProtection="1">
      <alignment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6" fillId="2" borderId="3" xfId="0" applyFont="1" applyFill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4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12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right" indent="1"/>
      <protection locked="0"/>
    </xf>
    <xf numFmtId="0" fontId="1" fillId="0" borderId="0" xfId="0" applyNumberFormat="1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left" indent="1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Protection="1"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7" fillId="4" borderId="0" xfId="0" applyFont="1" applyFill="1" applyAlignment="1" applyProtection="1">
      <alignment vertical="center"/>
      <protection locked="0"/>
    </xf>
    <xf numFmtId="0" fontId="1" fillId="4" borderId="0" xfId="0" applyFont="1" applyFill="1" applyProtection="1">
      <protection locked="0"/>
    </xf>
    <xf numFmtId="0" fontId="1" fillId="4" borderId="0" xfId="0" applyFont="1" applyFill="1" applyAlignment="1" applyProtection="1">
      <alignment horizontal="right"/>
      <protection locked="0"/>
    </xf>
    <xf numFmtId="0" fontId="1" fillId="3" borderId="0" xfId="0" applyFont="1" applyFill="1" applyBorder="1" applyAlignment="1" applyProtection="1">
      <alignment horizontal="center"/>
      <protection locked="0"/>
    </xf>
    <xf numFmtId="0" fontId="5" fillId="3" borderId="0" xfId="0" applyFont="1" applyFill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right" wrapText="1"/>
      <protection locked="0"/>
    </xf>
    <xf numFmtId="0" fontId="8" fillId="0" borderId="1" xfId="0" applyFont="1" applyBorder="1" applyAlignment="1" applyProtection="1">
      <alignment horizontal="left" wrapText="1"/>
      <protection locked="0"/>
    </xf>
    <xf numFmtId="0" fontId="6" fillId="3" borderId="0" xfId="0" applyFont="1" applyFill="1" applyBorder="1" applyAlignment="1" applyProtection="1">
      <alignment horizontal="center"/>
      <protection locked="0"/>
    </xf>
    <xf numFmtId="0" fontId="5" fillId="3" borderId="0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0" borderId="4" xfId="0" applyFont="1" applyFill="1" applyBorder="1" applyProtection="1">
      <protection locked="0"/>
    </xf>
    <xf numFmtId="0" fontId="1" fillId="3" borderId="0" xfId="0" applyFont="1" applyFill="1" applyBorder="1" applyAlignment="1" applyProtection="1">
      <protection locked="0"/>
    </xf>
    <xf numFmtId="0" fontId="1" fillId="3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>
      <alignment horizontal="center"/>
    </xf>
    <xf numFmtId="0" fontId="10" fillId="0" borderId="0" xfId="0" applyNumberFormat="1" applyFont="1" applyFill="1" applyBorder="1" applyAlignment="1">
      <alignment horizontal="center" wrapText="1"/>
    </xf>
    <xf numFmtId="1" fontId="10" fillId="0" borderId="0" xfId="0" applyNumberFormat="1" applyFont="1" applyBorder="1" applyAlignment="1">
      <alignment horizontal="center" wrapText="1"/>
    </xf>
    <xf numFmtId="1" fontId="11" fillId="0" borderId="0" xfId="0" applyNumberFormat="1" applyFont="1" applyBorder="1" applyAlignment="1">
      <alignment horizontal="center" wrapText="1"/>
    </xf>
    <xf numFmtId="1" fontId="0" fillId="0" borderId="0" xfId="0" applyNumberFormat="1"/>
    <xf numFmtId="0" fontId="15" fillId="3" borderId="0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16" fillId="3" borderId="0" xfId="0" applyFont="1" applyFill="1" applyBorder="1" applyAlignment="1" applyProtection="1">
      <alignment horizontal="center"/>
      <protection locked="0"/>
    </xf>
    <xf numFmtId="0" fontId="1" fillId="5" borderId="0" xfId="0" applyFont="1" applyFill="1" applyBorder="1" applyProtection="1">
      <protection locked="0"/>
    </xf>
    <xf numFmtId="0" fontId="9" fillId="5" borderId="0" xfId="0" applyFont="1" applyFill="1" applyBorder="1" applyProtection="1">
      <protection locked="0"/>
    </xf>
    <xf numFmtId="0" fontId="1" fillId="5" borderId="0" xfId="0" applyFont="1" applyFill="1" applyBorder="1" applyAlignment="1" applyProtection="1">
      <alignment horizontal="center"/>
      <protection locked="0"/>
    </xf>
    <xf numFmtId="0" fontId="5" fillId="5" borderId="0" xfId="0" applyFont="1" applyFill="1" applyBorder="1" applyAlignment="1" applyProtection="1">
      <alignment horizontal="center"/>
      <protection locked="0"/>
    </xf>
    <xf numFmtId="0" fontId="1" fillId="6" borderId="0" xfId="0" applyFont="1" applyFill="1" applyBorder="1" applyProtection="1">
      <protection locked="0"/>
    </xf>
    <xf numFmtId="0" fontId="9" fillId="6" borderId="0" xfId="0" applyFont="1" applyFill="1" applyBorder="1" applyProtection="1">
      <protection locked="0"/>
    </xf>
    <xf numFmtId="0" fontId="1" fillId="6" borderId="0" xfId="0" applyFont="1" applyFill="1" applyBorder="1" applyAlignment="1" applyProtection="1">
      <alignment horizontal="center"/>
      <protection locked="0"/>
    </xf>
    <xf numFmtId="0" fontId="5" fillId="6" borderId="0" xfId="0" applyFont="1" applyFill="1" applyBorder="1" applyAlignment="1" applyProtection="1">
      <alignment horizontal="center"/>
      <protection locked="0"/>
    </xf>
    <xf numFmtId="0" fontId="1" fillId="7" borderId="0" xfId="0" applyFont="1" applyFill="1" applyBorder="1" applyProtection="1">
      <protection locked="0"/>
    </xf>
    <xf numFmtId="0" fontId="9" fillId="7" borderId="0" xfId="0" applyFont="1" applyFill="1" applyBorder="1" applyProtection="1">
      <protection locked="0"/>
    </xf>
    <xf numFmtId="0" fontId="1" fillId="7" borderId="0" xfId="0" applyFont="1" applyFill="1" applyBorder="1" applyAlignment="1" applyProtection="1">
      <alignment horizontal="center"/>
      <protection locked="0"/>
    </xf>
    <xf numFmtId="0" fontId="5" fillId="7" borderId="0" xfId="0" applyFont="1" applyFill="1" applyBorder="1" applyAlignment="1" applyProtection="1">
      <alignment horizontal="center"/>
      <protection locked="0"/>
    </xf>
    <xf numFmtId="0" fontId="7" fillId="4" borderId="4" xfId="0" applyFont="1" applyFill="1" applyBorder="1" applyAlignment="1" applyProtection="1">
      <alignment vertical="center"/>
      <protection locked="0"/>
    </xf>
    <xf numFmtId="0" fontId="1" fillId="4" borderId="4" xfId="0" applyFont="1" applyFill="1" applyBorder="1" applyProtection="1">
      <protection locked="0"/>
    </xf>
    <xf numFmtId="0" fontId="1" fillId="4" borderId="4" xfId="0" applyFont="1" applyFill="1" applyBorder="1" applyAlignment="1" applyProtection="1">
      <alignment horizontal="right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0" xfId="0" applyFont="1" applyFill="1" applyProtection="1"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right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8" fillId="9" borderId="1" xfId="0" applyFont="1" applyFill="1" applyBorder="1" applyAlignment="1" applyProtection="1">
      <alignment horizontal="center" wrapText="1"/>
    </xf>
    <xf numFmtId="0" fontId="1" fillId="0" borderId="4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right"/>
    </xf>
    <xf numFmtId="0" fontId="1" fillId="0" borderId="4" xfId="0" applyFont="1" applyFill="1" applyBorder="1" applyProtection="1"/>
    <xf numFmtId="0" fontId="6" fillId="2" borderId="9" xfId="0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right" wrapText="1"/>
      <protection locked="0"/>
    </xf>
    <xf numFmtId="0" fontId="1" fillId="0" borderId="11" xfId="0" applyFont="1" applyFill="1" applyBorder="1" applyAlignment="1" applyProtection="1">
      <alignment horizontal="center"/>
    </xf>
    <xf numFmtId="0" fontId="1" fillId="0" borderId="11" xfId="0" applyFont="1" applyFill="1" applyBorder="1" applyAlignment="1" applyProtection="1">
      <alignment vertical="center"/>
    </xf>
    <xf numFmtId="0" fontId="1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Protection="1">
      <protection locked="0"/>
    </xf>
    <xf numFmtId="0" fontId="1" fillId="0" borderId="15" xfId="0" applyFont="1" applyFill="1" applyBorder="1" applyAlignment="1" applyProtection="1">
      <alignment horizontal="right"/>
    </xf>
    <xf numFmtId="0" fontId="1" fillId="0" borderId="15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left"/>
    </xf>
    <xf numFmtId="0" fontId="2" fillId="9" borderId="1" xfId="0" applyFont="1" applyFill="1" applyBorder="1" applyAlignment="1" applyProtection="1">
      <alignment horizontal="center" wrapText="1"/>
    </xf>
    <xf numFmtId="164" fontId="19" fillId="8" borderId="0" xfId="2" applyNumberFormat="1" applyFont="1" applyFill="1"/>
    <xf numFmtId="0" fontId="19" fillId="8" borderId="0" xfId="0" applyFont="1" applyFill="1"/>
    <xf numFmtId="1" fontId="19" fillId="8" borderId="0" xfId="0" applyNumberFormat="1" applyFont="1" applyFill="1" applyAlignment="1">
      <alignment horizontal="center"/>
    </xf>
    <xf numFmtId="0" fontId="20" fillId="10" borderId="0" xfId="3" applyFont="1" applyAlignment="1">
      <alignment vertical="top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12" fillId="0" borderId="0" xfId="0" applyNumberFormat="1" applyFont="1" applyAlignment="1">
      <alignment horizontal="center"/>
    </xf>
    <xf numFmtId="0" fontId="21" fillId="0" borderId="16" xfId="0" applyFont="1" applyFill="1" applyBorder="1"/>
    <xf numFmtId="0" fontId="21" fillId="0" borderId="16" xfId="0" applyFont="1" applyFill="1" applyBorder="1" applyAlignment="1">
      <alignment horizontal="center"/>
    </xf>
    <xf numFmtId="0" fontId="21" fillId="0" borderId="16" xfId="0" applyFont="1" applyBorder="1"/>
    <xf numFmtId="0" fontId="22" fillId="0" borderId="16" xfId="0" applyFont="1" applyFill="1" applyBorder="1" applyAlignment="1">
      <alignment vertical="center"/>
    </xf>
    <xf numFmtId="0" fontId="23" fillId="0" borderId="16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left" vertical="center"/>
    </xf>
    <xf numFmtId="0" fontId="22" fillId="0" borderId="16" xfId="0" applyFont="1" applyFill="1" applyBorder="1" applyAlignment="1">
      <alignment horizontal="center" vertical="center"/>
    </xf>
    <xf numFmtId="0" fontId="21" fillId="0" borderId="16" xfId="0" applyFont="1" applyFill="1" applyBorder="1" applyAlignment="1">
      <alignment vertical="center"/>
    </xf>
    <xf numFmtId="0" fontId="21" fillId="0" borderId="16" xfId="0" applyFont="1" applyBorder="1" applyAlignment="1">
      <alignment horizontal="center"/>
    </xf>
    <xf numFmtId="0" fontId="5" fillId="0" borderId="0" xfId="0" applyFont="1" applyFill="1" applyBorder="1" applyProtection="1"/>
    <xf numFmtId="0" fontId="1" fillId="0" borderId="0" xfId="0" applyFont="1" applyFill="1" applyBorder="1" applyProtection="1"/>
    <xf numFmtId="0" fontId="1" fillId="0" borderId="0" xfId="0" applyFont="1" applyFill="1" applyBorder="1" applyAlignment="1" applyProtection="1">
      <alignment horizontal="right" indent="1"/>
    </xf>
    <xf numFmtId="0" fontId="1" fillId="0" borderId="0" xfId="0" applyNumberFormat="1" applyFont="1" applyFill="1" applyBorder="1" applyProtection="1"/>
    <xf numFmtId="0" fontId="1" fillId="0" borderId="0" xfId="0" applyFont="1" applyFill="1" applyBorder="1" applyAlignment="1" applyProtection="1">
      <alignment horizontal="left" indent="1"/>
    </xf>
    <xf numFmtId="0" fontId="1" fillId="0" borderId="0" xfId="0" applyFont="1" applyFill="1" applyBorder="1" applyAlignment="1" applyProtection="1">
      <alignment horizontal="center"/>
    </xf>
    <xf numFmtId="0" fontId="9" fillId="3" borderId="0" xfId="0" applyFont="1" applyFill="1" applyBorder="1" applyAlignment="1" applyProtection="1">
      <alignment horizontal="center"/>
    </xf>
    <xf numFmtId="0" fontId="9" fillId="3" borderId="0" xfId="0" applyFont="1" applyFill="1" applyBorder="1" applyProtection="1"/>
    <xf numFmtId="0" fontId="1" fillId="8" borderId="11" xfId="0" applyFont="1" applyFill="1" applyBorder="1" applyAlignment="1" applyProtection="1">
      <alignment horizontal="center"/>
    </xf>
    <xf numFmtId="0" fontId="6" fillId="2" borderId="9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0" fontId="7" fillId="4" borderId="0" xfId="0" applyFont="1" applyFill="1" applyAlignment="1" applyProtection="1">
      <alignment vertical="center"/>
    </xf>
    <xf numFmtId="0" fontId="1" fillId="4" borderId="0" xfId="0" applyFont="1" applyFill="1" applyProtection="1"/>
    <xf numFmtId="0" fontId="1" fillId="4" borderId="0" xfId="0" applyFont="1" applyFill="1" applyAlignment="1" applyProtection="1">
      <alignment horizontal="right"/>
    </xf>
    <xf numFmtId="0" fontId="1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center"/>
    </xf>
    <xf numFmtId="0" fontId="1" fillId="8" borderId="11" xfId="0" applyFont="1" applyFill="1" applyBorder="1" applyProtection="1"/>
    <xf numFmtId="0" fontId="8" fillId="0" borderId="10" xfId="0" applyFont="1" applyBorder="1" applyAlignment="1" applyProtection="1">
      <alignment horizontal="right" wrapText="1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left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Protection="1"/>
    <xf numFmtId="0" fontId="1" fillId="3" borderId="0" xfId="0" applyFont="1" applyFill="1" applyBorder="1" applyProtection="1"/>
    <xf numFmtId="0" fontId="1" fillId="3" borderId="0" xfId="0" applyFont="1" applyFill="1" applyBorder="1" applyAlignment="1" applyProtection="1"/>
    <xf numFmtId="0" fontId="1" fillId="3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5" xfId="0" applyFont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</xf>
    <xf numFmtId="0" fontId="6" fillId="2" borderId="3" xfId="0" applyNumberFormat="1" applyFont="1" applyFill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left" vertical="center"/>
    </xf>
    <xf numFmtId="0" fontId="1" fillId="0" borderId="12" xfId="0" applyFont="1" applyBorder="1" applyAlignment="1" applyProtection="1">
      <alignment horizontal="left" vertical="center"/>
    </xf>
    <xf numFmtId="0" fontId="6" fillId="2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left" vertical="center"/>
      <protection locked="0"/>
    </xf>
    <xf numFmtId="0" fontId="1" fillId="0" borderId="14" xfId="0" applyFont="1" applyBorder="1" applyAlignment="1" applyProtection="1">
      <alignment horizontal="left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0" borderId="6" xfId="0" applyFont="1" applyBorder="1" applyAlignment="1" applyProtection="1">
      <alignment horizontal="center" vertical="center"/>
      <protection hidden="1"/>
    </xf>
    <xf numFmtId="0" fontId="1" fillId="0" borderId="7" xfId="0" applyFont="1" applyBorder="1" applyAlignment="1" applyProtection="1">
      <alignment horizontal="left" vertical="center"/>
      <protection hidden="1"/>
    </xf>
    <xf numFmtId="0" fontId="1" fillId="0" borderId="2" xfId="0" applyFont="1" applyBorder="1" applyAlignment="1" applyProtection="1">
      <alignment horizontal="left" vertical="center"/>
      <protection hidden="1"/>
    </xf>
  </cellXfs>
  <cellStyles count="4">
    <cellStyle name="Good" xfId="3" builtinId="26"/>
    <cellStyle name="Hyperlink" xfId="1" builtinId="8"/>
    <cellStyle name="Normal" xfId="0" builtinId="0"/>
    <cellStyle name="Title" xfId="2" builtinId="15"/>
  </cellStyles>
  <dxfs count="109">
    <dxf>
      <font>
        <b/>
        <i val="0"/>
        <condense val="0"/>
        <extend val="0"/>
        <color auto="1"/>
      </font>
    </dxf>
    <dxf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[Actual Results.xlsx]Goals &amp; Scorers!PivotTable18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lumMod val="8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8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3">
              <a:lumMod val="8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>
              <a:lumMod val="8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>
              <a:lumMod val="8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>
              <a:lumMod val="8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'Goals &amp; Scorers'!$I$3:$I$4</c:f>
              <c:strCache>
                <c:ptCount val="1"/>
                <c:pt idx="0">
                  <c:v> Fabian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Scorers'!$I$5:$I$7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C-4D58-B18F-02835434D7F0}"/>
            </c:ext>
          </c:extLst>
        </c:ser>
        <c:ser>
          <c:idx val="1"/>
          <c:order val="1"/>
          <c:tx>
            <c:strRef>
              <c:f>'Goals &amp; Scorers'!$J$3:$J$4</c:f>
              <c:strCache>
                <c:ptCount val="1"/>
                <c:pt idx="0">
                  <c:v>Alvaro Morata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Scorers'!$J$5:$J$7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6DC-4D58-B18F-02835434D7F0}"/>
            </c:ext>
          </c:extLst>
        </c:ser>
        <c:ser>
          <c:idx val="2"/>
          <c:order val="2"/>
          <c:tx>
            <c:strRef>
              <c:f>'Goals &amp; Scorers'!$K$3:$K$4</c:f>
              <c:strCache>
                <c:ptCount val="1"/>
                <c:pt idx="0">
                  <c:v>Christian Eriksen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Scorers'!$K$5:$K$7</c:f>
              <c:numCache>
                <c:formatCode>General</c:formatCode>
                <c:ptCount val="2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6DC-4D58-B18F-02835434D7F0}"/>
            </c:ext>
          </c:extLst>
        </c:ser>
        <c:ser>
          <c:idx val="3"/>
          <c:order val="3"/>
          <c:tx>
            <c:strRef>
              <c:f>'Goals &amp; Scorers'!$L$3:$L$4</c:f>
              <c:strCache>
                <c:ptCount val="1"/>
                <c:pt idx="0">
                  <c:v>Christian Gytkjaer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Scorers'!$L$5:$L$7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6DC-4D58-B18F-02835434D7F0}"/>
            </c:ext>
          </c:extLst>
        </c:ser>
        <c:ser>
          <c:idx val="4"/>
          <c:order val="4"/>
          <c:tx>
            <c:strRef>
              <c:f>'Goals &amp; Scorers'!$M$3:$M$4</c:f>
              <c:strCache>
                <c:ptCount val="1"/>
                <c:pt idx="0">
                  <c:v>Dani Olmo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Scorers'!$M$5:$M$7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6DC-4D58-B18F-02835434D7F0}"/>
            </c:ext>
          </c:extLst>
        </c:ser>
        <c:ser>
          <c:idx val="5"/>
          <c:order val="5"/>
          <c:tx>
            <c:strRef>
              <c:f>'Goals &amp; Scorers'!$N$3:$N$4</c:f>
              <c:strCache>
                <c:ptCount val="1"/>
                <c:pt idx="0">
                  <c:v>Gerard Moreno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Scorers'!$N$5:$N$7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6DC-4D58-B18F-02835434D7F0}"/>
            </c:ext>
          </c:extLst>
        </c:ser>
        <c:ser>
          <c:idx val="6"/>
          <c:order val="6"/>
          <c:tx>
            <c:strRef>
              <c:f>'Goals &amp; Scorers'!$O$3:$O$4</c:f>
              <c:strCache>
                <c:ptCount val="1"/>
                <c:pt idx="0">
                  <c:v>Henrik Dalsgaard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Scorers'!$O$5:$O$7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6DC-4D58-B18F-02835434D7F0}"/>
            </c:ext>
          </c:extLst>
        </c:ser>
        <c:ser>
          <c:idx val="7"/>
          <c:order val="7"/>
          <c:tx>
            <c:strRef>
              <c:f>'Goals &amp; Scorers'!$P$3:$P$4</c:f>
              <c:strCache>
                <c:ptCount val="1"/>
                <c:pt idx="0">
                  <c:v>Jesus Navas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Scorers'!$P$5:$P$7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6DC-4D58-B18F-02835434D7F0}"/>
            </c:ext>
          </c:extLst>
        </c:ser>
        <c:ser>
          <c:idx val="8"/>
          <c:order val="8"/>
          <c:tx>
            <c:strRef>
              <c:f>'Goals &amp; Scorers'!$Q$3:$Q$4</c:f>
              <c:strCache>
                <c:ptCount val="1"/>
                <c:pt idx="0">
                  <c:v>Jose Gaya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Scorers'!$Q$5:$Q$7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6DC-4D58-B18F-02835434D7F0}"/>
            </c:ext>
          </c:extLst>
        </c:ser>
        <c:ser>
          <c:idx val="9"/>
          <c:order val="9"/>
          <c:tx>
            <c:strRef>
              <c:f>'Goals &amp; Scorers'!$R$3:$R$4</c:f>
              <c:strCache>
                <c:ptCount val="1"/>
                <c:pt idx="0">
                  <c:v>Kasper Dolberg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Scorers'!$R$5:$R$7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6DC-4D58-B18F-02835434D7F0}"/>
            </c:ext>
          </c:extLst>
        </c:ser>
        <c:ser>
          <c:idx val="10"/>
          <c:order val="10"/>
          <c:tx>
            <c:strRef>
              <c:f>'Goals &amp; Scorers'!$S$3:$S$4</c:f>
              <c:strCache>
                <c:ptCount val="1"/>
                <c:pt idx="0">
                  <c:v>Martin Braithwaite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Scorers'!$S$5:$S$7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6DC-4D58-B18F-02835434D7F0}"/>
            </c:ext>
          </c:extLst>
        </c:ser>
        <c:ser>
          <c:idx val="11"/>
          <c:order val="11"/>
          <c:tx>
            <c:strRef>
              <c:f>'Goals &amp; Scorers'!$T$3:$T$4</c:f>
              <c:strCache>
                <c:ptCount val="1"/>
                <c:pt idx="0">
                  <c:v>Mathias Jorgensen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Scorers'!$T$5:$T$7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6DC-4D58-B18F-02835434D7F0}"/>
            </c:ext>
          </c:extLst>
        </c:ser>
        <c:ser>
          <c:idx val="12"/>
          <c:order val="12"/>
          <c:tx>
            <c:strRef>
              <c:f>'Goals &amp; Scorers'!$U$3:$U$4</c:f>
              <c:strCache>
                <c:ptCount val="1"/>
                <c:pt idx="0">
                  <c:v>Mikel Oyarzabal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Scorers'!$U$5:$U$7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6DC-4D58-B18F-02835434D7F0}"/>
            </c:ext>
          </c:extLst>
        </c:ser>
        <c:ser>
          <c:idx val="13"/>
          <c:order val="13"/>
          <c:tx>
            <c:strRef>
              <c:f>'Goals &amp; Scorers'!$V$3:$V$4</c:f>
              <c:strCache>
                <c:ptCount val="1"/>
                <c:pt idx="0">
                  <c:v>Pablo Sarabia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Scorers'!$V$5:$V$7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6DC-4D58-B18F-02835434D7F0}"/>
            </c:ext>
          </c:extLst>
        </c:ser>
        <c:ser>
          <c:idx val="14"/>
          <c:order val="14"/>
          <c:tx>
            <c:strRef>
              <c:f>'Goals &amp; Scorers'!$W$3:$W$4</c:f>
              <c:strCache>
                <c:ptCount val="1"/>
                <c:pt idx="0">
                  <c:v>Paco Alcacer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Scorers'!$W$5:$W$7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6DC-4D58-B18F-02835434D7F0}"/>
            </c:ext>
          </c:extLst>
        </c:ser>
        <c:ser>
          <c:idx val="15"/>
          <c:order val="15"/>
          <c:tx>
            <c:strRef>
              <c:f>'Goals &amp; Scorers'!$X$3:$X$4</c:f>
              <c:strCache>
                <c:ptCount val="1"/>
                <c:pt idx="0">
                  <c:v>Pau Torres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Scorers'!$X$5:$X$7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6DC-4D58-B18F-02835434D7F0}"/>
            </c:ext>
          </c:extLst>
        </c:ser>
        <c:ser>
          <c:idx val="16"/>
          <c:order val="16"/>
          <c:tx>
            <c:strRef>
              <c:f>'Goals &amp; Scorers'!$Y$3:$Y$4</c:f>
              <c:strCache>
                <c:ptCount val="1"/>
                <c:pt idx="0">
                  <c:v>Pierre-Emile Hojbjerg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Scorers'!$Y$5:$Y$7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6DC-4D58-B18F-02835434D7F0}"/>
            </c:ext>
          </c:extLst>
        </c:ser>
        <c:ser>
          <c:idx val="17"/>
          <c:order val="17"/>
          <c:tx>
            <c:strRef>
              <c:f>'Goals &amp; Scorers'!$Z$3:$Z$4</c:f>
              <c:strCache>
                <c:ptCount val="1"/>
                <c:pt idx="0">
                  <c:v>Robert Skov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Scorers'!$Z$5:$Z$7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6DC-4D58-B18F-02835434D7F0}"/>
            </c:ext>
          </c:extLst>
        </c:ser>
        <c:ser>
          <c:idx val="18"/>
          <c:order val="18"/>
          <c:tx>
            <c:strRef>
              <c:f>'Goals &amp; Scorers'!$AA$3:$AA$4</c:f>
              <c:strCache>
                <c:ptCount val="1"/>
                <c:pt idx="0">
                  <c:v>Rodrigo Moreno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Scorers'!$AA$5:$AA$7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6DC-4D58-B18F-02835434D7F0}"/>
            </c:ext>
          </c:extLst>
        </c:ser>
        <c:ser>
          <c:idx val="19"/>
          <c:order val="19"/>
          <c:tx>
            <c:strRef>
              <c:f>'Goals &amp; Scorers'!$AB$3:$AB$4</c:f>
              <c:strCache>
                <c:ptCount val="1"/>
                <c:pt idx="0">
                  <c:v>Santi Cazorla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Scorers'!$AB$5:$AB$7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6DC-4D58-B18F-02835434D7F0}"/>
            </c:ext>
          </c:extLst>
        </c:ser>
        <c:ser>
          <c:idx val="20"/>
          <c:order val="20"/>
          <c:tx>
            <c:strRef>
              <c:f>'Goals &amp; Scorers'!$AC$3:$AC$4</c:f>
              <c:strCache>
                <c:ptCount val="1"/>
                <c:pt idx="0">
                  <c:v>Saul Niguez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Scorers'!$AC$5:$AC$7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6DC-4D58-B18F-02835434D7F0}"/>
            </c:ext>
          </c:extLst>
        </c:ser>
        <c:ser>
          <c:idx val="21"/>
          <c:order val="21"/>
          <c:tx>
            <c:strRef>
              <c:f>'Goals &amp; Scorers'!$AD$3:$AD$4</c:f>
              <c:strCache>
                <c:ptCount val="1"/>
                <c:pt idx="0">
                  <c:v>Sergio Ramos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Scorers'!$AD$5:$AD$7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6DC-4D58-B18F-02835434D7F0}"/>
            </c:ext>
          </c:extLst>
        </c:ser>
        <c:ser>
          <c:idx val="22"/>
          <c:order val="22"/>
          <c:tx>
            <c:strRef>
              <c:f>'Goals &amp; Scorers'!$AE$3:$AE$4</c:f>
              <c:strCache>
                <c:ptCount val="1"/>
                <c:pt idx="0">
                  <c:v>Thomas Delaney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Scorers'!$AE$5:$AE$7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6DC-4D58-B18F-02835434D7F0}"/>
            </c:ext>
          </c:extLst>
        </c:ser>
        <c:ser>
          <c:idx val="23"/>
          <c:order val="23"/>
          <c:tx>
            <c:strRef>
              <c:f>'Goals &amp; Scorers'!$AF$3:$AF$4</c:f>
              <c:strCache>
                <c:ptCount val="1"/>
                <c:pt idx="0">
                  <c:v>Yussuf Poulsen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Scorers'!$AF$5:$AF$7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46DC-4D58-B18F-02835434D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4973584"/>
        <c:axId val="394967352"/>
      </c:barChart>
      <c:catAx>
        <c:axId val="3949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67352"/>
        <c:crosses val="autoZero"/>
        <c:auto val="1"/>
        <c:lblAlgn val="ctr"/>
        <c:lblOffset val="100"/>
        <c:noMultiLvlLbl val="0"/>
      </c:catAx>
      <c:valAx>
        <c:axId val="39496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jp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jp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83344</xdr:colOff>
      <xdr:row>0</xdr:row>
      <xdr:rowOff>164304</xdr:rowOff>
    </xdr:from>
    <xdr:to>
      <xdr:col>20</xdr:col>
      <xdr:colOff>124219</xdr:colOff>
      <xdr:row>4</xdr:row>
      <xdr:rowOff>56043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71625" y="164304"/>
          <a:ext cx="8280000" cy="558489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40</xdr:row>
      <xdr:rowOff>19051</xdr:rowOff>
    </xdr:from>
    <xdr:to>
      <xdr:col>20</xdr:col>
      <xdr:colOff>145650</xdr:colOff>
      <xdr:row>43</xdr:row>
      <xdr:rowOff>70921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93056" y="6686551"/>
          <a:ext cx="8280000" cy="551933"/>
        </a:xfrm>
        <a:prstGeom prst="rect">
          <a:avLst/>
        </a:prstGeom>
      </xdr:spPr>
    </xdr:pic>
    <xdr:clientData/>
  </xdr:twoCellAnchor>
  <xdr:twoCellAnchor editAs="oneCell">
    <xdr:from>
      <xdr:col>0</xdr:col>
      <xdr:colOff>52387</xdr:colOff>
      <xdr:row>0</xdr:row>
      <xdr:rowOff>37574</xdr:rowOff>
    </xdr:from>
    <xdr:to>
      <xdr:col>0</xdr:col>
      <xdr:colOff>1345662</xdr:colOff>
      <xdr:row>8</xdr:row>
      <xdr:rowOff>36074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387" y="37574"/>
          <a:ext cx="1293275" cy="133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47627</xdr:colOff>
      <xdr:row>0</xdr:row>
      <xdr:rowOff>35192</xdr:rowOff>
    </xdr:from>
    <xdr:to>
      <xdr:col>0</xdr:col>
      <xdr:colOff>1340272</xdr:colOff>
      <xdr:row>8</xdr:row>
      <xdr:rowOff>33692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7627" y="35192"/>
          <a:ext cx="1292645" cy="13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73818</xdr:colOff>
      <xdr:row>0</xdr:row>
      <xdr:rowOff>140492</xdr:rowOff>
    </xdr:from>
    <xdr:to>
      <xdr:col>20</xdr:col>
      <xdr:colOff>198037</xdr:colOff>
      <xdr:row>4</xdr:row>
      <xdr:rowOff>37131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6381" y="140492"/>
          <a:ext cx="8280000" cy="563389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142874</xdr:colOff>
      <xdr:row>33</xdr:row>
      <xdr:rowOff>0</xdr:rowOff>
    </xdr:from>
    <xdr:to>
      <xdr:col>21</xdr:col>
      <xdr:colOff>88499</xdr:colOff>
      <xdr:row>45</xdr:row>
      <xdr:rowOff>67831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78780" y="5500688"/>
          <a:ext cx="8280000" cy="5678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44717</xdr:rowOff>
    </xdr:from>
    <xdr:to>
      <xdr:col>1</xdr:col>
      <xdr:colOff>880</xdr:colOff>
      <xdr:row>8</xdr:row>
      <xdr:rowOff>81317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099" y="44717"/>
          <a:ext cx="1332000" cy="133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1138238</xdr:colOff>
      <xdr:row>0</xdr:row>
      <xdr:rowOff>157160</xdr:rowOff>
    </xdr:from>
    <xdr:to>
      <xdr:col>54</xdr:col>
      <xdr:colOff>36113</xdr:colOff>
      <xdr:row>4</xdr:row>
      <xdr:rowOff>70415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52738" y="157160"/>
          <a:ext cx="8280000" cy="580005"/>
        </a:xfrm>
        <a:prstGeom prst="rect">
          <a:avLst/>
        </a:prstGeom>
      </xdr:spPr>
    </xdr:pic>
    <xdr:clientData/>
  </xdr:twoCellAnchor>
  <xdr:twoCellAnchor editAs="oneCell">
    <xdr:from>
      <xdr:col>3</xdr:col>
      <xdr:colOff>1138238</xdr:colOff>
      <xdr:row>27</xdr:row>
      <xdr:rowOff>76200</xdr:rowOff>
    </xdr:from>
    <xdr:to>
      <xdr:col>54</xdr:col>
      <xdr:colOff>36113</xdr:colOff>
      <xdr:row>30</xdr:row>
      <xdr:rowOff>129338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52738" y="4576763"/>
          <a:ext cx="8280000" cy="553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2</xdr:row>
      <xdr:rowOff>42861</xdr:rowOff>
    </xdr:from>
    <xdr:to>
      <xdr:col>4</xdr:col>
      <xdr:colOff>9010650</xdr:colOff>
      <xdr:row>36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E98E20-8897-424B-B83D-26A16D7CF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Boomer" refreshedDate="44356.523520254632" createdVersion="6" refreshedVersion="6" minRefreshableVersion="3" recordCount="424" xr:uid="{00000000-000A-0000-FFFF-FFFF00000000}">
  <cacheSource type="worksheet">
    <worksheetSource ref="A1:C425" sheet="Goals &amp; Scorers"/>
  </cacheSource>
  <cacheFields count="3">
    <cacheField name="Player" numFmtId="0">
      <sharedItems count="424">
        <s v="Harry Kane"/>
        <s v="Cristiano Ronaldo"/>
        <s v="Eran Zahavi"/>
        <s v="Aleksandar Mitrovic"/>
        <s v="Teemu Pukki"/>
        <s v="Artyom Dzyuba"/>
        <s v="Serge Gnabry"/>
        <s v="Georginio Wijnaldum"/>
        <s v="Raheem Sterling"/>
        <s v="John McGinn"/>
        <s v="Romelu Lukaku"/>
        <s v="Robin Quaison"/>
        <s v="Claudiu Keseru"/>
        <s v="Olivier Giroud"/>
        <s v="Robert Lewandowski"/>
        <s v="Marko Arnautovic"/>
        <s v="Memphis Depay"/>
        <s v="Eden Hazard"/>
        <s v="George Puscas"/>
        <s v="Denis Cherychev"/>
        <s v="Cenk Tosun"/>
        <s v="Joshua King"/>
        <s v="Andrea Belotti"/>
        <s v="Christian Eriksen"/>
        <s v="Gylfi Sigurdsson"/>
        <s v="Amer Gojak"/>
        <s v="Michy Batshuayi"/>
        <s v="Josip Ilicic"/>
        <s v="Bruno Petkovic"/>
        <s v="Munas Dabbur"/>
        <s v="Alexander Sorloth"/>
        <s v="Pieros Sotiriou"/>
        <s v="Kevin De Bruyne"/>
        <s v="Christian Gytkjaer"/>
        <s v="Patrik Schick"/>
        <s v="Ross Barkley"/>
        <s v="Krzysztof Piatek"/>
        <s v="Giannis Kousoulos"/>
        <s v="Leon Goretzka"/>
        <s v="Elif Elmas"/>
        <s v="Sokol Cikalleshi"/>
        <s v="Alvaro Morata"/>
        <s v="Sergio Ramos"/>
        <s v="Rodrigo Moreno"/>
        <s v="Vedat Muriqi"/>
        <s v="Birkir Bjarnason"/>
        <s v="Ivan Perisic"/>
        <s v="Antoine Griezmann"/>
        <s v="Robert Bozenik"/>
        <s v="Marcus Rashford"/>
        <s v="Kingsley Coman"/>
        <s v="Kolbeinn Sigthorsson"/>
        <s v="Henrikh Mkhitaryan"/>
        <s v="Edin Dzeko"/>
        <s v="Gerson Rodrigues"/>
        <s v="Viktor Tsyhankov"/>
        <s v="Aleksandre Karapetian"/>
        <s v="Bjorn Maars Johnsen"/>
        <s v="Lorenzo Insigne"/>
        <s v="Willi Orban"/>
        <s v="Armin Hodzic"/>
        <s v="Leroy Sane"/>
        <s v="Tigran Barseghyan"/>
        <s v="Robert Skov"/>
        <s v="Josh Magennis"/>
        <s v="Ciro Immobile"/>
        <s v="David Turpel"/>
        <s v=" Jorginho"/>
        <s v="Nikola Vlasic"/>
        <s v="Marek Hamsik"/>
        <s v="Martin Braithwaite"/>
        <s v="Andriy Yarmolenko"/>
        <s v="Christian Benteke"/>
        <s v="Paco Alcacer"/>
        <s v="Toni Kroos"/>
        <s v="Alexander Isak"/>
        <s v="Ilkay Gundogan"/>
        <s v="Juraj Kucka"/>
        <s v="Baktiyor Zainutdinov"/>
        <s v="Kylian Mbappe"/>
        <s v="Kostas Fortounis"/>
        <s v="Marco Reus"/>
        <s v="Miralem Pjanic"/>
        <s v=" Bernardo Silva"/>
        <s v="Kaan Ayhan"/>
        <s v="Gerard Moreno"/>
        <s v="Ruslan Malinovskiy"/>
        <s v="Cedric Itten"/>
        <s v="Nicolo Barella"/>
        <s v="Granit Xhaka"/>
        <s v="Ramil Sheydayev"/>
        <s v="Andraz Sporar"/>
        <s v="Denis Zakaria"/>
        <s v="Bekim Balaj"/>
        <s v="Georgios Efrem"/>
        <s v="Mate Patkai"/>
        <s v="Youri Tielemans"/>
        <s v="Miha Zajc"/>
        <s v="Niall McGinn"/>
        <s v="Dusan Tadic"/>
        <s v="Vasil Bozhikov"/>
        <s v="Viktor Claesson"/>
        <s v="Enis Bardi"/>
        <s v="Rade Krunic"/>
        <s v="Raphael Varane"/>
        <s v="Mikel Oyarzabal"/>
        <s v="Moise Kean"/>
        <s v="Timothy Castagne"/>
        <s v="Dries Mertens"/>
        <s v="Fredrik Jensen"/>
        <s v="Fyodor Smolov"/>
        <s v="Edin Visca"/>
        <s v="Ragnar Sigurdsson"/>
        <s v="Ryan Christie"/>
        <s v="Wissam Ben Yedder"/>
        <s v="Fabio Quagliarella"/>
        <s v="Marco Verratti"/>
        <s v="Benjamin Verbic"/>
        <s v="Goran Pandev"/>
        <s v="Marcel Sabitzer"/>
        <s v="Milot Rashica"/>
        <s v="Alessio Romagnoli"/>
        <s v="Rey Manaj"/>
        <s v="Domen Crnigoj"/>
        <s v="Valentino Lazaro"/>
        <s v="Sebastian Larsson"/>
        <s v="Aleksandr Golovin"/>
        <s v="Jadon Sancho"/>
        <s v="Valon Berisha"/>
        <s v="Magomed Ozdoyev"/>
        <s v="Stefan Mugosa"/>
        <s v="Nicolas Ioannou"/>
        <s v="Roman Yaremchuk"/>
        <s v="Arvydas Novikovas"/>
        <s v="Yevhen Konoplyanka"/>
        <s v="Sergej Milinkovic-Savic"/>
        <s v="Luka Jovic"/>
        <s v="Jesus Navas"/>
        <s v="Nacer Chadli"/>
        <s v="Aleksey Shchetkin"/>
        <s v="Aleksei Ionov"/>
        <s v="Goncalo Guedes"/>
        <s v="William Carvalho"/>
        <s v="Dominik Szoboszlai"/>
        <s v="Gafurzhan Suyombaev"/>
        <s v="Luka Modric"/>
        <s v="Gareth Bale"/>
        <s v="Nemanja Radonjic"/>
        <s v="Nicolo Zaniolo"/>
        <s v="Enes Unal"/>
        <s v="Yussuf Poulsen"/>
        <s v="Kasper Dolberg"/>
        <s v="Cristian Martinez"/>
        <s v="Marcus Berg"/>
        <s v="Timo Werner"/>
        <s v="Ryan Babel"/>
        <s v="Aaron Ramsey"/>
        <s v="Toby Alderweireld"/>
        <s v="Alexandru Mitrita"/>
        <s v="Federico Bernardeschi"/>
        <s v="Kieffer Moore"/>
        <s v="Gevorg Ghazaryan"/>
        <s v="Donyell Malen"/>
        <s v="Hakan Calhanoglu"/>
        <s v="Maksim Skavysh"/>
        <s v="Frenkie de Jong"/>
        <s v="Vidar Kjartansson"/>
        <s v="Hasan Ali Kaldirim"/>
        <s v="Nikita Naumov"/>
        <s v="Stuart Armstrong"/>
        <s v="Erik Sorga"/>
        <s v="Matthias Ginter"/>
        <s v="Marcel Halstenberg"/>
        <s v="Armando Sadiku"/>
        <s v="Valerian Gvilia"/>
        <s v="Samuel Umtiti"/>
        <s v=" Zeca"/>
        <s v="Giorgi Papunashvili"/>
        <s v="Vato Arveladze"/>
        <s v="Lorenzo Pellegrini"/>
        <s v="Pierre-Emile Hojbjerg"/>
        <s v="Tomas Soucek"/>
        <s v="Shane Duffy"/>
        <s v="Ivelin Popov"/>
        <s v="Yan Vorogovsky"/>
        <s v="Vladimir Ambros"/>
        <s v="Kristian Dimitrov"/>
        <s v="Paddy McNair"/>
        <s v="Ismail Isa"/>
        <s v="Arber Zeneli"/>
        <s v="Saba Lobzhanidze"/>
        <s v="Burak Yilmaz"/>
        <s v="Stefano Sensi"/>
        <s v="Conor Washington"/>
        <s v="Dimitris Kolovos"/>
        <s v="Kamil Glik"/>
        <s v="Konstantin Vassiljev"/>
        <s v="Anastasios Donis"/>
        <s v="Michael Smith"/>
        <s v="Robert Brady"/>
        <s v="Ezgjan Alioski"/>
        <s v="Amir Abrashi"/>
        <s v="Thomas Delaney"/>
        <s v="Kostakis Artymatas"/>
        <s v="Jeff Hendrick"/>
        <s v="Fabian Schar"/>
        <s v="David McGoldrick"/>
        <s v="Igor Stasevich"/>
        <s v="Admir Mehmedi"/>
        <s v="Benjamin Kallman"/>
        <s v="Ricardo Rodriguez"/>
        <s v="Yuriy Pertsukh"/>
        <s v="Mario Gavranovic"/>
        <s v="Danilo Pereira"/>
        <s v="Viljormur Davidsen"/>
        <s v="Leandro Barreiro"/>
        <s v="David Brooks"/>
        <s v="Ciprian Deac"/>
        <s v="Jakub Jankto"/>
        <s v="Mahir Madatov"/>
        <s v="Lawrence Shankland"/>
        <s v="David Holman"/>
        <s v="Amir Rrahmani"/>
        <s v="Stanislav Lobotka"/>
        <s v="Keidi Bare"/>
        <s v="Ola Kamara"/>
        <s v="Lee Casciaro"/>
        <s v="Alex Oxlade-Chamberlain"/>
        <s v="Rogvi Baldvinsson"/>
        <s v="Jakup Thomsen"/>
        <s v="David Hancko"/>
        <s v=" Pizzi"/>
        <s v="Steve Borg"/>
        <s v="Jasse Tuominen"/>
        <s v="Kyrian Nwoko"/>
        <s v="Iver Fossum"/>
        <s v="Dejan Lovren"/>
        <s v="Dani Olmo"/>
        <s v="Mahir Emreli"/>
        <s v="David Alaba"/>
        <s v="Mason Mount"/>
        <s v="Filippo Berardi"/>
        <s v="Vytautas Andriuskevicius"/>
        <s v="Artem Besyedin"/>
        <s v="Federico Chiesa"/>
        <s v="Petros Mantalos"/>
        <s v="Reece Styche"/>
        <s v=" Fabian"/>
        <s v="Ruben Vargas"/>
        <s v="Tamkin Khalilzade"/>
        <s v="Matt Doherty"/>
        <s v="Robert Mak"/>
        <s v="Mattias Svanberg"/>
        <s v="Zsolt Kalmar"/>
        <s v="Nathan Ake"/>
        <s v="Florent Hadergjonaj"/>
        <s v="Pyry Soiri"/>
        <s v="Nikola Milenkovic"/>
        <s v="Johnny Russell"/>
        <s v="Adam Szalai"/>
        <s v="Georgi Yomov"/>
        <s v="Bauyrzhan Islamkhan"/>
        <s v="Deni Milosevic"/>
        <s v=" Marlos"/>
        <s v="Oleksandr Zinchenko"/>
        <s v="Breel Embolo"/>
        <s v="Adem Ljajic"/>
        <s v="Mario Fernandes"/>
        <s v="Klaemint Olsen"/>
        <s v="Remo Freuler"/>
        <s v="Jose Gaya"/>
        <s v="Fotis Papoulis"/>
        <s v="Tarik Elyounoussi"/>
        <s v="Thomas Vermaelen"/>
        <s v="Martin Odegaard"/>
        <s v="Ante Rebic"/>
        <s v="Conor Hourihane"/>
        <s v="Alexandru Chipciu"/>
        <s v="Steven Zuber"/>
        <s v="Dennis Man"/>
        <s v="Leonardo Bonucci"/>
        <s v="Hovhannes Hambardzumyan"/>
        <s v="Jonny Evans"/>
        <s v="Virgil van Dijk"/>
        <s v="Nico Schulz"/>
        <s v="Dennis Salanovic"/>
        <s v="Matthijs de Ligt"/>
        <s v="Loic Nego"/>
        <s v="Steven Davis"/>
        <s v="Martin Hinteregger"/>
        <s v="Giorgos Masouras"/>
        <s v="Vladimir Darida"/>
        <s v="Luuk De Jong"/>
        <s v="Lukas Masopust"/>
        <s v="Mergim Vojvoda"/>
        <s v="Temirlan Yerlanov"/>
        <s v="Jakub Brabec"/>
        <s v="Marc Vales"/>
        <s v="Yari Verschaeren"/>
        <s v="Daniel James"/>
        <s v="Florin Andone"/>
        <s v="Stefan Johansen"/>
        <s v="Zdenek Ondrasek"/>
        <s v="Emil Forsberg"/>
        <s v="Izet Hajrovic"/>
        <s v="Guido Burgstaller"/>
        <s v="Joel Pohjanpalo"/>
        <s v="Elba Rashani"/>
        <s v="Yanik Frick"/>
        <s v="Stanislav Dragun"/>
        <s v="Marcus Danielson"/>
        <s v="Przemyslaw Frankowski"/>
        <s v="Saul Niguez"/>
        <s v="Stefan Posch"/>
        <s v="Mihaly Korhut"/>
        <s v="Albert Rusnak"/>
        <s v="Arkadiusz Milik"/>
        <s v="Kamil Grosicki"/>
        <s v="Thomas Meunier"/>
        <s v="Damian Kadzior"/>
        <s v="Stuart Findlay"/>
        <s v="Arijan Ademi"/>
        <s v="Fedor Chernykh"/>
        <s v="Michael Keane"/>
        <s v="Donatas Kazlauskas"/>
        <s v="Konstantinos Laifis"/>
        <s v="Arnor Sigurdsson"/>
        <s v="Giorgi Kharaishvili"/>
        <s v="Lorenc Trashi"/>
        <s v="Konrad Laimer"/>
        <s v="Evangelos Pavlidis"/>
        <s v="Michael Gregoritsch"/>
        <s v="Stephan El Shaaraway"/>
        <s v="Aljaz Struna"/>
        <s v="Jaba Kankava"/>
        <s v="Giorgi Kvilitaia"/>
        <s v="Roy Chipolina"/>
        <s v="Vladimirs Kamess"/>
        <s v="Haris Seferovic"/>
        <s v="Leonardo Pavoletti"/>
        <s v="Marko Vesovic"/>
        <s v="Alex Kral"/>
        <s v="Bibras Natcho"/>
        <s v="Atdhe Nuhiu"/>
        <s v="Roman Bezjak"/>
        <s v="Ondrej Celustka"/>
        <s v="Johann Berg Gudmundsson"/>
        <s v="Tammy Abraham"/>
        <s v="Vadim Rata"/>
        <s v="Goncalo Paciencia"/>
        <s v="Igor Armas"/>
        <s v="Cengiz Under"/>
        <s v="Dimitris Limnios"/>
        <s v="Ondrej Duda"/>
        <s v="Franciesco Acerbi"/>
        <s v="Yiber Ramadani"/>
        <s v="Tore Reginiussen"/>
        <s v="Pau Torres"/>
        <s v="Santi Cazorla"/>
        <s v="Florian Thauvin"/>
        <s v="Pablo Sarabia"/>
        <s v="Kurt Zouma"/>
        <s v="Todor Nedelev"/>
        <s v="Vlatko Stojanovski"/>
        <s v="Harry Wilson"/>
        <s v="Kenny McLean"/>
        <s v="Stefan Lainer"/>
        <s v="Thorgan Hazard"/>
        <s v="Grzegorz Krychowiak"/>
        <s v="Dorukhan Tokoz"/>
        <s v="Andrej Kramaric"/>
        <s v="Georgi Dzhikiya"/>
        <s v="Jon Dadi Bodvarsson"/>
        <s v="Harry Winks"/>
        <s v="Borna Barisic"/>
        <s v="Bruno Fernandes"/>
        <s v="Jonathan Ikone"/>
        <s v="Corentin Tolisso"/>
        <s v="Ozan Tufan"/>
        <s v="Nicolae Milinceanu"/>
        <s v="Riccardo Orsolini"/>
        <s v="Konstantinos Galanopoulos"/>
        <s v="Kastriot Dermaku"/>
        <s v="Henrik Dalsgaard"/>
        <s v="Edgar Babayan"/>
        <s v="Elseid Hisaj"/>
        <s v="Eldar Civic"/>
        <s v="Odise Roshi"/>
        <s v="Christian Fassnacht"/>
        <s v="Clement Lenglet"/>
        <s v="Loris Benito"/>
        <s v="Deniz Turuc"/>
        <s v="Paul Fenech"/>
        <s v="Yusuf Yazici"/>
        <s v="Sebastian Andersson"/>
        <s v="Fedor Kudryashov"/>
        <s v="John Guidetti"/>
        <s v="Anton Miranchuk"/>
        <s v="Julian Brandt"/>
        <s v="Marcis Oss"/>
        <s v="Myron Boadu"/>
        <s v="Sebastian Szymanski"/>
        <s v="Jacek Goralski"/>
        <s v="Boban Nikolov"/>
        <s v="Daler Kuzyaev"/>
        <s v="Tim Matavz"/>
        <s v="Aleksei Miranchuk"/>
        <s v="Yannick Carrasco"/>
        <s v="Steven Naismith"/>
        <s v="Sergey Petrov"/>
        <s v="Mathias Jorgensen"/>
        <s v="Nikolai Komlichenko"/>
        <s v="Andrew Robertson"/>
        <s v="Tornike Okriashvili"/>
        <s v="Oliver Burke"/>
        <s v="Nemanja Nikolic"/>
        <s v="Islambek Kuat"/>
        <s v="Alexandru Maxim"/>
        <s v="Maxim Fedin"/>
        <s v="Darko Velkoski"/>
        <s v="Victor Lindelof"/>
        <s v="Mathias Normann"/>
        <s v="Sander Berge"/>
        <s v="Michal Duris"/>
      </sharedItems>
    </cacheField>
    <cacheField name="Team" numFmtId="0">
      <sharedItems count="55">
        <s v="England"/>
        <s v="Portugal"/>
        <s v="Israel"/>
        <s v="Serbia"/>
        <s v="Finland"/>
        <s v="Russia"/>
        <s v="Germany"/>
        <s v="Netherlands"/>
        <s v="Scotland"/>
        <s v="Belgium"/>
        <s v="Sweden"/>
        <s v="Romania"/>
        <s v="France"/>
        <s v="Poland"/>
        <s v="Austria"/>
        <s v="Turkey"/>
        <s v="Norway"/>
        <s v="Italy"/>
        <s v="Denmark"/>
        <s v="Iceland"/>
        <s v="Bosnia and Herzegovina"/>
        <s v="Slovenia"/>
        <s v="Croatia"/>
        <s v="Cyprus"/>
        <s v="Czech Republic"/>
        <s v="North Macedonia"/>
        <s v="Albania"/>
        <s v="Spain"/>
        <s v="Kosovo"/>
        <s v="Slovakia"/>
        <s v="Armenia"/>
        <s v="Luxembourg"/>
        <s v="Ukraine"/>
        <s v="Hungary"/>
        <s v="Northern Ireland"/>
        <s v="Kazakhstan"/>
        <s v="Greece"/>
        <s v="Switzerland"/>
        <s v="Azerbaijan"/>
        <s v="Bulgaria"/>
        <s v="Montenegro"/>
        <s v="Lithuania"/>
        <s v="Wales"/>
        <s v="Andorra"/>
        <s v="Belarus"/>
        <s v="Estonia"/>
        <s v="Georgia"/>
        <s v="Republic of Ireland"/>
        <s v="Moldova"/>
        <s v="Faroe Islands"/>
        <s v="Gibraltar"/>
        <s v="Malta"/>
        <s v="San Marino"/>
        <s v="Liechtenstein"/>
        <s v="Latvia"/>
      </sharedItems>
    </cacheField>
    <cacheField name="Goals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4">
  <r>
    <x v="0"/>
    <x v="0"/>
    <n v="12"/>
  </r>
  <r>
    <x v="1"/>
    <x v="1"/>
    <n v="11"/>
  </r>
  <r>
    <x v="2"/>
    <x v="2"/>
    <n v="11"/>
  </r>
  <r>
    <x v="3"/>
    <x v="3"/>
    <n v="10"/>
  </r>
  <r>
    <x v="4"/>
    <x v="4"/>
    <n v="10"/>
  </r>
  <r>
    <x v="5"/>
    <x v="5"/>
    <n v="9"/>
  </r>
  <r>
    <x v="6"/>
    <x v="6"/>
    <n v="8"/>
  </r>
  <r>
    <x v="7"/>
    <x v="7"/>
    <n v="8"/>
  </r>
  <r>
    <x v="8"/>
    <x v="0"/>
    <n v="8"/>
  </r>
  <r>
    <x v="9"/>
    <x v="8"/>
    <n v="7"/>
  </r>
  <r>
    <x v="10"/>
    <x v="9"/>
    <n v="7"/>
  </r>
  <r>
    <x v="11"/>
    <x v="10"/>
    <n v="7"/>
  </r>
  <r>
    <x v="12"/>
    <x v="11"/>
    <n v="6"/>
  </r>
  <r>
    <x v="13"/>
    <x v="12"/>
    <n v="6"/>
  </r>
  <r>
    <x v="14"/>
    <x v="13"/>
    <n v="6"/>
  </r>
  <r>
    <x v="15"/>
    <x v="14"/>
    <n v="6"/>
  </r>
  <r>
    <x v="16"/>
    <x v="7"/>
    <n v="6"/>
  </r>
  <r>
    <x v="17"/>
    <x v="9"/>
    <n v="5"/>
  </r>
  <r>
    <x v="18"/>
    <x v="11"/>
    <n v="5"/>
  </r>
  <r>
    <x v="19"/>
    <x v="5"/>
    <n v="5"/>
  </r>
  <r>
    <x v="20"/>
    <x v="15"/>
    <n v="5"/>
  </r>
  <r>
    <x v="21"/>
    <x v="16"/>
    <n v="5"/>
  </r>
  <r>
    <x v="22"/>
    <x v="17"/>
    <n v="5"/>
  </r>
  <r>
    <x v="23"/>
    <x v="18"/>
    <n v="5"/>
  </r>
  <r>
    <x v="24"/>
    <x v="19"/>
    <n v="5"/>
  </r>
  <r>
    <x v="25"/>
    <x v="20"/>
    <n v="4"/>
  </r>
  <r>
    <x v="26"/>
    <x v="9"/>
    <n v="4"/>
  </r>
  <r>
    <x v="27"/>
    <x v="21"/>
    <n v="4"/>
  </r>
  <r>
    <x v="28"/>
    <x v="22"/>
    <n v="4"/>
  </r>
  <r>
    <x v="29"/>
    <x v="2"/>
    <n v="4"/>
  </r>
  <r>
    <x v="30"/>
    <x v="16"/>
    <n v="4"/>
  </r>
  <r>
    <x v="31"/>
    <x v="23"/>
    <n v="4"/>
  </r>
  <r>
    <x v="32"/>
    <x v="9"/>
    <n v="4"/>
  </r>
  <r>
    <x v="33"/>
    <x v="18"/>
    <n v="4"/>
  </r>
  <r>
    <x v="34"/>
    <x v="24"/>
    <n v="4"/>
  </r>
  <r>
    <x v="35"/>
    <x v="0"/>
    <n v="4"/>
  </r>
  <r>
    <x v="36"/>
    <x v="13"/>
    <n v="4"/>
  </r>
  <r>
    <x v="37"/>
    <x v="23"/>
    <n v="4"/>
  </r>
  <r>
    <x v="38"/>
    <x v="6"/>
    <n v="4"/>
  </r>
  <r>
    <x v="39"/>
    <x v="25"/>
    <n v="4"/>
  </r>
  <r>
    <x v="40"/>
    <x v="26"/>
    <n v="4"/>
  </r>
  <r>
    <x v="41"/>
    <x v="27"/>
    <n v="4"/>
  </r>
  <r>
    <x v="42"/>
    <x v="27"/>
    <n v="4"/>
  </r>
  <r>
    <x v="43"/>
    <x v="27"/>
    <n v="4"/>
  </r>
  <r>
    <x v="44"/>
    <x v="28"/>
    <n v="4"/>
  </r>
  <r>
    <x v="45"/>
    <x v="19"/>
    <n v="3"/>
  </r>
  <r>
    <x v="46"/>
    <x v="22"/>
    <n v="3"/>
  </r>
  <r>
    <x v="47"/>
    <x v="12"/>
    <n v="3"/>
  </r>
  <r>
    <x v="48"/>
    <x v="29"/>
    <n v="3"/>
  </r>
  <r>
    <x v="49"/>
    <x v="0"/>
    <n v="3"/>
  </r>
  <r>
    <x v="50"/>
    <x v="12"/>
    <n v="3"/>
  </r>
  <r>
    <x v="51"/>
    <x v="19"/>
    <n v="3"/>
  </r>
  <r>
    <x v="52"/>
    <x v="30"/>
    <n v="3"/>
  </r>
  <r>
    <x v="53"/>
    <x v="20"/>
    <n v="3"/>
  </r>
  <r>
    <x v="54"/>
    <x v="31"/>
    <n v="3"/>
  </r>
  <r>
    <x v="55"/>
    <x v="32"/>
    <n v="3"/>
  </r>
  <r>
    <x v="56"/>
    <x v="30"/>
    <n v="3"/>
  </r>
  <r>
    <x v="57"/>
    <x v="16"/>
    <n v="3"/>
  </r>
  <r>
    <x v="58"/>
    <x v="17"/>
    <n v="3"/>
  </r>
  <r>
    <x v="59"/>
    <x v="33"/>
    <n v="3"/>
  </r>
  <r>
    <x v="60"/>
    <x v="20"/>
    <n v="3"/>
  </r>
  <r>
    <x v="61"/>
    <x v="6"/>
    <n v="3"/>
  </r>
  <r>
    <x v="62"/>
    <x v="30"/>
    <n v="3"/>
  </r>
  <r>
    <x v="63"/>
    <x v="18"/>
    <n v="3"/>
  </r>
  <r>
    <x v="64"/>
    <x v="34"/>
    <n v="3"/>
  </r>
  <r>
    <x v="65"/>
    <x v="17"/>
    <n v="3"/>
  </r>
  <r>
    <x v="66"/>
    <x v="31"/>
    <n v="3"/>
  </r>
  <r>
    <x v="67"/>
    <x v="17"/>
    <n v="3"/>
  </r>
  <r>
    <x v="68"/>
    <x v="22"/>
    <n v="3"/>
  </r>
  <r>
    <x v="69"/>
    <x v="29"/>
    <n v="3"/>
  </r>
  <r>
    <x v="70"/>
    <x v="18"/>
    <n v="3"/>
  </r>
  <r>
    <x v="71"/>
    <x v="32"/>
    <n v="3"/>
  </r>
  <r>
    <x v="72"/>
    <x v="9"/>
    <n v="3"/>
  </r>
  <r>
    <x v="73"/>
    <x v="27"/>
    <n v="3"/>
  </r>
  <r>
    <x v="74"/>
    <x v="6"/>
    <n v="3"/>
  </r>
  <r>
    <x v="75"/>
    <x v="10"/>
    <n v="3"/>
  </r>
  <r>
    <x v="76"/>
    <x v="6"/>
    <n v="3"/>
  </r>
  <r>
    <x v="77"/>
    <x v="29"/>
    <n v="3"/>
  </r>
  <r>
    <x v="78"/>
    <x v="35"/>
    <n v="3"/>
  </r>
  <r>
    <x v="79"/>
    <x v="12"/>
    <n v="3"/>
  </r>
  <r>
    <x v="80"/>
    <x v="36"/>
    <n v="3"/>
  </r>
  <r>
    <x v="81"/>
    <x v="6"/>
    <n v="3"/>
  </r>
  <r>
    <x v="82"/>
    <x v="20"/>
    <n v="3"/>
  </r>
  <r>
    <x v="83"/>
    <x v="1"/>
    <n v="3"/>
  </r>
  <r>
    <x v="84"/>
    <x v="15"/>
    <n v="3"/>
  </r>
  <r>
    <x v="85"/>
    <x v="27"/>
    <n v="3"/>
  </r>
  <r>
    <x v="86"/>
    <x v="32"/>
    <n v="3"/>
  </r>
  <r>
    <x v="87"/>
    <x v="37"/>
    <n v="3"/>
  </r>
  <r>
    <x v="88"/>
    <x v="17"/>
    <n v="3"/>
  </r>
  <r>
    <x v="89"/>
    <x v="37"/>
    <n v="2"/>
  </r>
  <r>
    <x v="90"/>
    <x v="38"/>
    <n v="2"/>
  </r>
  <r>
    <x v="91"/>
    <x v="21"/>
    <n v="2"/>
  </r>
  <r>
    <x v="92"/>
    <x v="37"/>
    <n v="2"/>
  </r>
  <r>
    <x v="93"/>
    <x v="26"/>
    <n v="2"/>
  </r>
  <r>
    <x v="94"/>
    <x v="23"/>
    <n v="2"/>
  </r>
  <r>
    <x v="95"/>
    <x v="33"/>
    <n v="2"/>
  </r>
  <r>
    <x v="96"/>
    <x v="9"/>
    <n v="2"/>
  </r>
  <r>
    <x v="97"/>
    <x v="21"/>
    <n v="2"/>
  </r>
  <r>
    <x v="98"/>
    <x v="34"/>
    <n v="2"/>
  </r>
  <r>
    <x v="99"/>
    <x v="3"/>
    <n v="2"/>
  </r>
  <r>
    <x v="100"/>
    <x v="39"/>
    <n v="2"/>
  </r>
  <r>
    <x v="101"/>
    <x v="10"/>
    <n v="2"/>
  </r>
  <r>
    <x v="102"/>
    <x v="25"/>
    <n v="2"/>
  </r>
  <r>
    <x v="103"/>
    <x v="20"/>
    <n v="2"/>
  </r>
  <r>
    <x v="104"/>
    <x v="12"/>
    <n v="2"/>
  </r>
  <r>
    <x v="105"/>
    <x v="27"/>
    <n v="2"/>
  </r>
  <r>
    <x v="106"/>
    <x v="17"/>
    <n v="2"/>
  </r>
  <r>
    <x v="107"/>
    <x v="9"/>
    <n v="2"/>
  </r>
  <r>
    <x v="108"/>
    <x v="9"/>
    <n v="2"/>
  </r>
  <r>
    <x v="109"/>
    <x v="4"/>
    <n v="2"/>
  </r>
  <r>
    <x v="110"/>
    <x v="5"/>
    <n v="2"/>
  </r>
  <r>
    <x v="111"/>
    <x v="20"/>
    <n v="2"/>
  </r>
  <r>
    <x v="112"/>
    <x v="19"/>
    <n v="2"/>
  </r>
  <r>
    <x v="113"/>
    <x v="8"/>
    <n v="2"/>
  </r>
  <r>
    <x v="114"/>
    <x v="12"/>
    <n v="2"/>
  </r>
  <r>
    <x v="115"/>
    <x v="17"/>
    <n v="2"/>
  </r>
  <r>
    <x v="116"/>
    <x v="17"/>
    <n v="2"/>
  </r>
  <r>
    <x v="117"/>
    <x v="21"/>
    <n v="2"/>
  </r>
  <r>
    <x v="118"/>
    <x v="25"/>
    <n v="2"/>
  </r>
  <r>
    <x v="119"/>
    <x v="14"/>
    <n v="2"/>
  </r>
  <r>
    <x v="120"/>
    <x v="28"/>
    <n v="2"/>
  </r>
  <r>
    <x v="121"/>
    <x v="17"/>
    <n v="2"/>
  </r>
  <r>
    <x v="122"/>
    <x v="26"/>
    <n v="2"/>
  </r>
  <r>
    <x v="123"/>
    <x v="21"/>
    <n v="2"/>
  </r>
  <r>
    <x v="124"/>
    <x v="14"/>
    <n v="2"/>
  </r>
  <r>
    <x v="125"/>
    <x v="10"/>
    <n v="2"/>
  </r>
  <r>
    <x v="126"/>
    <x v="5"/>
    <n v="2"/>
  </r>
  <r>
    <x v="127"/>
    <x v="0"/>
    <n v="2"/>
  </r>
  <r>
    <x v="128"/>
    <x v="28"/>
    <n v="2"/>
  </r>
  <r>
    <x v="129"/>
    <x v="5"/>
    <n v="2"/>
  </r>
  <r>
    <x v="130"/>
    <x v="40"/>
    <n v="2"/>
  </r>
  <r>
    <x v="131"/>
    <x v="23"/>
    <n v="2"/>
  </r>
  <r>
    <x v="132"/>
    <x v="32"/>
    <n v="2"/>
  </r>
  <r>
    <x v="133"/>
    <x v="41"/>
    <n v="2"/>
  </r>
  <r>
    <x v="134"/>
    <x v="32"/>
    <n v="2"/>
  </r>
  <r>
    <x v="135"/>
    <x v="3"/>
    <n v="2"/>
  </r>
  <r>
    <x v="136"/>
    <x v="3"/>
    <n v="2"/>
  </r>
  <r>
    <x v="137"/>
    <x v="27"/>
    <n v="2"/>
  </r>
  <r>
    <x v="138"/>
    <x v="9"/>
    <n v="2"/>
  </r>
  <r>
    <x v="139"/>
    <x v="35"/>
    <n v="2"/>
  </r>
  <r>
    <x v="140"/>
    <x v="5"/>
    <n v="2"/>
  </r>
  <r>
    <x v="141"/>
    <x v="1"/>
    <n v="2"/>
  </r>
  <r>
    <x v="142"/>
    <x v="1"/>
    <n v="2"/>
  </r>
  <r>
    <x v="143"/>
    <x v="33"/>
    <n v="2"/>
  </r>
  <r>
    <x v="144"/>
    <x v="35"/>
    <n v="2"/>
  </r>
  <r>
    <x v="145"/>
    <x v="22"/>
    <n v="2"/>
  </r>
  <r>
    <x v="146"/>
    <x v="42"/>
    <n v="2"/>
  </r>
  <r>
    <x v="147"/>
    <x v="3"/>
    <n v="2"/>
  </r>
  <r>
    <x v="148"/>
    <x v="17"/>
    <n v="2"/>
  </r>
  <r>
    <x v="149"/>
    <x v="15"/>
    <n v="2"/>
  </r>
  <r>
    <x v="150"/>
    <x v="18"/>
    <n v="2"/>
  </r>
  <r>
    <x v="151"/>
    <x v="18"/>
    <n v="2"/>
  </r>
  <r>
    <x v="152"/>
    <x v="43"/>
    <n v="2"/>
  </r>
  <r>
    <x v="153"/>
    <x v="10"/>
    <n v="2"/>
  </r>
  <r>
    <x v="154"/>
    <x v="6"/>
    <n v="2"/>
  </r>
  <r>
    <x v="155"/>
    <x v="7"/>
    <n v="2"/>
  </r>
  <r>
    <x v="156"/>
    <x v="42"/>
    <n v="2"/>
  </r>
  <r>
    <x v="157"/>
    <x v="9"/>
    <n v="2"/>
  </r>
  <r>
    <x v="158"/>
    <x v="11"/>
    <n v="2"/>
  </r>
  <r>
    <x v="159"/>
    <x v="17"/>
    <n v="2"/>
  </r>
  <r>
    <x v="160"/>
    <x v="42"/>
    <n v="2"/>
  </r>
  <r>
    <x v="161"/>
    <x v="30"/>
    <n v="2"/>
  </r>
  <r>
    <x v="162"/>
    <x v="7"/>
    <n v="1"/>
  </r>
  <r>
    <x v="163"/>
    <x v="15"/>
    <n v="1"/>
  </r>
  <r>
    <x v="164"/>
    <x v="44"/>
    <n v="1"/>
  </r>
  <r>
    <x v="165"/>
    <x v="7"/>
    <n v="1"/>
  </r>
  <r>
    <x v="166"/>
    <x v="19"/>
    <n v="1"/>
  </r>
  <r>
    <x v="167"/>
    <x v="15"/>
    <n v="1"/>
  </r>
  <r>
    <x v="168"/>
    <x v="44"/>
    <n v="1"/>
  </r>
  <r>
    <x v="169"/>
    <x v="8"/>
    <n v="1"/>
  </r>
  <r>
    <x v="170"/>
    <x v="45"/>
    <n v="1"/>
  </r>
  <r>
    <x v="171"/>
    <x v="6"/>
    <n v="1"/>
  </r>
  <r>
    <x v="172"/>
    <x v="6"/>
    <n v="1"/>
  </r>
  <r>
    <x v="173"/>
    <x v="26"/>
    <n v="1"/>
  </r>
  <r>
    <x v="174"/>
    <x v="46"/>
    <n v="1"/>
  </r>
  <r>
    <x v="175"/>
    <x v="12"/>
    <n v="1"/>
  </r>
  <r>
    <x v="176"/>
    <x v="36"/>
    <n v="1"/>
  </r>
  <r>
    <x v="177"/>
    <x v="46"/>
    <n v="1"/>
  </r>
  <r>
    <x v="178"/>
    <x v="46"/>
    <n v="1"/>
  </r>
  <r>
    <x v="179"/>
    <x v="17"/>
    <n v="1"/>
  </r>
  <r>
    <x v="180"/>
    <x v="18"/>
    <n v="1"/>
  </r>
  <r>
    <x v="181"/>
    <x v="24"/>
    <n v="1"/>
  </r>
  <r>
    <x v="182"/>
    <x v="47"/>
    <n v="1"/>
  </r>
  <r>
    <x v="183"/>
    <x v="39"/>
    <n v="1"/>
  </r>
  <r>
    <x v="184"/>
    <x v="35"/>
    <n v="1"/>
  </r>
  <r>
    <x v="185"/>
    <x v="48"/>
    <n v="1"/>
  </r>
  <r>
    <x v="186"/>
    <x v="39"/>
    <n v="1"/>
  </r>
  <r>
    <x v="187"/>
    <x v="34"/>
    <n v="1"/>
  </r>
  <r>
    <x v="188"/>
    <x v="39"/>
    <n v="1"/>
  </r>
  <r>
    <x v="189"/>
    <x v="28"/>
    <n v="1"/>
  </r>
  <r>
    <x v="190"/>
    <x v="46"/>
    <n v="1"/>
  </r>
  <r>
    <x v="191"/>
    <x v="15"/>
    <n v="1"/>
  </r>
  <r>
    <x v="192"/>
    <x v="17"/>
    <n v="1"/>
  </r>
  <r>
    <x v="193"/>
    <x v="34"/>
    <n v="1"/>
  </r>
  <r>
    <x v="194"/>
    <x v="36"/>
    <n v="1"/>
  </r>
  <r>
    <x v="195"/>
    <x v="13"/>
    <n v="1"/>
  </r>
  <r>
    <x v="196"/>
    <x v="45"/>
    <n v="1"/>
  </r>
  <r>
    <x v="197"/>
    <x v="36"/>
    <n v="1"/>
  </r>
  <r>
    <x v="198"/>
    <x v="34"/>
    <n v="1"/>
  </r>
  <r>
    <x v="199"/>
    <x v="47"/>
    <n v="1"/>
  </r>
  <r>
    <x v="200"/>
    <x v="25"/>
    <n v="1"/>
  </r>
  <r>
    <x v="201"/>
    <x v="26"/>
    <n v="1"/>
  </r>
  <r>
    <x v="202"/>
    <x v="18"/>
    <n v="1"/>
  </r>
  <r>
    <x v="203"/>
    <x v="23"/>
    <n v="1"/>
  </r>
  <r>
    <x v="204"/>
    <x v="47"/>
    <n v="1"/>
  </r>
  <r>
    <x v="205"/>
    <x v="37"/>
    <n v="1"/>
  </r>
  <r>
    <x v="206"/>
    <x v="47"/>
    <n v="1"/>
  </r>
  <r>
    <x v="207"/>
    <x v="44"/>
    <n v="1"/>
  </r>
  <r>
    <x v="208"/>
    <x v="37"/>
    <n v="1"/>
  </r>
  <r>
    <x v="209"/>
    <x v="4"/>
    <n v="1"/>
  </r>
  <r>
    <x v="210"/>
    <x v="37"/>
    <n v="1"/>
  </r>
  <r>
    <x v="211"/>
    <x v="35"/>
    <n v="1"/>
  </r>
  <r>
    <x v="212"/>
    <x v="37"/>
    <n v="1"/>
  </r>
  <r>
    <x v="213"/>
    <x v="1"/>
    <n v="1"/>
  </r>
  <r>
    <x v="214"/>
    <x v="49"/>
    <n v="1"/>
  </r>
  <r>
    <x v="215"/>
    <x v="31"/>
    <n v="1"/>
  </r>
  <r>
    <x v="216"/>
    <x v="42"/>
    <n v="1"/>
  </r>
  <r>
    <x v="217"/>
    <x v="11"/>
    <n v="1"/>
  </r>
  <r>
    <x v="218"/>
    <x v="24"/>
    <n v="1"/>
  </r>
  <r>
    <x v="219"/>
    <x v="38"/>
    <n v="1"/>
  </r>
  <r>
    <x v="220"/>
    <x v="8"/>
    <n v="1"/>
  </r>
  <r>
    <x v="221"/>
    <x v="33"/>
    <n v="1"/>
  </r>
  <r>
    <x v="222"/>
    <x v="28"/>
    <n v="1"/>
  </r>
  <r>
    <x v="223"/>
    <x v="29"/>
    <n v="1"/>
  </r>
  <r>
    <x v="224"/>
    <x v="26"/>
    <n v="1"/>
  </r>
  <r>
    <x v="225"/>
    <x v="16"/>
    <n v="1"/>
  </r>
  <r>
    <x v="226"/>
    <x v="50"/>
    <n v="1"/>
  </r>
  <r>
    <x v="227"/>
    <x v="0"/>
    <n v="1"/>
  </r>
  <r>
    <x v="228"/>
    <x v="49"/>
    <n v="1"/>
  </r>
  <r>
    <x v="229"/>
    <x v="49"/>
    <n v="1"/>
  </r>
  <r>
    <x v="230"/>
    <x v="29"/>
    <n v="1"/>
  </r>
  <r>
    <x v="231"/>
    <x v="1"/>
    <n v="1"/>
  </r>
  <r>
    <x v="232"/>
    <x v="51"/>
    <n v="1"/>
  </r>
  <r>
    <x v="233"/>
    <x v="4"/>
    <n v="1"/>
  </r>
  <r>
    <x v="234"/>
    <x v="51"/>
    <n v="1"/>
  </r>
  <r>
    <x v="235"/>
    <x v="16"/>
    <n v="1"/>
  </r>
  <r>
    <x v="236"/>
    <x v="22"/>
    <n v="1"/>
  </r>
  <r>
    <x v="237"/>
    <x v="27"/>
    <n v="1"/>
  </r>
  <r>
    <x v="238"/>
    <x v="38"/>
    <n v="1"/>
  </r>
  <r>
    <x v="239"/>
    <x v="14"/>
    <n v="1"/>
  </r>
  <r>
    <x v="240"/>
    <x v="0"/>
    <n v="1"/>
  </r>
  <r>
    <x v="241"/>
    <x v="52"/>
    <n v="1"/>
  </r>
  <r>
    <x v="242"/>
    <x v="41"/>
    <n v="1"/>
  </r>
  <r>
    <x v="243"/>
    <x v="32"/>
    <n v="1"/>
  </r>
  <r>
    <x v="244"/>
    <x v="17"/>
    <n v="1"/>
  </r>
  <r>
    <x v="245"/>
    <x v="36"/>
    <n v="1"/>
  </r>
  <r>
    <x v="246"/>
    <x v="50"/>
    <n v="1"/>
  </r>
  <r>
    <x v="247"/>
    <x v="27"/>
    <n v="1"/>
  </r>
  <r>
    <x v="248"/>
    <x v="37"/>
    <n v="1"/>
  </r>
  <r>
    <x v="249"/>
    <x v="38"/>
    <n v="1"/>
  </r>
  <r>
    <x v="250"/>
    <x v="47"/>
    <n v="1"/>
  </r>
  <r>
    <x v="251"/>
    <x v="29"/>
    <n v="1"/>
  </r>
  <r>
    <x v="252"/>
    <x v="10"/>
    <n v="1"/>
  </r>
  <r>
    <x v="253"/>
    <x v="33"/>
    <n v="1"/>
  </r>
  <r>
    <x v="254"/>
    <x v="7"/>
    <n v="1"/>
  </r>
  <r>
    <x v="255"/>
    <x v="28"/>
    <n v="1"/>
  </r>
  <r>
    <x v="256"/>
    <x v="4"/>
    <n v="1"/>
  </r>
  <r>
    <x v="257"/>
    <x v="3"/>
    <n v="1"/>
  </r>
  <r>
    <x v="258"/>
    <x v="8"/>
    <n v="1"/>
  </r>
  <r>
    <x v="259"/>
    <x v="33"/>
    <n v="1"/>
  </r>
  <r>
    <x v="260"/>
    <x v="39"/>
    <n v="1"/>
  </r>
  <r>
    <x v="261"/>
    <x v="35"/>
    <n v="1"/>
  </r>
  <r>
    <x v="262"/>
    <x v="20"/>
    <n v="1"/>
  </r>
  <r>
    <x v="263"/>
    <x v="32"/>
    <n v="1"/>
  </r>
  <r>
    <x v="264"/>
    <x v="32"/>
    <n v="1"/>
  </r>
  <r>
    <x v="265"/>
    <x v="37"/>
    <n v="1"/>
  </r>
  <r>
    <x v="266"/>
    <x v="3"/>
    <n v="1"/>
  </r>
  <r>
    <x v="267"/>
    <x v="5"/>
    <n v="1"/>
  </r>
  <r>
    <x v="268"/>
    <x v="49"/>
    <n v="1"/>
  </r>
  <r>
    <x v="269"/>
    <x v="37"/>
    <n v="1"/>
  </r>
  <r>
    <x v="270"/>
    <x v="27"/>
    <n v="1"/>
  </r>
  <r>
    <x v="271"/>
    <x v="23"/>
    <n v="1"/>
  </r>
  <r>
    <x v="272"/>
    <x v="16"/>
    <n v="1"/>
  </r>
  <r>
    <x v="273"/>
    <x v="9"/>
    <n v="1"/>
  </r>
  <r>
    <x v="274"/>
    <x v="16"/>
    <n v="1"/>
  </r>
  <r>
    <x v="275"/>
    <x v="22"/>
    <n v="1"/>
  </r>
  <r>
    <x v="276"/>
    <x v="47"/>
    <n v="1"/>
  </r>
  <r>
    <x v="277"/>
    <x v="11"/>
    <n v="1"/>
  </r>
  <r>
    <x v="278"/>
    <x v="37"/>
    <n v="1"/>
  </r>
  <r>
    <x v="279"/>
    <x v="11"/>
    <n v="1"/>
  </r>
  <r>
    <x v="280"/>
    <x v="17"/>
    <n v="1"/>
  </r>
  <r>
    <x v="281"/>
    <x v="30"/>
    <n v="1"/>
  </r>
  <r>
    <x v="282"/>
    <x v="34"/>
    <n v="1"/>
  </r>
  <r>
    <x v="283"/>
    <x v="7"/>
    <n v="1"/>
  </r>
  <r>
    <x v="284"/>
    <x v="6"/>
    <n v="1"/>
  </r>
  <r>
    <x v="285"/>
    <x v="53"/>
    <n v="1"/>
  </r>
  <r>
    <x v="286"/>
    <x v="7"/>
    <n v="1"/>
  </r>
  <r>
    <x v="287"/>
    <x v="33"/>
    <n v="1"/>
  </r>
  <r>
    <x v="288"/>
    <x v="34"/>
    <n v="1"/>
  </r>
  <r>
    <x v="289"/>
    <x v="14"/>
    <n v="1"/>
  </r>
  <r>
    <x v="290"/>
    <x v="36"/>
    <n v="1"/>
  </r>
  <r>
    <x v="291"/>
    <x v="24"/>
    <n v="1"/>
  </r>
  <r>
    <x v="292"/>
    <x v="7"/>
    <n v="1"/>
  </r>
  <r>
    <x v="293"/>
    <x v="24"/>
    <n v="1"/>
  </r>
  <r>
    <x v="294"/>
    <x v="28"/>
    <n v="1"/>
  </r>
  <r>
    <x v="295"/>
    <x v="35"/>
    <n v="1"/>
  </r>
  <r>
    <x v="296"/>
    <x v="24"/>
    <n v="1"/>
  </r>
  <r>
    <x v="297"/>
    <x v="43"/>
    <n v="1"/>
  </r>
  <r>
    <x v="298"/>
    <x v="9"/>
    <n v="1"/>
  </r>
  <r>
    <x v="299"/>
    <x v="42"/>
    <n v="1"/>
  </r>
  <r>
    <x v="300"/>
    <x v="11"/>
    <n v="1"/>
  </r>
  <r>
    <x v="301"/>
    <x v="16"/>
    <n v="1"/>
  </r>
  <r>
    <x v="302"/>
    <x v="24"/>
    <n v="1"/>
  </r>
  <r>
    <x v="303"/>
    <x v="10"/>
    <n v="1"/>
  </r>
  <r>
    <x v="304"/>
    <x v="20"/>
    <n v="1"/>
  </r>
  <r>
    <x v="305"/>
    <x v="14"/>
    <n v="1"/>
  </r>
  <r>
    <x v="306"/>
    <x v="4"/>
    <n v="1"/>
  </r>
  <r>
    <x v="307"/>
    <x v="28"/>
    <n v="1"/>
  </r>
  <r>
    <x v="308"/>
    <x v="53"/>
    <n v="1"/>
  </r>
  <r>
    <x v="309"/>
    <x v="44"/>
    <n v="1"/>
  </r>
  <r>
    <x v="310"/>
    <x v="10"/>
    <n v="1"/>
  </r>
  <r>
    <x v="311"/>
    <x v="13"/>
    <n v="1"/>
  </r>
  <r>
    <x v="312"/>
    <x v="27"/>
    <n v="1"/>
  </r>
  <r>
    <x v="313"/>
    <x v="14"/>
    <n v="1"/>
  </r>
  <r>
    <x v="314"/>
    <x v="33"/>
    <n v="1"/>
  </r>
  <r>
    <x v="315"/>
    <x v="29"/>
    <n v="1"/>
  </r>
  <r>
    <x v="316"/>
    <x v="13"/>
    <n v="1"/>
  </r>
  <r>
    <x v="317"/>
    <x v="13"/>
    <n v="1"/>
  </r>
  <r>
    <x v="318"/>
    <x v="9"/>
    <n v="1"/>
  </r>
  <r>
    <x v="319"/>
    <x v="13"/>
    <n v="1"/>
  </r>
  <r>
    <x v="320"/>
    <x v="8"/>
    <n v="1"/>
  </r>
  <r>
    <x v="321"/>
    <x v="25"/>
    <n v="1"/>
  </r>
  <r>
    <x v="322"/>
    <x v="41"/>
    <n v="1"/>
  </r>
  <r>
    <x v="323"/>
    <x v="0"/>
    <n v="1"/>
  </r>
  <r>
    <x v="324"/>
    <x v="41"/>
    <n v="1"/>
  </r>
  <r>
    <x v="325"/>
    <x v="23"/>
    <n v="1"/>
  </r>
  <r>
    <x v="326"/>
    <x v="19"/>
    <n v="1"/>
  </r>
  <r>
    <x v="327"/>
    <x v="46"/>
    <n v="1"/>
  </r>
  <r>
    <x v="328"/>
    <x v="26"/>
    <n v="1"/>
  </r>
  <r>
    <x v="329"/>
    <x v="14"/>
    <n v="1"/>
  </r>
  <r>
    <x v="330"/>
    <x v="36"/>
    <n v="1"/>
  </r>
  <r>
    <x v="331"/>
    <x v="14"/>
    <n v="1"/>
  </r>
  <r>
    <x v="332"/>
    <x v="17"/>
    <n v="1"/>
  </r>
  <r>
    <x v="333"/>
    <x v="21"/>
    <n v="1"/>
  </r>
  <r>
    <x v="334"/>
    <x v="46"/>
    <n v="1"/>
  </r>
  <r>
    <x v="335"/>
    <x v="46"/>
    <n v="1"/>
  </r>
  <r>
    <x v="336"/>
    <x v="50"/>
    <n v="1"/>
  </r>
  <r>
    <x v="337"/>
    <x v="54"/>
    <n v="1"/>
  </r>
  <r>
    <x v="338"/>
    <x v="37"/>
    <n v="1"/>
  </r>
  <r>
    <x v="339"/>
    <x v="17"/>
    <n v="1"/>
  </r>
  <r>
    <x v="340"/>
    <x v="40"/>
    <n v="1"/>
  </r>
  <r>
    <x v="341"/>
    <x v="24"/>
    <n v="1"/>
  </r>
  <r>
    <x v="342"/>
    <x v="2"/>
    <n v="1"/>
  </r>
  <r>
    <x v="343"/>
    <x v="28"/>
    <n v="1"/>
  </r>
  <r>
    <x v="344"/>
    <x v="21"/>
    <n v="1"/>
  </r>
  <r>
    <x v="345"/>
    <x v="24"/>
    <n v="1"/>
  </r>
  <r>
    <x v="346"/>
    <x v="19"/>
    <n v="1"/>
  </r>
  <r>
    <x v="347"/>
    <x v="0"/>
    <n v="1"/>
  </r>
  <r>
    <x v="348"/>
    <x v="48"/>
    <n v="1"/>
  </r>
  <r>
    <x v="349"/>
    <x v="1"/>
    <n v="1"/>
  </r>
  <r>
    <x v="350"/>
    <x v="48"/>
    <n v="1"/>
  </r>
  <r>
    <x v="351"/>
    <x v="15"/>
    <n v="1"/>
  </r>
  <r>
    <x v="352"/>
    <x v="36"/>
    <n v="1"/>
  </r>
  <r>
    <x v="353"/>
    <x v="29"/>
    <n v="1"/>
  </r>
  <r>
    <x v="354"/>
    <x v="17"/>
    <n v="1"/>
  </r>
  <r>
    <x v="355"/>
    <x v="26"/>
    <n v="1"/>
  </r>
  <r>
    <x v="356"/>
    <x v="16"/>
    <n v="1"/>
  </r>
  <r>
    <x v="357"/>
    <x v="27"/>
    <n v="1"/>
  </r>
  <r>
    <x v="358"/>
    <x v="27"/>
    <n v="1"/>
  </r>
  <r>
    <x v="359"/>
    <x v="12"/>
    <n v="1"/>
  </r>
  <r>
    <x v="360"/>
    <x v="27"/>
    <n v="1"/>
  </r>
  <r>
    <x v="361"/>
    <x v="12"/>
    <n v="1"/>
  </r>
  <r>
    <x v="362"/>
    <x v="39"/>
    <n v="1"/>
  </r>
  <r>
    <x v="363"/>
    <x v="25"/>
    <n v="1"/>
  </r>
  <r>
    <x v="364"/>
    <x v="42"/>
    <n v="1"/>
  </r>
  <r>
    <x v="365"/>
    <x v="8"/>
    <n v="1"/>
  </r>
  <r>
    <x v="366"/>
    <x v="14"/>
    <n v="1"/>
  </r>
  <r>
    <x v="367"/>
    <x v="9"/>
    <n v="1"/>
  </r>
  <r>
    <x v="368"/>
    <x v="13"/>
    <n v="1"/>
  </r>
  <r>
    <x v="369"/>
    <x v="15"/>
    <n v="1"/>
  </r>
  <r>
    <x v="370"/>
    <x v="22"/>
    <n v="1"/>
  </r>
  <r>
    <x v="371"/>
    <x v="5"/>
    <n v="1"/>
  </r>
  <r>
    <x v="372"/>
    <x v="19"/>
    <n v="1"/>
  </r>
  <r>
    <x v="373"/>
    <x v="0"/>
    <n v="1"/>
  </r>
  <r>
    <x v="374"/>
    <x v="22"/>
    <n v="1"/>
  </r>
  <r>
    <x v="375"/>
    <x v="1"/>
    <n v="1"/>
  </r>
  <r>
    <x v="376"/>
    <x v="12"/>
    <n v="1"/>
  </r>
  <r>
    <x v="377"/>
    <x v="12"/>
    <n v="1"/>
  </r>
  <r>
    <x v="378"/>
    <x v="15"/>
    <n v="1"/>
  </r>
  <r>
    <x v="379"/>
    <x v="48"/>
    <n v="1"/>
  </r>
  <r>
    <x v="380"/>
    <x v="17"/>
    <n v="1"/>
  </r>
  <r>
    <x v="381"/>
    <x v="36"/>
    <n v="1"/>
  </r>
  <r>
    <x v="382"/>
    <x v="26"/>
    <n v="1"/>
  </r>
  <r>
    <x v="383"/>
    <x v="18"/>
    <n v="1"/>
  </r>
  <r>
    <x v="384"/>
    <x v="30"/>
    <n v="1"/>
  </r>
  <r>
    <x v="385"/>
    <x v="26"/>
    <n v="1"/>
  </r>
  <r>
    <x v="386"/>
    <x v="20"/>
    <n v="1"/>
  </r>
  <r>
    <x v="387"/>
    <x v="26"/>
    <n v="1"/>
  </r>
  <r>
    <x v="388"/>
    <x v="37"/>
    <n v="1"/>
  </r>
  <r>
    <x v="389"/>
    <x v="12"/>
    <n v="1"/>
  </r>
  <r>
    <x v="390"/>
    <x v="37"/>
    <n v="1"/>
  </r>
  <r>
    <x v="391"/>
    <x v="15"/>
    <n v="1"/>
  </r>
  <r>
    <x v="392"/>
    <x v="51"/>
    <n v="1"/>
  </r>
  <r>
    <x v="393"/>
    <x v="15"/>
    <n v="1"/>
  </r>
  <r>
    <x v="394"/>
    <x v="10"/>
    <n v="1"/>
  </r>
  <r>
    <x v="395"/>
    <x v="5"/>
    <n v="1"/>
  </r>
  <r>
    <x v="396"/>
    <x v="10"/>
    <n v="1"/>
  </r>
  <r>
    <x v="397"/>
    <x v="5"/>
    <n v="1"/>
  </r>
  <r>
    <x v="398"/>
    <x v="6"/>
    <n v="1"/>
  </r>
  <r>
    <x v="399"/>
    <x v="54"/>
    <n v="1"/>
  </r>
  <r>
    <x v="400"/>
    <x v="7"/>
    <n v="1"/>
  </r>
  <r>
    <x v="401"/>
    <x v="13"/>
    <n v="1"/>
  </r>
  <r>
    <x v="402"/>
    <x v="13"/>
    <n v="1"/>
  </r>
  <r>
    <x v="403"/>
    <x v="25"/>
    <n v="1"/>
  </r>
  <r>
    <x v="404"/>
    <x v="5"/>
    <n v="1"/>
  </r>
  <r>
    <x v="405"/>
    <x v="21"/>
    <n v="1"/>
  </r>
  <r>
    <x v="406"/>
    <x v="5"/>
    <n v="1"/>
  </r>
  <r>
    <x v="407"/>
    <x v="9"/>
    <n v="1"/>
  </r>
  <r>
    <x v="408"/>
    <x v="8"/>
    <n v="1"/>
  </r>
  <r>
    <x v="409"/>
    <x v="5"/>
    <n v="1"/>
  </r>
  <r>
    <x v="410"/>
    <x v="18"/>
    <n v="1"/>
  </r>
  <r>
    <x v="411"/>
    <x v="5"/>
    <n v="1"/>
  </r>
  <r>
    <x v="412"/>
    <x v="8"/>
    <n v="1"/>
  </r>
  <r>
    <x v="413"/>
    <x v="46"/>
    <n v="1"/>
  </r>
  <r>
    <x v="414"/>
    <x v="8"/>
    <n v="1"/>
  </r>
  <r>
    <x v="415"/>
    <x v="33"/>
    <n v="1"/>
  </r>
  <r>
    <x v="416"/>
    <x v="35"/>
    <n v="1"/>
  </r>
  <r>
    <x v="417"/>
    <x v="11"/>
    <n v="1"/>
  </r>
  <r>
    <x v="418"/>
    <x v="35"/>
    <n v="1"/>
  </r>
  <r>
    <x v="419"/>
    <x v="25"/>
    <n v="1"/>
  </r>
  <r>
    <x v="420"/>
    <x v="10"/>
    <n v="1"/>
  </r>
  <r>
    <x v="421"/>
    <x v="16"/>
    <n v="1"/>
  </r>
  <r>
    <x v="422"/>
    <x v="16"/>
    <n v="1"/>
  </r>
  <r>
    <x v="423"/>
    <x v="2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3:AG7" firstHeaderRow="1" firstDataRow="2" firstDataCol="1"/>
  <pivotFields count="3">
    <pivotField axis="axisCol" subtotalTop="0" showAll="0">
      <items count="425">
        <item x="83"/>
        <item x="247"/>
        <item x="67"/>
        <item x="263"/>
        <item x="231"/>
        <item x="176"/>
        <item x="156"/>
        <item x="259"/>
        <item x="266"/>
        <item x="208"/>
        <item x="315"/>
        <item x="3"/>
        <item x="126"/>
        <item x="56"/>
        <item x="140"/>
        <item x="406"/>
        <item x="139"/>
        <item x="121"/>
        <item x="341"/>
        <item x="227"/>
        <item x="75"/>
        <item x="30"/>
        <item x="277"/>
        <item x="417"/>
        <item x="158"/>
        <item x="333"/>
        <item x="41"/>
        <item x="25"/>
        <item x="201"/>
        <item x="222"/>
        <item x="197"/>
        <item x="91"/>
        <item x="22"/>
        <item x="370"/>
        <item x="412"/>
        <item x="71"/>
        <item x="275"/>
        <item x="47"/>
        <item x="397"/>
        <item x="189"/>
        <item x="321"/>
        <item x="316"/>
        <item x="173"/>
        <item x="60"/>
        <item x="326"/>
        <item x="243"/>
        <item x="5"/>
        <item x="133"/>
        <item x="343"/>
        <item x="78"/>
        <item x="261"/>
        <item x="93"/>
        <item x="209"/>
        <item x="117"/>
        <item x="342"/>
        <item x="45"/>
        <item x="57"/>
        <item x="403"/>
        <item x="374"/>
        <item x="265"/>
        <item x="375"/>
        <item x="28"/>
        <item x="191"/>
        <item x="87"/>
        <item x="351"/>
        <item x="20"/>
        <item x="72"/>
        <item x="23"/>
        <item x="388"/>
        <item x="33"/>
        <item x="217"/>
        <item x="65"/>
        <item x="12"/>
        <item x="389"/>
        <item x="276"/>
        <item x="193"/>
        <item x="377"/>
        <item x="152"/>
        <item x="1"/>
        <item x="404"/>
        <item x="319"/>
        <item x="237"/>
        <item x="299"/>
        <item x="213"/>
        <item x="419"/>
        <item x="239"/>
        <item x="216"/>
        <item x="230"/>
        <item x="221"/>
        <item x="206"/>
        <item x="66"/>
        <item x="236"/>
        <item x="262"/>
        <item x="19"/>
        <item x="92"/>
        <item x="391"/>
        <item x="279"/>
        <item x="285"/>
        <item x="194"/>
        <item x="352"/>
        <item x="123"/>
        <item x="143"/>
        <item x="324"/>
        <item x="162"/>
        <item x="369"/>
        <item x="108"/>
        <item x="99"/>
        <item x="17"/>
        <item x="384"/>
        <item x="53"/>
        <item x="111"/>
        <item x="307"/>
        <item x="386"/>
        <item x="39"/>
        <item x="385"/>
        <item x="303"/>
        <item x="149"/>
        <item x="102"/>
        <item x="2"/>
        <item x="170"/>
        <item x="330"/>
        <item x="200"/>
        <item x="205"/>
        <item x="115"/>
        <item x="159"/>
        <item x="244"/>
        <item x="322"/>
        <item x="395"/>
        <item x="241"/>
        <item x="255"/>
        <item x="359"/>
        <item x="300"/>
        <item x="271"/>
        <item x="354"/>
        <item x="109"/>
        <item x="165"/>
        <item x="110"/>
        <item x="144"/>
        <item x="146"/>
        <item x="18"/>
        <item x="371"/>
        <item x="260"/>
        <item x="7"/>
        <item x="94"/>
        <item x="85"/>
        <item x="54"/>
        <item x="161"/>
        <item x="37"/>
        <item x="327"/>
        <item x="335"/>
        <item x="177"/>
        <item x="290"/>
        <item x="141"/>
        <item x="349"/>
        <item x="118"/>
        <item x="89"/>
        <item x="368"/>
        <item x="305"/>
        <item x="24"/>
        <item x="163"/>
        <item x="338"/>
        <item x="0"/>
        <item x="364"/>
        <item x="373"/>
        <item x="167"/>
        <item x="383"/>
        <item x="52"/>
        <item x="281"/>
        <item x="350"/>
        <item x="207"/>
        <item x="76"/>
        <item x="416"/>
        <item x="188"/>
        <item x="46"/>
        <item x="183"/>
        <item x="235"/>
        <item x="304"/>
        <item x="334"/>
        <item x="402"/>
        <item x="127"/>
        <item x="296"/>
        <item x="218"/>
        <item x="229"/>
        <item x="233"/>
        <item x="204"/>
        <item x="137"/>
        <item x="306"/>
        <item x="346"/>
        <item x="396"/>
        <item x="9"/>
        <item x="258"/>
        <item x="372"/>
        <item x="376"/>
        <item x="282"/>
        <item x="270"/>
        <item x="64"/>
        <item x="21"/>
        <item x="27"/>
        <item x="398"/>
        <item x="77"/>
        <item x="84"/>
        <item x="195"/>
        <item x="317"/>
        <item x="151"/>
        <item x="382"/>
        <item x="224"/>
        <item x="365"/>
        <item x="32"/>
        <item x="160"/>
        <item x="50"/>
        <item x="268"/>
        <item x="51"/>
        <item x="329"/>
        <item x="196"/>
        <item x="381"/>
        <item x="325"/>
        <item x="203"/>
        <item x="80"/>
        <item x="186"/>
        <item x="36"/>
        <item x="361"/>
        <item x="79"/>
        <item x="234"/>
        <item x="220"/>
        <item x="215"/>
        <item x="226"/>
        <item x="38"/>
        <item x="280"/>
        <item x="339"/>
        <item x="61"/>
        <item x="287"/>
        <item x="328"/>
        <item x="58"/>
        <item x="179"/>
        <item x="390"/>
        <item x="136"/>
        <item x="145"/>
        <item x="293"/>
        <item x="292"/>
        <item x="129"/>
        <item x="238"/>
        <item x="219"/>
        <item x="164"/>
        <item x="297"/>
        <item x="172"/>
        <item x="119"/>
        <item x="399"/>
        <item x="81"/>
        <item x="116"/>
        <item x="153"/>
        <item x="310"/>
        <item x="49"/>
        <item x="69"/>
        <item x="267"/>
        <item x="212"/>
        <item x="15"/>
        <item x="340"/>
        <item x="70"/>
        <item x="289"/>
        <item x="274"/>
        <item x="240"/>
        <item x="95"/>
        <item x="410"/>
        <item x="421"/>
        <item x="250"/>
        <item x="171"/>
        <item x="286"/>
        <item x="252"/>
        <item x="418"/>
        <item x="16"/>
        <item x="294"/>
        <item x="331"/>
        <item x="323"/>
        <item x="198"/>
        <item x="423"/>
        <item x="26"/>
        <item x="97"/>
        <item x="314"/>
        <item x="105"/>
        <item x="120"/>
        <item x="82"/>
        <item x="106"/>
        <item x="29"/>
        <item x="400"/>
        <item x="138"/>
        <item x="254"/>
        <item x="415"/>
        <item x="147"/>
        <item x="98"/>
        <item x="284"/>
        <item x="379"/>
        <item x="131"/>
        <item x="88"/>
        <item x="148"/>
        <item x="168"/>
        <item x="257"/>
        <item x="68"/>
        <item x="411"/>
        <item x="387"/>
        <item x="225"/>
        <item x="264"/>
        <item x="414"/>
        <item x="13"/>
        <item x="345"/>
        <item x="353"/>
        <item x="378"/>
        <item x="360"/>
        <item x="73"/>
        <item x="187"/>
        <item x="34"/>
        <item x="357"/>
        <item x="392"/>
        <item x="245"/>
        <item x="31"/>
        <item x="180"/>
        <item x="311"/>
        <item x="256"/>
        <item x="103"/>
        <item x="112"/>
        <item x="8"/>
        <item x="90"/>
        <item x="104"/>
        <item x="246"/>
        <item x="269"/>
        <item x="122"/>
        <item x="210"/>
        <item x="380"/>
        <item x="48"/>
        <item x="199"/>
        <item x="14"/>
        <item x="251"/>
        <item x="63"/>
        <item x="11"/>
        <item x="43"/>
        <item x="228"/>
        <item x="344"/>
        <item x="132"/>
        <item x="10"/>
        <item x="35"/>
        <item x="336"/>
        <item x="248"/>
        <item x="86"/>
        <item x="155"/>
        <item x="113"/>
        <item x="190"/>
        <item x="175"/>
        <item x="422"/>
        <item x="358"/>
        <item x="312"/>
        <item x="394"/>
        <item x="125"/>
        <item x="401"/>
        <item x="6"/>
        <item x="135"/>
        <item x="409"/>
        <item x="42"/>
        <item x="182"/>
        <item x="40"/>
        <item x="309"/>
        <item x="223"/>
        <item x="301"/>
        <item x="366"/>
        <item x="130"/>
        <item x="313"/>
        <item x="192"/>
        <item x="332"/>
        <item x="232"/>
        <item x="288"/>
        <item x="408"/>
        <item x="278"/>
        <item x="169"/>
        <item x="320"/>
        <item x="249"/>
        <item x="347"/>
        <item x="272"/>
        <item x="4"/>
        <item x="295"/>
        <item x="202"/>
        <item x="318"/>
        <item x="273"/>
        <item x="367"/>
        <item x="62"/>
        <item x="405"/>
        <item x="154"/>
        <item x="107"/>
        <item x="157"/>
        <item x="362"/>
        <item x="181"/>
        <item x="74"/>
        <item x="356"/>
        <item x="413"/>
        <item x="348"/>
        <item x="124"/>
        <item x="174"/>
        <item x="128"/>
        <item x="100"/>
        <item x="178"/>
        <item x="44"/>
        <item x="420"/>
        <item x="166"/>
        <item x="101"/>
        <item x="55"/>
        <item x="214"/>
        <item x="283"/>
        <item x="185"/>
        <item x="291"/>
        <item x="337"/>
        <item x="363"/>
        <item x="242"/>
        <item x="59"/>
        <item x="142"/>
        <item x="114"/>
        <item x="184"/>
        <item x="308"/>
        <item x="407"/>
        <item x="298"/>
        <item x="134"/>
        <item x="355"/>
        <item x="96"/>
        <item x="211"/>
        <item x="150"/>
        <item x="393"/>
        <item x="302"/>
        <item x="253"/>
        <item t="default"/>
      </items>
    </pivotField>
    <pivotField axis="axisRow" subtotalTop="0" showAll="0">
      <items count="56">
        <item h="1" x="26"/>
        <item h="1" x="43"/>
        <item h="1" x="30"/>
        <item h="1" x="14"/>
        <item h="1" x="38"/>
        <item h="1" x="44"/>
        <item h="1" x="9"/>
        <item h="1" x="20"/>
        <item h="1" x="39"/>
        <item h="1" x="22"/>
        <item h="1" x="23"/>
        <item h="1" x="24"/>
        <item x="18"/>
        <item h="1" x="0"/>
        <item h="1" x="45"/>
        <item h="1" x="49"/>
        <item h="1" x="4"/>
        <item h="1" x="12"/>
        <item h="1" x="46"/>
        <item h="1" x="6"/>
        <item h="1" x="50"/>
        <item h="1" x="36"/>
        <item h="1" x="33"/>
        <item h="1" x="19"/>
        <item h="1" x="2"/>
        <item h="1" x="17"/>
        <item h="1" x="35"/>
        <item h="1" x="28"/>
        <item h="1" x="54"/>
        <item h="1" x="53"/>
        <item h="1" x="41"/>
        <item h="1" x="31"/>
        <item h="1" x="51"/>
        <item h="1" x="48"/>
        <item h="1" x="40"/>
        <item h="1" x="7"/>
        <item h="1" x="25"/>
        <item h="1" x="34"/>
        <item h="1" x="16"/>
        <item h="1" x="13"/>
        <item h="1" x="1"/>
        <item h="1" x="47"/>
        <item h="1" x="11"/>
        <item h="1" x="5"/>
        <item h="1" x="52"/>
        <item h="1" x="8"/>
        <item h="1" x="3"/>
        <item h="1" x="29"/>
        <item h="1" x="21"/>
        <item x="27"/>
        <item h="1" x="10"/>
        <item h="1" x="37"/>
        <item h="1" x="15"/>
        <item h="1" x="32"/>
        <item h="1" x="42"/>
        <item t="default"/>
      </items>
    </pivotField>
    <pivotField dataField="1" subtotalTop="0" showAll="0"/>
  </pivotFields>
  <rowFields count="1">
    <field x="1"/>
  </rowFields>
  <rowItems count="3">
    <i>
      <x v="12"/>
    </i>
    <i>
      <x v="49"/>
    </i>
    <i t="grand">
      <x/>
    </i>
  </rowItems>
  <colFields count="1">
    <field x="0"/>
  </colFields>
  <colItems count="25">
    <i>
      <x v="1"/>
    </i>
    <i>
      <x v="26"/>
    </i>
    <i>
      <x v="67"/>
    </i>
    <i>
      <x v="69"/>
    </i>
    <i>
      <x v="81"/>
    </i>
    <i>
      <x v="144"/>
    </i>
    <i>
      <x v="165"/>
    </i>
    <i>
      <x v="185"/>
    </i>
    <i>
      <x v="194"/>
    </i>
    <i>
      <x v="203"/>
    </i>
    <i>
      <x v="257"/>
    </i>
    <i>
      <x v="262"/>
    </i>
    <i>
      <x v="278"/>
    </i>
    <i>
      <x v="306"/>
    </i>
    <i>
      <x v="307"/>
    </i>
    <i>
      <x v="310"/>
    </i>
    <i>
      <x v="314"/>
    </i>
    <i>
      <x v="331"/>
    </i>
    <i>
      <x v="333"/>
    </i>
    <i>
      <x v="347"/>
    </i>
    <i>
      <x v="348"/>
    </i>
    <i>
      <x v="355"/>
    </i>
    <i>
      <x v="377"/>
    </i>
    <i>
      <x v="420"/>
    </i>
    <i t="grand">
      <x/>
    </i>
  </colItems>
  <dataFields count="1">
    <dataField name="Sum of Goals" fld="2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5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rd Placed Groups" connectionId="1" xr16:uid="{00000000-0016-0000-09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G38"/>
  <sheetViews>
    <sheetView showGridLines="0" zoomScale="80" zoomScaleNormal="80" workbookViewId="0">
      <selection activeCell="A22" sqref="A22"/>
    </sheetView>
  </sheetViews>
  <sheetFormatPr defaultRowHeight="12.75" customHeight="1" x14ac:dyDescent="0.15"/>
  <cols>
    <col min="1" max="1" width="22.28515625" style="118" customWidth="1"/>
    <col min="2" max="2" width="1.5703125" style="118" customWidth="1"/>
    <col min="3" max="3" width="3.28515625" style="118" customWidth="1"/>
    <col min="4" max="4" width="18.42578125" style="119" customWidth="1"/>
    <col min="5" max="5" width="4.140625" style="119" customWidth="1"/>
    <col min="6" max="7" width="4.7109375" style="120" customWidth="1"/>
    <col min="8" max="8" width="4.140625" style="119" customWidth="1"/>
    <col min="9" max="9" width="18.5703125" style="121" customWidth="1"/>
    <col min="10" max="10" width="7.7109375" style="118" customWidth="1"/>
    <col min="11" max="11" width="4.85546875" style="118" customWidth="1"/>
    <col min="12" max="12" width="18" style="118" customWidth="1"/>
    <col min="13" max="13" width="5.7109375" style="118" customWidth="1"/>
    <col min="14" max="14" width="5.42578125" style="118" customWidth="1"/>
    <col min="15" max="16" width="4" style="118" customWidth="1"/>
    <col min="17" max="17" width="3.42578125" style="118" customWidth="1"/>
    <col min="18" max="18" width="4.140625" style="118" customWidth="1"/>
    <col min="19" max="19" width="4" style="118" customWidth="1"/>
    <col min="20" max="20" width="3.42578125" style="118" customWidth="1"/>
    <col min="21" max="21" width="6.5703125" style="118" customWidth="1"/>
    <col min="22" max="22" width="5.140625" style="118" customWidth="1"/>
    <col min="23" max="23" width="5.28515625" style="122" hidden="1" customWidth="1"/>
    <col min="24" max="54" width="12.28515625" style="118" hidden="1" customWidth="1"/>
    <col min="55" max="73" width="12.28515625" style="118" customWidth="1"/>
    <col min="74" max="16384" width="9.140625" style="118"/>
  </cols>
  <sheetData>
    <row r="3" spans="1:59" ht="12.75" customHeight="1" x14ac:dyDescent="0.15">
      <c r="A3" s="117"/>
      <c r="B3" s="117"/>
    </row>
    <row r="7" spans="1:59" ht="12.75" customHeight="1" x14ac:dyDescent="0.15">
      <c r="W7" s="123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</row>
    <row r="8" spans="1:59" s="122" customFormat="1" ht="12.75" customHeight="1" thickBot="1" x14ac:dyDescent="0.2">
      <c r="C8" s="125" t="s">
        <v>22</v>
      </c>
      <c r="D8" s="126" t="s">
        <v>17</v>
      </c>
      <c r="E8" s="127" t="s">
        <v>108</v>
      </c>
      <c r="F8" s="149" t="s">
        <v>18</v>
      </c>
      <c r="G8" s="149"/>
      <c r="H8" s="127" t="s">
        <v>108</v>
      </c>
      <c r="I8" s="127" t="s">
        <v>19</v>
      </c>
      <c r="K8" s="128" t="s">
        <v>25</v>
      </c>
      <c r="L8" s="129"/>
      <c r="M8" s="129"/>
      <c r="N8" s="129"/>
      <c r="O8" s="129"/>
      <c r="P8" s="130"/>
      <c r="Q8" s="129"/>
      <c r="R8" s="129"/>
      <c r="S8" s="129"/>
      <c r="T8" s="129"/>
      <c r="W8" s="123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2" t="s">
        <v>17</v>
      </c>
      <c r="AM8" s="131"/>
      <c r="AN8" s="131"/>
      <c r="AO8" s="131"/>
      <c r="AP8" s="131"/>
      <c r="AQ8" s="131"/>
      <c r="AR8" s="131"/>
      <c r="AS8" s="131"/>
      <c r="AT8" s="132" t="s">
        <v>19</v>
      </c>
      <c r="AU8" s="131"/>
      <c r="AV8" s="131"/>
      <c r="AW8" s="131"/>
      <c r="AX8" s="131"/>
      <c r="AY8" s="131"/>
      <c r="AZ8" s="132" t="s">
        <v>29</v>
      </c>
      <c r="BA8" s="131"/>
      <c r="BB8" s="131"/>
      <c r="BC8" s="131"/>
      <c r="BD8" s="131"/>
    </row>
    <row r="9" spans="1:59" ht="12.75" customHeight="1" x14ac:dyDescent="0.2">
      <c r="C9" s="133">
        <v>1</v>
      </c>
      <c r="D9" s="134" t="s">
        <v>75</v>
      </c>
      <c r="E9" s="99">
        <f>VLOOKUP(D9,'Initial Setup'!D$3:F$26, 3,FALSE)</f>
        <v>6</v>
      </c>
      <c r="F9" s="135"/>
      <c r="G9" s="135"/>
      <c r="H9" s="99">
        <f>VLOOKUP(I9,'Initial Setup'!D$3:F$26, 3,FALSE)</f>
        <v>7</v>
      </c>
      <c r="I9" s="136" t="s">
        <v>36</v>
      </c>
      <c r="K9" s="150" t="s">
        <v>28</v>
      </c>
      <c r="L9" s="147" t="s">
        <v>0</v>
      </c>
      <c r="M9" s="147" t="s">
        <v>1</v>
      </c>
      <c r="N9" s="147" t="s">
        <v>2</v>
      </c>
      <c r="O9" s="147" t="s">
        <v>4</v>
      </c>
      <c r="P9" s="147" t="s">
        <v>3</v>
      </c>
      <c r="Q9" s="147" t="s">
        <v>5</v>
      </c>
      <c r="R9" s="147" t="s">
        <v>6</v>
      </c>
      <c r="S9" s="147" t="s">
        <v>7</v>
      </c>
      <c r="T9" s="147" t="s">
        <v>20</v>
      </c>
      <c r="W9" s="137" t="s">
        <v>9</v>
      </c>
      <c r="X9" s="138" t="s">
        <v>0</v>
      </c>
      <c r="Y9" s="132" t="s">
        <v>79</v>
      </c>
      <c r="Z9" s="132" t="s">
        <v>10</v>
      </c>
      <c r="AA9" s="132" t="s">
        <v>1</v>
      </c>
      <c r="AB9" s="132" t="s">
        <v>2</v>
      </c>
      <c r="AC9" s="132" t="s">
        <v>4</v>
      </c>
      <c r="AD9" s="132" t="s">
        <v>3</v>
      </c>
      <c r="AE9" s="132" t="s">
        <v>5</v>
      </c>
      <c r="AF9" s="132" t="s">
        <v>6</v>
      </c>
      <c r="AG9" s="132" t="s">
        <v>7</v>
      </c>
      <c r="AH9" s="132" t="s">
        <v>8</v>
      </c>
      <c r="AI9" s="132" t="s">
        <v>1</v>
      </c>
      <c r="AJ9" s="132" t="s">
        <v>2</v>
      </c>
      <c r="AK9" s="132" t="s">
        <v>4</v>
      </c>
      <c r="AL9" s="132" t="s">
        <v>3</v>
      </c>
      <c r="AM9" s="132" t="s">
        <v>5</v>
      </c>
      <c r="AN9" s="132" t="s">
        <v>6</v>
      </c>
      <c r="AO9" s="132" t="s">
        <v>7</v>
      </c>
      <c r="AP9" s="132" t="s">
        <v>8</v>
      </c>
      <c r="AQ9" s="132" t="s">
        <v>1</v>
      </c>
      <c r="AR9" s="132" t="s">
        <v>2</v>
      </c>
      <c r="AS9" s="132" t="s">
        <v>4</v>
      </c>
      <c r="AT9" s="132" t="s">
        <v>3</v>
      </c>
      <c r="AU9" s="132" t="s">
        <v>5</v>
      </c>
      <c r="AV9" s="132" t="s">
        <v>6</v>
      </c>
      <c r="AW9" s="132" t="s">
        <v>7</v>
      </c>
      <c r="AX9" s="132" t="s">
        <v>8</v>
      </c>
      <c r="AY9" s="132" t="s">
        <v>14</v>
      </c>
      <c r="AZ9" s="132" t="s">
        <v>11</v>
      </c>
      <c r="BA9" s="132" t="s">
        <v>12</v>
      </c>
      <c r="BB9" s="132" t="s">
        <v>44</v>
      </c>
      <c r="BC9" s="138"/>
      <c r="BD9" s="139"/>
    </row>
    <row r="10" spans="1:59" ht="12.75" customHeight="1" x14ac:dyDescent="0.2">
      <c r="C10" s="133">
        <v>2</v>
      </c>
      <c r="D10" s="134" t="s">
        <v>73</v>
      </c>
      <c r="E10" s="99">
        <f>VLOOKUP(D10,'Initial Setup'!D$3:F$26, 3,FALSE)</f>
        <v>14</v>
      </c>
      <c r="F10" s="135"/>
      <c r="G10" s="135"/>
      <c r="H10" s="99">
        <f>VLOOKUP(I10,'Initial Setup'!D$3:F$26, 3,FALSE)</f>
        <v>9</v>
      </c>
      <c r="I10" s="136" t="s">
        <v>58</v>
      </c>
      <c r="K10" s="151"/>
      <c r="L10" s="148"/>
      <c r="M10" s="148"/>
      <c r="N10" s="148"/>
      <c r="O10" s="148"/>
      <c r="P10" s="148"/>
      <c r="Q10" s="148"/>
      <c r="R10" s="148"/>
      <c r="S10" s="148"/>
      <c r="T10" s="148"/>
      <c r="W10" s="123">
        <f>AY10+AZ10+BA10+BB10</f>
        <v>3</v>
      </c>
      <c r="X10" s="140" t="s">
        <v>36</v>
      </c>
      <c r="Y10" s="141">
        <f>IF(X10&lt;&gt;"",VLOOKUP(X10,'Initial Setup'!D$3:'Initial Setup'!F$26,3,FALSE),"")</f>
        <v>7</v>
      </c>
      <c r="Z10" s="141">
        <f>COUNTIF($D$9:$D$14,X10)+COUNTIF($I$9:$I$14,X10)</f>
        <v>3</v>
      </c>
      <c r="AA10" s="131">
        <f>AB10+AC10+AD10</f>
        <v>0</v>
      </c>
      <c r="AB10" s="131">
        <f t="shared" ref="AB10:AF13" si="0">AJ10+AR10</f>
        <v>0</v>
      </c>
      <c r="AC10" s="131">
        <f t="shared" si="0"/>
        <v>0</v>
      </c>
      <c r="AD10" s="131">
        <f t="shared" si="0"/>
        <v>0</v>
      </c>
      <c r="AE10" s="131">
        <f t="shared" si="0"/>
        <v>0</v>
      </c>
      <c r="AF10" s="131">
        <f t="shared" si="0"/>
        <v>0</v>
      </c>
      <c r="AG10" s="131">
        <f>IF(Y10&lt;1,-100,AO10+AW10)</f>
        <v>0</v>
      </c>
      <c r="AH10" s="131">
        <f>AP10+AX10</f>
        <v>0</v>
      </c>
      <c r="AI10" s="131">
        <f>AJ10+AK10+AL10</f>
        <v>0</v>
      </c>
      <c r="AJ10" s="131">
        <f>SUMPRODUCT((D$9:D$14=X10)*(F$9:F$14&gt;G$9:G$14))</f>
        <v>0</v>
      </c>
      <c r="AK10" s="131">
        <f>SUMPRODUCT((D$9:D$14=X10)*(F$9:F$14=G$9:G$14)*(F$9:F$14&lt;&gt;""))</f>
        <v>0</v>
      </c>
      <c r="AL10" s="131">
        <f>SUMPRODUCT((D$9:D$14=X10)*(F$9:F$14&lt;G$9:G$14))</f>
        <v>0</v>
      </c>
      <c r="AM10" s="131">
        <f>SUMIF(D$9:D$14,X10,F$9:F$14)</f>
        <v>0</v>
      </c>
      <c r="AN10" s="131">
        <f>SUMIF(D$9:D$14,X10,G$9:G$14)</f>
        <v>0</v>
      </c>
      <c r="AO10" s="131">
        <f>AM10-AN10</f>
        <v>0</v>
      </c>
      <c r="AP10" s="131">
        <f>AJ10*3+AK10*1</f>
        <v>0</v>
      </c>
      <c r="AQ10" s="131">
        <f>AR10+AS10+AT10</f>
        <v>0</v>
      </c>
      <c r="AR10" s="131">
        <f>SUMPRODUCT((I$9:I$14=X10)*(F$9:F$14&lt;G$9:G$14))</f>
        <v>0</v>
      </c>
      <c r="AS10" s="131">
        <f>SUMPRODUCT((I$9:I$14=X10)*(F$9:F$14=G$9:G$14)*(G$9:G$14&lt;&gt;""))</f>
        <v>0</v>
      </c>
      <c r="AT10" s="131">
        <f>SUMPRODUCT((I$9:I$14=X10)*(F$9:F$14&gt;G$9:G$14))</f>
        <v>0</v>
      </c>
      <c r="AU10" s="131">
        <f>SUMIF(I$9:I$14,X10,G$9:G$14)</f>
        <v>0</v>
      </c>
      <c r="AV10" s="131">
        <f>SUMIF(I$9:I$14,X10,F$9:F$14)</f>
        <v>0</v>
      </c>
      <c r="AW10" s="131">
        <f>AU10-AV10</f>
        <v>0</v>
      </c>
      <c r="AX10" s="131">
        <f>AR10*3+AS10*1</f>
        <v>0</v>
      </c>
      <c r="AY10" s="131">
        <f>RANK(AH10,AH$10:AH$13)</f>
        <v>1</v>
      </c>
      <c r="AZ10" s="131">
        <f>SUMPRODUCT((AH$10:AH$13=AH10)*(AG$10:AG$13&gt;AG10))</f>
        <v>0</v>
      </c>
      <c r="BA10" s="131">
        <f>SUMPRODUCT((AH$10:AH$13=AH10)*(AG$10:AG$13=AG10)*(AE$10:AE$13&gt;AE10))</f>
        <v>0</v>
      </c>
      <c r="BB10" s="131">
        <f>SUMPRODUCT((AH$10:AH$13=AH10)*(AG$10:AG$13=AG10)*(AE$10:AE$13=AE10)*(Y$10:Y$13&gt;Y10))</f>
        <v>2</v>
      </c>
      <c r="BC10" s="139"/>
      <c r="BD10" s="139"/>
    </row>
    <row r="11" spans="1:59" ht="12.75" customHeight="1" x14ac:dyDescent="0.2">
      <c r="C11" s="133">
        <v>14</v>
      </c>
      <c r="D11" s="134" t="s">
        <v>75</v>
      </c>
      <c r="E11" s="99">
        <f>VLOOKUP(D11,'Initial Setup'!D$3:F$26, 3,FALSE)</f>
        <v>6</v>
      </c>
      <c r="F11" s="135"/>
      <c r="G11" s="135"/>
      <c r="H11" s="99">
        <f>VLOOKUP(I11,'Initial Setup'!D$3:F$26, 3,FALSE)</f>
        <v>14</v>
      </c>
      <c r="I11" s="136" t="s">
        <v>73</v>
      </c>
      <c r="K11" s="90">
        <v>1</v>
      </c>
      <c r="L11" s="91" t="str">
        <f>IF(K11&lt;&gt;"",VLOOKUP(K11,W$10:AX$13,2,FALSE),"")</f>
        <v>Wales</v>
      </c>
      <c r="M11" s="92">
        <f>IF($K11&lt;&gt;"",VLOOKUP($L11,$X$10:$AX$13,4,FALSE),"")</f>
        <v>0</v>
      </c>
      <c r="N11" s="92">
        <f>IF($K11&lt;&gt;"",VLOOKUP($L11,$X$10:$AX$13,5,FALSE),"")</f>
        <v>0</v>
      </c>
      <c r="O11" s="92">
        <f>IF($K11&lt;&gt;"",VLOOKUP($L11,$X$10:$AX$13,6,FALSE),"")</f>
        <v>0</v>
      </c>
      <c r="P11" s="92">
        <f>IF($K11&lt;&gt;"",VLOOKUP($L11,$X$10:$AX$13,7,FALSE),"")</f>
        <v>0</v>
      </c>
      <c r="Q11" s="92">
        <f>IF($K11&lt;&gt;"",VLOOKUP($L11,$X$10:$AX$13,8,FALSE),"")</f>
        <v>0</v>
      </c>
      <c r="R11" s="92">
        <f>IF($K11&lt;&gt;"",VLOOKUP($L11,$X$10:$AX$13,9,FALSE),"")</f>
        <v>0</v>
      </c>
      <c r="S11" s="92">
        <f>IF($K11&lt;&gt;"",VLOOKUP($L11,$X$10:$AX$13,10,FALSE),"")</f>
        <v>0</v>
      </c>
      <c r="T11" s="93">
        <f>IF($K11&lt;&gt;"",VLOOKUP($L11,$X$10:$AX$13,11,FALSE),"")</f>
        <v>0</v>
      </c>
      <c r="W11" s="123">
        <f>AY11+AZ11+BA11+BB11</f>
        <v>2</v>
      </c>
      <c r="X11" s="140" t="s">
        <v>58</v>
      </c>
      <c r="Y11" s="141">
        <f>IF(X11&lt;&gt;"",VLOOKUP(X11,'Initial Setup'!D$3:'Initial Setup'!F$26,3,FALSE),"")</f>
        <v>9</v>
      </c>
      <c r="Z11" s="141">
        <f>COUNTIF($D$9:$D$14,X11)+COUNTIF($I$9:$I$14,X11)</f>
        <v>3</v>
      </c>
      <c r="AA11" s="131">
        <f>AB11+AC11+AD11</f>
        <v>0</v>
      </c>
      <c r="AB11" s="131">
        <f t="shared" si="0"/>
        <v>0</v>
      </c>
      <c r="AC11" s="131">
        <f t="shared" si="0"/>
        <v>0</v>
      </c>
      <c r="AD11" s="131">
        <f t="shared" si="0"/>
        <v>0</v>
      </c>
      <c r="AE11" s="131">
        <f t="shared" si="0"/>
        <v>0</v>
      </c>
      <c r="AF11" s="131">
        <f t="shared" si="0"/>
        <v>0</v>
      </c>
      <c r="AG11" s="131">
        <f>IF(Y11&lt;1,-100,AO11+AW11)</f>
        <v>0</v>
      </c>
      <c r="AH11" s="131">
        <f>AP11+AX11</f>
        <v>0</v>
      </c>
      <c r="AI11" s="131">
        <f>AJ11+AK11+AL11</f>
        <v>0</v>
      </c>
      <c r="AJ11" s="131">
        <f>SUMPRODUCT((D$9:D$14=X11)*(F$9:F$14&gt;G$9:G$14))</f>
        <v>0</v>
      </c>
      <c r="AK11" s="131">
        <f>SUMPRODUCT((D$9:D$14=X11)*(F$9:F$14=G$9:G$14)*(F$9:F$14&lt;&gt;""))</f>
        <v>0</v>
      </c>
      <c r="AL11" s="131">
        <f>SUMPRODUCT((D$9:D$14=X11)*(F$9:F$14&lt;G$9:G$14))</f>
        <v>0</v>
      </c>
      <c r="AM11" s="131">
        <f>SUMIF(D$9:D$14,X11,F$9:F$14)</f>
        <v>0</v>
      </c>
      <c r="AN11" s="131">
        <f>SUMIF(D$9:D$14,X11,G$9:G$14)</f>
        <v>0</v>
      </c>
      <c r="AO11" s="131">
        <f>AM11-AN11</f>
        <v>0</v>
      </c>
      <c r="AP11" s="131">
        <f>AJ11*3+AK11*1</f>
        <v>0</v>
      </c>
      <c r="AQ11" s="131">
        <f>AR11+AS11+AT11</f>
        <v>0</v>
      </c>
      <c r="AR11" s="131">
        <f>SUMPRODUCT((I$9:I$14=X11)*(F$9:F$14&lt;G$9:G$14))</f>
        <v>0</v>
      </c>
      <c r="AS11" s="131">
        <f>SUMPRODUCT((I$9:I$14=X11)*(F$9:F$14=G$9:G$14)*(G$9:G$14&lt;&gt;""))</f>
        <v>0</v>
      </c>
      <c r="AT11" s="131">
        <f>SUMPRODUCT((I$9:I$14=X11)*(F$9:F$14&gt;G$9:G$14))</f>
        <v>0</v>
      </c>
      <c r="AU11" s="131">
        <f>SUMIF(I$9:I$14,X11,G$9:G$14)</f>
        <v>0</v>
      </c>
      <c r="AV11" s="131">
        <f>SUMIF(I$9:I$14,X11,F$9:F$14)</f>
        <v>0</v>
      </c>
      <c r="AW11" s="131">
        <f>AU11-AV11</f>
        <v>0</v>
      </c>
      <c r="AX11" s="131">
        <f>AR11*3+AS11*1</f>
        <v>0</v>
      </c>
      <c r="AY11" s="131">
        <f>RANK(AH11,AH$10:AH$13)</f>
        <v>1</v>
      </c>
      <c r="AZ11" s="131">
        <f>SUMPRODUCT((AH$10:AH$13=AH11)*(AG$10:AG$13&gt;AG11))</f>
        <v>0</v>
      </c>
      <c r="BA11" s="131">
        <f>SUMPRODUCT((AH$10:AH$13=AH11)*(AG$10:AG$13=AG11)*(AE$10:AE$13&gt;AE11))</f>
        <v>0</v>
      </c>
      <c r="BB11" s="131">
        <f>SUMPRODUCT((AH$10:AH$13=AH11)*(AG$10:AG$13=AG11)*(AE$10:AE$13=AE11)*(Y$10:Y$13&gt;Y11))</f>
        <v>1</v>
      </c>
      <c r="BC11" s="139"/>
      <c r="BD11" s="139"/>
    </row>
    <row r="12" spans="1:59" ht="12.75" customHeight="1" x14ac:dyDescent="0.2">
      <c r="C12" s="133">
        <v>15</v>
      </c>
      <c r="D12" s="134" t="s">
        <v>36</v>
      </c>
      <c r="E12" s="99">
        <f>VLOOKUP(D12,'Initial Setup'!D$3:F$26, 3,FALSE)</f>
        <v>7</v>
      </c>
      <c r="F12" s="135"/>
      <c r="G12" s="135"/>
      <c r="H12" s="99">
        <f>VLOOKUP(I12,'Initial Setup'!D$3:F$26, 3,FALSE)</f>
        <v>9</v>
      </c>
      <c r="I12" s="136" t="s">
        <v>58</v>
      </c>
      <c r="K12" s="90">
        <f>IF(K11&lt;&gt;"",IF(K11='Initial Setup'!$B$2,"",K11+1),"")</f>
        <v>2</v>
      </c>
      <c r="L12" s="91" t="str">
        <f>IF(K12&lt;&gt;"",VLOOKUP(K12,W$10:AX$13,2,FALSE),"")</f>
        <v>Switzerland</v>
      </c>
      <c r="M12" s="92">
        <f>IF($K12&lt;&gt;"",VLOOKUP($L12,$X$10:$AX$13,4,FALSE),"")</f>
        <v>0</v>
      </c>
      <c r="N12" s="92">
        <f>IF($K12&lt;&gt;"",VLOOKUP($L12,$X$10:$AX$13,5,FALSE),"")</f>
        <v>0</v>
      </c>
      <c r="O12" s="92">
        <f>IF($K12&lt;&gt;"",VLOOKUP($L12,$X$10:$AX$13,6,FALSE),"")</f>
        <v>0</v>
      </c>
      <c r="P12" s="92">
        <f>IF($K12&lt;&gt;"",VLOOKUP($L12,$X$10:$AX$13,7,FALSE),"")</f>
        <v>0</v>
      </c>
      <c r="Q12" s="92">
        <f>IF($K12&lt;&gt;"",VLOOKUP($L12,$X$10:$AX$13,8,FALSE),"")</f>
        <v>0</v>
      </c>
      <c r="R12" s="92">
        <f>IF($K12&lt;&gt;"",VLOOKUP($L12,$X$10:$AX$13,9,FALSE),"")</f>
        <v>0</v>
      </c>
      <c r="S12" s="92">
        <f>IF($K12&lt;&gt;"",VLOOKUP($L12,$X$10:$AX$13,10,FALSE),"")</f>
        <v>0</v>
      </c>
      <c r="T12" s="93">
        <f>IF($K12&lt;&gt;"",VLOOKUP($L12,$X$10:$AX$13,11,FALSE),"")</f>
        <v>0</v>
      </c>
      <c r="W12" s="123">
        <f>AY12+AZ12+BA12+BB12</f>
        <v>4</v>
      </c>
      <c r="X12" s="140" t="s">
        <v>75</v>
      </c>
      <c r="Y12" s="141">
        <f>IF(X12&lt;&gt;"",VLOOKUP(X12,'Initial Setup'!D$3:'Initial Setup'!F$26,3,FALSE),"")</f>
        <v>6</v>
      </c>
      <c r="Z12" s="141">
        <f>COUNTIF($D$9:$D$14,X12)+COUNTIF($I$9:$I$14,X12)</f>
        <v>3</v>
      </c>
      <c r="AA12" s="131">
        <f>AB12+AC12+AD12</f>
        <v>0</v>
      </c>
      <c r="AB12" s="131">
        <f t="shared" si="0"/>
        <v>0</v>
      </c>
      <c r="AC12" s="131">
        <f t="shared" si="0"/>
        <v>0</v>
      </c>
      <c r="AD12" s="131">
        <f t="shared" si="0"/>
        <v>0</v>
      </c>
      <c r="AE12" s="131">
        <f t="shared" si="0"/>
        <v>0</v>
      </c>
      <c r="AF12" s="131">
        <f t="shared" si="0"/>
        <v>0</v>
      </c>
      <c r="AG12" s="131">
        <f>IF(Y12&lt;1,-100,AO12+AW12)</f>
        <v>0</v>
      </c>
      <c r="AH12" s="131">
        <f>AP12+AX12</f>
        <v>0</v>
      </c>
      <c r="AI12" s="131">
        <f>AJ12+AK12+AL12</f>
        <v>0</v>
      </c>
      <c r="AJ12" s="131">
        <f>SUMPRODUCT((D$9:D$14=X12)*(F$9:F$14&gt;G$9:G$14))</f>
        <v>0</v>
      </c>
      <c r="AK12" s="131">
        <f>SUMPRODUCT((D$9:D$14=X12)*(F$9:F$14=G$9:G$14)*(F$9:F$14&lt;&gt;""))</f>
        <v>0</v>
      </c>
      <c r="AL12" s="131">
        <f>SUMPRODUCT((D$9:D$14=X12)*(F$9:F$14&lt;G$9:G$14))</f>
        <v>0</v>
      </c>
      <c r="AM12" s="131">
        <f>SUMIF(D$9:D$14,X12,F$9:F$14)</f>
        <v>0</v>
      </c>
      <c r="AN12" s="131">
        <f>SUMIF(D$9:D$14,X12,G$9:G$14)</f>
        <v>0</v>
      </c>
      <c r="AO12" s="131">
        <f>AM12-AN12</f>
        <v>0</v>
      </c>
      <c r="AP12" s="131">
        <f>AJ12*3+AK12*1</f>
        <v>0</v>
      </c>
      <c r="AQ12" s="131">
        <f>AR12+AS12+AT12</f>
        <v>0</v>
      </c>
      <c r="AR12" s="131">
        <f>SUMPRODUCT((I$9:I$14=X12)*(F$9:F$14&lt;G$9:G$14))</f>
        <v>0</v>
      </c>
      <c r="AS12" s="131">
        <f>SUMPRODUCT((I$9:I$14=X12)*(F$9:F$14=G$9:G$14)*(G$9:G$14&lt;&gt;""))</f>
        <v>0</v>
      </c>
      <c r="AT12" s="131">
        <f>SUMPRODUCT((I$9:I$14=X12)*(F$9:F$14&gt;G$9:G$14))</f>
        <v>0</v>
      </c>
      <c r="AU12" s="131">
        <f>SUMIF(I$9:I$14,X12,G$9:G$14)</f>
        <v>0</v>
      </c>
      <c r="AV12" s="131">
        <f>SUMIF(I$9:I$14,X12,F$9:F$14)</f>
        <v>0</v>
      </c>
      <c r="AW12" s="131">
        <f>AU12-AV12</f>
        <v>0</v>
      </c>
      <c r="AX12" s="131">
        <f>AR12*3+AS12*1</f>
        <v>0</v>
      </c>
      <c r="AY12" s="131">
        <f>RANK(AH12,AH$10:AH$13)</f>
        <v>1</v>
      </c>
      <c r="AZ12" s="131">
        <f>SUMPRODUCT((AH$10:AH$13=AH12)*(AG$10:AG$13&gt;AG12))</f>
        <v>0</v>
      </c>
      <c r="BA12" s="131">
        <f>SUMPRODUCT((AH$10:AH$13=AH12)*(AG$10:AG$13=AG12)*(AE$10:AE$13&gt;AE12))</f>
        <v>0</v>
      </c>
      <c r="BB12" s="131">
        <f>SUMPRODUCT((AH$10:AH$13=AH12)*(AG$10:AG$13=AG12)*(AE$10:AE$13=AE12)*(Y$10:Y$13&gt;Y12))</f>
        <v>3</v>
      </c>
      <c r="BC12" s="139"/>
      <c r="BD12" s="139"/>
    </row>
    <row r="13" spans="1:59" ht="12.75" customHeight="1" x14ac:dyDescent="0.2">
      <c r="C13" s="133">
        <v>26</v>
      </c>
      <c r="D13" s="134" t="s">
        <v>36</v>
      </c>
      <c r="E13" s="99">
        <f>VLOOKUP(D13,'Initial Setup'!D$3:F$26, 3,FALSE)</f>
        <v>7</v>
      </c>
      <c r="F13" s="135"/>
      <c r="G13" s="135"/>
      <c r="H13" s="99">
        <f>VLOOKUP(I13,'Initial Setup'!D$3:F$26, 3,FALSE)</f>
        <v>14</v>
      </c>
      <c r="I13" s="136" t="s">
        <v>73</v>
      </c>
      <c r="K13" s="90">
        <f>IF(K12&lt;&gt;"",IF(K12='Initial Setup'!$B$2,"",K12+1),"")</f>
        <v>3</v>
      </c>
      <c r="L13" s="91" t="str">
        <f>IF(K13&lt;&gt;"",VLOOKUP(K13,W$10:AX$13,2,FALSE),"")</f>
        <v>Italy</v>
      </c>
      <c r="M13" s="92">
        <f>IF($K13&lt;&gt;"",VLOOKUP($L13,$X$10:$AX$13,4,FALSE),"")</f>
        <v>0</v>
      </c>
      <c r="N13" s="92">
        <f>IF($K13&lt;&gt;"",VLOOKUP($L13,$X$10:$AX$13,5,FALSE),"")</f>
        <v>0</v>
      </c>
      <c r="O13" s="92">
        <f>IF($K13&lt;&gt;"",VLOOKUP($L13,$X$10:$AX$13,6,FALSE),"")</f>
        <v>0</v>
      </c>
      <c r="P13" s="92">
        <f>IF($K13&lt;&gt;"",VLOOKUP($L13,$X$10:$AX$13,7,FALSE),"")</f>
        <v>0</v>
      </c>
      <c r="Q13" s="92">
        <f>IF($K13&lt;&gt;"",VLOOKUP($L13,$X$10:$AX$13,8,FALSE),"")</f>
        <v>0</v>
      </c>
      <c r="R13" s="92">
        <f>IF($K13&lt;&gt;"",VLOOKUP($L13,$X$10:$AX$13,9,FALSE),"")</f>
        <v>0</v>
      </c>
      <c r="S13" s="92">
        <f>IF($K13&lt;&gt;"",VLOOKUP($L13,$X$10:$AX$13,10,FALSE),"")</f>
        <v>0</v>
      </c>
      <c r="T13" s="93">
        <f>IF($K13&lt;&gt;"",VLOOKUP($L13,$X$10:$AX$13,11,FALSE),"")</f>
        <v>0</v>
      </c>
      <c r="W13" s="123">
        <f>AY13+AZ13+BA13+BB13</f>
        <v>1</v>
      </c>
      <c r="X13" s="140" t="s">
        <v>73</v>
      </c>
      <c r="Y13" s="141">
        <f>IF(X13&lt;&gt;"",VLOOKUP(X13,'Initial Setup'!D$3:'Initial Setup'!F$26,3,FALSE),"")</f>
        <v>14</v>
      </c>
      <c r="Z13" s="141">
        <f>COUNTIF($D$9:$D$14,X13)+COUNTIF($I$9:$I$14,X13)</f>
        <v>3</v>
      </c>
      <c r="AA13" s="131">
        <f>AB13+AC13+AD13</f>
        <v>0</v>
      </c>
      <c r="AB13" s="131">
        <f t="shared" si="0"/>
        <v>0</v>
      </c>
      <c r="AC13" s="131">
        <f t="shared" si="0"/>
        <v>0</v>
      </c>
      <c r="AD13" s="131">
        <f t="shared" si="0"/>
        <v>0</v>
      </c>
      <c r="AE13" s="131">
        <f t="shared" si="0"/>
        <v>0</v>
      </c>
      <c r="AF13" s="131">
        <f t="shared" si="0"/>
        <v>0</v>
      </c>
      <c r="AG13" s="131">
        <f>IF(Y13&lt;1,-100,AO13+AW13)</f>
        <v>0</v>
      </c>
      <c r="AH13" s="131">
        <f>AP13+AX13</f>
        <v>0</v>
      </c>
      <c r="AI13" s="131">
        <f>AJ13+AK13+AL13</f>
        <v>0</v>
      </c>
      <c r="AJ13" s="131">
        <f>SUMPRODUCT((D$9:D$14=X13)*(F$9:F$14&gt;G$9:G$14))</f>
        <v>0</v>
      </c>
      <c r="AK13" s="131">
        <f>SUMPRODUCT((D$9:D$14=X13)*(F$9:F$14=G$9:G$14)*(F$9:F$14&lt;&gt;""))</f>
        <v>0</v>
      </c>
      <c r="AL13" s="131">
        <f>SUMPRODUCT((D$9:D$14=X13)*(F$9:F$14&lt;G$9:G$14))</f>
        <v>0</v>
      </c>
      <c r="AM13" s="131">
        <f>SUMIF(D$9:D$14,X13,F$9:F$14)</f>
        <v>0</v>
      </c>
      <c r="AN13" s="131">
        <f>SUMIF(D$9:D$14,X13,G$9:G$14)</f>
        <v>0</v>
      </c>
      <c r="AO13" s="131">
        <f>AM13-AN13</f>
        <v>0</v>
      </c>
      <c r="AP13" s="131">
        <f>AJ13*3+AK13*1</f>
        <v>0</v>
      </c>
      <c r="AQ13" s="131">
        <f>AR13+AS13+AT13</f>
        <v>0</v>
      </c>
      <c r="AR13" s="131">
        <f>SUMPRODUCT((I$9:I$14=X13)*(F$9:F$14&lt;G$9:G$14))</f>
        <v>0</v>
      </c>
      <c r="AS13" s="131">
        <f>SUMPRODUCT((I$9:I$14=X13)*(F$9:F$14=G$9:G$14)*(G$9:G$14&lt;&gt;""))</f>
        <v>0</v>
      </c>
      <c r="AT13" s="131">
        <f>SUMPRODUCT((I$9:I$14=X13)*(F$9:F$14&gt;G$9:G$14))</f>
        <v>0</v>
      </c>
      <c r="AU13" s="131">
        <f>SUMIF(I$9:I$14,X13,G$9:G$14)</f>
        <v>0</v>
      </c>
      <c r="AV13" s="131">
        <f>SUMIF(I$9:I$14,X13,F$9:F$14)</f>
        <v>0</v>
      </c>
      <c r="AW13" s="131">
        <f>AU13-AV13</f>
        <v>0</v>
      </c>
      <c r="AX13" s="131">
        <f>AR13*3+AS13*1</f>
        <v>0</v>
      </c>
      <c r="AY13" s="131">
        <f>RANK(AH13,AH$10:AH$13)</f>
        <v>1</v>
      </c>
      <c r="AZ13" s="131">
        <f>SUMPRODUCT((AH$10:AH$13=AH13)*(AG$10:AG$13&gt;AG13))</f>
        <v>0</v>
      </c>
      <c r="BA13" s="131">
        <f>SUMPRODUCT((AH$10:AH$13=AH13)*(AG$10:AG$13=AG13)*(AE$10:AE$13&gt;AE13))</f>
        <v>0</v>
      </c>
      <c r="BB13" s="131">
        <f>SUMPRODUCT((AH$10:AH$13=AH13)*(AG$10:AG$13=AG13)*(AE$10:AE$13=AE13)*(Y$10:Y$13&gt;Y13))</f>
        <v>0</v>
      </c>
      <c r="BC13" s="139"/>
      <c r="BD13" s="139"/>
    </row>
    <row r="14" spans="1:59" ht="12.75" customHeight="1" x14ac:dyDescent="0.2">
      <c r="A14" s="127" t="s">
        <v>50</v>
      </c>
      <c r="B14" s="142"/>
      <c r="C14" s="133">
        <v>25</v>
      </c>
      <c r="D14" s="134" t="s">
        <v>58</v>
      </c>
      <c r="E14" s="99">
        <f>VLOOKUP(D14,'Initial Setup'!D$3:F$26, 3,FALSE)</f>
        <v>9</v>
      </c>
      <c r="F14" s="135"/>
      <c r="G14" s="135"/>
      <c r="H14" s="99">
        <f>VLOOKUP(I14,'Initial Setup'!D$3:F$26, 3,FALSE)</f>
        <v>6</v>
      </c>
      <c r="I14" s="136" t="s">
        <v>75</v>
      </c>
      <c r="K14" s="90">
        <f>IF(K13&lt;&gt;"",IF(K13='Initial Setup'!$B$2,"",K13+1),"")</f>
        <v>4</v>
      </c>
      <c r="L14" s="91" t="str">
        <f>IF(K14&lt;&gt;"",VLOOKUP(K14,W$10:AX$13,2,FALSE),"")</f>
        <v>Turkey</v>
      </c>
      <c r="M14" s="92">
        <f>IF($K14&lt;&gt;"",VLOOKUP($L14,$X$10:$AX$13,4,FALSE),"")</f>
        <v>0</v>
      </c>
      <c r="N14" s="92">
        <f>IF($K14&lt;&gt;"",VLOOKUP($L14,$X$10:$AX$13,5,FALSE),"")</f>
        <v>0</v>
      </c>
      <c r="O14" s="92">
        <f>IF($K14&lt;&gt;"",VLOOKUP($L14,$X$10:$AX$13,6,FALSE),"")</f>
        <v>0</v>
      </c>
      <c r="P14" s="92">
        <f>IF($K14&lt;&gt;"",VLOOKUP($L14,$X$10:$AX$13,7,FALSE),"")</f>
        <v>0</v>
      </c>
      <c r="Q14" s="92">
        <f>IF($K14&lt;&gt;"",VLOOKUP($L14,$X$10:$AX$13,8,FALSE),"")</f>
        <v>0</v>
      </c>
      <c r="R14" s="92">
        <f>IF($K14&lt;&gt;"",VLOOKUP($L14,$X$10:$AX$13,9,FALSE),"")</f>
        <v>0</v>
      </c>
      <c r="S14" s="92">
        <f>IF($K14&lt;&gt;"",VLOOKUP($L14,$X$10:$AX$13,10,FALSE),"")</f>
        <v>0</v>
      </c>
      <c r="T14" s="93">
        <f>IF($K14&lt;&gt;"",VLOOKUP($L14,$X$10:$AX$13,11,FALSE),"")</f>
        <v>0</v>
      </c>
      <c r="W14" s="123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</row>
    <row r="15" spans="1:59" ht="12.75" customHeight="1" x14ac:dyDescent="0.15">
      <c r="A15" s="135"/>
      <c r="G15" s="120">
        <v>1</v>
      </c>
      <c r="W15" s="123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</row>
    <row r="16" spans="1:59" s="122" customFormat="1" ht="12.75" customHeight="1" thickBot="1" x14ac:dyDescent="0.2">
      <c r="A16" s="118"/>
      <c r="B16" s="118"/>
      <c r="C16" s="125" t="s">
        <v>22</v>
      </c>
      <c r="D16" s="126" t="s">
        <v>17</v>
      </c>
      <c r="E16" s="127" t="s">
        <v>108</v>
      </c>
      <c r="F16" s="149" t="s">
        <v>18</v>
      </c>
      <c r="G16" s="149"/>
      <c r="H16" s="127" t="s">
        <v>108</v>
      </c>
      <c r="I16" s="127" t="s">
        <v>19</v>
      </c>
      <c r="K16" s="128" t="s">
        <v>32</v>
      </c>
      <c r="L16" s="129"/>
      <c r="M16" s="129"/>
      <c r="N16" s="129"/>
      <c r="O16" s="129"/>
      <c r="P16" s="130"/>
      <c r="Q16" s="129"/>
      <c r="R16" s="129"/>
      <c r="S16" s="129"/>
      <c r="T16" s="129"/>
      <c r="W16" s="123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2" t="s">
        <v>17</v>
      </c>
      <c r="AM16" s="131"/>
      <c r="AN16" s="131"/>
      <c r="AO16" s="131"/>
      <c r="AP16" s="131"/>
      <c r="AQ16" s="131"/>
      <c r="AR16" s="131"/>
      <c r="AS16" s="131"/>
      <c r="AT16" s="132" t="s">
        <v>19</v>
      </c>
      <c r="AU16" s="131"/>
      <c r="AV16" s="131"/>
      <c r="AW16" s="131"/>
      <c r="AX16" s="131"/>
      <c r="AY16" s="131"/>
      <c r="AZ16" s="132" t="s">
        <v>29</v>
      </c>
      <c r="BA16" s="131"/>
      <c r="BB16" s="131"/>
      <c r="BC16" s="131"/>
      <c r="BD16" s="132"/>
      <c r="BE16" s="143"/>
      <c r="BF16" s="143"/>
      <c r="BG16" s="143"/>
    </row>
    <row r="17" spans="1:56" ht="12.75" customHeight="1" x14ac:dyDescent="0.2">
      <c r="C17" s="133">
        <v>3</v>
      </c>
      <c r="D17" s="134" t="s">
        <v>111</v>
      </c>
      <c r="E17" s="99">
        <f>VLOOKUP(D17,'Initial Setup'!D$3:F$26, 3,FALSE)</f>
        <v>8</v>
      </c>
      <c r="F17" s="135"/>
      <c r="G17" s="135"/>
      <c r="H17" s="99">
        <f>VLOOKUP(I17,'Initial Setup'!D$3:F$26, 3,FALSE)</f>
        <v>21</v>
      </c>
      <c r="I17" s="136" t="s">
        <v>114</v>
      </c>
      <c r="K17" s="150" t="s">
        <v>28</v>
      </c>
      <c r="L17" s="147" t="s">
        <v>0</v>
      </c>
      <c r="M17" s="147" t="s">
        <v>1</v>
      </c>
      <c r="N17" s="147" t="s">
        <v>2</v>
      </c>
      <c r="O17" s="147" t="s">
        <v>4</v>
      </c>
      <c r="P17" s="147" t="s">
        <v>3</v>
      </c>
      <c r="Q17" s="147" t="s">
        <v>5</v>
      </c>
      <c r="R17" s="147" t="s">
        <v>6</v>
      </c>
      <c r="S17" s="147" t="s">
        <v>7</v>
      </c>
      <c r="T17" s="147" t="s">
        <v>20</v>
      </c>
      <c r="W17" s="137" t="s">
        <v>9</v>
      </c>
      <c r="X17" s="138" t="s">
        <v>0</v>
      </c>
      <c r="Y17" s="132" t="s">
        <v>79</v>
      </c>
      <c r="Z17" s="132" t="s">
        <v>10</v>
      </c>
      <c r="AA17" s="132" t="s">
        <v>1</v>
      </c>
      <c r="AB17" s="132" t="s">
        <v>2</v>
      </c>
      <c r="AC17" s="132" t="s">
        <v>4</v>
      </c>
      <c r="AD17" s="132" t="s">
        <v>3</v>
      </c>
      <c r="AE17" s="132" t="s">
        <v>5</v>
      </c>
      <c r="AF17" s="132" t="s">
        <v>6</v>
      </c>
      <c r="AG17" s="132" t="s">
        <v>7</v>
      </c>
      <c r="AH17" s="132" t="s">
        <v>8</v>
      </c>
      <c r="AI17" s="132" t="s">
        <v>1</v>
      </c>
      <c r="AJ17" s="132" t="s">
        <v>2</v>
      </c>
      <c r="AK17" s="132" t="s">
        <v>4</v>
      </c>
      <c r="AL17" s="132" t="s">
        <v>3</v>
      </c>
      <c r="AM17" s="132" t="s">
        <v>5</v>
      </c>
      <c r="AN17" s="132" t="s">
        <v>6</v>
      </c>
      <c r="AO17" s="132" t="s">
        <v>7</v>
      </c>
      <c r="AP17" s="132" t="s">
        <v>8</v>
      </c>
      <c r="AQ17" s="132" t="s">
        <v>1</v>
      </c>
      <c r="AR17" s="132" t="s">
        <v>2</v>
      </c>
      <c r="AS17" s="132" t="s">
        <v>4</v>
      </c>
      <c r="AT17" s="132" t="s">
        <v>3</v>
      </c>
      <c r="AU17" s="132" t="s">
        <v>5</v>
      </c>
      <c r="AV17" s="132" t="s">
        <v>6</v>
      </c>
      <c r="AW17" s="132" t="s">
        <v>7</v>
      </c>
      <c r="AX17" s="132" t="s">
        <v>8</v>
      </c>
      <c r="AY17" s="132" t="s">
        <v>14</v>
      </c>
      <c r="AZ17" s="132" t="s">
        <v>11</v>
      </c>
      <c r="BA17" s="132" t="s">
        <v>12</v>
      </c>
      <c r="BB17" s="132" t="s">
        <v>44</v>
      </c>
      <c r="BC17" s="138"/>
      <c r="BD17" s="139"/>
    </row>
    <row r="18" spans="1:56" ht="12.75" customHeight="1" x14ac:dyDescent="0.2">
      <c r="A18" s="127" t="s">
        <v>51</v>
      </c>
      <c r="B18" s="142"/>
      <c r="C18" s="133">
        <v>4</v>
      </c>
      <c r="D18" s="134" t="s">
        <v>69</v>
      </c>
      <c r="E18" s="99">
        <f>VLOOKUP(D18,'Initial Setup'!D$3:F$26, 3,FALSE)</f>
        <v>1</v>
      </c>
      <c r="F18" s="135"/>
      <c r="G18" s="135"/>
      <c r="H18" s="99">
        <f>VLOOKUP(I18,'Initial Setup'!D$3:F$26, 3,FALSE)</f>
        <v>18</v>
      </c>
      <c r="I18" s="136" t="s">
        <v>27</v>
      </c>
      <c r="K18" s="151"/>
      <c r="L18" s="148"/>
      <c r="M18" s="148"/>
      <c r="N18" s="148"/>
      <c r="O18" s="148"/>
      <c r="P18" s="148"/>
      <c r="Q18" s="148"/>
      <c r="R18" s="148"/>
      <c r="S18" s="148"/>
      <c r="T18" s="148"/>
      <c r="W18" s="123">
        <f>AY18+AZ18+BA18+BB18</f>
        <v>4</v>
      </c>
      <c r="X18" s="140" t="s">
        <v>69</v>
      </c>
      <c r="Y18" s="141">
        <f>IF(X18&lt;&gt;"",VLOOKUP(X18,'Initial Setup'!D$3:'Initial Setup'!F$26,3,FALSE),"")</f>
        <v>1</v>
      </c>
      <c r="Z18" s="141">
        <f>COUNTIF($D$17:$D$22,X18)+COUNTIF($I$17:$I$22,X18)</f>
        <v>3</v>
      </c>
      <c r="AA18" s="131">
        <f>AB18+AC18+AD18</f>
        <v>0</v>
      </c>
      <c r="AB18" s="131">
        <f t="shared" ref="AB18:AF21" si="1">AJ18+AR18</f>
        <v>0</v>
      </c>
      <c r="AC18" s="131">
        <f t="shared" si="1"/>
        <v>0</v>
      </c>
      <c r="AD18" s="131">
        <f t="shared" si="1"/>
        <v>0</v>
      </c>
      <c r="AE18" s="131">
        <f t="shared" si="1"/>
        <v>0</v>
      </c>
      <c r="AF18" s="131">
        <f t="shared" si="1"/>
        <v>0</v>
      </c>
      <c r="AG18" s="131">
        <f>IF(Y18&lt;1,-100,AO18+AW18)</f>
        <v>0</v>
      </c>
      <c r="AH18" s="131">
        <f>AP18+AX18</f>
        <v>0</v>
      </c>
      <c r="AI18" s="131">
        <f>AJ18+AK18+AL18</f>
        <v>0</v>
      </c>
      <c r="AJ18" s="131">
        <f>SUMPRODUCT((D$17:D$22=X18)*(F$17:F$22&gt;G$17:G$22))</f>
        <v>0</v>
      </c>
      <c r="AK18" s="131">
        <f>SUMPRODUCT((D$17:D$22=X18)*(F$17:F$22=G$17:G$22)*(F$17:F$22&lt;&gt;""))</f>
        <v>0</v>
      </c>
      <c r="AL18" s="131">
        <f>SUMPRODUCT((D$17:D$22=X18)*(F$17:F$22&lt;G$17:G$22))</f>
        <v>0</v>
      </c>
      <c r="AM18" s="131">
        <f>SUMIF(D$17:D$22,X18,F$17:F$22)</f>
        <v>0</v>
      </c>
      <c r="AN18" s="131">
        <f>SUMIF(D$17:D$22,X18,G$17:G$22)</f>
        <v>0</v>
      </c>
      <c r="AO18" s="131">
        <f>AM18-AN18</f>
        <v>0</v>
      </c>
      <c r="AP18" s="131">
        <f>AJ18*3+AK18*1</f>
        <v>0</v>
      </c>
      <c r="AQ18" s="131">
        <f>AR18+AS18+AT18</f>
        <v>0</v>
      </c>
      <c r="AR18" s="131">
        <f>SUMPRODUCT((I$17:I$22=X18)*(F$17:F$22&lt;G$17:G$22))</f>
        <v>0</v>
      </c>
      <c r="AS18" s="131">
        <f>SUMPRODUCT((I$17:I$22=X18)*(F$17:F$22=G$17:G$22)*(G$17:G$22&lt;&gt;""))</f>
        <v>0</v>
      </c>
      <c r="AT18" s="131">
        <f>SUMPRODUCT((I$17:I$22=X18)*(F$17:F$22&gt;G$17:G$22))</f>
        <v>0</v>
      </c>
      <c r="AU18" s="131">
        <f>SUMIF(I$17:I$22,X18,G$17:G$22)</f>
        <v>0</v>
      </c>
      <c r="AV18" s="131">
        <f>SUMIF(I$17:I$22,X18,F$17:F$22)</f>
        <v>0</v>
      </c>
      <c r="AW18" s="131">
        <f>AU18-AV18</f>
        <v>0</v>
      </c>
      <c r="AX18" s="131">
        <f>AR18*3+AS18*1</f>
        <v>0</v>
      </c>
      <c r="AY18" s="131">
        <f>RANK(AH18,AH$18:AH$21)</f>
        <v>1</v>
      </c>
      <c r="AZ18" s="131">
        <f>SUMPRODUCT((AH$18:AH$21=AH18)*(AG$18:AG$21&gt;AG18))</f>
        <v>0</v>
      </c>
      <c r="BA18" s="131">
        <f>SUMPRODUCT((AH$18:AH$21=AH18)*(AG$18:AG$21=AG18)*(AE$18:AE$21&gt;AE18))</f>
        <v>0</v>
      </c>
      <c r="BB18" s="131">
        <f>SUMPRODUCT((AH$18:AH$21=AH18)*(AG$18:AG$21=AG18)*(AE$18:AE$21=AE18)*(Y$18:Y$21&gt;Y18))</f>
        <v>3</v>
      </c>
      <c r="BC18" s="139"/>
      <c r="BD18" s="139"/>
    </row>
    <row r="19" spans="1:56" ht="12.75" customHeight="1" x14ac:dyDescent="0.2">
      <c r="A19" s="135"/>
      <c r="C19" s="133">
        <v>13</v>
      </c>
      <c r="D19" s="134" t="s">
        <v>114</v>
      </c>
      <c r="E19" s="99">
        <f>VLOOKUP(D19,'Initial Setup'!D$3:F$26, 3,FALSE)</f>
        <v>21</v>
      </c>
      <c r="F19" s="135"/>
      <c r="G19" s="135"/>
      <c r="H19" s="99">
        <f>VLOOKUP(I19,'Initial Setup'!D$3:F$26, 3,FALSE)</f>
        <v>18</v>
      </c>
      <c r="I19" s="136" t="s">
        <v>27</v>
      </c>
      <c r="K19" s="90">
        <v>1</v>
      </c>
      <c r="L19" s="91" t="str">
        <f>IF(K19&lt;&gt;"",VLOOKUP(K19,W$18:AX$21,2,FALSE),"")</f>
        <v>Finland</v>
      </c>
      <c r="M19" s="92">
        <f>IF($K19&lt;&gt;"",VLOOKUP($L19,$X$18:$AX$21,4,FALSE),"")</f>
        <v>0</v>
      </c>
      <c r="N19" s="92">
        <f>IF($K19&lt;&gt;"",VLOOKUP($L19,$X$18:$AX$21,5,FALSE),"")</f>
        <v>0</v>
      </c>
      <c r="O19" s="92">
        <f>IF($K19&lt;&gt;"",VLOOKUP($L19,$X$18:$AX$21,6,FALSE),"")</f>
        <v>0</v>
      </c>
      <c r="P19" s="92">
        <f>IF($K19&lt;&gt;"",VLOOKUP($L19,$X$18:$AX$21,7,FALSE),"")</f>
        <v>0</v>
      </c>
      <c r="Q19" s="92">
        <f>IF($K19&lt;&gt;"",VLOOKUP($L19,$X$18:$AX$21,8,FALSE),"")</f>
        <v>0</v>
      </c>
      <c r="R19" s="92">
        <f>IF($K19&lt;&gt;"",VLOOKUP($L19,$X$18:$AX$21,9,FALSE),"")</f>
        <v>0</v>
      </c>
      <c r="S19" s="92">
        <f>IF($K19&lt;&gt;"",VLOOKUP($L19,$X$18:$AX$21,10,FALSE),"")</f>
        <v>0</v>
      </c>
      <c r="T19" s="93">
        <f>IF($K19&lt;&gt;"",VLOOKUP($L19,$X$18:$AX$21,11,FALSE),"")</f>
        <v>0</v>
      </c>
      <c r="W19" s="123">
        <f>AY19+AZ19+BA19+BB19</f>
        <v>3</v>
      </c>
      <c r="X19" s="140" t="s">
        <v>111</v>
      </c>
      <c r="Y19" s="141">
        <f>IF(X19&lt;&gt;"",VLOOKUP(X19,'Initial Setup'!D$3:'Initial Setup'!F$26,3,FALSE),"")</f>
        <v>8</v>
      </c>
      <c r="Z19" s="141">
        <f>COUNTIF($D$17:$D$22,X19)+COUNTIF($I$17:$I$22,X19)</f>
        <v>3</v>
      </c>
      <c r="AA19" s="131">
        <f>AB19+AC19+AD19</f>
        <v>0</v>
      </c>
      <c r="AB19" s="131">
        <f t="shared" si="1"/>
        <v>0</v>
      </c>
      <c r="AC19" s="131">
        <f t="shared" si="1"/>
        <v>0</v>
      </c>
      <c r="AD19" s="131">
        <f t="shared" si="1"/>
        <v>0</v>
      </c>
      <c r="AE19" s="131">
        <f t="shared" si="1"/>
        <v>0</v>
      </c>
      <c r="AF19" s="131">
        <f t="shared" si="1"/>
        <v>0</v>
      </c>
      <c r="AG19" s="131">
        <f>IF(Y19&lt;1,-100,AO19+AW19)</f>
        <v>0</v>
      </c>
      <c r="AH19" s="131">
        <f>AP19+AX19</f>
        <v>0</v>
      </c>
      <c r="AI19" s="131">
        <f>AJ19+AK19+AL19</f>
        <v>0</v>
      </c>
      <c r="AJ19" s="131">
        <f>SUMPRODUCT((D$17:D$22=X19)*(F$17:F$22&gt;G$17:G$22))</f>
        <v>0</v>
      </c>
      <c r="AK19" s="131">
        <f>SUMPRODUCT((D$17:D$22=X19)*(F$17:F$22=G$17:G$22)*(F$17:F$22&lt;&gt;""))</f>
        <v>0</v>
      </c>
      <c r="AL19" s="131">
        <f>SUMPRODUCT((D$17:D$22=X19)*(F$17:F$22&lt;G$17:G$22))</f>
        <v>0</v>
      </c>
      <c r="AM19" s="131">
        <f>SUMIF(D$17:D$22,X19,F$17:F$22)</f>
        <v>0</v>
      </c>
      <c r="AN19" s="131">
        <f>SUMIF(D$17:D$22,X19,G$17:G$22)</f>
        <v>0</v>
      </c>
      <c r="AO19" s="131">
        <f>AM19-AN19</f>
        <v>0</v>
      </c>
      <c r="AP19" s="131">
        <f>AJ19*3+AK19*1</f>
        <v>0</v>
      </c>
      <c r="AQ19" s="131">
        <f>AR19+AS19+AT19</f>
        <v>0</v>
      </c>
      <c r="AR19" s="131">
        <f>SUMPRODUCT((I$17:I$22=X19)*(F$17:F$22&lt;G$17:G$22))</f>
        <v>0</v>
      </c>
      <c r="AS19" s="131">
        <f>SUMPRODUCT((I$17:I$22=X19)*(F$17:F$22=G$17:G$22)*(G$17:G$22&lt;&gt;""))</f>
        <v>0</v>
      </c>
      <c r="AT19" s="131">
        <f>SUMPRODUCT((I$17:I$22=X19)*(F$17:F$22&gt;G$17:G$22))</f>
        <v>0</v>
      </c>
      <c r="AU19" s="131">
        <f>SUMIF(I$17:I$22,X19,G$17:G$22)</f>
        <v>0</v>
      </c>
      <c r="AV19" s="131">
        <f>SUMIF(I$17:I$22,X19,F$17:F$22)</f>
        <v>0</v>
      </c>
      <c r="AW19" s="131">
        <f>AU19-AV19</f>
        <v>0</v>
      </c>
      <c r="AX19" s="131">
        <f>AR19*3+AS19*1</f>
        <v>0</v>
      </c>
      <c r="AY19" s="131">
        <f>RANK(AH19,AH$18:AH$21)</f>
        <v>1</v>
      </c>
      <c r="AZ19" s="131">
        <f>SUMPRODUCT((AH$18:AH$21=AH19)*(AG$18:AG$21&gt;AG19))</f>
        <v>0</v>
      </c>
      <c r="BA19" s="131">
        <f>SUMPRODUCT((AH$18:AH$21=AH19)*(AG$18:AG$21=AG19)*(AE$18:AE$21&gt;AE19))</f>
        <v>0</v>
      </c>
      <c r="BB19" s="131">
        <f>SUMPRODUCT((AH$18:AH$21=AH19)*(AG$18:AG$21=AG19)*(AE$18:AE$21=AE19)*(Y$18:Y$21&gt;Y19))</f>
        <v>2</v>
      </c>
      <c r="BC19" s="139"/>
      <c r="BD19" s="139"/>
    </row>
    <row r="20" spans="1:56" ht="12.75" customHeight="1" x14ac:dyDescent="0.2">
      <c r="C20" s="133">
        <v>16</v>
      </c>
      <c r="D20" s="134" t="s">
        <v>111</v>
      </c>
      <c r="E20" s="99">
        <f>VLOOKUP(D20,'Initial Setup'!D$3:F$26, 3,FALSE)</f>
        <v>8</v>
      </c>
      <c r="F20" s="135"/>
      <c r="G20" s="135"/>
      <c r="H20" s="99">
        <f>VLOOKUP(I20,'Initial Setup'!D$3:F$26, 3,FALSE)</f>
        <v>1</v>
      </c>
      <c r="I20" s="136" t="s">
        <v>69</v>
      </c>
      <c r="K20" s="90">
        <f>IF(K19&lt;&gt;"",IF(K19='Initial Setup'!$B$2,"",K19+1),"")</f>
        <v>2</v>
      </c>
      <c r="L20" s="91" t="str">
        <f>IF(K20&lt;&gt;"",VLOOKUP(K20,W$18:AX$21,2,FALSE),"")</f>
        <v>Russia</v>
      </c>
      <c r="M20" s="92">
        <f>IF($K20&lt;&gt;"",VLOOKUP($L20,$X$18:$AX$21,4,FALSE),"")</f>
        <v>0</v>
      </c>
      <c r="N20" s="92">
        <f>IF($K20&lt;&gt;"",VLOOKUP($L20,$X$18:$AX$21,5,FALSE),"")</f>
        <v>0</v>
      </c>
      <c r="O20" s="92">
        <f>IF($K20&lt;&gt;"",VLOOKUP($L20,$X$18:$AX$21,6,FALSE),"")</f>
        <v>0</v>
      </c>
      <c r="P20" s="92">
        <f>IF($K20&lt;&gt;"",VLOOKUP($L20,$X$18:$AX$21,7,FALSE),"")</f>
        <v>0</v>
      </c>
      <c r="Q20" s="92">
        <f>IF($K20&lt;&gt;"",VLOOKUP($L20,$X$18:$AX$21,8,FALSE),"")</f>
        <v>0</v>
      </c>
      <c r="R20" s="92">
        <f>IF($K20&lt;&gt;"",VLOOKUP($L20,$X$18:$AX$21,9,FALSE),"")</f>
        <v>0</v>
      </c>
      <c r="S20" s="92">
        <f>IF($K20&lt;&gt;"",VLOOKUP($L20,$X$18:$AX$21,10,FALSE),"")</f>
        <v>0</v>
      </c>
      <c r="T20" s="93">
        <f>IF($K20&lt;&gt;"",VLOOKUP($L20,$X$18:$AX$21,11,FALSE),"")</f>
        <v>0</v>
      </c>
      <c r="W20" s="123">
        <f>AY20+AZ20+BA20+BB20</f>
        <v>1</v>
      </c>
      <c r="X20" s="140" t="s">
        <v>114</v>
      </c>
      <c r="Y20" s="141">
        <f>IF(X20&lt;&gt;"",VLOOKUP(X20,'Initial Setup'!D$3:'Initial Setup'!F$26,3,FALSE),"")</f>
        <v>21</v>
      </c>
      <c r="Z20" s="141">
        <f>COUNTIF($D$17:$D$22,X20)+COUNTIF($I$17:$I$22,X20)</f>
        <v>3</v>
      </c>
      <c r="AA20" s="131">
        <f>AB20+AC20+AD20</f>
        <v>0</v>
      </c>
      <c r="AB20" s="131">
        <f t="shared" si="1"/>
        <v>0</v>
      </c>
      <c r="AC20" s="131">
        <f t="shared" si="1"/>
        <v>0</v>
      </c>
      <c r="AD20" s="131">
        <f t="shared" si="1"/>
        <v>0</v>
      </c>
      <c r="AE20" s="131">
        <f t="shared" si="1"/>
        <v>0</v>
      </c>
      <c r="AF20" s="131">
        <f t="shared" si="1"/>
        <v>0</v>
      </c>
      <c r="AG20" s="131">
        <f>IF(Y20&lt;1,-100,AO20+AW20)</f>
        <v>0</v>
      </c>
      <c r="AH20" s="131">
        <f>AP20+AX20</f>
        <v>0</v>
      </c>
      <c r="AI20" s="131">
        <f>AJ20+AK20+AL20</f>
        <v>0</v>
      </c>
      <c r="AJ20" s="131">
        <f>SUMPRODUCT((D$17:D$22=X20)*(F$17:F$22&gt;G$17:G$22))</f>
        <v>0</v>
      </c>
      <c r="AK20" s="131">
        <f>SUMPRODUCT((D$17:D$22=X20)*(F$17:F$22=G$17:G$22)*(F$17:F$22&lt;&gt;""))</f>
        <v>0</v>
      </c>
      <c r="AL20" s="131">
        <f>SUMPRODUCT((D$17:D$22=X20)*(F$17:F$22&lt;G$17:G$22))</f>
        <v>0</v>
      </c>
      <c r="AM20" s="131">
        <f>SUMIF(D$17:D$22,X20,F$17:F$22)</f>
        <v>0</v>
      </c>
      <c r="AN20" s="131">
        <f>SUMIF(D$17:D$22,X20,G$17:G$22)</f>
        <v>0</v>
      </c>
      <c r="AO20" s="131">
        <f>AM20-AN20</f>
        <v>0</v>
      </c>
      <c r="AP20" s="131">
        <f>AJ20*3+AK20*1</f>
        <v>0</v>
      </c>
      <c r="AQ20" s="131">
        <f>AR20+AS20+AT20</f>
        <v>0</v>
      </c>
      <c r="AR20" s="131">
        <f>SUMPRODUCT((I$17:I$22=X20)*(F$17:F$22&lt;G$17:G$22))</f>
        <v>0</v>
      </c>
      <c r="AS20" s="131">
        <f>SUMPRODUCT((I$17:I$22=X20)*(F$17:F$22=G$17:G$22)*(G$17:G$22&lt;&gt;""))</f>
        <v>0</v>
      </c>
      <c r="AT20" s="131">
        <f>SUMPRODUCT((I$17:I$22=X20)*(F$17:F$22&gt;G$17:G$22))</f>
        <v>0</v>
      </c>
      <c r="AU20" s="131">
        <f>SUMIF(I$17:I$22,X20,G$17:G$22)</f>
        <v>0</v>
      </c>
      <c r="AV20" s="131">
        <f>SUMIF(I$17:I$22,X20,F$17:F$22)</f>
        <v>0</v>
      </c>
      <c r="AW20" s="131">
        <f>AU20-AV20</f>
        <v>0</v>
      </c>
      <c r="AX20" s="131">
        <f>AR20*3+AS20*1</f>
        <v>0</v>
      </c>
      <c r="AY20" s="131">
        <f>RANK(AH20,AH$18:AH$21)</f>
        <v>1</v>
      </c>
      <c r="AZ20" s="131">
        <f>SUMPRODUCT((AH$18:AH$21=AH20)*(AG$18:AG$21&gt;AG20))</f>
        <v>0</v>
      </c>
      <c r="BA20" s="131">
        <f>SUMPRODUCT((AH$18:AH$21=AH20)*(AG$18:AG$21=AG20)*(AE$18:AE$21&gt;AE20))</f>
        <v>0</v>
      </c>
      <c r="BB20" s="131">
        <f>SUMPRODUCT((AH$18:AH$21=AH20)*(AG$18:AG$21=AG20)*(AE$18:AE$21=AE20)*(Y$18:Y$21&gt;Y20))</f>
        <v>0</v>
      </c>
      <c r="BC20" s="139"/>
      <c r="BD20" s="139"/>
    </row>
    <row r="21" spans="1:56" ht="12.75" customHeight="1" x14ac:dyDescent="0.2">
      <c r="A21" s="127" t="s">
        <v>52</v>
      </c>
      <c r="B21" s="142"/>
      <c r="C21" s="133">
        <v>28</v>
      </c>
      <c r="D21" s="134" t="s">
        <v>116</v>
      </c>
      <c r="E21" s="99">
        <f>VLOOKUP(D21,'Initial Setup'!D$3:F$26, 3,FALSE)</f>
        <v>21</v>
      </c>
      <c r="F21" s="135"/>
      <c r="G21" s="135"/>
      <c r="H21" s="99">
        <f>VLOOKUP(I21,'Initial Setup'!D$3:F$26, 3,FALSE)</f>
        <v>1</v>
      </c>
      <c r="I21" s="136" t="s">
        <v>69</v>
      </c>
      <c r="K21" s="90">
        <f>IF(K20&lt;&gt;"",IF(K20='Initial Setup'!$B$2,"",K20+1),"")</f>
        <v>3</v>
      </c>
      <c r="L21" s="91" t="str">
        <f>IF(K21&lt;&gt;"",VLOOKUP(K21,W$18:AX$21,2,FALSE),"")</f>
        <v>Denmark</v>
      </c>
      <c r="M21" s="92">
        <f>IF($K21&lt;&gt;"",VLOOKUP($L21,$X$18:$AX$21,4,FALSE),"")</f>
        <v>0</v>
      </c>
      <c r="N21" s="92">
        <f>IF($K21&lt;&gt;"",VLOOKUP($L21,$X$18:$AX$21,5,FALSE),"")</f>
        <v>0</v>
      </c>
      <c r="O21" s="92">
        <f>IF($K21&lt;&gt;"",VLOOKUP($L21,$X$18:$AX$21,6,FALSE),"")</f>
        <v>0</v>
      </c>
      <c r="P21" s="92">
        <f>IF($K21&lt;&gt;"",VLOOKUP($L21,$X$18:$AX$21,7,FALSE),"")</f>
        <v>0</v>
      </c>
      <c r="Q21" s="92">
        <f>IF($K21&lt;&gt;"",VLOOKUP($L21,$X$18:$AX$21,8,FALSE),"")</f>
        <v>0</v>
      </c>
      <c r="R21" s="92">
        <f>IF($K21&lt;&gt;"",VLOOKUP($L21,$X$18:$AX$21,9,FALSE),"")</f>
        <v>0</v>
      </c>
      <c r="S21" s="92">
        <f>IF($K21&lt;&gt;"",VLOOKUP($L21,$X$18:$AX$21,10,FALSE),"")</f>
        <v>0</v>
      </c>
      <c r="T21" s="93">
        <f>IF($K21&lt;&gt;"",VLOOKUP($L21,$X$18:$AX$21,11,FALSE),"")</f>
        <v>0</v>
      </c>
      <c r="W21" s="123">
        <f>AY21+AZ21+BA21+BB21</f>
        <v>2</v>
      </c>
      <c r="X21" s="140" t="s">
        <v>27</v>
      </c>
      <c r="Y21" s="141">
        <f>IF(X21&lt;&gt;"",VLOOKUP(X21,'Initial Setup'!D$3:'Initial Setup'!F$26,3,FALSE),"")</f>
        <v>18</v>
      </c>
      <c r="Z21" s="141">
        <f>COUNTIF($D$17:$D$22,X21)+COUNTIF($I$17:$I$22,X21)</f>
        <v>3</v>
      </c>
      <c r="AA21" s="131">
        <f>AB21+AC21+AD21</f>
        <v>0</v>
      </c>
      <c r="AB21" s="131">
        <f t="shared" si="1"/>
        <v>0</v>
      </c>
      <c r="AC21" s="131">
        <f t="shared" si="1"/>
        <v>0</v>
      </c>
      <c r="AD21" s="131">
        <f t="shared" si="1"/>
        <v>0</v>
      </c>
      <c r="AE21" s="131">
        <f t="shared" si="1"/>
        <v>0</v>
      </c>
      <c r="AF21" s="131">
        <f t="shared" si="1"/>
        <v>0</v>
      </c>
      <c r="AG21" s="131">
        <f>IF(Y21&lt;1,-100,AO21+AW21)</f>
        <v>0</v>
      </c>
      <c r="AH21" s="131">
        <f>AP21+AX21</f>
        <v>0</v>
      </c>
      <c r="AI21" s="131">
        <f>AJ21+AK21+AL21</f>
        <v>0</v>
      </c>
      <c r="AJ21" s="131">
        <f>SUMPRODUCT((D$17:D$22=X21)*(F$17:F$22&gt;G$17:G$22))</f>
        <v>0</v>
      </c>
      <c r="AK21" s="131">
        <f>SUMPRODUCT((D$17:D$22=X21)*(F$17:F$22=G$17:G$22)*(F$17:F$22&lt;&gt;""))</f>
        <v>0</v>
      </c>
      <c r="AL21" s="131">
        <f>SUMPRODUCT((D$17:D$22=X21)*(F$17:F$22&lt;G$17:G$22))</f>
        <v>0</v>
      </c>
      <c r="AM21" s="131">
        <f>SUMIF(D$17:D$22,X21,F$17:F$22)</f>
        <v>0</v>
      </c>
      <c r="AN21" s="131">
        <f>SUMIF(D$17:D$22,X21,G$17:G$22)</f>
        <v>0</v>
      </c>
      <c r="AO21" s="131">
        <f>AM21-AN21</f>
        <v>0</v>
      </c>
      <c r="AP21" s="131">
        <f>AJ21*3+AK21*1</f>
        <v>0</v>
      </c>
      <c r="AQ21" s="131">
        <f>AR21+AS21+AT21</f>
        <v>0</v>
      </c>
      <c r="AR21" s="131">
        <f>SUMPRODUCT((I$17:I$22=X21)*(F$17:F$22&lt;G$17:G$22))</f>
        <v>0</v>
      </c>
      <c r="AS21" s="131">
        <f>SUMPRODUCT((I$17:I$22=X21)*(F$17:F$22=G$17:G$22)*(G$17:G$22&lt;&gt;""))</f>
        <v>0</v>
      </c>
      <c r="AT21" s="131">
        <f>SUMPRODUCT((I$17:I$22=X21)*(F$17:F$22&gt;G$17:G$22))</f>
        <v>0</v>
      </c>
      <c r="AU21" s="131">
        <f>SUMIF(I$17:I$22,X21,G$17:G$22)</f>
        <v>0</v>
      </c>
      <c r="AV21" s="131">
        <f>SUMIF(I$17:I$22,X21,F$17:F$22)</f>
        <v>0</v>
      </c>
      <c r="AW21" s="131">
        <f>AU21-AV21</f>
        <v>0</v>
      </c>
      <c r="AX21" s="131">
        <f>AR21*3+AS21*1</f>
        <v>0</v>
      </c>
      <c r="AY21" s="131">
        <f>RANK(AH21,AH$18:AH$21)</f>
        <v>1</v>
      </c>
      <c r="AZ21" s="131">
        <f>SUMPRODUCT((AH$18:AH$21=AH21)*(AG$18:AG$21&gt;AG21))</f>
        <v>0</v>
      </c>
      <c r="BA21" s="131">
        <f>SUMPRODUCT((AH$18:AH$21=AH21)*(AG$18:AG$21=AG21)*(AE$18:AE$21&gt;AE21))</f>
        <v>0</v>
      </c>
      <c r="BB21" s="131">
        <f>SUMPRODUCT((AH$18:AH$21=AH21)*(AG$18:AG$21=AG21)*(AE$18:AE$21=AE21)*(Y$18:Y$21&gt;Y21))</f>
        <v>1</v>
      </c>
      <c r="BC21" s="139"/>
      <c r="BD21" s="139"/>
    </row>
    <row r="22" spans="1:56" ht="12.75" customHeight="1" x14ac:dyDescent="0.2">
      <c r="A22" s="135"/>
      <c r="C22" s="133">
        <v>27</v>
      </c>
      <c r="D22" s="134" t="s">
        <v>27</v>
      </c>
      <c r="E22" s="99">
        <f>VLOOKUP(D22,'Initial Setup'!D$3:F$26, 3,FALSE)</f>
        <v>18</v>
      </c>
      <c r="F22" s="135"/>
      <c r="G22" s="135"/>
      <c r="H22" s="99">
        <f>VLOOKUP(I22,'Initial Setup'!D$3:F$26, 3,FALSE)</f>
        <v>8</v>
      </c>
      <c r="I22" s="136" t="s">
        <v>111</v>
      </c>
      <c r="K22" s="90">
        <f>IF(K21&lt;&gt;"",IF(K21='Initial Setup'!$B$2,"",K21+1),"")</f>
        <v>4</v>
      </c>
      <c r="L22" s="91" t="str">
        <f>IF(K22&lt;&gt;"",VLOOKUP(K22,W$18:AX$21,2,FALSE),"")</f>
        <v>Belgium</v>
      </c>
      <c r="M22" s="92">
        <f>IF($K22&lt;&gt;"",VLOOKUP($L22,$X$18:$AX$21,4,FALSE),"")</f>
        <v>0</v>
      </c>
      <c r="N22" s="92">
        <f>IF($K22&lt;&gt;"",VLOOKUP($L22,$X$18:$AX$21,5,FALSE),"")</f>
        <v>0</v>
      </c>
      <c r="O22" s="92">
        <f>IF($K22&lt;&gt;"",VLOOKUP($L22,$X$18:$AX$21,6,FALSE),"")</f>
        <v>0</v>
      </c>
      <c r="P22" s="92">
        <f>IF($K22&lt;&gt;"",VLOOKUP($L22,$X$18:$AX$21,7,FALSE),"")</f>
        <v>0</v>
      </c>
      <c r="Q22" s="92">
        <f>IF($K22&lt;&gt;"",VLOOKUP($L22,$X$18:$AX$21,8,FALSE),"")</f>
        <v>0</v>
      </c>
      <c r="R22" s="92">
        <f>IF($K22&lt;&gt;"",VLOOKUP($L22,$X$18:$AX$21,9,FALSE),"")</f>
        <v>0</v>
      </c>
      <c r="S22" s="92">
        <f>IF($K22&lt;&gt;"",VLOOKUP($L22,$X$18:$AX$21,10,FALSE),"")</f>
        <v>0</v>
      </c>
      <c r="T22" s="93">
        <f>IF($K22&lt;&gt;"",VLOOKUP($L22,$X$18:$AX$21,11,FALSE),"")</f>
        <v>0</v>
      </c>
      <c r="W22" s="123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</row>
    <row r="23" spans="1:56" ht="12.75" customHeight="1" x14ac:dyDescent="0.15">
      <c r="W23" s="123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</row>
    <row r="24" spans="1:56" s="122" customFormat="1" ht="12.75" customHeight="1" thickBot="1" x14ac:dyDescent="0.2">
      <c r="A24" s="118"/>
      <c r="B24" s="118"/>
      <c r="C24" s="125" t="s">
        <v>22</v>
      </c>
      <c r="D24" s="126" t="s">
        <v>17</v>
      </c>
      <c r="E24" s="127" t="s">
        <v>108</v>
      </c>
      <c r="F24" s="149">
        <v>1</v>
      </c>
      <c r="G24" s="149"/>
      <c r="H24" s="127" t="s">
        <v>108</v>
      </c>
      <c r="I24" s="127" t="s">
        <v>19</v>
      </c>
      <c r="K24" s="128" t="s">
        <v>33</v>
      </c>
      <c r="L24" s="129"/>
      <c r="M24" s="129"/>
      <c r="N24" s="129"/>
      <c r="O24" s="129"/>
      <c r="P24" s="130"/>
      <c r="Q24" s="129"/>
      <c r="R24" s="129"/>
      <c r="S24" s="129"/>
      <c r="T24" s="129"/>
      <c r="W24" s="123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2" t="s">
        <v>17</v>
      </c>
      <c r="AM24" s="131"/>
      <c r="AN24" s="131"/>
      <c r="AO24" s="131"/>
      <c r="AP24" s="131"/>
      <c r="AQ24" s="131"/>
      <c r="AR24" s="131"/>
      <c r="AS24" s="131"/>
      <c r="AT24" s="132" t="s">
        <v>19</v>
      </c>
      <c r="AU24" s="131"/>
      <c r="AV24" s="131"/>
      <c r="AW24" s="131"/>
      <c r="AX24" s="131"/>
      <c r="AY24" s="131"/>
      <c r="AZ24" s="132" t="s">
        <v>29</v>
      </c>
      <c r="BA24" s="131"/>
      <c r="BB24" s="131"/>
      <c r="BC24" s="131"/>
      <c r="BD24" s="131"/>
    </row>
    <row r="25" spans="1:56" ht="12.75" customHeight="1" x14ac:dyDescent="0.2">
      <c r="C25" s="133">
        <v>6</v>
      </c>
      <c r="D25" s="134" t="s">
        <v>76</v>
      </c>
      <c r="E25" s="99">
        <f>VLOOKUP(D25,'Initial Setup'!D$3:F$26, 3,FALSE)</f>
        <v>13</v>
      </c>
      <c r="F25" s="135"/>
      <c r="G25" s="135"/>
      <c r="H25" s="99">
        <f>VLOOKUP(I25,'Initial Setup'!D$3:F$26, 3,FALSE)</f>
        <v>24</v>
      </c>
      <c r="I25" s="136" t="s">
        <v>115</v>
      </c>
      <c r="K25" s="150" t="s">
        <v>28</v>
      </c>
      <c r="L25" s="147" t="s">
        <v>0</v>
      </c>
      <c r="M25" s="147" t="s">
        <v>1</v>
      </c>
      <c r="N25" s="147" t="s">
        <v>2</v>
      </c>
      <c r="O25" s="147" t="s">
        <v>4</v>
      </c>
      <c r="P25" s="147" t="s">
        <v>3</v>
      </c>
      <c r="Q25" s="147" t="s">
        <v>5</v>
      </c>
      <c r="R25" s="147" t="s">
        <v>6</v>
      </c>
      <c r="S25" s="147" t="s">
        <v>7</v>
      </c>
      <c r="T25" s="147" t="s">
        <v>20</v>
      </c>
      <c r="W25" s="137" t="s">
        <v>9</v>
      </c>
      <c r="X25" s="138" t="s">
        <v>0</v>
      </c>
      <c r="Y25" s="132" t="s">
        <v>79</v>
      </c>
      <c r="Z25" s="132" t="s">
        <v>10</v>
      </c>
      <c r="AA25" s="132" t="s">
        <v>1</v>
      </c>
      <c r="AB25" s="132" t="s">
        <v>2</v>
      </c>
      <c r="AC25" s="132" t="s">
        <v>4</v>
      </c>
      <c r="AD25" s="132" t="s">
        <v>3</v>
      </c>
      <c r="AE25" s="132" t="s">
        <v>5</v>
      </c>
      <c r="AF25" s="132" t="s">
        <v>6</v>
      </c>
      <c r="AG25" s="132" t="s">
        <v>7</v>
      </c>
      <c r="AH25" s="132" t="s">
        <v>8</v>
      </c>
      <c r="AI25" s="132" t="s">
        <v>1</v>
      </c>
      <c r="AJ25" s="132" t="s">
        <v>2</v>
      </c>
      <c r="AK25" s="132" t="s">
        <v>4</v>
      </c>
      <c r="AL25" s="132" t="s">
        <v>3</v>
      </c>
      <c r="AM25" s="132" t="s">
        <v>5</v>
      </c>
      <c r="AN25" s="132" t="s">
        <v>6</v>
      </c>
      <c r="AO25" s="132" t="s">
        <v>7</v>
      </c>
      <c r="AP25" s="132" t="s">
        <v>8</v>
      </c>
      <c r="AQ25" s="132" t="s">
        <v>1</v>
      </c>
      <c r="AR25" s="132" t="s">
        <v>2</v>
      </c>
      <c r="AS25" s="132" t="s">
        <v>4</v>
      </c>
      <c r="AT25" s="132" t="s">
        <v>3</v>
      </c>
      <c r="AU25" s="132" t="s">
        <v>5</v>
      </c>
      <c r="AV25" s="132" t="s">
        <v>6</v>
      </c>
      <c r="AW25" s="132" t="s">
        <v>7</v>
      </c>
      <c r="AX25" s="132" t="s">
        <v>8</v>
      </c>
      <c r="AY25" s="132" t="s">
        <v>14</v>
      </c>
      <c r="AZ25" s="132" t="s">
        <v>11</v>
      </c>
      <c r="BA25" s="132" t="s">
        <v>12</v>
      </c>
      <c r="BB25" s="132" t="s">
        <v>44</v>
      </c>
      <c r="BC25" s="138"/>
      <c r="BD25" s="139"/>
    </row>
    <row r="26" spans="1:56" ht="12.75" customHeight="1" x14ac:dyDescent="0.2">
      <c r="C26" s="133">
        <v>7</v>
      </c>
      <c r="D26" s="134" t="s">
        <v>112</v>
      </c>
      <c r="E26" s="99">
        <f>VLOOKUP(D26,'Initial Setup'!D$3:F$26, 3,FALSE)</f>
        <v>17</v>
      </c>
      <c r="F26" s="135"/>
      <c r="G26" s="135"/>
      <c r="H26" s="99">
        <f>VLOOKUP(I26,'Initial Setup'!D$3:F$26, 3,FALSE)</f>
        <v>15</v>
      </c>
      <c r="I26" s="136" t="s">
        <v>41</v>
      </c>
      <c r="K26" s="151"/>
      <c r="L26" s="148"/>
      <c r="M26" s="148"/>
      <c r="N26" s="148"/>
      <c r="O26" s="148"/>
      <c r="P26" s="148"/>
      <c r="Q26" s="148"/>
      <c r="R26" s="148"/>
      <c r="S26" s="148"/>
      <c r="T26" s="148"/>
      <c r="W26" s="123">
        <f>AY26+AZ26+BA26+BB26</f>
        <v>4</v>
      </c>
      <c r="X26" s="140" t="s">
        <v>76</v>
      </c>
      <c r="Y26" s="141">
        <f>IF(X26&lt;&gt;"",VLOOKUP(X26,'Initial Setup'!D$3:'Initial Setup'!F$26,3,FALSE),"")</f>
        <v>13</v>
      </c>
      <c r="Z26" s="141">
        <f>COUNTIF($D$25:$D$30,X26)+COUNTIF($I$25:$I$30,X26)</f>
        <v>3</v>
      </c>
      <c r="AA26" s="131">
        <f>AB26+AC26+AD26</f>
        <v>0</v>
      </c>
      <c r="AB26" s="131">
        <f t="shared" ref="AB26:AF29" si="2">AJ26+AR26</f>
        <v>0</v>
      </c>
      <c r="AC26" s="131">
        <f t="shared" si="2"/>
        <v>0</v>
      </c>
      <c r="AD26" s="131">
        <f t="shared" si="2"/>
        <v>0</v>
      </c>
      <c r="AE26" s="131">
        <f t="shared" si="2"/>
        <v>0</v>
      </c>
      <c r="AF26" s="131">
        <f t="shared" si="2"/>
        <v>0</v>
      </c>
      <c r="AG26" s="131">
        <f>IF(Y26&lt;1,-100,AO26+AW26)</f>
        <v>0</v>
      </c>
      <c r="AH26" s="131">
        <f>AP26+AX26</f>
        <v>0</v>
      </c>
      <c r="AI26" s="131">
        <f>AJ26+AK26+AL26</f>
        <v>0</v>
      </c>
      <c r="AJ26" s="131">
        <f>SUMPRODUCT((D$25:D$30=X26)*(F$25:F$30&gt;G$25:G$30))</f>
        <v>0</v>
      </c>
      <c r="AK26" s="131">
        <f>SUMPRODUCT((D$25:D$30=X26)*(F$25:F$30=G$25:G$30)*(F$25:F$30&lt;&gt;""))</f>
        <v>0</v>
      </c>
      <c r="AL26" s="131">
        <f>SUMPRODUCT((D$25:D$30=X26)*(F$25:F$30&lt;G$25:G$30))</f>
        <v>0</v>
      </c>
      <c r="AM26" s="131">
        <f>SUMIF(D$25:D$30,X26,F$25:F$30)</f>
        <v>0</v>
      </c>
      <c r="AN26" s="131">
        <f>SUMIF(D$25:D$30,X26,G$25:G$30)</f>
        <v>0</v>
      </c>
      <c r="AO26" s="131">
        <f>AM26-AN26</f>
        <v>0</v>
      </c>
      <c r="AP26" s="131">
        <f>AJ26*3+AK26*1</f>
        <v>0</v>
      </c>
      <c r="AQ26" s="131">
        <f>AR26+AS26+AT26</f>
        <v>0</v>
      </c>
      <c r="AR26" s="131">
        <f>SUMPRODUCT((I$25:I$30=X26)*(F$25:F$30&lt;G$25:G$30))</f>
        <v>0</v>
      </c>
      <c r="AS26" s="131">
        <f>SUMPRODUCT((I$25:I$30=X26)*(F$25:F$30=G$25:G$30)*(G$25:G$30&lt;&gt;""))</f>
        <v>0</v>
      </c>
      <c r="AT26" s="131">
        <f>SUMPRODUCT((I$25:I$30=X26)*(F$25:F$30&gt;G$25:G$30))</f>
        <v>0</v>
      </c>
      <c r="AU26" s="131">
        <f>SUMIF(I$25:I$30,X26,G$25:G$30)</f>
        <v>0</v>
      </c>
      <c r="AV26" s="131">
        <f>SUMIF(I$25:I$30,X26,F$25:F$30)</f>
        <v>0</v>
      </c>
      <c r="AW26" s="131">
        <f>AU26-AV26</f>
        <v>0</v>
      </c>
      <c r="AX26" s="131">
        <f>AR26*3+AS26*1</f>
        <v>0</v>
      </c>
      <c r="AY26" s="131">
        <f>RANK(AH26,AH$26:AH$29)</f>
        <v>1</v>
      </c>
      <c r="AZ26" s="131">
        <f>SUMPRODUCT((AH$26:AH$29=AH26)*(AG$26:AG$29&gt;AG26))</f>
        <v>0</v>
      </c>
      <c r="BA26" s="131">
        <f>SUMPRODUCT((AH$26:AH$29=AH26)*(AG$26:AG$29=AG26)*(AE$26:AE$29&gt;AE26))</f>
        <v>0</v>
      </c>
      <c r="BB26" s="131">
        <f>SUMPRODUCT((AH$26:AH$29=AH26)*(AG$26:AG$29=AG26)*(AE$26:AE$29=AE26)*(Y$26:Y$29&gt;Y26))</f>
        <v>3</v>
      </c>
      <c r="BC26" s="139"/>
      <c r="BD26" s="139"/>
    </row>
    <row r="27" spans="1:56" ht="12.75" customHeight="1" x14ac:dyDescent="0.2">
      <c r="A27" s="122"/>
      <c r="B27" s="122"/>
      <c r="C27" s="133">
        <v>17</v>
      </c>
      <c r="D27" s="134" t="s">
        <v>41</v>
      </c>
      <c r="E27" s="99">
        <f>VLOOKUP(D27,'Initial Setup'!D$3:F$26, 3,FALSE)</f>
        <v>15</v>
      </c>
      <c r="F27" s="135"/>
      <c r="G27" s="135"/>
      <c r="H27" s="99">
        <f>VLOOKUP(I27,'Initial Setup'!D$3:F$26, 3,FALSE)</f>
        <v>24</v>
      </c>
      <c r="I27" s="136" t="s">
        <v>115</v>
      </c>
      <c r="K27" s="90">
        <v>1</v>
      </c>
      <c r="L27" s="91" t="str">
        <f>IF(K27&lt;&gt;"",VLOOKUP(K27,W$26:AX$29,2,FALSE),"")</f>
        <v>North Macedonia</v>
      </c>
      <c r="M27" s="92">
        <f>IF($K27&lt;&gt;"",VLOOKUP($L27,$X$26:$AX$29,4,FALSE),"")</f>
        <v>0</v>
      </c>
      <c r="N27" s="92">
        <f>IF($K27&lt;&gt;"",VLOOKUP($L27,$X$26:$AX$29,5,FALSE),"")</f>
        <v>0</v>
      </c>
      <c r="O27" s="92">
        <f>IF($K27&lt;&gt;"",VLOOKUP($L27,$X$26:$AX$29,6,FALSE),"")</f>
        <v>0</v>
      </c>
      <c r="P27" s="92">
        <f>IF($K27&lt;&gt;"",VLOOKUP($L27,$X$26:$AX$29,7,FALSE),"")</f>
        <v>0</v>
      </c>
      <c r="Q27" s="92">
        <f>IF($K27&lt;&gt;"",VLOOKUP($L27,$X$26:$AX$29,8,FALSE),"")</f>
        <v>0</v>
      </c>
      <c r="R27" s="92">
        <f>IF($K27&lt;&gt;"",VLOOKUP($L27,$X$26:$AX$29,9,FALSE),"")</f>
        <v>0</v>
      </c>
      <c r="S27" s="92">
        <f>IF($K27&lt;&gt;"",VLOOKUP($L27,$X$26:$AX$29,10,FALSE),"")</f>
        <v>0</v>
      </c>
      <c r="T27" s="93">
        <f>IF($K27&lt;&gt;"",VLOOKUP($L27,$X$26:$AX$29,11,FALSE),"")</f>
        <v>0</v>
      </c>
      <c r="W27" s="123">
        <f>AY27+AZ27+BA27+BB27</f>
        <v>2</v>
      </c>
      <c r="X27" s="140" t="s">
        <v>112</v>
      </c>
      <c r="Y27" s="141">
        <f>IF(X27&lt;&gt;"",VLOOKUP(X27,'Initial Setup'!D$3:'Initial Setup'!F$26,3,FALSE),"")</f>
        <v>17</v>
      </c>
      <c r="Z27" s="141">
        <f>COUNTIF($D$25:$D$30,X27)+COUNTIF($I$25:$I$30,X27)</f>
        <v>3</v>
      </c>
      <c r="AA27" s="131">
        <f>AB27+AC27+AD27</f>
        <v>0</v>
      </c>
      <c r="AB27" s="131">
        <f t="shared" si="2"/>
        <v>0</v>
      </c>
      <c r="AC27" s="131">
        <f t="shared" si="2"/>
        <v>0</v>
      </c>
      <c r="AD27" s="131">
        <f t="shared" si="2"/>
        <v>0</v>
      </c>
      <c r="AE27" s="131">
        <f t="shared" si="2"/>
        <v>0</v>
      </c>
      <c r="AF27" s="131">
        <f t="shared" si="2"/>
        <v>0</v>
      </c>
      <c r="AG27" s="131">
        <f>IF(Y27&lt;1,-100,AO27+AW27)</f>
        <v>0</v>
      </c>
      <c r="AH27" s="131">
        <f>AP27+AX27</f>
        <v>0</v>
      </c>
      <c r="AI27" s="131">
        <f>AJ27+AK27+AL27</f>
        <v>0</v>
      </c>
      <c r="AJ27" s="131">
        <f>SUMPRODUCT((D$25:D$30=X27)*(F$25:F$30&gt;G$25:G$30))</f>
        <v>0</v>
      </c>
      <c r="AK27" s="131">
        <f>SUMPRODUCT((D$25:D$30=X27)*(F$25:F$30=G$25:G$30)*(F$25:F$30&lt;&gt;""))</f>
        <v>0</v>
      </c>
      <c r="AL27" s="131">
        <f>SUMPRODUCT((D$25:D$30=X27)*(F$25:F$30&lt;G$25:G$30))</f>
        <v>0</v>
      </c>
      <c r="AM27" s="131">
        <f>SUMIF(D$25:D$30,X27,F$25:F$30)</f>
        <v>0</v>
      </c>
      <c r="AN27" s="131">
        <f>SUMIF(D$25:D$30,X27,G$25:G$30)</f>
        <v>0</v>
      </c>
      <c r="AO27" s="131">
        <f>AM27-AN27</f>
        <v>0</v>
      </c>
      <c r="AP27" s="131">
        <f>AJ27*3+AK27*1</f>
        <v>0</v>
      </c>
      <c r="AQ27" s="131">
        <f>AR27+AS27+AT27</f>
        <v>0</v>
      </c>
      <c r="AR27" s="131">
        <f>SUMPRODUCT((I$25:I$30=X27)*(F$25:F$30&lt;G$25:G$30))</f>
        <v>0</v>
      </c>
      <c r="AS27" s="131">
        <f>SUMPRODUCT((I$25:I$30=X27)*(F$25:F$30=G$25:G$30)*(G$25:G$30&lt;&gt;""))</f>
        <v>0</v>
      </c>
      <c r="AT27" s="131">
        <f>SUMPRODUCT((I$25:I$30=X27)*(F$25:F$30&gt;G$25:G$30))</f>
        <v>0</v>
      </c>
      <c r="AU27" s="131">
        <f>SUMIF(I$25:I$30,X27,G$25:G$30)</f>
        <v>0</v>
      </c>
      <c r="AV27" s="131">
        <f>SUMIF(I$25:I$30,X27,F$25:F$30)</f>
        <v>0</v>
      </c>
      <c r="AW27" s="131">
        <f>AU27-AV27</f>
        <v>0</v>
      </c>
      <c r="AX27" s="131">
        <f>AR27*3+AS27*1</f>
        <v>0</v>
      </c>
      <c r="AY27" s="131">
        <f>RANK(AH27,AH$26:AH$29)</f>
        <v>1</v>
      </c>
      <c r="AZ27" s="131">
        <f>SUMPRODUCT((AH$26:AH$29=AH27)*(AG$26:AG$29&gt;AG27))</f>
        <v>0</v>
      </c>
      <c r="BA27" s="131">
        <f>SUMPRODUCT((AH$26:AH$29=AH27)*(AG$26:AG$29=AG27)*(AE$26:AE$29&gt;AE27))</f>
        <v>0</v>
      </c>
      <c r="BB27" s="131">
        <f>SUMPRODUCT((AH$26:AH$29=AH27)*(AG$26:AG$29=AG27)*(AE$26:AE$29=AE27)*(Y$26:Y$29&gt;Y27))</f>
        <v>1</v>
      </c>
      <c r="BC27" s="139"/>
      <c r="BD27" s="139"/>
    </row>
    <row r="28" spans="1:56" ht="12.75" customHeight="1" x14ac:dyDescent="0.2">
      <c r="C28" s="133">
        <v>18</v>
      </c>
      <c r="D28" s="134" t="s">
        <v>112</v>
      </c>
      <c r="E28" s="99">
        <f>VLOOKUP(D28,'Initial Setup'!D$3:F$26, 3,FALSE)</f>
        <v>17</v>
      </c>
      <c r="F28" s="135"/>
      <c r="G28" s="135"/>
      <c r="H28" s="99">
        <f>VLOOKUP(I28,'Initial Setup'!D$3:F$26, 3,FALSE)</f>
        <v>13</v>
      </c>
      <c r="I28" s="136" t="s">
        <v>76</v>
      </c>
      <c r="K28" s="90">
        <f>IF(K27&lt;&gt;"",IF(K27='Initial Setup'!$B$2,"",K27+1),"")</f>
        <v>2</v>
      </c>
      <c r="L28" s="91" t="str">
        <f>IF(K28&lt;&gt;"",VLOOKUP(K28,W$26:AX$29,2,FALSE),"")</f>
        <v>Netherlands</v>
      </c>
      <c r="M28" s="92">
        <f>IF($K28&lt;&gt;"",VLOOKUP($L28,$X$26:$AX$29,4,FALSE),"")</f>
        <v>0</v>
      </c>
      <c r="N28" s="92">
        <f>IF($K28&lt;&gt;"",VLOOKUP($L28,$X$26:$AX$29,5,FALSE),"")</f>
        <v>0</v>
      </c>
      <c r="O28" s="92">
        <f>IF($K28&lt;&gt;"",VLOOKUP($L28,$X$26:$AX$29,6,FALSE),"")</f>
        <v>0</v>
      </c>
      <c r="P28" s="92">
        <f>IF($K28&lt;&gt;"",VLOOKUP($L28,$X$26:$AX$29,7,FALSE),"")</f>
        <v>0</v>
      </c>
      <c r="Q28" s="92">
        <f>IF($K28&lt;&gt;"",VLOOKUP($L28,$X$26:$AX$29,8,FALSE),"")</f>
        <v>0</v>
      </c>
      <c r="R28" s="92">
        <f>IF($K28&lt;&gt;"",VLOOKUP($L28,$X$26:$AX$29,9,FALSE),"")</f>
        <v>0</v>
      </c>
      <c r="S28" s="92">
        <f>IF($K28&lt;&gt;"",VLOOKUP($L28,$X$26:$AX$29,10,FALSE),"")</f>
        <v>0</v>
      </c>
      <c r="T28" s="93">
        <f>IF($K28&lt;&gt;"",VLOOKUP($L28,$X$26:$AX$29,11,FALSE),"")</f>
        <v>0</v>
      </c>
      <c r="W28" s="123">
        <f>AY28+AZ28+BA28+BB28</f>
        <v>1</v>
      </c>
      <c r="X28" s="140" t="s">
        <v>115</v>
      </c>
      <c r="Y28" s="141">
        <f>IF(X28&lt;&gt;"",VLOOKUP(X28,'Initial Setup'!D$3:'Initial Setup'!F$26,3,FALSE),"")</f>
        <v>24</v>
      </c>
      <c r="Z28" s="141">
        <f>COUNTIF($D$25:$D$30,X28)+COUNTIF($I$25:$I$30,X28)</f>
        <v>3</v>
      </c>
      <c r="AA28" s="131">
        <f>AB28+AC28+AD28</f>
        <v>0</v>
      </c>
      <c r="AB28" s="131">
        <f t="shared" si="2"/>
        <v>0</v>
      </c>
      <c r="AC28" s="131">
        <f t="shared" si="2"/>
        <v>0</v>
      </c>
      <c r="AD28" s="131">
        <f t="shared" si="2"/>
        <v>0</v>
      </c>
      <c r="AE28" s="131">
        <f t="shared" si="2"/>
        <v>0</v>
      </c>
      <c r="AF28" s="131">
        <f t="shared" si="2"/>
        <v>0</v>
      </c>
      <c r="AG28" s="131">
        <f>IF(Y28&lt;1,-100,AO28+AW28)</f>
        <v>0</v>
      </c>
      <c r="AH28" s="131">
        <f>AP28+AX28</f>
        <v>0</v>
      </c>
      <c r="AI28" s="131">
        <f>AJ28+AK28+AL28</f>
        <v>0</v>
      </c>
      <c r="AJ28" s="131">
        <f>SUMPRODUCT((D$25:D$30=X28)*(F$25:F$30&gt;G$25:G$30))</f>
        <v>0</v>
      </c>
      <c r="AK28" s="131">
        <f>SUMPRODUCT((D$25:D$30=X28)*(F$25:F$30=G$25:G$30)*(F$25:F$30&lt;&gt;""))</f>
        <v>0</v>
      </c>
      <c r="AL28" s="131">
        <f>SUMPRODUCT((D$25:D$30=X28)*(F$25:F$30&lt;G$25:G$30))</f>
        <v>0</v>
      </c>
      <c r="AM28" s="131">
        <f>SUMIF(D$25:D$30,X28,F$25:F$30)</f>
        <v>0</v>
      </c>
      <c r="AN28" s="131">
        <f>SUMIF(D$25:D$30,X28,G$25:G$30)</f>
        <v>0</v>
      </c>
      <c r="AO28" s="131">
        <f>AM28-AN28</f>
        <v>0</v>
      </c>
      <c r="AP28" s="131">
        <f>AJ28*3+AK28*1</f>
        <v>0</v>
      </c>
      <c r="AQ28" s="131">
        <f>AR28+AS28+AT28</f>
        <v>0</v>
      </c>
      <c r="AR28" s="131">
        <f>SUMPRODUCT((I$25:I$30=X28)*(F$25:F$30&lt;G$25:G$30))</f>
        <v>0</v>
      </c>
      <c r="AS28" s="131">
        <f>SUMPRODUCT((I$25:I$30=X28)*(F$25:F$30=G$25:G$30)*(G$25:G$30&lt;&gt;""))</f>
        <v>0</v>
      </c>
      <c r="AT28" s="131">
        <f>SUMPRODUCT((I$25:I$30=X28)*(F$25:F$30&gt;G$25:G$30))</f>
        <v>0</v>
      </c>
      <c r="AU28" s="131">
        <f>SUMIF(I$25:I$30,X28,G$25:G$30)</f>
        <v>0</v>
      </c>
      <c r="AV28" s="131">
        <f>SUMIF(I$25:I$30,X28,F$25:F$30)</f>
        <v>0</v>
      </c>
      <c r="AW28" s="131">
        <f>AU28-AV28</f>
        <v>0</v>
      </c>
      <c r="AX28" s="131">
        <f>AR28*3+AS28*1</f>
        <v>0</v>
      </c>
      <c r="AY28" s="131">
        <f>RANK(AH28,AH$26:AH$29)</f>
        <v>1</v>
      </c>
      <c r="AZ28" s="131">
        <f>SUMPRODUCT((AH$26:AH$29=AH28)*(AG$26:AG$29&gt;AG28))</f>
        <v>0</v>
      </c>
      <c r="BA28" s="131">
        <f>SUMPRODUCT((AH$26:AH$29=AH28)*(AG$26:AG$29=AG28)*(AE$26:AE$29&gt;AE28))</f>
        <v>0</v>
      </c>
      <c r="BB28" s="131">
        <f>SUMPRODUCT((AH$26:AH$29=AH28)*(AG$26:AG$29=AG28)*(AE$26:AE$29=AE28)*(Y$26:Y$29&gt;Y28))</f>
        <v>0</v>
      </c>
      <c r="BC28" s="139"/>
      <c r="BD28" s="139"/>
    </row>
    <row r="29" spans="1:56" ht="12.75" customHeight="1" x14ac:dyDescent="0.2">
      <c r="C29" s="133">
        <v>29</v>
      </c>
      <c r="D29" s="134" t="s">
        <v>41</v>
      </c>
      <c r="E29" s="99">
        <f>VLOOKUP(D29,'Initial Setup'!D$3:F$26, 3,FALSE)</f>
        <v>15</v>
      </c>
      <c r="F29" s="135"/>
      <c r="G29" s="135"/>
      <c r="H29" s="99">
        <f>VLOOKUP(I29,'Initial Setup'!D$3:F$26, 3,FALSE)</f>
        <v>13</v>
      </c>
      <c r="I29" s="136" t="s">
        <v>76</v>
      </c>
      <c r="K29" s="90">
        <f>IF(K28&lt;&gt;"",IF(K28='Initial Setup'!$B$2,"",K28+1),"")</f>
        <v>3</v>
      </c>
      <c r="L29" s="91" t="str">
        <f>IF(K29&lt;&gt;"",VLOOKUP(K29,W$26:AX$29,2,FALSE),"")</f>
        <v>Ukraine</v>
      </c>
      <c r="M29" s="92">
        <f>IF($K29&lt;&gt;"",VLOOKUP($L29,$X$26:$AX$29,4,FALSE),"")</f>
        <v>0</v>
      </c>
      <c r="N29" s="92">
        <f>IF($K29&lt;&gt;"",VLOOKUP($L29,$X$26:$AX$29,5,FALSE),"")</f>
        <v>0</v>
      </c>
      <c r="O29" s="92">
        <f>IF($K29&lt;&gt;"",VLOOKUP($L29,$X$26:$AX$29,6,FALSE),"")</f>
        <v>0</v>
      </c>
      <c r="P29" s="92">
        <f>IF($K29&lt;&gt;"",VLOOKUP($L29,$X$26:$AX$29,7,FALSE),"")</f>
        <v>0</v>
      </c>
      <c r="Q29" s="92">
        <f>IF($K29&lt;&gt;"",VLOOKUP($L29,$X$26:$AX$29,8,FALSE),"")</f>
        <v>0</v>
      </c>
      <c r="R29" s="92">
        <f>IF($K29&lt;&gt;"",VLOOKUP($L29,$X$26:$AX$29,9,FALSE),"")</f>
        <v>0</v>
      </c>
      <c r="S29" s="92">
        <f>IF($K29&lt;&gt;"",VLOOKUP($L29,$X$26:$AX$29,10,FALSE),"")</f>
        <v>0</v>
      </c>
      <c r="T29" s="93">
        <f>IF($K29&lt;&gt;"",VLOOKUP($L29,$X$26:$AX$29,11,FALSE),"")</f>
        <v>0</v>
      </c>
      <c r="W29" s="123">
        <f>AY29+AZ29+BA29+BB29</f>
        <v>3</v>
      </c>
      <c r="X29" s="140" t="s">
        <v>41</v>
      </c>
      <c r="Y29" s="141">
        <f>IF(X29&lt;&gt;"",VLOOKUP(X29,'Initial Setup'!D$3:'Initial Setup'!F$26,3,FALSE),"")</f>
        <v>15</v>
      </c>
      <c r="Z29" s="141">
        <f>COUNTIF($D$25:$D$30,X29)+COUNTIF($I$25:$I$30,X29)</f>
        <v>3</v>
      </c>
      <c r="AA29" s="131">
        <f>AB29+AC29+AD29</f>
        <v>0</v>
      </c>
      <c r="AB29" s="131">
        <f t="shared" si="2"/>
        <v>0</v>
      </c>
      <c r="AC29" s="131">
        <f t="shared" si="2"/>
        <v>0</v>
      </c>
      <c r="AD29" s="131">
        <f t="shared" si="2"/>
        <v>0</v>
      </c>
      <c r="AE29" s="131">
        <f t="shared" si="2"/>
        <v>0</v>
      </c>
      <c r="AF29" s="131">
        <f t="shared" si="2"/>
        <v>0</v>
      </c>
      <c r="AG29" s="131">
        <f>IF(Y29&lt;1,-100,AO29+AW29)</f>
        <v>0</v>
      </c>
      <c r="AH29" s="131">
        <f>AP29+AX29</f>
        <v>0</v>
      </c>
      <c r="AI29" s="131">
        <f>AJ29+AK29+AL29</f>
        <v>0</v>
      </c>
      <c r="AJ29" s="131">
        <f>SUMPRODUCT((D$25:D$30=X29)*(F$25:F$30&gt;G$25:G$30))</f>
        <v>0</v>
      </c>
      <c r="AK29" s="131">
        <f>SUMPRODUCT((D$25:D$30=X29)*(F$25:F$30=G$25:G$30)*(F$25:F$30&lt;&gt;""))</f>
        <v>0</v>
      </c>
      <c r="AL29" s="131">
        <f>SUMPRODUCT((D$25:D$30=X29)*(F$25:F$30&lt;G$25:G$30))</f>
        <v>0</v>
      </c>
      <c r="AM29" s="131">
        <f>SUMIF(D$25:D$30,X29,F$25:F$30)</f>
        <v>0</v>
      </c>
      <c r="AN29" s="131">
        <f>SUMIF(D$25:D$30,X29,G$25:G$30)</f>
        <v>0</v>
      </c>
      <c r="AO29" s="131">
        <f>AM29-AN29</f>
        <v>0</v>
      </c>
      <c r="AP29" s="131">
        <f>AJ29*3+AK29*1</f>
        <v>0</v>
      </c>
      <c r="AQ29" s="131">
        <f>AR29+AS29+AT29</f>
        <v>0</v>
      </c>
      <c r="AR29" s="131">
        <f>SUMPRODUCT((I$25:I$30=X29)*(F$25:F$30&lt;G$25:G$30))</f>
        <v>0</v>
      </c>
      <c r="AS29" s="131">
        <f>SUMPRODUCT((I$25:I$30=X29)*(F$25:F$30=G$25:G$30)*(G$25:G$30&lt;&gt;""))</f>
        <v>0</v>
      </c>
      <c r="AT29" s="131">
        <f>SUMPRODUCT((I$25:I$30=X29)*(F$25:F$30&gt;G$25:G$30))</f>
        <v>0</v>
      </c>
      <c r="AU29" s="131">
        <f>SUMIF(I$25:I$30,X29,G$25:G$30)</f>
        <v>0</v>
      </c>
      <c r="AV29" s="131">
        <f>SUMIF(I$25:I$30,X29,F$25:F$30)</f>
        <v>0</v>
      </c>
      <c r="AW29" s="131">
        <f>AU29-AV29</f>
        <v>0</v>
      </c>
      <c r="AX29" s="131">
        <f>AR29*3+AS29*1</f>
        <v>0</v>
      </c>
      <c r="AY29" s="131">
        <f>RANK(AH29,AH$26:AH$29)</f>
        <v>1</v>
      </c>
      <c r="AZ29" s="131">
        <f>SUMPRODUCT((AH$26:AH$29=AH29)*(AG$26:AG$29&gt;AG29))</f>
        <v>0</v>
      </c>
      <c r="BA29" s="131">
        <f>SUMPRODUCT((AH$26:AH$29=AH29)*(AG$26:AG$29=AG29)*(AE$26:AE$29&gt;AE29))</f>
        <v>0</v>
      </c>
      <c r="BB29" s="131">
        <f>SUMPRODUCT((AH$26:AH$29=AH29)*(AG$26:AG$29=AG29)*(AE$26:AE$29=AE29)*(Y$26:Y$29&gt;Y29))</f>
        <v>2</v>
      </c>
      <c r="BC29" s="139"/>
      <c r="BD29" s="139"/>
    </row>
    <row r="30" spans="1:56" ht="12.75" customHeight="1" x14ac:dyDescent="0.2">
      <c r="C30" s="133">
        <v>30</v>
      </c>
      <c r="D30" s="134" t="s">
        <v>115</v>
      </c>
      <c r="E30" s="99">
        <f>VLOOKUP(D30,'Initial Setup'!D$3:F$26, 3,FALSE)</f>
        <v>24</v>
      </c>
      <c r="F30" s="135"/>
      <c r="G30" s="135"/>
      <c r="H30" s="99">
        <f>VLOOKUP(I30,'Initial Setup'!D$3:F$26, 3,FALSE)</f>
        <v>17</v>
      </c>
      <c r="I30" s="136" t="s">
        <v>112</v>
      </c>
      <c r="K30" s="90">
        <f>IF(K29&lt;&gt;"",IF(K29='Initial Setup'!$B$2,"",K29+1),"")</f>
        <v>4</v>
      </c>
      <c r="L30" s="91" t="str">
        <f>IF(K30&lt;&gt;"",VLOOKUP(K30,W$26:AX$29,2,FALSE),"")</f>
        <v>Austria</v>
      </c>
      <c r="M30" s="92">
        <f>IF($K30&lt;&gt;"",VLOOKUP($L30,$X$26:$AX$29,4,FALSE),"")</f>
        <v>0</v>
      </c>
      <c r="N30" s="92">
        <f>IF($K30&lt;&gt;"",VLOOKUP($L30,$X$26:$AX$29,5,FALSE),"")</f>
        <v>0</v>
      </c>
      <c r="O30" s="92">
        <f>IF($K30&lt;&gt;"",VLOOKUP($L30,$X$26:$AX$29,6,FALSE),"")</f>
        <v>0</v>
      </c>
      <c r="P30" s="92">
        <f>IF($K30&lt;&gt;"",VLOOKUP($L30,$X$26:$AX$29,7,FALSE),"")</f>
        <v>0</v>
      </c>
      <c r="Q30" s="92">
        <f>IF($K30&lt;&gt;"",VLOOKUP($L30,$X$26:$AX$29,8,FALSE),"")</f>
        <v>0</v>
      </c>
      <c r="R30" s="92">
        <f>IF($K30&lt;&gt;"",VLOOKUP($L30,$X$26:$AX$29,9,FALSE),"")</f>
        <v>0</v>
      </c>
      <c r="S30" s="92">
        <f>IF($K30&lt;&gt;"",VLOOKUP($L30,$X$26:$AX$29,10,FALSE),"")</f>
        <v>0</v>
      </c>
      <c r="T30" s="93">
        <f>IF($K30&lt;&gt;"",VLOOKUP($L30,$X$26:$AX$29,11,FALSE),"")</f>
        <v>0</v>
      </c>
      <c r="W30" s="123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</row>
    <row r="31" spans="1:56" ht="12.75" customHeight="1" x14ac:dyDescent="0.15">
      <c r="W31" s="123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  <c r="BD31" s="139"/>
    </row>
    <row r="32" spans="1:56" s="122" customFormat="1" ht="12.75" customHeight="1" thickBot="1" x14ac:dyDescent="0.2">
      <c r="A32" s="118"/>
      <c r="B32" s="118"/>
      <c r="C32" s="125" t="s">
        <v>22</v>
      </c>
      <c r="D32" s="126" t="s">
        <v>17</v>
      </c>
      <c r="E32" s="127" t="s">
        <v>108</v>
      </c>
      <c r="F32" s="149" t="s">
        <v>18</v>
      </c>
      <c r="G32" s="149"/>
      <c r="H32" s="127" t="s">
        <v>108</v>
      </c>
      <c r="I32" s="127" t="s">
        <v>19</v>
      </c>
      <c r="K32" s="128" t="s">
        <v>34</v>
      </c>
      <c r="L32" s="129"/>
      <c r="M32" s="129"/>
      <c r="N32" s="129"/>
      <c r="O32" s="129"/>
      <c r="P32" s="130"/>
      <c r="Q32" s="129"/>
      <c r="R32" s="129"/>
      <c r="S32" s="129"/>
      <c r="T32" s="129"/>
      <c r="W32" s="123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2" t="s">
        <v>17</v>
      </c>
      <c r="AM32" s="131"/>
      <c r="AN32" s="131"/>
      <c r="AO32" s="131"/>
      <c r="AP32" s="131"/>
      <c r="AQ32" s="131"/>
      <c r="AR32" s="131"/>
      <c r="AS32" s="131"/>
      <c r="AT32" s="132" t="s">
        <v>19</v>
      </c>
      <c r="AU32" s="131"/>
      <c r="AV32" s="131"/>
      <c r="AW32" s="131"/>
      <c r="AX32" s="131"/>
      <c r="AY32" s="131"/>
      <c r="AZ32" s="132" t="s">
        <v>29</v>
      </c>
      <c r="BA32" s="131"/>
      <c r="BB32" s="131"/>
      <c r="BC32" s="131"/>
      <c r="BD32" s="131"/>
    </row>
    <row r="33" spans="3:56" ht="12.75" customHeight="1" x14ac:dyDescent="0.2">
      <c r="C33" s="133">
        <v>5</v>
      </c>
      <c r="D33" s="134" t="s">
        <v>39</v>
      </c>
      <c r="E33" s="99">
        <f>VLOOKUP(D33,'Initial Setup'!D$3:F$26, 3,FALSE)</f>
        <v>3</v>
      </c>
      <c r="F33" s="135"/>
      <c r="G33" s="135"/>
      <c r="H33" s="99">
        <f>VLOOKUP(I33,'Initial Setup'!D$3:F$26, 3,FALSE)</f>
        <v>16</v>
      </c>
      <c r="I33" s="136" t="s">
        <v>35</v>
      </c>
      <c r="K33" s="150" t="s">
        <v>28</v>
      </c>
      <c r="L33" s="147" t="s">
        <v>0</v>
      </c>
      <c r="M33" s="147" t="s">
        <v>1</v>
      </c>
      <c r="N33" s="147" t="s">
        <v>2</v>
      </c>
      <c r="O33" s="147" t="s">
        <v>4</v>
      </c>
      <c r="P33" s="147" t="s">
        <v>3</v>
      </c>
      <c r="Q33" s="147" t="s">
        <v>5</v>
      </c>
      <c r="R33" s="147" t="s">
        <v>6</v>
      </c>
      <c r="S33" s="147" t="s">
        <v>7</v>
      </c>
      <c r="T33" s="147" t="s">
        <v>20</v>
      </c>
      <c r="W33" s="137" t="s">
        <v>9</v>
      </c>
      <c r="X33" s="138" t="s">
        <v>0</v>
      </c>
      <c r="Y33" s="132" t="s">
        <v>79</v>
      </c>
      <c r="Z33" s="132" t="s">
        <v>10</v>
      </c>
      <c r="AA33" s="132" t="s">
        <v>1</v>
      </c>
      <c r="AB33" s="132" t="s">
        <v>2</v>
      </c>
      <c r="AC33" s="132" t="s">
        <v>4</v>
      </c>
      <c r="AD33" s="132" t="s">
        <v>3</v>
      </c>
      <c r="AE33" s="132" t="s">
        <v>5</v>
      </c>
      <c r="AF33" s="132" t="s">
        <v>6</v>
      </c>
      <c r="AG33" s="132" t="s">
        <v>7</v>
      </c>
      <c r="AH33" s="132" t="s">
        <v>8</v>
      </c>
      <c r="AI33" s="132" t="s">
        <v>1</v>
      </c>
      <c r="AJ33" s="132" t="s">
        <v>2</v>
      </c>
      <c r="AK33" s="132" t="s">
        <v>4</v>
      </c>
      <c r="AL33" s="132" t="s">
        <v>3</v>
      </c>
      <c r="AM33" s="132" t="s">
        <v>5</v>
      </c>
      <c r="AN33" s="132" t="s">
        <v>6</v>
      </c>
      <c r="AO33" s="132" t="s">
        <v>7</v>
      </c>
      <c r="AP33" s="132" t="s">
        <v>8</v>
      </c>
      <c r="AQ33" s="132" t="s">
        <v>1</v>
      </c>
      <c r="AR33" s="132" t="s">
        <v>2</v>
      </c>
      <c r="AS33" s="132" t="s">
        <v>4</v>
      </c>
      <c r="AT33" s="132" t="s">
        <v>3</v>
      </c>
      <c r="AU33" s="132" t="s">
        <v>5</v>
      </c>
      <c r="AV33" s="132" t="s">
        <v>6</v>
      </c>
      <c r="AW33" s="132" t="s">
        <v>7</v>
      </c>
      <c r="AX33" s="132" t="s">
        <v>8</v>
      </c>
      <c r="AY33" s="132" t="s">
        <v>14</v>
      </c>
      <c r="AZ33" s="132" t="s">
        <v>11</v>
      </c>
      <c r="BA33" s="132" t="s">
        <v>12</v>
      </c>
      <c r="BB33" s="132" t="s">
        <v>44</v>
      </c>
      <c r="BC33" s="138"/>
      <c r="BD33" s="139"/>
    </row>
    <row r="34" spans="3:56" ht="12.75" customHeight="1" x14ac:dyDescent="0.2">
      <c r="C34" s="133">
        <v>8</v>
      </c>
      <c r="D34" s="134" t="s">
        <v>113</v>
      </c>
      <c r="E34" s="99">
        <f>VLOOKUP(D34,'Initial Setup'!D$3:F$26, 3,FALSE)</f>
        <v>19</v>
      </c>
      <c r="F34" s="135"/>
      <c r="G34" s="135"/>
      <c r="H34" s="99">
        <f>VLOOKUP(I34,'Initial Setup'!D$3:F$26, 3,FALSE)</f>
        <v>10</v>
      </c>
      <c r="I34" s="136" t="s">
        <v>74</v>
      </c>
      <c r="K34" s="151"/>
      <c r="L34" s="148"/>
      <c r="M34" s="148"/>
      <c r="N34" s="148"/>
      <c r="O34" s="148"/>
      <c r="P34" s="148"/>
      <c r="Q34" s="148"/>
      <c r="R34" s="148"/>
      <c r="S34" s="148"/>
      <c r="T34" s="148"/>
      <c r="W34" s="123">
        <f>AY34+AZ34+BA34+BB34</f>
        <v>2</v>
      </c>
      <c r="X34" s="140" t="s">
        <v>35</v>
      </c>
      <c r="Y34" s="141">
        <f>IF(X34&lt;&gt;"",VLOOKUP(X34,'Initial Setup'!D$3:'Initial Setup'!F$26,3,FALSE),"")</f>
        <v>16</v>
      </c>
      <c r="Z34" s="141">
        <f>COUNTIF($D$33:$D$38,X34)+COUNTIF($I$33:$I$38,X34)</f>
        <v>3</v>
      </c>
      <c r="AA34" s="131">
        <f>AB34+AC34+AD34</f>
        <v>0</v>
      </c>
      <c r="AB34" s="131">
        <f t="shared" ref="AB34:AF37" si="3">AJ34+AR34</f>
        <v>0</v>
      </c>
      <c r="AC34" s="131">
        <f t="shared" si="3"/>
        <v>0</v>
      </c>
      <c r="AD34" s="131">
        <f t="shared" si="3"/>
        <v>0</v>
      </c>
      <c r="AE34" s="131">
        <f t="shared" si="3"/>
        <v>0</v>
      </c>
      <c r="AF34" s="131">
        <f t="shared" si="3"/>
        <v>0</v>
      </c>
      <c r="AG34" s="131">
        <f>IF(Y34&lt;1,-100,AO34+AW34)</f>
        <v>0</v>
      </c>
      <c r="AH34" s="131">
        <f>AP34+AX34</f>
        <v>0</v>
      </c>
      <c r="AI34" s="131">
        <f>AJ34+AK34+AL34</f>
        <v>0</v>
      </c>
      <c r="AJ34" s="131">
        <f>SUMPRODUCT((D$33:D$38=X34)*(F$33:F$38&gt;G$33:G$38))</f>
        <v>0</v>
      </c>
      <c r="AK34" s="131">
        <f>SUMPRODUCT((D$33:D$38=X34)*(F$33:F$38=G$33:G$38)*(F$33:F$38&lt;&gt;""))</f>
        <v>0</v>
      </c>
      <c r="AL34" s="131">
        <f>SUMPRODUCT((D$33:D$38=X34)*(F$33:F$38&lt;G$33:G$38))</f>
        <v>0</v>
      </c>
      <c r="AM34" s="131">
        <f>SUMIF(D$33:D$38,X34,F$33:F$38)</f>
        <v>0</v>
      </c>
      <c r="AN34" s="131">
        <f>SUMIF(D$33:D$38,X34,G$33:G$38)</f>
        <v>0</v>
      </c>
      <c r="AO34" s="131">
        <f>AM34-AN34</f>
        <v>0</v>
      </c>
      <c r="AP34" s="131">
        <f>AJ34*3+AK34*1</f>
        <v>0</v>
      </c>
      <c r="AQ34" s="131">
        <f>AR34+AS34+AT34</f>
        <v>0</v>
      </c>
      <c r="AR34" s="131">
        <f>SUMPRODUCT((I$33:I$38=X34)*(F$33:F$38&lt;G$33:G$38))</f>
        <v>0</v>
      </c>
      <c r="AS34" s="131">
        <f>SUMPRODUCT((I$33:I$38=X34)*(F$33:F$38=G$33:G$38)*(G$33:G$38&lt;&gt;""))</f>
        <v>0</v>
      </c>
      <c r="AT34" s="131">
        <f>SUMPRODUCT((I$33:I$38=X34)*(F$33:F$38&gt;G$33:G$38))</f>
        <v>0</v>
      </c>
      <c r="AU34" s="131">
        <f>SUMIF(I$33:I$38,X34,G$33:G$38)</f>
        <v>0</v>
      </c>
      <c r="AV34" s="131">
        <f>SUMIF(I$33:I$38,X34,F$33:F$38)</f>
        <v>0</v>
      </c>
      <c r="AW34" s="131">
        <f>AU34-AV34</f>
        <v>0</v>
      </c>
      <c r="AX34" s="131">
        <f>AR34*3+AS34*1</f>
        <v>0</v>
      </c>
      <c r="AY34" s="131">
        <f>RANK(AH34,AH$34:AH$37)</f>
        <v>1</v>
      </c>
      <c r="AZ34" s="131">
        <f>SUMPRODUCT((AH$34:AH$37=AH34)*(AG$34:AG$37&gt;AG34))</f>
        <v>0</v>
      </c>
      <c r="BA34" s="131">
        <f>SUMPRODUCT((AH$34:AH$37=AH34)*(AG$34:AG$37=AG34)*(AE$34:AE$37&gt;AE34))</f>
        <v>0</v>
      </c>
      <c r="BB34" s="131">
        <f>SUMPRODUCT((AH$34:AH$37=AH34)*(AG$34:AG$37=AG34)*(AE$34:AE$37=AE34)*(Y$34:Y$37&gt;Y34))</f>
        <v>1</v>
      </c>
      <c r="BC34" s="139"/>
      <c r="BD34" s="139"/>
    </row>
    <row r="35" spans="3:56" ht="12.75" customHeight="1" x14ac:dyDescent="0.2">
      <c r="C35" s="133">
        <v>20</v>
      </c>
      <c r="D35" s="134" t="s">
        <v>35</v>
      </c>
      <c r="E35" s="99">
        <f>VLOOKUP(D35,'Initial Setup'!D$3:F$26, 3,FALSE)</f>
        <v>16</v>
      </c>
      <c r="F35" s="135"/>
      <c r="G35" s="135"/>
      <c r="H35" s="99">
        <f>VLOOKUP(I35,'Initial Setup'!D$3:F$26, 3,FALSE)</f>
        <v>10</v>
      </c>
      <c r="I35" s="136" t="s">
        <v>74</v>
      </c>
      <c r="K35" s="90">
        <v>1</v>
      </c>
      <c r="L35" s="91" t="str">
        <f>IF(K35&lt;&gt;"",VLOOKUP(K35,W$33:AX$43,2,FALSE),"")</f>
        <v>Scotland</v>
      </c>
      <c r="M35" s="92">
        <f>IF($K35&lt;&gt;"",VLOOKUP($L35,$X$33:$AX$38,4,FALSE),"")</f>
        <v>0</v>
      </c>
      <c r="N35" s="92">
        <f>IF($K35&lt;&gt;"",VLOOKUP($L35,$X$33:$AX$38,5,FALSE),"")</f>
        <v>0</v>
      </c>
      <c r="O35" s="92">
        <f>IF($K35&lt;&gt;"",VLOOKUP($L35,$X$33:$AX$38,6,FALSE),"")</f>
        <v>0</v>
      </c>
      <c r="P35" s="92">
        <f>IF($K35&lt;&gt;"",VLOOKUP($L35,$X$33:$AX$38,7,FALSE),"")</f>
        <v>0</v>
      </c>
      <c r="Q35" s="92">
        <f>IF($K35&lt;&gt;"",VLOOKUP($L35,$X$33:$AX$38,8,FALSE),"")</f>
        <v>0</v>
      </c>
      <c r="R35" s="92">
        <f>IF($K35&lt;&gt;"",VLOOKUP($L35,$X$33:$AX$38,9,FALSE),"")</f>
        <v>0</v>
      </c>
      <c r="S35" s="92">
        <f>IF($K35&lt;&gt;"",VLOOKUP($L35,$X$33:$AX$38,10,FALSE),"")</f>
        <v>0</v>
      </c>
      <c r="T35" s="93">
        <f>IF($K35&lt;&gt;"",VLOOKUP($L35,$X$33:$AX$38,11,FALSE),"")</f>
        <v>0</v>
      </c>
      <c r="W35" s="123">
        <f>AY35+AZ35+BA35+BB35</f>
        <v>3</v>
      </c>
      <c r="X35" s="140" t="s">
        <v>74</v>
      </c>
      <c r="Y35" s="141">
        <f>IF(X35&lt;&gt;"",VLOOKUP(X35,'Initial Setup'!D$3:'Initial Setup'!F$26,3,FALSE),"")</f>
        <v>10</v>
      </c>
      <c r="Z35" s="141">
        <f>COUNTIF($D$33:$D$38,X35)+COUNTIF($I$33:$I$38,X35)</f>
        <v>3</v>
      </c>
      <c r="AA35" s="131">
        <f>AB35+AC35+AD35</f>
        <v>0</v>
      </c>
      <c r="AB35" s="131">
        <f t="shared" si="3"/>
        <v>0</v>
      </c>
      <c r="AC35" s="131">
        <f t="shared" si="3"/>
        <v>0</v>
      </c>
      <c r="AD35" s="131">
        <f t="shared" si="3"/>
        <v>0</v>
      </c>
      <c r="AE35" s="131">
        <f t="shared" si="3"/>
        <v>0</v>
      </c>
      <c r="AF35" s="131">
        <f t="shared" si="3"/>
        <v>0</v>
      </c>
      <c r="AG35" s="131">
        <f>IF(Y35&lt;1,-100,AO35+AW35)</f>
        <v>0</v>
      </c>
      <c r="AH35" s="131">
        <f>AP35+AX35</f>
        <v>0</v>
      </c>
      <c r="AI35" s="131">
        <f>AJ35+AK35+AL35</f>
        <v>0</v>
      </c>
      <c r="AJ35" s="131">
        <f>SUMPRODUCT((D$33:D$38=X35)*(F$33:F$38&gt;G$33:G$38))</f>
        <v>0</v>
      </c>
      <c r="AK35" s="131">
        <f>SUMPRODUCT((D$33:D$38=X35)*(F$33:F$38=G$33:G$38)*(F$33:F$38&lt;&gt;""))</f>
        <v>0</v>
      </c>
      <c r="AL35" s="131">
        <f>SUMPRODUCT((D$33:D$38=X35)*(F$33:F$38&lt;G$33:G$38))</f>
        <v>0</v>
      </c>
      <c r="AM35" s="131">
        <f>SUMIF(D$33:D$38,X35,F$33:F$38)</f>
        <v>0</v>
      </c>
      <c r="AN35" s="131">
        <f>SUMIF(D$33:D$38,X35,G$33:G$38)</f>
        <v>0</v>
      </c>
      <c r="AO35" s="131">
        <f>AM35-AN35</f>
        <v>0</v>
      </c>
      <c r="AP35" s="131">
        <f>AJ35*3+AK35*1</f>
        <v>0</v>
      </c>
      <c r="AQ35" s="131">
        <f>AR35+AS35+AT35</f>
        <v>0</v>
      </c>
      <c r="AR35" s="131">
        <f>SUMPRODUCT((I$33:I$38=X35)*(F$33:F$38&lt;G$33:G$38))</f>
        <v>0</v>
      </c>
      <c r="AS35" s="131">
        <f>SUMPRODUCT((I$33:I$38=X35)*(F$33:F$38=G$33:G$38)*(G$33:G$38&lt;&gt;""))</f>
        <v>0</v>
      </c>
      <c r="AT35" s="131">
        <f>SUMPRODUCT((I$33:I$38=X35)*(F$33:F$38&gt;G$33:G$38))</f>
        <v>0</v>
      </c>
      <c r="AU35" s="131">
        <f>SUMIF(I$33:I$38,X35,G$33:G$38)</f>
        <v>0</v>
      </c>
      <c r="AV35" s="131">
        <f>SUMIF(I$33:I$38,X35,F$33:F$38)</f>
        <v>0</v>
      </c>
      <c r="AW35" s="131">
        <f>AU35-AV35</f>
        <v>0</v>
      </c>
      <c r="AX35" s="131">
        <f>AR35*3+AS35*1</f>
        <v>0</v>
      </c>
      <c r="AY35" s="131">
        <f>RANK(AH35,AH$34:AH$37)</f>
        <v>1</v>
      </c>
      <c r="AZ35" s="131">
        <f>SUMPRODUCT((AH$34:AH$37=AH35)*(AG$34:AG$37&gt;AG35))</f>
        <v>0</v>
      </c>
      <c r="BA35" s="131">
        <f>SUMPRODUCT((AH$34:AH$37=AH35)*(AG$34:AG$37=AG35)*(AE$34:AE$37&gt;AE35))</f>
        <v>0</v>
      </c>
      <c r="BB35" s="131">
        <f>SUMPRODUCT((AH$34:AH$37=AH35)*(AG$34:AG$37=AG35)*(AE$34:AE$37=AE35)*(Y$34:Y$37&gt;Y35))</f>
        <v>2</v>
      </c>
      <c r="BC35" s="139"/>
      <c r="BD35" s="139"/>
    </row>
    <row r="36" spans="3:56" ht="12.75" customHeight="1" x14ac:dyDescent="0.2">
      <c r="C36" s="133">
        <v>21</v>
      </c>
      <c r="D36" s="134" t="s">
        <v>39</v>
      </c>
      <c r="E36" s="99">
        <f>VLOOKUP(D36,'Initial Setup'!D$3:F$26, 3,FALSE)</f>
        <v>3</v>
      </c>
      <c r="F36" s="135"/>
      <c r="G36" s="135"/>
      <c r="H36" s="99">
        <f>VLOOKUP(I36,'Initial Setup'!D$3:F$26, 3,FALSE)</f>
        <v>19</v>
      </c>
      <c r="I36" s="136" t="s">
        <v>113</v>
      </c>
      <c r="K36" s="90">
        <f>IF(K35&lt;&gt;"",IF(K35='Initial Setup'!$B$2,"",K35+1),"")</f>
        <v>2</v>
      </c>
      <c r="L36" s="91" t="str">
        <f>IF(K36&lt;&gt;"",VLOOKUP(K36,W$34:AX$37,2,FALSE),"")</f>
        <v>Croatia</v>
      </c>
      <c r="M36" s="92">
        <f>IF($K36&lt;&gt;"",VLOOKUP($L36,$X$34:$AX$37,4,FALSE),"")</f>
        <v>0</v>
      </c>
      <c r="N36" s="92">
        <f>IF($K36&lt;&gt;"",VLOOKUP($L36,$X$34:$AX$37,5,FALSE),"")</f>
        <v>0</v>
      </c>
      <c r="O36" s="92">
        <f>IF($K36&lt;&gt;"",VLOOKUP($L36,$X$34:$AX$37,6,FALSE),"")</f>
        <v>0</v>
      </c>
      <c r="P36" s="92">
        <f>IF($K36&lt;&gt;"",VLOOKUP($L36,$X$34:$AX$37,7,FALSE),"")</f>
        <v>0</v>
      </c>
      <c r="Q36" s="92">
        <f>IF($K36&lt;&gt;"",VLOOKUP($L36,$X$34:$AX$37,8,FALSE),"")</f>
        <v>0</v>
      </c>
      <c r="R36" s="92">
        <f>IF($K36&lt;&gt;"",VLOOKUP($L36,$X$34:$AX$37,9,FALSE),"")</f>
        <v>0</v>
      </c>
      <c r="S36" s="92">
        <f>IF($K36&lt;&gt;"",VLOOKUP($L36,$X$34:$AX$37,10,FALSE),"")</f>
        <v>0</v>
      </c>
      <c r="T36" s="93">
        <f>IF($K36&lt;&gt;"",VLOOKUP($L36,$X$34:$AX$37,11,FALSE),"")</f>
        <v>0</v>
      </c>
      <c r="W36" s="123">
        <f>AY36+AZ36+BA36+BB36</f>
        <v>4</v>
      </c>
      <c r="X36" s="140" t="s">
        <v>39</v>
      </c>
      <c r="Y36" s="141">
        <f>IF(X36&lt;&gt;"",VLOOKUP(X36,'Initial Setup'!D$3:'Initial Setup'!F$26,3,FALSE),"")</f>
        <v>3</v>
      </c>
      <c r="Z36" s="141">
        <f>COUNTIF($D$33:$D$38,X36)+COUNTIF($I$33:$I$38,X36)</f>
        <v>3</v>
      </c>
      <c r="AA36" s="131">
        <f>AB36+AC36+AD36</f>
        <v>0</v>
      </c>
      <c r="AB36" s="131">
        <f t="shared" si="3"/>
        <v>0</v>
      </c>
      <c r="AC36" s="131">
        <f t="shared" si="3"/>
        <v>0</v>
      </c>
      <c r="AD36" s="131">
        <f t="shared" si="3"/>
        <v>0</v>
      </c>
      <c r="AE36" s="131">
        <f t="shared" si="3"/>
        <v>0</v>
      </c>
      <c r="AF36" s="131">
        <f t="shared" si="3"/>
        <v>0</v>
      </c>
      <c r="AG36" s="131">
        <f>IF(Y36&lt;1,-100,AO36+AW36)</f>
        <v>0</v>
      </c>
      <c r="AH36" s="131">
        <f>AP36+AX36</f>
        <v>0</v>
      </c>
      <c r="AI36" s="131">
        <f>AJ36+AK36+AL36</f>
        <v>0</v>
      </c>
      <c r="AJ36" s="131">
        <f>SUMPRODUCT((D$33:D$38=X36)*(F$33:F$38&gt;G$33:G$38))</f>
        <v>0</v>
      </c>
      <c r="AK36" s="131">
        <f>SUMPRODUCT((D$33:D$38=X36)*(F$33:F$38=G$33:G$38)*(F$33:F$38&lt;&gt;""))</f>
        <v>0</v>
      </c>
      <c r="AL36" s="131">
        <f>SUMPRODUCT((D$33:D$38=X36)*(F$33:F$38&lt;G$33:G$38))</f>
        <v>0</v>
      </c>
      <c r="AM36" s="131">
        <f>SUMIF(D$33:D$38,X36,F$33:F$38)</f>
        <v>0</v>
      </c>
      <c r="AN36" s="131">
        <f>SUMIF(D$33:D$38,X36,G$33:G$38)</f>
        <v>0</v>
      </c>
      <c r="AO36" s="131">
        <f>AM36-AN36</f>
        <v>0</v>
      </c>
      <c r="AP36" s="131">
        <f>AJ36*3+AK36*1</f>
        <v>0</v>
      </c>
      <c r="AQ36" s="131">
        <f>AR36+AS36+AT36</f>
        <v>0</v>
      </c>
      <c r="AR36" s="131">
        <f>SUMPRODUCT((I$33:I$38=X36)*(F$33:F$38&lt;G$33:G$38))</f>
        <v>0</v>
      </c>
      <c r="AS36" s="131">
        <f>SUMPRODUCT((I$33:I$38=X36)*(F$33:F$38=G$33:G$38)*(G$33:G$38&lt;&gt;""))</f>
        <v>0</v>
      </c>
      <c r="AT36" s="131">
        <f>SUMPRODUCT((I$33:I$38=X36)*(F$33:F$38&gt;G$33:G$38))</f>
        <v>0</v>
      </c>
      <c r="AU36" s="131">
        <f>SUMIF(I$33:I$38,X36,G$33:G$38)</f>
        <v>0</v>
      </c>
      <c r="AV36" s="131">
        <f>SUMIF(I$33:I$38,X36,F$33:F$38)</f>
        <v>0</v>
      </c>
      <c r="AW36" s="131">
        <f>AU36-AV36</f>
        <v>0</v>
      </c>
      <c r="AX36" s="131">
        <f>AR36*3+AS36*1</f>
        <v>0</v>
      </c>
      <c r="AY36" s="131">
        <f>RANK(AH36,AH$34:AH$37)</f>
        <v>1</v>
      </c>
      <c r="AZ36" s="131">
        <f>SUMPRODUCT((AH$34:AH$37=AH36)*(AG$34:AG$37&gt;AG36))</f>
        <v>0</v>
      </c>
      <c r="BA36" s="131">
        <f>SUMPRODUCT((AH$34:AH$37=AH36)*(AG$34:AG$37=AG36)*(AE$34:AE$37&gt;AE36))</f>
        <v>0</v>
      </c>
      <c r="BB36" s="131">
        <f>SUMPRODUCT((AH$34:AH$37=AH36)*(AG$34:AG$37=AG36)*(AE$34:AE$37=AE36)*(Y$34:Y$37&gt;Y36))</f>
        <v>3</v>
      </c>
      <c r="BC36" s="139"/>
      <c r="BD36" s="139"/>
    </row>
    <row r="37" spans="3:56" ht="12.75" customHeight="1" x14ac:dyDescent="0.2">
      <c r="C37" s="133">
        <v>31</v>
      </c>
      <c r="D37" s="134" t="s">
        <v>74</v>
      </c>
      <c r="E37" s="99">
        <f>VLOOKUP(D37,'Initial Setup'!D$3:F$26, 3,FALSE)</f>
        <v>10</v>
      </c>
      <c r="F37" s="135"/>
      <c r="G37" s="135"/>
      <c r="H37" s="99">
        <f>VLOOKUP(I37,'Initial Setup'!D$3:F$26, 3,FALSE)</f>
        <v>3</v>
      </c>
      <c r="I37" s="136" t="s">
        <v>39</v>
      </c>
      <c r="K37" s="90">
        <f>IF(K36&lt;&gt;"",IF(K36='Initial Setup'!$B$2,"",K36+1),"")</f>
        <v>3</v>
      </c>
      <c r="L37" s="91" t="str">
        <f>IF(K37&lt;&gt;"",VLOOKUP(K37,W$34:AX$37,2,FALSE),"")</f>
        <v>Czech Republic</v>
      </c>
      <c r="M37" s="92">
        <f>IF($K37&lt;&gt;"",VLOOKUP($L37,$X$34:$AX$37,4,FALSE),"")</f>
        <v>0</v>
      </c>
      <c r="N37" s="92">
        <f>IF($K37&lt;&gt;"",VLOOKUP($L37,$X$34:$AX$37,5,FALSE),"")</f>
        <v>0</v>
      </c>
      <c r="O37" s="92">
        <f>IF($K37&lt;&gt;"",VLOOKUP($L37,$X$34:$AX$37,6,FALSE),"")</f>
        <v>0</v>
      </c>
      <c r="P37" s="92">
        <f>IF($K37&lt;&gt;"",VLOOKUP($L37,$X$34:$AX$37,7,FALSE),"")</f>
        <v>0</v>
      </c>
      <c r="Q37" s="92">
        <f>IF($K37&lt;&gt;"",VLOOKUP($L37,$X$34:$AX$37,8,FALSE),"")</f>
        <v>0</v>
      </c>
      <c r="R37" s="92">
        <f>IF($K37&lt;&gt;"",VLOOKUP($L37,$X$34:$AX$37,9,FALSE),"")</f>
        <v>0</v>
      </c>
      <c r="S37" s="92">
        <f>IF($K37&lt;&gt;"",VLOOKUP($L37,$X$34:$AX$37,10,FALSE),"")</f>
        <v>0</v>
      </c>
      <c r="T37" s="93">
        <f>IF($K37&lt;&gt;"",VLOOKUP($L37,$X$34:$AX$37,11,FALSE),"")</f>
        <v>0</v>
      </c>
      <c r="W37" s="123">
        <f>AY37+AZ37+BA37+BB37</f>
        <v>1</v>
      </c>
      <c r="X37" s="140" t="s">
        <v>113</v>
      </c>
      <c r="Y37" s="141">
        <f>IF(X37&lt;&gt;"",VLOOKUP(X37,'Initial Setup'!D$3:'Initial Setup'!F$26,3,FALSE),"")</f>
        <v>19</v>
      </c>
      <c r="Z37" s="141">
        <f>COUNTIF($D$33:$D$38,X37)+COUNTIF($I$33:$I$38,X37)</f>
        <v>3</v>
      </c>
      <c r="AA37" s="131">
        <f>AB37+AC37+AD37</f>
        <v>0</v>
      </c>
      <c r="AB37" s="131">
        <f t="shared" si="3"/>
        <v>0</v>
      </c>
      <c r="AC37" s="131">
        <f t="shared" si="3"/>
        <v>0</v>
      </c>
      <c r="AD37" s="131">
        <f t="shared" si="3"/>
        <v>0</v>
      </c>
      <c r="AE37" s="131">
        <f t="shared" si="3"/>
        <v>0</v>
      </c>
      <c r="AF37" s="131">
        <f t="shared" si="3"/>
        <v>0</v>
      </c>
      <c r="AG37" s="131">
        <f>IF(Y37&lt;1,-100,AO37+AW37)</f>
        <v>0</v>
      </c>
      <c r="AH37" s="131">
        <f>AP37+AX37</f>
        <v>0</v>
      </c>
      <c r="AI37" s="131">
        <f>AJ37+AK37+AL37</f>
        <v>0</v>
      </c>
      <c r="AJ37" s="131">
        <f>SUMPRODUCT((D$33:D$38=X37)*(F$33:F$38&gt;G$33:G$38))</f>
        <v>0</v>
      </c>
      <c r="AK37" s="131">
        <f>SUMPRODUCT((D$33:D$38=X37)*(F$33:F$38=G$33:G$38)*(F$33:F$38&lt;&gt;""))</f>
        <v>0</v>
      </c>
      <c r="AL37" s="131">
        <f>SUMPRODUCT((D$33:D$38=X37)*(F$33:F$38&lt;G$33:G$38))</f>
        <v>0</v>
      </c>
      <c r="AM37" s="131">
        <f>SUMIF(D$33:D$38,X37,F$33:F$38)</f>
        <v>0</v>
      </c>
      <c r="AN37" s="131">
        <f>SUMIF(D$33:D$38,X37,G$33:G$38)</f>
        <v>0</v>
      </c>
      <c r="AO37" s="131">
        <f>AM37-AN37</f>
        <v>0</v>
      </c>
      <c r="AP37" s="131">
        <f>AJ37*3+AK37*1</f>
        <v>0</v>
      </c>
      <c r="AQ37" s="131">
        <f>AR37+AS37+AT37</f>
        <v>0</v>
      </c>
      <c r="AR37" s="131">
        <f>SUMPRODUCT((I$33:I$38=X37)*(F$33:F$38&lt;G$33:G$38))</f>
        <v>0</v>
      </c>
      <c r="AS37" s="131">
        <f>SUMPRODUCT((I$33:I$38=X37)*(F$33:F$38=G$33:G$38)*(G$33:G$38&lt;&gt;""))</f>
        <v>0</v>
      </c>
      <c r="AT37" s="131">
        <f>SUMPRODUCT((I$33:I$38=X37)*(F$33:F$38&gt;G$33:G$38))</f>
        <v>0</v>
      </c>
      <c r="AU37" s="131">
        <f>SUMIF(I$33:I$38,X37,G$33:G$38)</f>
        <v>0</v>
      </c>
      <c r="AV37" s="131">
        <f>SUMIF(I$33:I$38,X37,F$33:F$38)</f>
        <v>0</v>
      </c>
      <c r="AW37" s="131">
        <f>AU37-AV37</f>
        <v>0</v>
      </c>
      <c r="AX37" s="131">
        <f>AR37*3+AS37*1</f>
        <v>0</v>
      </c>
      <c r="AY37" s="131">
        <f>RANK(AH37,AH$34:AH$37)</f>
        <v>1</v>
      </c>
      <c r="AZ37" s="131">
        <f>SUMPRODUCT((AH$34:AH$37=AH37)*(AG$34:AG$37&gt;AG37))</f>
        <v>0</v>
      </c>
      <c r="BA37" s="131">
        <f>SUMPRODUCT((AH$34:AH$37=AH37)*(AG$34:AG$37=AG37)*(AE$34:AE$37&gt;AE37))</f>
        <v>0</v>
      </c>
      <c r="BB37" s="131">
        <f>SUMPRODUCT((AH$34:AH$37=AH37)*(AG$34:AG$37=AG37)*(AE$34:AE$37=AE37)*(Y$34:Y$37&gt;Y37))</f>
        <v>0</v>
      </c>
      <c r="BC37" s="139"/>
      <c r="BD37" s="139"/>
    </row>
    <row r="38" spans="3:56" ht="12.75" customHeight="1" x14ac:dyDescent="0.2">
      <c r="C38" s="133">
        <v>32</v>
      </c>
      <c r="D38" s="134" t="s">
        <v>35</v>
      </c>
      <c r="E38" s="99">
        <f>VLOOKUP(D38,'Initial Setup'!D$3:F$26, 3,FALSE)</f>
        <v>16</v>
      </c>
      <c r="F38" s="135"/>
      <c r="G38" s="135"/>
      <c r="H38" s="99">
        <f>VLOOKUP(I38,'Initial Setup'!D$3:F$26, 3,FALSE)</f>
        <v>19</v>
      </c>
      <c r="I38" s="136" t="s">
        <v>113</v>
      </c>
      <c r="K38" s="90">
        <f>IF(K37&lt;&gt;"",IF(K37='Initial Setup'!$B$2,"",K37+1),"")</f>
        <v>4</v>
      </c>
      <c r="L38" s="91" t="str">
        <f>IF(K38&lt;&gt;"",VLOOKUP(K38,W$34:AX$37,2,FALSE),"")</f>
        <v>England</v>
      </c>
      <c r="M38" s="92">
        <f>IF($K38&lt;&gt;"",VLOOKUP($L38,$X$34:$AX$37,4,FALSE),"")</f>
        <v>0</v>
      </c>
      <c r="N38" s="92">
        <f>IF($K38&lt;&gt;"",VLOOKUP($L38,$X$34:$AX$37,5,FALSE),"")</f>
        <v>0</v>
      </c>
      <c r="O38" s="92">
        <f>IF($K38&lt;&gt;"",VLOOKUP($L38,$X$34:$AX$37,6,FALSE),"")</f>
        <v>0</v>
      </c>
      <c r="P38" s="92">
        <f>IF($K38&lt;&gt;"",VLOOKUP($L38,$X$34:$AX$37,7,FALSE),"")</f>
        <v>0</v>
      </c>
      <c r="Q38" s="92">
        <f>IF($K38&lt;&gt;"",VLOOKUP($L38,$X$34:$AX$37,8,FALSE),"")</f>
        <v>0</v>
      </c>
      <c r="R38" s="92">
        <f>IF($K38&lt;&gt;"",VLOOKUP($L38,$X$34:$AX$37,9,FALSE),"")</f>
        <v>0</v>
      </c>
      <c r="S38" s="92">
        <f>IF($K38&lt;&gt;"",VLOOKUP($L38,$X$34:$AX$37,10,FALSE),"")</f>
        <v>0</v>
      </c>
      <c r="T38" s="93">
        <f>IF($K38&lt;&gt;"",VLOOKUP($L38,$X$34:$AX$37,11,FALSE),"")</f>
        <v>0</v>
      </c>
    </row>
  </sheetData>
  <sheetProtection selectLockedCells="1" selectUnlockedCells="1"/>
  <mergeCells count="44">
    <mergeCell ref="O33:O34"/>
    <mergeCell ref="F32:G32"/>
    <mergeCell ref="K33:K34"/>
    <mergeCell ref="L33:L34"/>
    <mergeCell ref="M33:M34"/>
    <mergeCell ref="N33:N34"/>
    <mergeCell ref="P33:P34"/>
    <mergeCell ref="Q33:Q34"/>
    <mergeCell ref="R33:R34"/>
    <mergeCell ref="S33:S34"/>
    <mergeCell ref="T33:T34"/>
    <mergeCell ref="F24:G24"/>
    <mergeCell ref="K25:K26"/>
    <mergeCell ref="L25:L26"/>
    <mergeCell ref="M25:M26"/>
    <mergeCell ref="N25:N26"/>
    <mergeCell ref="T17:T18"/>
    <mergeCell ref="T25:T26"/>
    <mergeCell ref="O25:O26"/>
    <mergeCell ref="P25:P26"/>
    <mergeCell ref="Q25:Q26"/>
    <mergeCell ref="R25:R26"/>
    <mergeCell ref="S25:S26"/>
    <mergeCell ref="F8:G8"/>
    <mergeCell ref="K9:K10"/>
    <mergeCell ref="L9:L10"/>
    <mergeCell ref="M9:M10"/>
    <mergeCell ref="N9:N10"/>
    <mergeCell ref="T9:T10"/>
    <mergeCell ref="F16:G16"/>
    <mergeCell ref="K17:K18"/>
    <mergeCell ref="O9:O10"/>
    <mergeCell ref="P9:P10"/>
    <mergeCell ref="Q9:Q10"/>
    <mergeCell ref="R9:R10"/>
    <mergeCell ref="S9:S10"/>
    <mergeCell ref="L17:L18"/>
    <mergeCell ref="M17:M18"/>
    <mergeCell ref="N17:N18"/>
    <mergeCell ref="O17:O18"/>
    <mergeCell ref="P17:P18"/>
    <mergeCell ref="Q17:Q18"/>
    <mergeCell ref="R17:R18"/>
    <mergeCell ref="S17:S18"/>
  </mergeCells>
  <conditionalFormatting sqref="D9:D14 D25:D30 D33:D38 D17:D22">
    <cfRule type="expression" dxfId="108" priority="34" stopIfTrue="1">
      <formula>F9&gt;G9</formula>
    </cfRule>
  </conditionalFormatting>
  <conditionalFormatting sqref="I9:I14 I25:I30 I33:I38 I17:I22">
    <cfRule type="expression" dxfId="107" priority="35" stopIfTrue="1">
      <formula>G9&gt;F9</formula>
    </cfRule>
  </conditionalFormatting>
  <conditionalFormatting sqref="K12:K14 K20:K22 L19:T22 K28:K30 L11:T14 K36:K38 L35:T38 L27:T30">
    <cfRule type="expression" dxfId="106" priority="31" stopIfTrue="1">
      <formula>$F11&lt;&gt;""</formula>
    </cfRule>
  </conditionalFormatting>
  <conditionalFormatting sqref="A15 A19 A22 F9:G14 F17:G22 F25:G30 F33:G38">
    <cfRule type="expression" dxfId="105" priority="33" stopIfTrue="1">
      <formula>ISBLANK(A9)</formula>
    </cfRule>
  </conditionalFormatting>
  <conditionalFormatting sqref="K19 K11 K27 K35">
    <cfRule type="expression" dxfId="104" priority="30" stopIfTrue="1">
      <formula>$F$12&lt;&gt;""</formula>
    </cfRule>
  </conditionalFormatting>
  <conditionalFormatting sqref="I18:I19 I10:I11 I26:I27 I34:I35">
    <cfRule type="expression" dxfId="103" priority="32" stopIfTrue="1">
      <formula>#REF!&gt;#REF!</formula>
    </cfRule>
  </conditionalFormatting>
  <conditionalFormatting sqref="E17:E22 E25:E30 E33:E38 E9:E14">
    <cfRule type="expression" dxfId="102" priority="87" stopIfTrue="1">
      <formula>G9&gt;I9</formula>
    </cfRule>
  </conditionalFormatting>
  <conditionalFormatting sqref="H9">
    <cfRule type="expression" dxfId="101" priority="25" stopIfTrue="1">
      <formula>J9&gt;L9</formula>
    </cfRule>
  </conditionalFormatting>
  <conditionalFormatting sqref="H38">
    <cfRule type="expression" dxfId="100" priority="2" stopIfTrue="1">
      <formula>J38&gt;L38</formula>
    </cfRule>
  </conditionalFormatting>
  <conditionalFormatting sqref="H10">
    <cfRule type="expression" dxfId="99" priority="24" stopIfTrue="1">
      <formula>J10&gt;L10</formula>
    </cfRule>
  </conditionalFormatting>
  <conditionalFormatting sqref="H11">
    <cfRule type="expression" dxfId="98" priority="23" stopIfTrue="1">
      <formula>J11&gt;L11</formula>
    </cfRule>
  </conditionalFormatting>
  <conditionalFormatting sqref="H12">
    <cfRule type="expression" dxfId="97" priority="22" stopIfTrue="1">
      <formula>J12&gt;L12</formula>
    </cfRule>
  </conditionalFormatting>
  <conditionalFormatting sqref="H13">
    <cfRule type="expression" dxfId="96" priority="21" stopIfTrue="1">
      <formula>J13&gt;L13</formula>
    </cfRule>
  </conditionalFormatting>
  <conditionalFormatting sqref="H17">
    <cfRule type="expression" dxfId="95" priority="19" stopIfTrue="1">
      <formula>J17&gt;L17</formula>
    </cfRule>
  </conditionalFormatting>
  <conditionalFormatting sqref="H18">
    <cfRule type="expression" dxfId="94" priority="18" stopIfTrue="1">
      <formula>J18&gt;L18</formula>
    </cfRule>
  </conditionalFormatting>
  <conditionalFormatting sqref="H19">
    <cfRule type="expression" dxfId="93" priority="17" stopIfTrue="1">
      <formula>J19&gt;L19</formula>
    </cfRule>
  </conditionalFormatting>
  <conditionalFormatting sqref="H20">
    <cfRule type="expression" dxfId="92" priority="16" stopIfTrue="1">
      <formula>J20&gt;L20</formula>
    </cfRule>
  </conditionalFormatting>
  <conditionalFormatting sqref="H21">
    <cfRule type="expression" dxfId="91" priority="15" stopIfTrue="1">
      <formula>J21&gt;L21</formula>
    </cfRule>
  </conditionalFormatting>
  <conditionalFormatting sqref="H22">
    <cfRule type="expression" dxfId="90" priority="14" stopIfTrue="1">
      <formula>J22&gt;L22</formula>
    </cfRule>
  </conditionalFormatting>
  <conditionalFormatting sqref="H25">
    <cfRule type="expression" dxfId="89" priority="13" stopIfTrue="1">
      <formula>J25&gt;L25</formula>
    </cfRule>
  </conditionalFormatting>
  <conditionalFormatting sqref="H26">
    <cfRule type="expression" dxfId="88" priority="12" stopIfTrue="1">
      <formula>J26&gt;L26</formula>
    </cfRule>
  </conditionalFormatting>
  <conditionalFormatting sqref="H27">
    <cfRule type="expression" dxfId="87" priority="11" stopIfTrue="1">
      <formula>J27&gt;L27</formula>
    </cfRule>
  </conditionalFormatting>
  <conditionalFormatting sqref="H28">
    <cfRule type="expression" dxfId="86" priority="10" stopIfTrue="1">
      <formula>J28&gt;L28</formula>
    </cfRule>
  </conditionalFormatting>
  <conditionalFormatting sqref="H29">
    <cfRule type="expression" dxfId="85" priority="9" stopIfTrue="1">
      <formula>J29&gt;L29</formula>
    </cfRule>
  </conditionalFormatting>
  <conditionalFormatting sqref="H30">
    <cfRule type="expression" dxfId="84" priority="8" stopIfTrue="1">
      <formula>J30&gt;L30</formula>
    </cfRule>
  </conditionalFormatting>
  <conditionalFormatting sqref="H33">
    <cfRule type="expression" dxfId="83" priority="7" stopIfTrue="1">
      <formula>J33&gt;L33</formula>
    </cfRule>
  </conditionalFormatting>
  <conditionalFormatting sqref="H34">
    <cfRule type="expression" dxfId="82" priority="6" stopIfTrue="1">
      <formula>J34&gt;L34</formula>
    </cfRule>
  </conditionalFormatting>
  <conditionalFormatting sqref="H35">
    <cfRule type="expression" dxfId="81" priority="5" stopIfTrue="1">
      <formula>J35&gt;L35</formula>
    </cfRule>
  </conditionalFormatting>
  <conditionalFormatting sqref="H36">
    <cfRule type="expression" dxfId="80" priority="4" stopIfTrue="1">
      <formula>J36&gt;L36</formula>
    </cfRule>
  </conditionalFormatting>
  <conditionalFormatting sqref="H37">
    <cfRule type="expression" dxfId="79" priority="3" stopIfTrue="1">
      <formula>J37&gt;L37</formula>
    </cfRule>
  </conditionalFormatting>
  <conditionalFormatting sqref="H14">
    <cfRule type="expression" dxfId="78" priority="1" stopIfTrue="1">
      <formula>J14&gt;L14</formula>
    </cfRule>
  </conditionalFormatting>
  <printOptions horizontalCentered="1"/>
  <pageMargins left="0.25" right="0.25" top="0.75" bottom="0.75" header="0.3" footer="0.3"/>
  <pageSetup paperSize="9" scale="85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6"/>
  <sheetViews>
    <sheetView workbookViewId="0">
      <selection activeCell="H13" sqref="H13"/>
    </sheetView>
  </sheetViews>
  <sheetFormatPr defaultRowHeight="12.75" x14ac:dyDescent="0.2"/>
  <cols>
    <col min="1" max="4" width="10.42578125" style="30" customWidth="1"/>
    <col min="5" max="5" width="12" style="30" customWidth="1"/>
    <col min="7" max="7" width="22" style="30" customWidth="1"/>
    <col min="8" max="8" width="15.7109375" customWidth="1"/>
    <col min="9" max="9" width="49" customWidth="1"/>
  </cols>
  <sheetData>
    <row r="1" spans="1:9" x14ac:dyDescent="0.2">
      <c r="A1" s="31" t="s">
        <v>103</v>
      </c>
      <c r="B1" s="31" t="s">
        <v>104</v>
      </c>
      <c r="C1" s="31" t="s">
        <v>105</v>
      </c>
      <c r="D1" s="31" t="s">
        <v>118</v>
      </c>
      <c r="E1" s="31" t="s">
        <v>119</v>
      </c>
      <c r="G1" s="31" t="s">
        <v>101</v>
      </c>
    </row>
    <row r="2" spans="1:9" x14ac:dyDescent="0.2">
      <c r="A2" s="30" t="s">
        <v>86</v>
      </c>
      <c r="B2" s="105" t="s">
        <v>6</v>
      </c>
      <c r="C2" s="30" t="s">
        <v>4</v>
      </c>
      <c r="D2" s="105" t="s">
        <v>82</v>
      </c>
      <c r="E2" s="105" t="s">
        <v>83</v>
      </c>
      <c r="G2" s="30" t="str">
        <f>IF('GROUPS E,F,G,H'!M27=0,"",CONCATENATE(
             VLOOKUP('GROUPS E,F,G,H'!K27,'GROUPS E,F,G,H'!W$26:'GROUPS E,F,G,H'!AX$31,4,FALSE),
             VLOOKUP('GROUPS E,F,G,H'!K28,'GROUPS E,F,G,H'!W$26:'GROUPS E,F,G,H'!AX$31,4,FALSE),
             VLOOKUP('GROUPS E,F,G,H'!K29,'GROUPS E,F,G,H'!W$26:'GROUPS E,F,G,H'!AX$31,4,FALSE),
             VLOOKUP('GROUPS E,F,G,H'!K30,'GROUPS E,F,G,H'!W$26:'GROUPS E,F,G,H'!AX$31,4,FALSE)
            ))</f>
        <v/>
      </c>
    </row>
    <row r="3" spans="1:9" x14ac:dyDescent="0.2">
      <c r="A3" s="30" t="s">
        <v>87</v>
      </c>
      <c r="B3" s="105" t="s">
        <v>6</v>
      </c>
      <c r="C3" s="105" t="s">
        <v>84</v>
      </c>
      <c r="D3" s="30" t="s">
        <v>82</v>
      </c>
      <c r="E3" s="105" t="s">
        <v>83</v>
      </c>
      <c r="G3" s="31" t="s">
        <v>102</v>
      </c>
    </row>
    <row r="4" spans="1:9" x14ac:dyDescent="0.2">
      <c r="A4" s="30" t="s">
        <v>88</v>
      </c>
      <c r="B4" s="105" t="s">
        <v>6</v>
      </c>
      <c r="C4" s="105" t="s">
        <v>5</v>
      </c>
      <c r="D4" s="30" t="s">
        <v>82</v>
      </c>
      <c r="E4" s="105" t="s">
        <v>83</v>
      </c>
      <c r="G4" s="30" t="str">
        <f>IF('GROUPS E,F,G,H'!M27=0,"",CHAR(SMALL(CODE(MID(G2,{1,2,3,4},1)),1))&amp;
CHAR(SMALL(CODE(MID(G2,{1,2,3,4},2)),2))&amp;
CHAR(SMALL(CODE(MID(G2,{1,2,3,4},3)),3))&amp;
CHAR(SMALL(CODE(MID(G2,{1,2,3,4},4)),4))
)</f>
        <v/>
      </c>
    </row>
    <row r="5" spans="1:9" x14ac:dyDescent="0.2">
      <c r="A5" s="30" t="s">
        <v>89</v>
      </c>
      <c r="B5" s="105" t="s">
        <v>4</v>
      </c>
      <c r="C5" s="105" t="s">
        <v>84</v>
      </c>
      <c r="D5" s="105" t="s">
        <v>6</v>
      </c>
      <c r="E5" s="105" t="s">
        <v>82</v>
      </c>
    </row>
    <row r="6" spans="1:9" x14ac:dyDescent="0.2">
      <c r="A6" s="30" t="s">
        <v>90</v>
      </c>
      <c r="B6" s="30" t="s">
        <v>4</v>
      </c>
      <c r="C6" s="105" t="s">
        <v>5</v>
      </c>
      <c r="D6" s="105" t="s">
        <v>6</v>
      </c>
      <c r="E6" s="105" t="s">
        <v>82</v>
      </c>
      <c r="G6" s="30" t="str">
        <f>VLOOKUP(H6,'GROUPS E,F,G,H'!$X$26:$Z$31,3,FALSE)</f>
        <v>C</v>
      </c>
      <c r="H6" s="30" t="str">
        <f>'GROUPS E,F,G,H'!L27</f>
        <v>Ukraine</v>
      </c>
      <c r="I6" s="30"/>
    </row>
    <row r="7" spans="1:9" x14ac:dyDescent="0.2">
      <c r="A7" s="30" t="s">
        <v>91</v>
      </c>
      <c r="B7" s="30" t="s">
        <v>84</v>
      </c>
      <c r="C7" s="105" t="s">
        <v>5</v>
      </c>
      <c r="D7" s="30" t="s">
        <v>82</v>
      </c>
      <c r="E7" s="105" t="s">
        <v>6</v>
      </c>
      <c r="G7" s="30" t="str">
        <f>VLOOKUP(H7,'GROUPS E,F,G,H'!$X$26:$Z$31,3,FALSE)</f>
        <v>E</v>
      </c>
      <c r="H7" s="30" t="str">
        <f>'GROUPS E,F,G,H'!L28</f>
        <v>Sweden</v>
      </c>
    </row>
    <row r="8" spans="1:9" x14ac:dyDescent="0.2">
      <c r="A8" s="30" t="s">
        <v>92</v>
      </c>
      <c r="B8" s="105" t="s">
        <v>84</v>
      </c>
      <c r="C8" s="30" t="s">
        <v>4</v>
      </c>
      <c r="D8" s="105" t="s">
        <v>83</v>
      </c>
      <c r="E8" s="105" t="s">
        <v>6</v>
      </c>
      <c r="G8" s="30" t="str">
        <f>VLOOKUP(H8,'GROUPS E,F,G,H'!$X$26:$Z$31,3,FALSE)</f>
        <v>D</v>
      </c>
      <c r="H8" s="30" t="str">
        <f>'GROUPS E,F,G,H'!L29</f>
        <v>Czech Republic</v>
      </c>
    </row>
    <row r="9" spans="1:9" x14ac:dyDescent="0.2">
      <c r="A9" s="30" t="s">
        <v>93</v>
      </c>
      <c r="B9" s="105" t="s">
        <v>5</v>
      </c>
      <c r="C9" s="30" t="s">
        <v>4</v>
      </c>
      <c r="D9" s="105" t="s">
        <v>83</v>
      </c>
      <c r="E9" s="105" t="s">
        <v>6</v>
      </c>
      <c r="G9" s="30" t="str">
        <f>VLOOKUP(H9,'GROUPS E,F,G,H'!$X$26:$Z$31,3,FALSE)</f>
        <v>B</v>
      </c>
      <c r="H9" s="30" t="str">
        <f>'GROUPS E,F,G,H'!L30</f>
        <v>Denmark</v>
      </c>
    </row>
    <row r="10" spans="1:9" x14ac:dyDescent="0.2">
      <c r="A10" s="30" t="s">
        <v>94</v>
      </c>
      <c r="B10" s="105" t="s">
        <v>84</v>
      </c>
      <c r="C10" s="105" t="s">
        <v>5</v>
      </c>
      <c r="D10" s="105" t="s">
        <v>83</v>
      </c>
      <c r="E10" s="105" t="s">
        <v>6</v>
      </c>
    </row>
    <row r="11" spans="1:9" x14ac:dyDescent="0.2">
      <c r="A11" s="30" t="s">
        <v>95</v>
      </c>
      <c r="B11" s="105" t="s">
        <v>84</v>
      </c>
      <c r="C11" s="105" t="s">
        <v>5</v>
      </c>
      <c r="D11" s="105" t="s">
        <v>4</v>
      </c>
      <c r="E11" s="105" t="s">
        <v>6</v>
      </c>
    </row>
    <row r="12" spans="1:9" x14ac:dyDescent="0.2">
      <c r="A12" s="30" t="s">
        <v>96</v>
      </c>
      <c r="B12" s="105" t="s">
        <v>84</v>
      </c>
      <c r="C12" s="30" t="s">
        <v>4</v>
      </c>
      <c r="D12" s="30" t="s">
        <v>82</v>
      </c>
      <c r="E12" s="105" t="s">
        <v>83</v>
      </c>
    </row>
    <row r="13" spans="1:9" x14ac:dyDescent="0.2">
      <c r="A13" s="30" t="s">
        <v>97</v>
      </c>
      <c r="B13" s="105" t="s">
        <v>5</v>
      </c>
      <c r="C13" s="105" t="s">
        <v>4</v>
      </c>
      <c r="D13" s="105" t="s">
        <v>83</v>
      </c>
      <c r="E13" s="105" t="s">
        <v>82</v>
      </c>
    </row>
    <row r="14" spans="1:9" x14ac:dyDescent="0.2">
      <c r="A14" s="30" t="s">
        <v>98</v>
      </c>
      <c r="B14" s="105" t="s">
        <v>5</v>
      </c>
      <c r="C14" s="105" t="s">
        <v>84</v>
      </c>
      <c r="D14" s="105" t="s">
        <v>83</v>
      </c>
      <c r="E14" s="105" t="s">
        <v>82</v>
      </c>
    </row>
    <row r="15" spans="1:9" x14ac:dyDescent="0.2">
      <c r="A15" s="30" t="s">
        <v>99</v>
      </c>
      <c r="B15" s="105" t="s">
        <v>5</v>
      </c>
      <c r="C15" s="105" t="s">
        <v>84</v>
      </c>
      <c r="D15" s="105" t="s">
        <v>4</v>
      </c>
      <c r="E15" s="105" t="s">
        <v>82</v>
      </c>
    </row>
    <row r="16" spans="1:9" x14ac:dyDescent="0.2">
      <c r="A16" s="30" t="s">
        <v>100</v>
      </c>
      <c r="B16" s="105" t="s">
        <v>5</v>
      </c>
      <c r="C16" s="105" t="s">
        <v>84</v>
      </c>
      <c r="D16" s="105" t="s">
        <v>4</v>
      </c>
      <c r="E16" s="105" t="s">
        <v>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8"/>
  <sheetViews>
    <sheetView showGridLines="0" workbookViewId="0">
      <selection activeCell="G10" sqref="G10"/>
    </sheetView>
  </sheetViews>
  <sheetFormatPr defaultRowHeight="12.75" x14ac:dyDescent="0.2"/>
  <cols>
    <col min="1" max="1" width="18.5703125" style="110" bestFit="1" customWidth="1"/>
    <col min="2" max="2" width="8.28515625" style="110" customWidth="1"/>
    <col min="3" max="3" width="3.28515625" style="110" customWidth="1"/>
    <col min="4" max="4" width="21.85546875" style="110" bestFit="1" customWidth="1"/>
    <col min="5" max="5" width="13" style="116" customWidth="1"/>
    <col min="6" max="6" width="9.140625" style="116"/>
    <col min="7" max="7" width="43.28515625" style="110" bestFit="1" customWidth="1"/>
    <col min="8" max="16384" width="9.140625" style="110"/>
  </cols>
  <sheetData>
    <row r="1" spans="1:12" x14ac:dyDescent="0.2">
      <c r="A1" s="108"/>
      <c r="B1" s="108"/>
      <c r="C1" s="108"/>
      <c r="D1" s="108"/>
      <c r="E1" s="109"/>
      <c r="F1" s="109"/>
      <c r="G1" s="108"/>
      <c r="H1" s="108"/>
      <c r="I1" s="108"/>
      <c r="J1" s="108"/>
      <c r="K1" s="108"/>
      <c r="L1" s="108"/>
    </row>
    <row r="2" spans="1:12" s="115" customFormat="1" ht="22.5" customHeight="1" x14ac:dyDescent="0.2">
      <c r="A2" s="111" t="s">
        <v>24</v>
      </c>
      <c r="B2" s="112">
        <v>24</v>
      </c>
      <c r="C2" s="111"/>
      <c r="D2" s="113" t="s">
        <v>23</v>
      </c>
      <c r="E2" s="114" t="s">
        <v>81</v>
      </c>
      <c r="F2" s="114" t="s">
        <v>79</v>
      </c>
      <c r="G2" s="108"/>
      <c r="H2" s="108"/>
    </row>
    <row r="3" spans="1:12" s="108" customFormat="1" x14ac:dyDescent="0.2">
      <c r="D3" s="108" t="s">
        <v>69</v>
      </c>
      <c r="E3" s="109" t="s">
        <v>82</v>
      </c>
      <c r="F3" s="109">
        <v>1</v>
      </c>
    </row>
    <row r="4" spans="1:12" s="108" customFormat="1" x14ac:dyDescent="0.2">
      <c r="D4" s="108" t="s">
        <v>30</v>
      </c>
      <c r="E4" s="109" t="s">
        <v>5</v>
      </c>
      <c r="F4" s="109">
        <f t="shared" ref="F4:F26" si="0">IF(F3&lt;&gt;"",IF(F3=$B$2,"",F3+1),"")</f>
        <v>2</v>
      </c>
    </row>
    <row r="5" spans="1:12" s="108" customFormat="1" x14ac:dyDescent="0.2">
      <c r="D5" s="108" t="s">
        <v>39</v>
      </c>
      <c r="E5" s="109" t="s">
        <v>4</v>
      </c>
      <c r="F5" s="109">
        <f t="shared" si="0"/>
        <v>3</v>
      </c>
    </row>
    <row r="6" spans="1:12" s="108" customFormat="1" x14ac:dyDescent="0.2">
      <c r="D6" s="108" t="s">
        <v>38</v>
      </c>
      <c r="E6" s="109" t="s">
        <v>5</v>
      </c>
      <c r="F6" s="109">
        <f t="shared" si="0"/>
        <v>4</v>
      </c>
    </row>
    <row r="7" spans="1:12" s="108" customFormat="1" x14ac:dyDescent="0.2">
      <c r="D7" s="108" t="s">
        <v>37</v>
      </c>
      <c r="E7" s="109" t="s">
        <v>84</v>
      </c>
      <c r="F7" s="109">
        <v>5</v>
      </c>
    </row>
    <row r="8" spans="1:12" s="108" customFormat="1" x14ac:dyDescent="0.2">
      <c r="D8" s="108" t="s">
        <v>75</v>
      </c>
      <c r="E8" s="109" t="s">
        <v>6</v>
      </c>
      <c r="F8" s="109">
        <f t="shared" si="0"/>
        <v>6</v>
      </c>
    </row>
    <row r="9" spans="1:12" s="108" customFormat="1" x14ac:dyDescent="0.2">
      <c r="D9" s="108" t="s">
        <v>36</v>
      </c>
      <c r="E9" s="109" t="s">
        <v>6</v>
      </c>
      <c r="F9" s="109">
        <f t="shared" si="0"/>
        <v>7</v>
      </c>
    </row>
    <row r="10" spans="1:12" s="108" customFormat="1" x14ac:dyDescent="0.2">
      <c r="D10" s="108" t="s">
        <v>111</v>
      </c>
      <c r="E10" s="109" t="s">
        <v>82</v>
      </c>
      <c r="F10" s="109">
        <f t="shared" si="0"/>
        <v>8</v>
      </c>
    </row>
    <row r="11" spans="1:12" s="108" customFormat="1" x14ac:dyDescent="0.2">
      <c r="D11" s="108" t="s">
        <v>58</v>
      </c>
      <c r="E11" s="109" t="s">
        <v>6</v>
      </c>
      <c r="F11" s="109">
        <v>9</v>
      </c>
    </row>
    <row r="12" spans="1:12" s="108" customFormat="1" x14ac:dyDescent="0.2">
      <c r="D12" s="108" t="s">
        <v>74</v>
      </c>
      <c r="E12" s="109" t="s">
        <v>4</v>
      </c>
      <c r="F12" s="109">
        <f t="shared" si="0"/>
        <v>10</v>
      </c>
    </row>
    <row r="13" spans="1:12" s="108" customFormat="1" x14ac:dyDescent="0.2">
      <c r="D13" s="108" t="s">
        <v>40</v>
      </c>
      <c r="E13" s="109" t="s">
        <v>84</v>
      </c>
      <c r="F13" s="109">
        <f t="shared" si="0"/>
        <v>11</v>
      </c>
    </row>
    <row r="14" spans="1:12" s="108" customFormat="1" x14ac:dyDescent="0.2">
      <c r="D14" s="108" t="s">
        <v>26</v>
      </c>
      <c r="E14" s="109" t="s">
        <v>84</v>
      </c>
      <c r="F14" s="109">
        <f t="shared" si="0"/>
        <v>12</v>
      </c>
    </row>
    <row r="15" spans="1:12" s="108" customFormat="1" x14ac:dyDescent="0.2">
      <c r="D15" s="108" t="s">
        <v>76</v>
      </c>
      <c r="E15" s="109" t="s">
        <v>83</v>
      </c>
      <c r="F15" s="109">
        <f t="shared" si="0"/>
        <v>13</v>
      </c>
    </row>
    <row r="16" spans="1:12" s="108" customFormat="1" x14ac:dyDescent="0.2">
      <c r="D16" s="108" t="s">
        <v>73</v>
      </c>
      <c r="E16" s="109" t="s">
        <v>6</v>
      </c>
      <c r="F16" s="109">
        <f t="shared" si="0"/>
        <v>14</v>
      </c>
    </row>
    <row r="17" spans="4:6" s="108" customFormat="1" x14ac:dyDescent="0.2">
      <c r="D17" s="108" t="s">
        <v>41</v>
      </c>
      <c r="E17" s="109" t="s">
        <v>83</v>
      </c>
      <c r="F17" s="109">
        <f t="shared" si="0"/>
        <v>15</v>
      </c>
    </row>
    <row r="18" spans="4:6" s="108" customFormat="1" x14ac:dyDescent="0.2">
      <c r="D18" s="108" t="s">
        <v>35</v>
      </c>
      <c r="E18" s="109" t="s">
        <v>4</v>
      </c>
      <c r="F18" s="109">
        <f t="shared" si="0"/>
        <v>16</v>
      </c>
    </row>
    <row r="19" spans="4:6" s="108" customFormat="1" x14ac:dyDescent="0.2">
      <c r="D19" s="108" t="s">
        <v>112</v>
      </c>
      <c r="E19" s="109" t="s">
        <v>83</v>
      </c>
      <c r="F19" s="109">
        <f t="shared" si="0"/>
        <v>17</v>
      </c>
    </row>
    <row r="20" spans="4:6" s="108" customFormat="1" x14ac:dyDescent="0.2">
      <c r="D20" s="108" t="s">
        <v>27</v>
      </c>
      <c r="E20" s="109" t="s">
        <v>82</v>
      </c>
      <c r="F20" s="109">
        <f t="shared" si="0"/>
        <v>18</v>
      </c>
    </row>
    <row r="21" spans="4:6" s="108" customFormat="1" x14ac:dyDescent="0.2">
      <c r="D21" s="108" t="s">
        <v>113</v>
      </c>
      <c r="E21" s="109" t="s">
        <v>4</v>
      </c>
      <c r="F21" s="109">
        <f t="shared" si="0"/>
        <v>19</v>
      </c>
    </row>
    <row r="22" spans="4:6" s="108" customFormat="1" x14ac:dyDescent="0.2">
      <c r="D22" s="108" t="s">
        <v>77</v>
      </c>
      <c r="E22" s="109" t="s">
        <v>5</v>
      </c>
      <c r="F22" s="109">
        <f t="shared" si="0"/>
        <v>20</v>
      </c>
    </row>
    <row r="23" spans="4:6" s="108" customFormat="1" x14ac:dyDescent="0.2">
      <c r="D23" s="108" t="s">
        <v>114</v>
      </c>
      <c r="E23" s="109" t="s">
        <v>82</v>
      </c>
      <c r="F23" s="109">
        <f t="shared" si="0"/>
        <v>21</v>
      </c>
    </row>
    <row r="24" spans="4:6" s="108" customFormat="1" x14ac:dyDescent="0.2">
      <c r="D24" s="108" t="s">
        <v>31</v>
      </c>
      <c r="E24" s="109" t="s">
        <v>5</v>
      </c>
      <c r="F24" s="109">
        <f t="shared" si="0"/>
        <v>22</v>
      </c>
    </row>
    <row r="25" spans="4:6" s="108" customFormat="1" x14ac:dyDescent="0.2">
      <c r="D25" s="108" t="s">
        <v>72</v>
      </c>
      <c r="E25" s="109" t="s">
        <v>84</v>
      </c>
      <c r="F25" s="109">
        <f t="shared" si="0"/>
        <v>23</v>
      </c>
    </row>
    <row r="26" spans="4:6" s="108" customFormat="1" x14ac:dyDescent="0.2">
      <c r="D26" s="108" t="s">
        <v>115</v>
      </c>
      <c r="E26" s="109" t="s">
        <v>83</v>
      </c>
      <c r="F26" s="109">
        <f t="shared" si="0"/>
        <v>24</v>
      </c>
    </row>
    <row r="27" spans="4:6" s="108" customFormat="1" x14ac:dyDescent="0.2">
      <c r="E27" s="109"/>
      <c r="F27" s="109"/>
    </row>
    <row r="28" spans="4:6" s="108" customFormat="1" x14ac:dyDescent="0.2">
      <c r="E28" s="109"/>
      <c r="F28" s="109"/>
    </row>
  </sheetData>
  <phoneticPr fontId="2" type="noConversion"/>
  <conditionalFormatting sqref="G3:H26">
    <cfRule type="expression" dxfId="0" priority="59" stopIfTrue="1">
      <formula>AND($F3&gt;$B$2,$D3&lt;&gt;"")</formula>
    </cfRule>
  </conditionalFormatting>
  <dataValidations count="1">
    <dataValidation type="list" allowBlank="1" showInputMessage="1" showErrorMessage="1" sqref="B2" xr:uid="{00000000-0002-0000-0A00-000000000000}">
      <formula1>"4,5,6,7,8,9,10,11,12,13,14,15,16,17,18,19,20,21,22,23,24"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42"/>
  <sheetViews>
    <sheetView showGridLines="0" zoomScale="80" zoomScaleNormal="80" workbookViewId="0">
      <selection activeCell="F17" sqref="F17:G22"/>
    </sheetView>
  </sheetViews>
  <sheetFormatPr defaultRowHeight="12.75" customHeight="1" x14ac:dyDescent="0.15"/>
  <cols>
    <col min="1" max="1" width="21.85546875" style="34" customWidth="1"/>
    <col min="2" max="2" width="1.28515625" style="34" customWidth="1"/>
    <col min="3" max="3" width="2.85546875" style="34" customWidth="1"/>
    <col min="4" max="4" width="18.7109375" style="35" customWidth="1"/>
    <col min="5" max="5" width="5.140625" style="35" customWidth="1"/>
    <col min="6" max="7" width="4.7109375" style="36" customWidth="1"/>
    <col min="8" max="8" width="5.140625" style="35" customWidth="1"/>
    <col min="9" max="9" width="15.7109375" style="37" customWidth="1"/>
    <col min="10" max="10" width="7.5703125" style="34" customWidth="1"/>
    <col min="11" max="11" width="4.140625" style="34" customWidth="1"/>
    <col min="12" max="12" width="18.28515625" style="34" customWidth="1"/>
    <col min="13" max="13" width="5.7109375" style="34" customWidth="1"/>
    <col min="14" max="14" width="5.42578125" style="34" customWidth="1"/>
    <col min="15" max="15" width="4" style="34" customWidth="1"/>
    <col min="16" max="16" width="4.140625" style="34" customWidth="1"/>
    <col min="17" max="17" width="3.42578125" style="34" customWidth="1"/>
    <col min="18" max="19" width="4.140625" style="34" customWidth="1"/>
    <col min="20" max="20" width="3.5703125" style="34" customWidth="1"/>
    <col min="21" max="21" width="3.85546875" style="34" customWidth="1"/>
    <col min="22" max="22" width="9.28515625" style="34" customWidth="1"/>
    <col min="23" max="23" width="9.28515625" style="62" hidden="1" customWidth="1"/>
    <col min="24" max="26" width="9.28515625" style="34" hidden="1" customWidth="1"/>
    <col min="27" max="34" width="9.28515625" style="72" hidden="1" customWidth="1"/>
    <col min="35" max="42" width="9.28515625" style="64" hidden="1" customWidth="1"/>
    <col min="43" max="50" width="9.28515625" style="68" hidden="1" customWidth="1"/>
    <col min="51" max="54" width="9.28515625" style="34" hidden="1" customWidth="1"/>
    <col min="55" max="63" width="9.28515625" style="34" customWidth="1"/>
    <col min="64" max="16384" width="9.140625" style="34"/>
  </cols>
  <sheetData>
    <row r="1" spans="1:56" ht="12.75" customHeight="1" x14ac:dyDescent="0.15">
      <c r="G1" s="34"/>
    </row>
    <row r="3" spans="1:56" ht="12.75" customHeight="1" x14ac:dyDescent="0.15">
      <c r="A3" s="33"/>
      <c r="B3" s="33"/>
    </row>
    <row r="7" spans="1:56" ht="12.75" customHeight="1" x14ac:dyDescent="0.15">
      <c r="W7" s="61"/>
      <c r="X7" s="40"/>
      <c r="Y7" s="40"/>
      <c r="Z7" s="40"/>
      <c r="AA7" s="73"/>
      <c r="AB7" s="73"/>
      <c r="AC7" s="73"/>
      <c r="AD7" s="73"/>
      <c r="AE7" s="73"/>
      <c r="AF7" s="73"/>
      <c r="AG7" s="73"/>
      <c r="AH7" s="73"/>
      <c r="AI7" s="65"/>
      <c r="AJ7" s="65"/>
      <c r="AK7" s="65"/>
      <c r="AL7" s="65"/>
      <c r="AM7" s="65"/>
      <c r="AN7" s="65"/>
      <c r="AO7" s="65"/>
      <c r="AP7" s="65"/>
      <c r="AQ7" s="69"/>
      <c r="AR7" s="69"/>
      <c r="AS7" s="69"/>
      <c r="AT7" s="69"/>
      <c r="AU7" s="69"/>
      <c r="AV7" s="69"/>
      <c r="AW7" s="69"/>
      <c r="AX7" s="69"/>
      <c r="AY7" s="40"/>
      <c r="AZ7" s="40"/>
      <c r="BA7" s="40"/>
      <c r="BB7" s="40"/>
      <c r="BC7" s="40"/>
      <c r="BD7" s="40"/>
    </row>
    <row r="8" spans="1:56" s="38" customFormat="1" ht="12.75" customHeight="1" thickBot="1" x14ac:dyDescent="0.2">
      <c r="C8" s="94" t="s">
        <v>22</v>
      </c>
      <c r="D8" s="88" t="s">
        <v>17</v>
      </c>
      <c r="E8" s="41" t="s">
        <v>108</v>
      </c>
      <c r="F8" s="152" t="s">
        <v>18</v>
      </c>
      <c r="G8" s="152"/>
      <c r="H8" s="41" t="s">
        <v>108</v>
      </c>
      <c r="I8" s="41" t="s">
        <v>19</v>
      </c>
      <c r="K8" s="42" t="s">
        <v>61</v>
      </c>
      <c r="L8" s="43"/>
      <c r="M8" s="43"/>
      <c r="N8" s="43"/>
      <c r="O8" s="43"/>
      <c r="P8" s="44"/>
      <c r="Q8" s="43"/>
      <c r="R8" s="43"/>
      <c r="S8" s="43"/>
      <c r="T8" s="43"/>
      <c r="W8" s="61"/>
      <c r="X8" s="45"/>
      <c r="Y8" s="45"/>
      <c r="Z8" s="45"/>
      <c r="AA8" s="74"/>
      <c r="AB8" s="74"/>
      <c r="AC8" s="74"/>
      <c r="AD8" s="74"/>
      <c r="AE8" s="74"/>
      <c r="AF8" s="74"/>
      <c r="AG8" s="74"/>
      <c r="AH8" s="74"/>
      <c r="AI8" s="66"/>
      <c r="AJ8" s="66"/>
      <c r="AK8" s="66"/>
      <c r="AL8" s="67" t="s">
        <v>17</v>
      </c>
      <c r="AM8" s="66"/>
      <c r="AN8" s="66"/>
      <c r="AO8" s="66"/>
      <c r="AP8" s="66"/>
      <c r="AQ8" s="70"/>
      <c r="AR8" s="70"/>
      <c r="AS8" s="70"/>
      <c r="AT8" s="71" t="s">
        <v>19</v>
      </c>
      <c r="AU8" s="70"/>
      <c r="AV8" s="70"/>
      <c r="AW8" s="70"/>
      <c r="AX8" s="70"/>
      <c r="AY8" s="45"/>
      <c r="AZ8" s="46" t="s">
        <v>29</v>
      </c>
      <c r="BA8" s="45"/>
      <c r="BB8" s="45"/>
      <c r="BC8" s="45"/>
      <c r="BD8" s="45"/>
    </row>
    <row r="9" spans="1:56" ht="12.75" customHeight="1" x14ac:dyDescent="0.2">
      <c r="C9" s="95">
        <v>9</v>
      </c>
      <c r="D9" s="89" t="s">
        <v>26</v>
      </c>
      <c r="E9" s="99">
        <f>VLOOKUP(D9,'Initial Setup'!D$3:F$26, 3,FALSE)</f>
        <v>12</v>
      </c>
      <c r="F9" s="23"/>
      <c r="G9" s="23"/>
      <c r="H9" s="99">
        <f>VLOOKUP(I9,'Initial Setup'!D$3:F$26, 3,FALSE)</f>
        <v>23</v>
      </c>
      <c r="I9" s="48" t="s">
        <v>72</v>
      </c>
      <c r="K9" s="153" t="s">
        <v>28</v>
      </c>
      <c r="L9" s="155" t="s">
        <v>0</v>
      </c>
      <c r="M9" s="155" t="s">
        <v>1</v>
      </c>
      <c r="N9" s="155" t="s">
        <v>2</v>
      </c>
      <c r="O9" s="155" t="s">
        <v>4</v>
      </c>
      <c r="P9" s="155" t="s">
        <v>3</v>
      </c>
      <c r="Q9" s="155" t="s">
        <v>5</v>
      </c>
      <c r="R9" s="155" t="s">
        <v>6</v>
      </c>
      <c r="S9" s="155" t="s">
        <v>7</v>
      </c>
      <c r="T9" s="155" t="s">
        <v>20</v>
      </c>
      <c r="W9" s="63" t="s">
        <v>9</v>
      </c>
      <c r="X9" s="50" t="s">
        <v>0</v>
      </c>
      <c r="Y9" s="46" t="s">
        <v>79</v>
      </c>
      <c r="Z9" s="46" t="s">
        <v>10</v>
      </c>
      <c r="AA9" s="75" t="s">
        <v>1</v>
      </c>
      <c r="AB9" s="75" t="s">
        <v>2</v>
      </c>
      <c r="AC9" s="75" t="s">
        <v>4</v>
      </c>
      <c r="AD9" s="75" t="s">
        <v>3</v>
      </c>
      <c r="AE9" s="75" t="s">
        <v>5</v>
      </c>
      <c r="AF9" s="75" t="s">
        <v>6</v>
      </c>
      <c r="AG9" s="75" t="s">
        <v>7</v>
      </c>
      <c r="AH9" s="75" t="s">
        <v>8</v>
      </c>
      <c r="AI9" s="67" t="s">
        <v>1</v>
      </c>
      <c r="AJ9" s="67" t="s">
        <v>2</v>
      </c>
      <c r="AK9" s="67" t="s">
        <v>4</v>
      </c>
      <c r="AL9" s="67" t="s">
        <v>3</v>
      </c>
      <c r="AM9" s="67" t="s">
        <v>5</v>
      </c>
      <c r="AN9" s="67" t="s">
        <v>6</v>
      </c>
      <c r="AO9" s="67" t="s">
        <v>7</v>
      </c>
      <c r="AP9" s="67" t="s">
        <v>8</v>
      </c>
      <c r="AQ9" s="71" t="s">
        <v>1</v>
      </c>
      <c r="AR9" s="71" t="s">
        <v>2</v>
      </c>
      <c r="AS9" s="71" t="s">
        <v>4</v>
      </c>
      <c r="AT9" s="71" t="s">
        <v>3</v>
      </c>
      <c r="AU9" s="71" t="s">
        <v>5</v>
      </c>
      <c r="AV9" s="71" t="s">
        <v>6</v>
      </c>
      <c r="AW9" s="71" t="s">
        <v>7</v>
      </c>
      <c r="AX9" s="71" t="s">
        <v>8</v>
      </c>
      <c r="AY9" s="46" t="s">
        <v>14</v>
      </c>
      <c r="AZ9" s="46" t="s">
        <v>11</v>
      </c>
      <c r="BA9" s="46" t="s">
        <v>12</v>
      </c>
      <c r="BB9" s="46" t="s">
        <v>44</v>
      </c>
      <c r="BC9" s="50"/>
      <c r="BD9" s="51"/>
    </row>
    <row r="10" spans="1:56" ht="12.75" customHeight="1" x14ac:dyDescent="0.2">
      <c r="C10" s="95">
        <v>10</v>
      </c>
      <c r="D10" s="89" t="s">
        <v>37</v>
      </c>
      <c r="E10" s="99">
        <f>VLOOKUP(D10,'Initial Setup'!D$3:F$26, 3,FALSE)</f>
        <v>5</v>
      </c>
      <c r="F10" s="23"/>
      <c r="G10" s="23"/>
      <c r="H10" s="99">
        <f>VLOOKUP(I10,'Initial Setup'!D$3:F$26, 3,FALSE)</f>
        <v>11</v>
      </c>
      <c r="I10" s="48" t="s">
        <v>40</v>
      </c>
      <c r="K10" s="162"/>
      <c r="L10" s="161"/>
      <c r="M10" s="161"/>
      <c r="N10" s="161"/>
      <c r="O10" s="161"/>
      <c r="P10" s="161"/>
      <c r="Q10" s="161"/>
      <c r="R10" s="161"/>
      <c r="S10" s="161"/>
      <c r="T10" s="161"/>
      <c r="W10" s="61">
        <f>AY10+AZ10+BA10+BB10</f>
        <v>2</v>
      </c>
      <c r="X10" s="53" t="s">
        <v>26</v>
      </c>
      <c r="Y10" s="54">
        <f>IF(X10&lt;&gt;"",VLOOKUP(X10,'Initial Setup'!D$3:'Initial Setup'!F$26,3,FALSE),"")</f>
        <v>12</v>
      </c>
      <c r="Z10" s="54">
        <f>COUNTIF($D$9:$D$14,X10)+COUNTIF($I$9:$I$14,X10)</f>
        <v>3</v>
      </c>
      <c r="AA10" s="74">
        <f>AB10+AC10+AD10</f>
        <v>0</v>
      </c>
      <c r="AB10" s="74">
        <f t="shared" ref="AB10:AF13" si="0">AJ10+AR10</f>
        <v>0</v>
      </c>
      <c r="AC10" s="74">
        <f t="shared" si="0"/>
        <v>0</v>
      </c>
      <c r="AD10" s="74">
        <f t="shared" si="0"/>
        <v>0</v>
      </c>
      <c r="AE10" s="74">
        <f t="shared" si="0"/>
        <v>0</v>
      </c>
      <c r="AF10" s="74">
        <f t="shared" si="0"/>
        <v>0</v>
      </c>
      <c r="AG10" s="74">
        <f>IF(Y10&lt;1,-100,AO10+AW10)</f>
        <v>0</v>
      </c>
      <c r="AH10" s="74">
        <f>AP10+AX10</f>
        <v>0</v>
      </c>
      <c r="AI10" s="66">
        <f>AJ10+AK10+AL10</f>
        <v>0</v>
      </c>
      <c r="AJ10" s="66">
        <f>SUMPRODUCT((D$9:D$14=X10)*(F$9:F$14&gt;G$9:G$14))</f>
        <v>0</v>
      </c>
      <c r="AK10" s="66">
        <f>SUMPRODUCT((D$9:D$14=X10)*(F$9:F$14=G$9:G$14)*(F$9:F$14&lt;&gt;""))</f>
        <v>0</v>
      </c>
      <c r="AL10" s="66">
        <f>SUMPRODUCT((D$9:D$14=X10)*(F$9:F$14&lt;G$9:G$14))</f>
        <v>0</v>
      </c>
      <c r="AM10" s="66">
        <f>SUMIF(D$9:D$14,X10,F$9:F$14)</f>
        <v>0</v>
      </c>
      <c r="AN10" s="66">
        <f>SUMIF(D$9:D$14,X10,G$9:G$14)</f>
        <v>0</v>
      </c>
      <c r="AO10" s="66">
        <f>AM10-AN10</f>
        <v>0</v>
      </c>
      <c r="AP10" s="66">
        <f>AJ10*3+AK10*1</f>
        <v>0</v>
      </c>
      <c r="AQ10" s="70">
        <f>AR10+AS10+AT10</f>
        <v>0</v>
      </c>
      <c r="AR10" s="70">
        <f>SUMPRODUCT((I$9:I$14=X10)*(F$9:F$14&lt;G$9:G$14))</f>
        <v>0</v>
      </c>
      <c r="AS10" s="70">
        <f>SUMPRODUCT((I$9:I$14=X10)*(F$9:F$14=G$9:G$14)*(G$9:G$14&lt;&gt;""))</f>
        <v>0</v>
      </c>
      <c r="AT10" s="70">
        <f>SUMPRODUCT((I$9:I$14=X10)*(F$9:F$14&gt;G$9:G$14))</f>
        <v>0</v>
      </c>
      <c r="AU10" s="70">
        <f>SUMIF(I$9:I$14,X10,G$9:G$14)</f>
        <v>0</v>
      </c>
      <c r="AV10" s="70">
        <f>SUMIF(I$9:I$14,X10,F$9:F$14)</f>
        <v>0</v>
      </c>
      <c r="AW10" s="70">
        <f>AU10-AV10</f>
        <v>0</v>
      </c>
      <c r="AX10" s="70">
        <f>AR10*3+AS10*1</f>
        <v>0</v>
      </c>
      <c r="AY10" s="45">
        <f>RANK(AH10,AH$10:AH$13)</f>
        <v>1</v>
      </c>
      <c r="AZ10" s="45">
        <f>SUMPRODUCT((AH$10:AH$13=AH10)*(AG$10:AG$13&gt;AG10))</f>
        <v>0</v>
      </c>
      <c r="BA10" s="45">
        <f>SUMPRODUCT((AH$10:AH$13=AH10)*(AG$10:AG$13=AG10)*(AE$10:AE$13&gt;AE10))</f>
        <v>0</v>
      </c>
      <c r="BB10" s="45">
        <f>SUMPRODUCT((AH$10:AH$13=AH10)*(AG$10:AG$13=AG10)*(AE$10:AE$13=AE10)*(Y$10:Y$13&gt;Y10))</f>
        <v>1</v>
      </c>
      <c r="BC10" s="51"/>
      <c r="BD10" s="51"/>
    </row>
    <row r="11" spans="1:56" ht="12.75" customHeight="1" x14ac:dyDescent="0.2">
      <c r="C11" s="95">
        <v>19</v>
      </c>
      <c r="D11" s="89" t="s">
        <v>40</v>
      </c>
      <c r="E11" s="99">
        <f>VLOOKUP(D11,'Initial Setup'!D$3:F$26, 3,FALSE)</f>
        <v>11</v>
      </c>
      <c r="F11" s="23"/>
      <c r="G11" s="23"/>
      <c r="H11" s="99">
        <f>VLOOKUP(I11,'Initial Setup'!D$3:F$26, 3,FALSE)</f>
        <v>23</v>
      </c>
      <c r="I11" s="48" t="s">
        <v>72</v>
      </c>
      <c r="K11" s="90">
        <v>1</v>
      </c>
      <c r="L11" s="91" t="str">
        <f>IF(K11&lt;&gt;"",VLOOKUP(K11,W$10:AX$13,2,FALSE),"")</f>
        <v>Slovakia</v>
      </c>
      <c r="M11" s="92">
        <f>IF($K11&lt;&gt;"",VLOOKUP($L11,$X$10:$AX$13,4,FALSE),"")</f>
        <v>0</v>
      </c>
      <c r="N11" s="92">
        <f>IF($K11&lt;&gt;"",VLOOKUP($L11,$X$10:$AX$13,5,FALSE),"")</f>
        <v>0</v>
      </c>
      <c r="O11" s="92">
        <f>IF($K11&lt;&gt;"",VLOOKUP($L11,$X$10:$AX$13,6,FALSE),"")</f>
        <v>0</v>
      </c>
      <c r="P11" s="92">
        <f>IF($K11&lt;&gt;"",VLOOKUP($L11,$X$10:$AX$13,7,FALSE),"")</f>
        <v>0</v>
      </c>
      <c r="Q11" s="92">
        <f>IF($K11&lt;&gt;"",VLOOKUP($L11,$X$10:$AX$13,8,FALSE),"")</f>
        <v>0</v>
      </c>
      <c r="R11" s="92">
        <f>IF($K11&lt;&gt;"",VLOOKUP($L11,$X$10:$AX$13,9,FALSE),"")</f>
        <v>0</v>
      </c>
      <c r="S11" s="92">
        <f>IF($K11&lt;&gt;"",VLOOKUP($L11,$X$10:$AX$13,10,FALSE),"")</f>
        <v>0</v>
      </c>
      <c r="T11" s="93">
        <f>IF($K11&lt;&gt;"",VLOOKUP($L11,$X$10:$AX$13,11,FALSE),"")</f>
        <v>0</v>
      </c>
      <c r="W11" s="61">
        <f>AY11+AZ11+BA11+BB11</f>
        <v>1</v>
      </c>
      <c r="X11" s="53" t="s">
        <v>72</v>
      </c>
      <c r="Y11" s="54">
        <f>IF(X11&lt;&gt;"",VLOOKUP(X11,'Initial Setup'!D$3:'Initial Setup'!F$26,3,FALSE),"")</f>
        <v>23</v>
      </c>
      <c r="Z11" s="54">
        <f>COUNTIF($D$9:$D$14,X11)+COUNTIF($I$9:$I$14,X11)</f>
        <v>3</v>
      </c>
      <c r="AA11" s="74">
        <f>AB11+AC11+AD11</f>
        <v>0</v>
      </c>
      <c r="AB11" s="74">
        <f t="shared" si="0"/>
        <v>0</v>
      </c>
      <c r="AC11" s="74">
        <f t="shared" si="0"/>
        <v>0</v>
      </c>
      <c r="AD11" s="74">
        <f t="shared" si="0"/>
        <v>0</v>
      </c>
      <c r="AE11" s="74">
        <f t="shared" si="0"/>
        <v>0</v>
      </c>
      <c r="AF11" s="74">
        <f t="shared" si="0"/>
        <v>0</v>
      </c>
      <c r="AG11" s="74">
        <f>IF(Y11&lt;1,-100,AO11+AW11)</f>
        <v>0</v>
      </c>
      <c r="AH11" s="74">
        <f>AP11+AX11</f>
        <v>0</v>
      </c>
      <c r="AI11" s="66">
        <f>AJ11+AK11+AL11</f>
        <v>0</v>
      </c>
      <c r="AJ11" s="66">
        <f>SUMPRODUCT((D$9:D$14=X11)*(F$9:F$14&gt;G$9:G$14))</f>
        <v>0</v>
      </c>
      <c r="AK11" s="66">
        <f>SUMPRODUCT((D$9:D$14=X11)*(F$9:F$14=G$9:G$14)*(F$9:F$14&lt;&gt;""))</f>
        <v>0</v>
      </c>
      <c r="AL11" s="66">
        <f>SUMPRODUCT((D$9:D$14=X11)*(F$9:F$14&lt;G$9:G$14))</f>
        <v>0</v>
      </c>
      <c r="AM11" s="66">
        <f>SUMIF(D$9:D$14,X11,F$9:F$14)</f>
        <v>0</v>
      </c>
      <c r="AN11" s="66">
        <f>SUMIF(D$9:D$14,X11,G$9:G$14)</f>
        <v>0</v>
      </c>
      <c r="AO11" s="66">
        <f>AM11-AN11</f>
        <v>0</v>
      </c>
      <c r="AP11" s="66">
        <f>AJ11*3+AK11*1</f>
        <v>0</v>
      </c>
      <c r="AQ11" s="70">
        <f>AR11+AS11+AT11</f>
        <v>0</v>
      </c>
      <c r="AR11" s="70">
        <f>SUMPRODUCT((I$9:I$14=X11)*(F$9:F$14&lt;G$9:G$14))</f>
        <v>0</v>
      </c>
      <c r="AS11" s="70">
        <f>SUMPRODUCT((I$9:I$14=X11)*(F$9:F$14=G$9:G$14)*(G$9:G$14&lt;&gt;""))</f>
        <v>0</v>
      </c>
      <c r="AT11" s="70">
        <f>SUMPRODUCT((I$9:I$14=X11)*(F$9:F$14&gt;G$9:G$14))</f>
        <v>0</v>
      </c>
      <c r="AU11" s="70">
        <f>SUMIF(I$9:I$14,X11,G$9:G$14)</f>
        <v>0</v>
      </c>
      <c r="AV11" s="70">
        <f>SUMIF(I$9:I$14,X11,F$9:F$14)</f>
        <v>0</v>
      </c>
      <c r="AW11" s="70">
        <f>AU11-AV11</f>
        <v>0</v>
      </c>
      <c r="AX11" s="70">
        <f>AR11*3+AS11*1</f>
        <v>0</v>
      </c>
      <c r="AY11" s="45">
        <f>RANK(AH11,AH$10:AH$13)</f>
        <v>1</v>
      </c>
      <c r="AZ11" s="45">
        <f>SUMPRODUCT((AH$10:AH$13=AH11)*(AG$10:AG$13&gt;AG11))</f>
        <v>0</v>
      </c>
      <c r="BA11" s="45">
        <f>SUMPRODUCT((AH$10:AH$13=AH11)*(AG$10:AG$13=AG11)*(AE$10:AE$13&gt;AE11))</f>
        <v>0</v>
      </c>
      <c r="BB11" s="45">
        <f>SUMPRODUCT((AH$10:AH$13=AH11)*(AG$10:AG$13=AG11)*(AE$10:AE$13=AE11)*(Y$10:Y$13&gt;Y11))</f>
        <v>0</v>
      </c>
      <c r="BC11" s="51"/>
      <c r="BD11" s="51"/>
    </row>
    <row r="12" spans="1:56" ht="12.75" customHeight="1" x14ac:dyDescent="0.2">
      <c r="C12" s="95">
        <v>22</v>
      </c>
      <c r="D12" s="89" t="s">
        <v>37</v>
      </c>
      <c r="E12" s="99">
        <f>VLOOKUP(D12,'Initial Setup'!D$3:F$26, 3,FALSE)</f>
        <v>5</v>
      </c>
      <c r="F12" s="23"/>
      <c r="G12" s="23"/>
      <c r="H12" s="99">
        <f>VLOOKUP(I12,'Initial Setup'!D$3:F$26, 3,FALSE)</f>
        <v>12</v>
      </c>
      <c r="I12" s="48" t="s">
        <v>26</v>
      </c>
      <c r="K12" s="90">
        <f>IF(K11&lt;&gt;"",IF(K11='Initial Setup'!$B$2,"",K11+1),"")</f>
        <v>2</v>
      </c>
      <c r="L12" s="91" t="str">
        <f>IF(K12&lt;&gt;"",VLOOKUP(K12,W$10:AX$13,2,FALSE),"")</f>
        <v>Poland</v>
      </c>
      <c r="M12" s="92">
        <f>IF($K12&lt;&gt;"",VLOOKUP($L12,$X$10:$AX$13,4,FALSE),"")</f>
        <v>0</v>
      </c>
      <c r="N12" s="92">
        <f>IF($K12&lt;&gt;"",VLOOKUP($L12,$X$10:$AX$13,5,FALSE),"")</f>
        <v>0</v>
      </c>
      <c r="O12" s="92">
        <f>IF($K12&lt;&gt;"",VLOOKUP($L12,$X$10:$AX$13,6,FALSE),"")</f>
        <v>0</v>
      </c>
      <c r="P12" s="92">
        <f>IF($K12&lt;&gt;"",VLOOKUP($L12,$X$10:$AX$13,7,FALSE),"")</f>
        <v>0</v>
      </c>
      <c r="Q12" s="92">
        <f>IF($K12&lt;&gt;"",VLOOKUP($L12,$X$10:$AX$13,8,FALSE),"")</f>
        <v>0</v>
      </c>
      <c r="R12" s="92">
        <f>IF($K12&lt;&gt;"",VLOOKUP($L12,$X$10:$AX$13,9,FALSE),"")</f>
        <v>0</v>
      </c>
      <c r="S12" s="92">
        <f>IF($K12&lt;&gt;"",VLOOKUP($L12,$X$10:$AX$13,10,FALSE),"")</f>
        <v>0</v>
      </c>
      <c r="T12" s="93">
        <f>IF($K12&lt;&gt;"",VLOOKUP($L12,$X$10:$AX$13,11,FALSE),"")</f>
        <v>0</v>
      </c>
      <c r="W12" s="61">
        <f>AY12+AZ12+BA12+BB12</f>
        <v>4</v>
      </c>
      <c r="X12" s="53" t="s">
        <v>37</v>
      </c>
      <c r="Y12" s="54">
        <f>IF(X12&lt;&gt;"",VLOOKUP(X12,'Initial Setup'!D$3:'Initial Setup'!F$26,3,FALSE),"")</f>
        <v>5</v>
      </c>
      <c r="Z12" s="54">
        <f>COUNTIF($D$9:$D$14,X12)+COUNTIF($I$9:$I$14,X12)</f>
        <v>3</v>
      </c>
      <c r="AA12" s="74">
        <f>AB12+AC12+AD12</f>
        <v>0</v>
      </c>
      <c r="AB12" s="74">
        <f t="shared" si="0"/>
        <v>0</v>
      </c>
      <c r="AC12" s="74">
        <f t="shared" si="0"/>
        <v>0</v>
      </c>
      <c r="AD12" s="74">
        <f t="shared" si="0"/>
        <v>0</v>
      </c>
      <c r="AE12" s="74">
        <f t="shared" si="0"/>
        <v>0</v>
      </c>
      <c r="AF12" s="74">
        <f t="shared" si="0"/>
        <v>0</v>
      </c>
      <c r="AG12" s="74">
        <f>IF(Y12&lt;1,-100,AO12+AW12)</f>
        <v>0</v>
      </c>
      <c r="AH12" s="74">
        <f>AP12+AX12</f>
        <v>0</v>
      </c>
      <c r="AI12" s="66">
        <f>AJ12+AK12+AL12</f>
        <v>0</v>
      </c>
      <c r="AJ12" s="66">
        <f>SUMPRODUCT((D$9:D$14=X12)*(F$9:F$14&gt;G$9:G$14))</f>
        <v>0</v>
      </c>
      <c r="AK12" s="66">
        <f>SUMPRODUCT((D$9:D$14=X12)*(F$9:F$14=G$9:G$14)*(F$9:F$14&lt;&gt;""))</f>
        <v>0</v>
      </c>
      <c r="AL12" s="66">
        <f>SUMPRODUCT((D$9:D$14=X12)*(F$9:F$14&lt;G$9:G$14))</f>
        <v>0</v>
      </c>
      <c r="AM12" s="66">
        <f>SUMIF(D$9:D$14,X12,F$9:F$14)</f>
        <v>0</v>
      </c>
      <c r="AN12" s="66">
        <f>SUMIF(D$9:D$14,X12,G$9:G$14)</f>
        <v>0</v>
      </c>
      <c r="AO12" s="66">
        <f>AM12-AN12</f>
        <v>0</v>
      </c>
      <c r="AP12" s="66">
        <f>AJ12*3+AK12*1</f>
        <v>0</v>
      </c>
      <c r="AQ12" s="70">
        <f>AR12+AS12+AT12</f>
        <v>0</v>
      </c>
      <c r="AR12" s="70">
        <f>SUMPRODUCT((I$9:I$14=X12)*(F$9:F$14&lt;G$9:G$14))</f>
        <v>0</v>
      </c>
      <c r="AS12" s="70">
        <f>SUMPRODUCT((I$9:I$14=X12)*(F$9:F$14=G$9:G$14)*(G$9:G$14&lt;&gt;""))</f>
        <v>0</v>
      </c>
      <c r="AT12" s="70">
        <f>SUMPRODUCT((I$9:I$14=X12)*(F$9:F$14&gt;G$9:G$14))</f>
        <v>0</v>
      </c>
      <c r="AU12" s="70">
        <f>SUMIF(I$9:I$14,X12,G$9:G$14)</f>
        <v>0</v>
      </c>
      <c r="AV12" s="70">
        <f>SUMIF(I$9:I$14,X12,F$9:F$14)</f>
        <v>0</v>
      </c>
      <c r="AW12" s="70">
        <f>AU12-AV12</f>
        <v>0</v>
      </c>
      <c r="AX12" s="70">
        <f>AR12*3+AS12*1</f>
        <v>0</v>
      </c>
      <c r="AY12" s="45">
        <f>RANK(AH12,AH$10:AH$13)</f>
        <v>1</v>
      </c>
      <c r="AZ12" s="45">
        <f>SUMPRODUCT((AH$10:AH$13=AH12)*(AG$10:AG$13&gt;AG12))</f>
        <v>0</v>
      </c>
      <c r="BA12" s="45">
        <f>SUMPRODUCT((AH$10:AH$13=AH12)*(AG$10:AG$13=AG12)*(AE$10:AE$13&gt;AE12))</f>
        <v>0</v>
      </c>
      <c r="BB12" s="45">
        <f>SUMPRODUCT((AH$10:AH$13=AH12)*(AG$10:AG$13=AG12)*(AE$10:AE$13=AE12)*(Y$10:Y$13&gt;Y12))</f>
        <v>3</v>
      </c>
      <c r="BC12" s="51"/>
      <c r="BD12" s="51"/>
    </row>
    <row r="13" spans="1:56" ht="12.75" customHeight="1" x14ac:dyDescent="0.2">
      <c r="C13" s="95">
        <v>36</v>
      </c>
      <c r="D13" s="89" t="s">
        <v>40</v>
      </c>
      <c r="E13" s="99">
        <f>VLOOKUP(D13,'Initial Setup'!D$3:F$26, 3,FALSE)</f>
        <v>11</v>
      </c>
      <c r="F13" s="23"/>
      <c r="G13" s="23"/>
      <c r="H13" s="99">
        <f>VLOOKUP(I13,'Initial Setup'!D$3:F$26, 3,FALSE)</f>
        <v>12</v>
      </c>
      <c r="I13" s="48" t="s">
        <v>26</v>
      </c>
      <c r="K13" s="90">
        <f>IF(K12&lt;&gt;"",IF(K12='Initial Setup'!$B$2,"",K12+1),"")</f>
        <v>3</v>
      </c>
      <c r="L13" s="91" t="str">
        <f>IF(K13&lt;&gt;"",VLOOKUP(K13,W$10:AX$13,2,FALSE),"")</f>
        <v>Sweden</v>
      </c>
      <c r="M13" s="92">
        <f>IF($K13&lt;&gt;"",VLOOKUP($L13,$X$10:$AX$13,4,FALSE),"")</f>
        <v>0</v>
      </c>
      <c r="N13" s="92">
        <f>IF($K13&lt;&gt;"",VLOOKUP($L13,$X$10:$AX$13,5,FALSE),"")</f>
        <v>0</v>
      </c>
      <c r="O13" s="92">
        <f>IF($K13&lt;&gt;"",VLOOKUP($L13,$X$10:$AX$13,6,FALSE),"")</f>
        <v>0</v>
      </c>
      <c r="P13" s="92">
        <f>IF($K13&lt;&gt;"",VLOOKUP($L13,$X$10:$AX$13,7,FALSE),"")</f>
        <v>0</v>
      </c>
      <c r="Q13" s="92">
        <f>IF($K13&lt;&gt;"",VLOOKUP($L13,$X$10:$AX$13,8,FALSE),"")</f>
        <v>0</v>
      </c>
      <c r="R13" s="92">
        <f>IF($K13&lt;&gt;"",VLOOKUP($L13,$X$10:$AX$13,9,FALSE),"")</f>
        <v>0</v>
      </c>
      <c r="S13" s="92">
        <f>IF($K13&lt;&gt;"",VLOOKUP($L13,$X$10:$AX$13,10,FALSE),"")</f>
        <v>0</v>
      </c>
      <c r="T13" s="93">
        <f>IF($K13&lt;&gt;"",VLOOKUP($L13,$X$10:$AX$13,11,FALSE),"")</f>
        <v>0</v>
      </c>
      <c r="W13" s="61">
        <f>AY13+AZ13+BA13+BB13</f>
        <v>3</v>
      </c>
      <c r="X13" s="53" t="s">
        <v>40</v>
      </c>
      <c r="Y13" s="54">
        <f>IF(X13&lt;&gt;"",VLOOKUP(X13,'Initial Setup'!D$3:'Initial Setup'!F$26,3,FALSE),"")</f>
        <v>11</v>
      </c>
      <c r="Z13" s="54">
        <f>COUNTIF($D$9:$D$14,X13)+COUNTIF($I$9:$I$14,X13)</f>
        <v>3</v>
      </c>
      <c r="AA13" s="74">
        <f>AB13+AC13+AD13</f>
        <v>0</v>
      </c>
      <c r="AB13" s="74">
        <f t="shared" si="0"/>
        <v>0</v>
      </c>
      <c r="AC13" s="74">
        <f t="shared" si="0"/>
        <v>0</v>
      </c>
      <c r="AD13" s="74">
        <f t="shared" si="0"/>
        <v>0</v>
      </c>
      <c r="AE13" s="74">
        <f t="shared" si="0"/>
        <v>0</v>
      </c>
      <c r="AF13" s="74">
        <f t="shared" si="0"/>
        <v>0</v>
      </c>
      <c r="AG13" s="74">
        <f>IF(Y13&lt;1,-100,AO13+AW13)</f>
        <v>0</v>
      </c>
      <c r="AH13" s="74">
        <f>AP13+AX13</f>
        <v>0</v>
      </c>
      <c r="AI13" s="66">
        <f>AJ13+AK13+AL13</f>
        <v>0</v>
      </c>
      <c r="AJ13" s="66">
        <f>SUMPRODUCT((D$9:D$14=X13)*(F$9:F$14&gt;G$9:G$14))</f>
        <v>0</v>
      </c>
      <c r="AK13" s="66">
        <f>SUMPRODUCT((D$9:D$14=X13)*(F$9:F$14=G$9:G$14)*(F$9:F$14&lt;&gt;""))</f>
        <v>0</v>
      </c>
      <c r="AL13" s="66">
        <f>SUMPRODUCT((D$9:D$14=X13)*(F$9:F$14&lt;G$9:G$14))</f>
        <v>0</v>
      </c>
      <c r="AM13" s="66">
        <f>SUMIF(D$9:D$14,X13,F$9:F$14)</f>
        <v>0</v>
      </c>
      <c r="AN13" s="66">
        <f>SUMIF(D$9:D$14,X13,G$9:G$14)</f>
        <v>0</v>
      </c>
      <c r="AO13" s="66">
        <f>AM13-AN13</f>
        <v>0</v>
      </c>
      <c r="AP13" s="66">
        <f>AJ13*3+AK13*1</f>
        <v>0</v>
      </c>
      <c r="AQ13" s="70">
        <f>AR13+AS13+AT13</f>
        <v>0</v>
      </c>
      <c r="AR13" s="70">
        <f>SUMPRODUCT((I$9:I$14=X13)*(F$9:F$14&lt;G$9:G$14))</f>
        <v>0</v>
      </c>
      <c r="AS13" s="70">
        <f>SUMPRODUCT((I$9:I$14=X13)*(F$9:F$14=G$9:G$14)*(G$9:G$14&lt;&gt;""))</f>
        <v>0</v>
      </c>
      <c r="AT13" s="70">
        <f>SUMPRODUCT((I$9:I$14=X13)*(F$9:F$14&gt;G$9:G$14))</f>
        <v>0</v>
      </c>
      <c r="AU13" s="70">
        <f>SUMIF(I$9:I$14,X13,G$9:G$14)</f>
        <v>0</v>
      </c>
      <c r="AV13" s="70">
        <f>SUMIF(I$9:I$14,X13,F$9:F$14)</f>
        <v>0</v>
      </c>
      <c r="AW13" s="70">
        <f>AU13-AV13</f>
        <v>0</v>
      </c>
      <c r="AX13" s="70">
        <f>AR13*3+AS13*1</f>
        <v>0</v>
      </c>
      <c r="AY13" s="45">
        <f>RANK(AH13,AH$10:AH$13)</f>
        <v>1</v>
      </c>
      <c r="AZ13" s="45">
        <f>SUMPRODUCT((AH$10:AH$13=AH13)*(AG$10:AG$13&gt;AG13))</f>
        <v>0</v>
      </c>
      <c r="BA13" s="45">
        <f>SUMPRODUCT((AH$10:AH$13=AH13)*(AG$10:AG$13=AG13)*(AE$10:AE$13&gt;AE13))</f>
        <v>0</v>
      </c>
      <c r="BB13" s="45">
        <f>SUMPRODUCT((AH$10:AH$13=AH13)*(AG$10:AG$13=AG13)*(AE$10:AE$13=AE13)*(Y$10:Y$13&gt;Y13))</f>
        <v>2</v>
      </c>
      <c r="BC13" s="51"/>
      <c r="BD13" s="51"/>
    </row>
    <row r="14" spans="1:56" ht="12.75" customHeight="1" x14ac:dyDescent="0.2">
      <c r="C14" s="95">
        <v>35</v>
      </c>
      <c r="D14" s="89" t="s">
        <v>72</v>
      </c>
      <c r="E14" s="99">
        <f>VLOOKUP(D14,'Initial Setup'!D$3:F$26, 3,FALSE)</f>
        <v>23</v>
      </c>
      <c r="F14" s="23"/>
      <c r="G14" s="23"/>
      <c r="H14" s="99">
        <f>VLOOKUP(I14,'Initial Setup'!D$3:F$26, 3,FALSE)</f>
        <v>5</v>
      </c>
      <c r="I14" s="48" t="s">
        <v>37</v>
      </c>
      <c r="K14" s="90">
        <f>IF(K13&lt;&gt;"",IF(K13='Initial Setup'!$B$2,"",K13+1),"")</f>
        <v>4</v>
      </c>
      <c r="L14" s="91" t="str">
        <f>IF(K14&lt;&gt;"",VLOOKUP(K14,W$10:AX$13,2,FALSE),"")</f>
        <v>Spain</v>
      </c>
      <c r="M14" s="92">
        <f>IF($K14&lt;&gt;"",VLOOKUP($L14,$X$10:$AX$13,4,FALSE),"")</f>
        <v>0</v>
      </c>
      <c r="N14" s="92">
        <f>IF($K14&lt;&gt;"",VLOOKUP($L14,$X$10:$AX$13,5,FALSE),"")</f>
        <v>0</v>
      </c>
      <c r="O14" s="92">
        <f>IF($K14&lt;&gt;"",VLOOKUP($L14,$X$10:$AX$13,6,FALSE),"")</f>
        <v>0</v>
      </c>
      <c r="P14" s="92">
        <f>IF($K14&lt;&gt;"",VLOOKUP($L14,$X$10:$AX$13,7,FALSE),"")</f>
        <v>0</v>
      </c>
      <c r="Q14" s="92">
        <f>IF($K14&lt;&gt;"",VLOOKUP($L14,$X$10:$AX$13,8,FALSE),"")</f>
        <v>0</v>
      </c>
      <c r="R14" s="92">
        <f>IF($K14&lt;&gt;"",VLOOKUP($L14,$X$10:$AX$13,9,FALSE),"")</f>
        <v>0</v>
      </c>
      <c r="S14" s="92">
        <f>IF($K14&lt;&gt;"",VLOOKUP($L14,$X$10:$AX$13,10,FALSE),"")</f>
        <v>0</v>
      </c>
      <c r="T14" s="93">
        <f>IF($K14&lt;&gt;"",VLOOKUP($L14,$X$10:$AX$13,11,FALSE),"")</f>
        <v>0</v>
      </c>
      <c r="W14" s="61"/>
      <c r="X14" s="51"/>
      <c r="Y14" s="51"/>
      <c r="Z14" s="51"/>
      <c r="AY14" s="51"/>
      <c r="AZ14" s="51"/>
      <c r="BA14" s="51"/>
      <c r="BB14" s="51"/>
      <c r="BC14" s="51"/>
      <c r="BD14" s="51"/>
    </row>
    <row r="15" spans="1:56" ht="12.75" customHeight="1" x14ac:dyDescent="0.15">
      <c r="W15" s="61"/>
      <c r="X15" s="51"/>
      <c r="Y15" s="51"/>
      <c r="Z15" s="51"/>
      <c r="AY15" s="51"/>
      <c r="AZ15" s="51"/>
      <c r="BA15" s="51"/>
      <c r="BB15" s="51"/>
      <c r="BC15" s="51"/>
      <c r="BD15" s="51"/>
    </row>
    <row r="16" spans="1:56" s="38" customFormat="1" ht="12.75" customHeight="1" thickBot="1" x14ac:dyDescent="0.2">
      <c r="A16" s="34"/>
      <c r="B16" s="34"/>
      <c r="C16" s="94" t="s">
        <v>22</v>
      </c>
      <c r="D16" s="88" t="s">
        <v>17</v>
      </c>
      <c r="E16" s="41" t="s">
        <v>108</v>
      </c>
      <c r="F16" s="152" t="s">
        <v>18</v>
      </c>
      <c r="G16" s="152"/>
      <c r="H16" s="41" t="s">
        <v>108</v>
      </c>
      <c r="I16" s="41" t="s">
        <v>19</v>
      </c>
      <c r="K16" s="42" t="s">
        <v>62</v>
      </c>
      <c r="L16" s="43"/>
      <c r="M16" s="43"/>
      <c r="N16" s="43"/>
      <c r="O16" s="43"/>
      <c r="P16" s="44"/>
      <c r="Q16" s="43"/>
      <c r="R16" s="43"/>
      <c r="S16" s="43"/>
      <c r="T16" s="43"/>
      <c r="W16" s="61"/>
      <c r="X16" s="45"/>
      <c r="Y16" s="45"/>
      <c r="Z16" s="45"/>
      <c r="AA16" s="74"/>
      <c r="AB16" s="74"/>
      <c r="AC16" s="74"/>
      <c r="AD16" s="74"/>
      <c r="AE16" s="74"/>
      <c r="AF16" s="74"/>
      <c r="AG16" s="74"/>
      <c r="AH16" s="74"/>
      <c r="AI16" s="66"/>
      <c r="AJ16" s="66"/>
      <c r="AK16" s="66"/>
      <c r="AL16" s="67" t="s">
        <v>17</v>
      </c>
      <c r="AM16" s="66"/>
      <c r="AN16" s="66"/>
      <c r="AO16" s="66"/>
      <c r="AP16" s="66"/>
      <c r="AQ16" s="70"/>
      <c r="AR16" s="70"/>
      <c r="AS16" s="70"/>
      <c r="AT16" s="71" t="s">
        <v>19</v>
      </c>
      <c r="AU16" s="70"/>
      <c r="AV16" s="70"/>
      <c r="AW16" s="70"/>
      <c r="AX16" s="70"/>
      <c r="AY16" s="45"/>
      <c r="AZ16" s="46" t="s">
        <v>29</v>
      </c>
      <c r="BA16" s="45"/>
      <c r="BB16" s="45"/>
      <c r="BC16" s="45"/>
      <c r="BD16" s="45"/>
    </row>
    <row r="17" spans="1:56" ht="12.75" customHeight="1" x14ac:dyDescent="0.2">
      <c r="C17" s="95">
        <v>11</v>
      </c>
      <c r="D17" s="89" t="s">
        <v>77</v>
      </c>
      <c r="E17" s="99">
        <f>VLOOKUP(D17,'Initial Setup'!D$3:F$26, 3,FALSE)</f>
        <v>20</v>
      </c>
      <c r="F17" s="23"/>
      <c r="G17" s="23"/>
      <c r="H17" s="99">
        <f>VLOOKUP(I17,'Initial Setup'!D$3:F$26, 3,FALSE)</f>
        <v>22</v>
      </c>
      <c r="I17" s="48" t="s">
        <v>31</v>
      </c>
      <c r="K17" s="153" t="s">
        <v>28</v>
      </c>
      <c r="L17" s="155" t="s">
        <v>0</v>
      </c>
      <c r="M17" s="155" t="s">
        <v>1</v>
      </c>
      <c r="N17" s="155" t="s">
        <v>2</v>
      </c>
      <c r="O17" s="155" t="s">
        <v>4</v>
      </c>
      <c r="P17" s="155" t="s">
        <v>3</v>
      </c>
      <c r="Q17" s="155" t="s">
        <v>5</v>
      </c>
      <c r="R17" s="155" t="s">
        <v>6</v>
      </c>
      <c r="S17" s="155" t="s">
        <v>7</v>
      </c>
      <c r="T17" s="155" t="s">
        <v>20</v>
      </c>
      <c r="W17" s="63" t="s">
        <v>9</v>
      </c>
      <c r="X17" s="50" t="s">
        <v>0</v>
      </c>
      <c r="Y17" s="46" t="s">
        <v>79</v>
      </c>
      <c r="Z17" s="46" t="s">
        <v>10</v>
      </c>
      <c r="AA17" s="75" t="s">
        <v>1</v>
      </c>
      <c r="AB17" s="75" t="s">
        <v>2</v>
      </c>
      <c r="AC17" s="75" t="s">
        <v>4</v>
      </c>
      <c r="AD17" s="75" t="s">
        <v>3</v>
      </c>
      <c r="AE17" s="75" t="s">
        <v>5</v>
      </c>
      <c r="AF17" s="75" t="s">
        <v>6</v>
      </c>
      <c r="AG17" s="75" t="s">
        <v>7</v>
      </c>
      <c r="AH17" s="75" t="s">
        <v>8</v>
      </c>
      <c r="AI17" s="67" t="s">
        <v>1</v>
      </c>
      <c r="AJ17" s="67" t="s">
        <v>2</v>
      </c>
      <c r="AK17" s="67" t="s">
        <v>4</v>
      </c>
      <c r="AL17" s="67" t="s">
        <v>3</v>
      </c>
      <c r="AM17" s="67" t="s">
        <v>5</v>
      </c>
      <c r="AN17" s="67" t="s">
        <v>6</v>
      </c>
      <c r="AO17" s="67" t="s">
        <v>7</v>
      </c>
      <c r="AP17" s="67" t="s">
        <v>8</v>
      </c>
      <c r="AQ17" s="71" t="s">
        <v>1</v>
      </c>
      <c r="AR17" s="71" t="s">
        <v>2</v>
      </c>
      <c r="AS17" s="71" t="s">
        <v>4</v>
      </c>
      <c r="AT17" s="71" t="s">
        <v>3</v>
      </c>
      <c r="AU17" s="71" t="s">
        <v>5</v>
      </c>
      <c r="AV17" s="71" t="s">
        <v>6</v>
      </c>
      <c r="AW17" s="71" t="s">
        <v>7</v>
      </c>
      <c r="AX17" s="71" t="s">
        <v>8</v>
      </c>
      <c r="AY17" s="46" t="s">
        <v>14</v>
      </c>
      <c r="AZ17" s="46" t="s">
        <v>11</v>
      </c>
      <c r="BA17" s="46" t="s">
        <v>12</v>
      </c>
      <c r="BB17" s="46" t="s">
        <v>44</v>
      </c>
      <c r="BC17" s="50"/>
      <c r="BD17" s="51"/>
    </row>
    <row r="18" spans="1:56" ht="12.75" customHeight="1" x14ac:dyDescent="0.2">
      <c r="C18" s="95">
        <v>12</v>
      </c>
      <c r="D18" s="89" t="s">
        <v>38</v>
      </c>
      <c r="E18" s="99">
        <f>VLOOKUP(D18,'Initial Setup'!D$3:F$26, 3,FALSE)</f>
        <v>4</v>
      </c>
      <c r="F18" s="23"/>
      <c r="G18" s="23"/>
      <c r="H18" s="99">
        <f>VLOOKUP(I18,'Initial Setup'!D$3:F$26, 3,FALSE)</f>
        <v>2</v>
      </c>
      <c r="I18" s="48" t="s">
        <v>30</v>
      </c>
      <c r="K18" s="162"/>
      <c r="L18" s="161"/>
      <c r="M18" s="161"/>
      <c r="N18" s="161"/>
      <c r="O18" s="161"/>
      <c r="P18" s="161"/>
      <c r="Q18" s="161"/>
      <c r="R18" s="161"/>
      <c r="S18" s="161"/>
      <c r="T18" s="161"/>
      <c r="W18" s="61">
        <f>AY18+AZ18+BA18+BB18</f>
        <v>3</v>
      </c>
      <c r="X18" s="53" t="s">
        <v>38</v>
      </c>
      <c r="Y18" s="54">
        <f>IF(X18&lt;&gt;"",VLOOKUP(X18,'Initial Setup'!D$3:'Initial Setup'!F$26,3,FALSE),"")</f>
        <v>4</v>
      </c>
      <c r="Z18" s="54">
        <f>COUNTIF($D$17:$D$22,X18)+COUNTIF($I$17:$I$22,X18)</f>
        <v>3</v>
      </c>
      <c r="AA18" s="74">
        <f>AB18+AC18+AD18</f>
        <v>0</v>
      </c>
      <c r="AB18" s="74">
        <f t="shared" ref="AB18:AF21" si="1">AJ18+AR18</f>
        <v>0</v>
      </c>
      <c r="AC18" s="74">
        <f t="shared" si="1"/>
        <v>0</v>
      </c>
      <c r="AD18" s="74">
        <f t="shared" si="1"/>
        <v>0</v>
      </c>
      <c r="AE18" s="74">
        <f t="shared" si="1"/>
        <v>0</v>
      </c>
      <c r="AF18" s="74">
        <f t="shared" si="1"/>
        <v>0</v>
      </c>
      <c r="AG18" s="74">
        <f>IF(Y18&lt;1,-100,AO18+AW18)</f>
        <v>0</v>
      </c>
      <c r="AH18" s="74">
        <f>AP18+AX18</f>
        <v>0</v>
      </c>
      <c r="AI18" s="66">
        <f>AJ18+AK18+AL18</f>
        <v>0</v>
      </c>
      <c r="AJ18" s="66">
        <f>SUMPRODUCT((D$17:D$22=X18)*(F$17:F$22&gt;G$17:G$22))</f>
        <v>0</v>
      </c>
      <c r="AK18" s="66">
        <f>SUMPRODUCT((D$17:D$22=X18)*(F$17:F$22=G$17:G$22)*(F$17:F$22&lt;&gt;""))</f>
        <v>0</v>
      </c>
      <c r="AL18" s="66">
        <f>SUMPRODUCT((D$17:D$22=X18)*(F$17:F$22&lt;G$17:G$22))</f>
        <v>0</v>
      </c>
      <c r="AM18" s="66">
        <f>SUMIF(D$17:D$22,X18,F$17:F$22)</f>
        <v>0</v>
      </c>
      <c r="AN18" s="66">
        <f>SUMIF(D$17:D$22,X18,G$17:G$22)</f>
        <v>0</v>
      </c>
      <c r="AO18" s="66">
        <f>AM18-AN18</f>
        <v>0</v>
      </c>
      <c r="AP18" s="66">
        <f>AJ18*3+AK18*1</f>
        <v>0</v>
      </c>
      <c r="AQ18" s="70">
        <f>AR18+AS18+AT18</f>
        <v>0</v>
      </c>
      <c r="AR18" s="70">
        <f>SUMPRODUCT((I$17:I$22=X18)*(F$17:F$22&lt;G$17:G$22))</f>
        <v>0</v>
      </c>
      <c r="AS18" s="70">
        <f>SUMPRODUCT((I$17:I$22=X18)*(F$17:F$22=G$17:G$22)*(G$17:G$22&lt;&gt;""))</f>
        <v>0</v>
      </c>
      <c r="AT18" s="70">
        <f>SUMPRODUCT((I$17:I$22=X18)*(F$17:F$22&gt;G$17:G$22))</f>
        <v>0</v>
      </c>
      <c r="AU18" s="70">
        <f>SUMIF(I$17:I$22,X18,G$17:G$22)</f>
        <v>0</v>
      </c>
      <c r="AV18" s="70">
        <f>SUMIF(I$17:I$22,X18,F$17:F$22)</f>
        <v>0</v>
      </c>
      <c r="AW18" s="70">
        <f>AU18-AV18</f>
        <v>0</v>
      </c>
      <c r="AX18" s="70">
        <f>AR18*3+AS18*1</f>
        <v>0</v>
      </c>
      <c r="AY18" s="45">
        <f>RANK(AH18,AH$18:AH$21)</f>
        <v>1</v>
      </c>
      <c r="AZ18" s="45">
        <f>SUMPRODUCT((AH$18:AH$21=AH18)*(AG$18:AG$21&gt;AG18))</f>
        <v>0</v>
      </c>
      <c r="BA18" s="45">
        <f>SUMPRODUCT((AH$18:AH$21=AH18)*(AG$18:AG$21=AG18)*(AE$18:AE$21&gt;AE18))</f>
        <v>0</v>
      </c>
      <c r="BB18" s="45">
        <f>SUMPRODUCT((AH$18:AH$21=AH18)*(AG$18:AG$21=AG18)*(AE$18:AE$21=AE18)*(Y$18:Y$21&gt;Y18))</f>
        <v>2</v>
      </c>
      <c r="BC18" s="51"/>
      <c r="BD18" s="51"/>
    </row>
    <row r="19" spans="1:56" ht="12.75" customHeight="1" x14ac:dyDescent="0.2">
      <c r="C19" s="95">
        <v>33</v>
      </c>
      <c r="D19" s="89" t="s">
        <v>77</v>
      </c>
      <c r="E19" s="99">
        <f>VLOOKUP(D19,'Initial Setup'!D$3:F$26, 3,FALSE)</f>
        <v>20</v>
      </c>
      <c r="F19" s="23"/>
      <c r="G19" s="23"/>
      <c r="H19" s="99">
        <f>VLOOKUP(I19,'Initial Setup'!D$3:F$26, 3,FALSE)</f>
        <v>4</v>
      </c>
      <c r="I19" s="48" t="s">
        <v>38</v>
      </c>
      <c r="K19" s="90">
        <v>1</v>
      </c>
      <c r="L19" s="91" t="str">
        <f>IF(K19&lt;&gt;"",VLOOKUP(K19,W$18:AX$21,2,FALSE),"")</f>
        <v>Portugal</v>
      </c>
      <c r="M19" s="92">
        <f>IF($K19&lt;&gt;"",VLOOKUP($L19,$X$18:$AX$21,4,FALSE),"")</f>
        <v>0</v>
      </c>
      <c r="N19" s="92">
        <f>IF($K19&lt;&gt;"",VLOOKUP($L19,$X$18:$AX$21,5,FALSE),"")</f>
        <v>0</v>
      </c>
      <c r="O19" s="92">
        <f>IF($K19&lt;&gt;"",VLOOKUP($L19,$X$18:$AX$21,6,FALSE),"")</f>
        <v>0</v>
      </c>
      <c r="P19" s="92">
        <f>IF($K19&lt;&gt;"",VLOOKUP($L19,$X$18:$AX$21,7,FALSE),"")</f>
        <v>0</v>
      </c>
      <c r="Q19" s="92">
        <f>IF($K19&lt;&gt;"",VLOOKUP($L19,$X$18:$AX$21,8,FALSE),"")</f>
        <v>0</v>
      </c>
      <c r="R19" s="92">
        <f>IF($K19&lt;&gt;"",VLOOKUP($L19,$X$18:$AX$21,9,FALSE),"")</f>
        <v>0</v>
      </c>
      <c r="S19" s="92">
        <f>IF($K19&lt;&gt;"",VLOOKUP($L19,$X$18:$AX$21,10,FALSE),"")</f>
        <v>0</v>
      </c>
      <c r="T19" s="93">
        <f>IF($K19&lt;&gt;"",VLOOKUP($L19,$X$18:$AX$21,11,FALSE),"")</f>
        <v>0</v>
      </c>
      <c r="W19" s="61">
        <f>AY19+AZ19+BA19+BB19</f>
        <v>4</v>
      </c>
      <c r="X19" s="53" t="s">
        <v>30</v>
      </c>
      <c r="Y19" s="54">
        <f>IF(X19&lt;&gt;"",VLOOKUP(X19,'Initial Setup'!D$3:'Initial Setup'!F$26,3,FALSE),"")</f>
        <v>2</v>
      </c>
      <c r="Z19" s="54">
        <f>COUNTIF($D$17:$D$22,X19)+COUNTIF($I$17:$I$22,X19)</f>
        <v>3</v>
      </c>
      <c r="AA19" s="74">
        <f>AB19+AC19+AD19</f>
        <v>0</v>
      </c>
      <c r="AB19" s="74">
        <f t="shared" si="1"/>
        <v>0</v>
      </c>
      <c r="AC19" s="74">
        <f t="shared" si="1"/>
        <v>0</v>
      </c>
      <c r="AD19" s="74">
        <f t="shared" si="1"/>
        <v>0</v>
      </c>
      <c r="AE19" s="74">
        <f t="shared" si="1"/>
        <v>0</v>
      </c>
      <c r="AF19" s="74">
        <f t="shared" si="1"/>
        <v>0</v>
      </c>
      <c r="AG19" s="74">
        <f>IF(Y19&lt;1,-100,AO19+AW19)</f>
        <v>0</v>
      </c>
      <c r="AH19" s="74">
        <f>AP19+AX19</f>
        <v>0</v>
      </c>
      <c r="AI19" s="66">
        <f>AJ19+AK19+AL19</f>
        <v>0</v>
      </c>
      <c r="AJ19" s="66">
        <f>SUMPRODUCT((D$17:D$22=X19)*(F$17:F$22&gt;G$17:G$22))</f>
        <v>0</v>
      </c>
      <c r="AK19" s="66">
        <f>SUMPRODUCT((D$17:D$22=X19)*(F$17:F$22=G$17:G$22)*(F$17:F$22&lt;&gt;""))</f>
        <v>0</v>
      </c>
      <c r="AL19" s="66">
        <f>SUMPRODUCT((D$17:D$22=X19)*(F$17:F$22&lt;G$17:G$22))</f>
        <v>0</v>
      </c>
      <c r="AM19" s="66">
        <f>SUMIF(D$17:D$22,X19,F$17:F$22)</f>
        <v>0</v>
      </c>
      <c r="AN19" s="66">
        <f>SUMIF(D$17:D$22,X19,G$17:G$22)</f>
        <v>0</v>
      </c>
      <c r="AO19" s="66">
        <f>AM19-AN19</f>
        <v>0</v>
      </c>
      <c r="AP19" s="66">
        <f>AJ19*3+AK19*1</f>
        <v>0</v>
      </c>
      <c r="AQ19" s="70">
        <f>AR19+AS19+AT19</f>
        <v>0</v>
      </c>
      <c r="AR19" s="70">
        <f>SUMPRODUCT((I$17:I$22=X19)*(F$17:F$22&lt;G$17:G$22))</f>
        <v>0</v>
      </c>
      <c r="AS19" s="70">
        <f>SUMPRODUCT((I$17:I$22=X19)*(F$17:F$22=G$17:G$22)*(G$17:G$22&lt;&gt;""))</f>
        <v>0</v>
      </c>
      <c r="AT19" s="70">
        <f>SUMPRODUCT((I$17:I$22=X19)*(F$17:F$22&gt;G$17:G$22))</f>
        <v>0</v>
      </c>
      <c r="AU19" s="70">
        <f>SUMIF(I$17:I$22,X19,G$17:G$22)</f>
        <v>0</v>
      </c>
      <c r="AV19" s="70">
        <f>SUMIF(I$17:I$22,X19,F$17:F$22)</f>
        <v>0</v>
      </c>
      <c r="AW19" s="70">
        <f>AU19-AV19</f>
        <v>0</v>
      </c>
      <c r="AX19" s="70">
        <f>AR19*3+AS19*1</f>
        <v>0</v>
      </c>
      <c r="AY19" s="45">
        <f>RANK(AH19,AH$18:AH$21)</f>
        <v>1</v>
      </c>
      <c r="AZ19" s="45">
        <f>SUMPRODUCT((AH$18:AH$21=AH19)*(AG$18:AG$21&gt;AG19))</f>
        <v>0</v>
      </c>
      <c r="BA19" s="45">
        <f>SUMPRODUCT((AH$18:AH$21=AH19)*(AG$18:AG$21=AG19)*(AE$18:AE$21&gt;AE19))</f>
        <v>0</v>
      </c>
      <c r="BB19" s="45">
        <f>SUMPRODUCT((AH$18:AH$21=AH19)*(AG$18:AG$21=AG19)*(AE$18:AE$21=AE19)*(Y$18:Y$21&gt;Y19))</f>
        <v>3</v>
      </c>
      <c r="BC19" s="51"/>
      <c r="BD19" s="51"/>
    </row>
    <row r="20" spans="1:56" ht="12.75" customHeight="1" x14ac:dyDescent="0.2">
      <c r="A20" s="38"/>
      <c r="B20" s="38"/>
      <c r="C20" s="95">
        <v>24</v>
      </c>
      <c r="D20" s="89" t="s">
        <v>31</v>
      </c>
      <c r="E20" s="99">
        <f>VLOOKUP(D20,'Initial Setup'!D$3:F$26, 3,FALSE)</f>
        <v>22</v>
      </c>
      <c r="F20" s="23"/>
      <c r="G20" s="23"/>
      <c r="H20" s="99">
        <f>VLOOKUP(I20,'Initial Setup'!D$3:F$26, 3,FALSE)</f>
        <v>2</v>
      </c>
      <c r="I20" s="48" t="s">
        <v>30</v>
      </c>
      <c r="K20" s="90">
        <f>IF(K19&lt;&gt;"",IF(K19='Initial Setup'!$B$2,"",K19+1),"")</f>
        <v>2</v>
      </c>
      <c r="L20" s="91" t="str">
        <f>IF(K20&lt;&gt;"",VLOOKUP(K20,W$18:AX$21,2,FALSE),"")</f>
        <v>Hungary</v>
      </c>
      <c r="M20" s="92">
        <f>IF($K20&lt;&gt;"",VLOOKUP($L20,$X$18:$AX$21,4,FALSE),"")</f>
        <v>0</v>
      </c>
      <c r="N20" s="92">
        <f>IF($K20&lt;&gt;"",VLOOKUP($L20,$X$18:$AX$21,5,FALSE),"")</f>
        <v>0</v>
      </c>
      <c r="O20" s="92">
        <f>IF($K20&lt;&gt;"",VLOOKUP($L20,$X$18:$AX$21,6,FALSE),"")</f>
        <v>0</v>
      </c>
      <c r="P20" s="92">
        <f>IF($K20&lt;&gt;"",VLOOKUP($L20,$X$18:$AX$21,7,FALSE),"")</f>
        <v>0</v>
      </c>
      <c r="Q20" s="92">
        <f>IF($K20&lt;&gt;"",VLOOKUP($L20,$X$18:$AX$21,8,FALSE),"")</f>
        <v>0</v>
      </c>
      <c r="R20" s="92">
        <f>IF($K20&lt;&gt;"",VLOOKUP($L20,$X$18:$AX$21,9,FALSE),"")</f>
        <v>0</v>
      </c>
      <c r="S20" s="92">
        <f>IF($K20&lt;&gt;"",VLOOKUP($L20,$X$18:$AX$21,10,FALSE),"")</f>
        <v>0</v>
      </c>
      <c r="T20" s="93">
        <f>IF($K20&lt;&gt;"",VLOOKUP($L20,$X$18:$AX$21,11,FALSE),"")</f>
        <v>0</v>
      </c>
      <c r="W20" s="61">
        <f>AY20+AZ20+BA20+BB20</f>
        <v>2</v>
      </c>
      <c r="X20" s="53" t="s">
        <v>77</v>
      </c>
      <c r="Y20" s="54">
        <f>IF(X20&lt;&gt;"",VLOOKUP(X20,'Initial Setup'!D$3:'Initial Setup'!F$26,3,FALSE),"")</f>
        <v>20</v>
      </c>
      <c r="Z20" s="54">
        <f>COUNTIF($D$17:$D$22,X20)+COUNTIF($I$17:$I$22,X20)</f>
        <v>3</v>
      </c>
      <c r="AA20" s="74">
        <f>AB20+AC20+AD20</f>
        <v>0</v>
      </c>
      <c r="AB20" s="74">
        <f t="shared" si="1"/>
        <v>0</v>
      </c>
      <c r="AC20" s="74">
        <f t="shared" si="1"/>
        <v>0</v>
      </c>
      <c r="AD20" s="74">
        <f t="shared" si="1"/>
        <v>0</v>
      </c>
      <c r="AE20" s="74">
        <f t="shared" si="1"/>
        <v>0</v>
      </c>
      <c r="AF20" s="74">
        <f t="shared" si="1"/>
        <v>0</v>
      </c>
      <c r="AG20" s="74">
        <f>IF(Y20&lt;1,-100,AO20+AW20)</f>
        <v>0</v>
      </c>
      <c r="AH20" s="74">
        <f>AP20+AX20</f>
        <v>0</v>
      </c>
      <c r="AI20" s="66">
        <f>AJ20+AK20+AL20</f>
        <v>0</v>
      </c>
      <c r="AJ20" s="66">
        <f>SUMPRODUCT((D$17:D$22=X20)*(F$17:F$22&gt;G$17:G$22))</f>
        <v>0</v>
      </c>
      <c r="AK20" s="66">
        <f>SUMPRODUCT((D$17:D$22=X20)*(F$17:F$22=G$17:G$22)*(F$17:F$22&lt;&gt;""))</f>
        <v>0</v>
      </c>
      <c r="AL20" s="66">
        <f>SUMPRODUCT((D$17:D$22=X20)*(F$17:F$22&lt;G$17:G$22))</f>
        <v>0</v>
      </c>
      <c r="AM20" s="66">
        <f>SUMIF(D$17:D$22,X20,F$17:F$22)</f>
        <v>0</v>
      </c>
      <c r="AN20" s="66">
        <f>SUMIF(D$17:D$22,X20,G$17:G$22)</f>
        <v>0</v>
      </c>
      <c r="AO20" s="66">
        <f>AM20-AN20</f>
        <v>0</v>
      </c>
      <c r="AP20" s="66">
        <f>AJ20*3+AK20*1</f>
        <v>0</v>
      </c>
      <c r="AQ20" s="70">
        <f>AR20+AS20+AT20</f>
        <v>0</v>
      </c>
      <c r="AR20" s="70">
        <f>SUMPRODUCT((I$17:I$22=X20)*(F$17:F$22&lt;G$17:G$22))</f>
        <v>0</v>
      </c>
      <c r="AS20" s="70">
        <f>SUMPRODUCT((I$17:I$22=X20)*(F$17:F$22=G$17:G$22)*(G$17:G$22&lt;&gt;""))</f>
        <v>0</v>
      </c>
      <c r="AT20" s="70">
        <f>SUMPRODUCT((I$17:I$22=X20)*(F$17:F$22&gt;G$17:G$22))</f>
        <v>0</v>
      </c>
      <c r="AU20" s="70">
        <f>SUMIF(I$17:I$22,X20,G$17:G$22)</f>
        <v>0</v>
      </c>
      <c r="AV20" s="70">
        <f>SUMIF(I$17:I$22,X20,F$17:F$22)</f>
        <v>0</v>
      </c>
      <c r="AW20" s="70">
        <f>AU20-AV20</f>
        <v>0</v>
      </c>
      <c r="AX20" s="70">
        <f>AR20*3+AS20*1</f>
        <v>0</v>
      </c>
      <c r="AY20" s="45">
        <f>RANK(AH20,AH$18:AH$21)</f>
        <v>1</v>
      </c>
      <c r="AZ20" s="45">
        <f>SUMPRODUCT((AH$18:AH$21=AH20)*(AG$18:AG$21&gt;AG20))</f>
        <v>0</v>
      </c>
      <c r="BA20" s="45">
        <f>SUMPRODUCT((AH$18:AH$21=AH20)*(AG$18:AG$21=AG20)*(AE$18:AE$21&gt;AE20))</f>
        <v>0</v>
      </c>
      <c r="BB20" s="45">
        <f>SUMPRODUCT((AH$18:AH$21=AH20)*(AG$18:AG$21=AG20)*(AE$18:AE$21=AE20)*(Y$18:Y$21&gt;Y20))</f>
        <v>1</v>
      </c>
      <c r="BC20" s="51"/>
      <c r="BD20" s="51"/>
    </row>
    <row r="21" spans="1:56" ht="12.75" customHeight="1" x14ac:dyDescent="0.2">
      <c r="C21" s="95">
        <v>34</v>
      </c>
      <c r="D21" s="89" t="s">
        <v>30</v>
      </c>
      <c r="E21" s="99">
        <f>VLOOKUP(D21,'Initial Setup'!D$3:F$26, 3,FALSE)</f>
        <v>2</v>
      </c>
      <c r="F21" s="23"/>
      <c r="G21" s="23"/>
      <c r="H21" s="99">
        <f>VLOOKUP(I21,'Initial Setup'!D$3:F$26, 3,FALSE)</f>
        <v>20</v>
      </c>
      <c r="I21" s="48" t="s">
        <v>77</v>
      </c>
      <c r="K21" s="90">
        <f>IF(K20&lt;&gt;"",IF(K20='Initial Setup'!$B$2,"",K20+1),"")</f>
        <v>3</v>
      </c>
      <c r="L21" s="91" t="str">
        <f>IF(K21&lt;&gt;"",VLOOKUP(K21,W$18:AX$21,2,FALSE),"")</f>
        <v>France</v>
      </c>
      <c r="M21" s="92">
        <f>IF($K21&lt;&gt;"",VLOOKUP($L21,$X$18:$AX$21,4,FALSE),"")</f>
        <v>0</v>
      </c>
      <c r="N21" s="92">
        <f>IF($K21&lt;&gt;"",VLOOKUP($L21,$X$18:$AX$21,5,FALSE),"")</f>
        <v>0</v>
      </c>
      <c r="O21" s="92">
        <f>IF($K21&lt;&gt;"",VLOOKUP($L21,$X$18:$AX$21,6,FALSE),"")</f>
        <v>0</v>
      </c>
      <c r="P21" s="92">
        <f>IF($K21&lt;&gt;"",VLOOKUP($L21,$X$18:$AX$21,7,FALSE),"")</f>
        <v>0</v>
      </c>
      <c r="Q21" s="92">
        <f>IF($K21&lt;&gt;"",VLOOKUP($L21,$X$18:$AX$21,8,FALSE),"")</f>
        <v>0</v>
      </c>
      <c r="R21" s="92">
        <f>IF($K21&lt;&gt;"",VLOOKUP($L21,$X$18:$AX$21,9,FALSE),"")</f>
        <v>0</v>
      </c>
      <c r="S21" s="92">
        <f>IF($K21&lt;&gt;"",VLOOKUP($L21,$X$18:$AX$21,10,FALSE),"")</f>
        <v>0</v>
      </c>
      <c r="T21" s="93">
        <f>IF($K21&lt;&gt;"",VLOOKUP($L21,$X$18:$AX$21,11,FALSE),"")</f>
        <v>0</v>
      </c>
      <c r="W21" s="61">
        <f>AY21+AZ21+BA21+BB21</f>
        <v>1</v>
      </c>
      <c r="X21" s="53" t="s">
        <v>31</v>
      </c>
      <c r="Y21" s="54">
        <f>IF(X21&lt;&gt;"",VLOOKUP(X21,'Initial Setup'!D$3:'Initial Setup'!F$26,3,FALSE),"")</f>
        <v>22</v>
      </c>
      <c r="Z21" s="54">
        <f>COUNTIF($D$17:$D$22,X21)+COUNTIF($I$17:$I$22,X21)</f>
        <v>3</v>
      </c>
      <c r="AA21" s="74">
        <f>AB21+AC21+AD21</f>
        <v>0</v>
      </c>
      <c r="AB21" s="74">
        <f t="shared" si="1"/>
        <v>0</v>
      </c>
      <c r="AC21" s="74">
        <f t="shared" si="1"/>
        <v>0</v>
      </c>
      <c r="AD21" s="74">
        <f t="shared" si="1"/>
        <v>0</v>
      </c>
      <c r="AE21" s="74">
        <f t="shared" si="1"/>
        <v>0</v>
      </c>
      <c r="AF21" s="74">
        <f t="shared" si="1"/>
        <v>0</v>
      </c>
      <c r="AG21" s="74">
        <f>IF(Y21&lt;1,-100,AO21+AW21)</f>
        <v>0</v>
      </c>
      <c r="AH21" s="74">
        <f>AP21+AX21</f>
        <v>0</v>
      </c>
      <c r="AI21" s="66">
        <f>AJ21+AK21+AL21</f>
        <v>0</v>
      </c>
      <c r="AJ21" s="66">
        <f>SUMPRODUCT((D$17:D$22=X21)*(F$17:F$22&gt;G$17:G$22))</f>
        <v>0</v>
      </c>
      <c r="AK21" s="66">
        <f>SUMPRODUCT((D$17:D$22=X21)*(F$17:F$22=G$17:G$22)*(F$17:F$22&lt;&gt;""))</f>
        <v>0</v>
      </c>
      <c r="AL21" s="66">
        <f>SUMPRODUCT((D$17:D$22=X21)*(F$17:F$22&lt;G$17:G$22))</f>
        <v>0</v>
      </c>
      <c r="AM21" s="66">
        <f>SUMIF(D$17:D$22,X21,F$17:F$22)</f>
        <v>0</v>
      </c>
      <c r="AN21" s="66">
        <f>SUMIF(D$17:D$22,X21,G$17:G$22)</f>
        <v>0</v>
      </c>
      <c r="AO21" s="66">
        <f>AM21-AN21</f>
        <v>0</v>
      </c>
      <c r="AP21" s="66">
        <f>AJ21*3+AK21*1</f>
        <v>0</v>
      </c>
      <c r="AQ21" s="70">
        <f>AR21+AS21+AT21</f>
        <v>0</v>
      </c>
      <c r="AR21" s="70">
        <f>SUMPRODUCT((I$17:I$22=X21)*(F$17:F$22&lt;G$17:G$22))</f>
        <v>0</v>
      </c>
      <c r="AS21" s="70">
        <f>SUMPRODUCT((I$17:I$22=X21)*(F$17:F$22=G$17:G$22)*(G$17:G$22&lt;&gt;""))</f>
        <v>0</v>
      </c>
      <c r="AT21" s="70">
        <f>SUMPRODUCT((I$17:I$22=X21)*(F$17:F$22&gt;G$17:G$22))</f>
        <v>0</v>
      </c>
      <c r="AU21" s="70">
        <f>SUMIF(I$17:I$22,X21,G$17:G$22)</f>
        <v>0</v>
      </c>
      <c r="AV21" s="70">
        <f>SUMIF(I$17:I$22,X21,F$17:F$22)</f>
        <v>0</v>
      </c>
      <c r="AW21" s="70">
        <f>AU21-AV21</f>
        <v>0</v>
      </c>
      <c r="AX21" s="70">
        <f>AR21*3+AS21*1</f>
        <v>0</v>
      </c>
      <c r="AY21" s="45">
        <f>RANK(AH21,AH$18:AH$21)</f>
        <v>1</v>
      </c>
      <c r="AZ21" s="45">
        <f>SUMPRODUCT((AH$18:AH$21=AH21)*(AG$18:AG$21&gt;AG21))</f>
        <v>0</v>
      </c>
      <c r="BA21" s="45">
        <f>SUMPRODUCT((AH$18:AH$21=AH21)*(AG$18:AG$21=AG21)*(AE$18:AE$21&gt;AE21))</f>
        <v>0</v>
      </c>
      <c r="BB21" s="45">
        <f>SUMPRODUCT((AH$18:AH$21=AH21)*(AG$18:AG$21=AG21)*(AE$18:AE$21=AE21)*(Y$18:Y$21&gt;Y21))</f>
        <v>0</v>
      </c>
      <c r="BC21" s="51"/>
      <c r="BD21" s="51"/>
    </row>
    <row r="22" spans="1:56" ht="12.75" customHeight="1" x14ac:dyDescent="0.2">
      <c r="C22" s="95">
        <v>42</v>
      </c>
      <c r="D22" s="89" t="s">
        <v>31</v>
      </c>
      <c r="E22" s="99">
        <f>VLOOKUP(D22,'Initial Setup'!D$3:F$26, 3,FALSE)</f>
        <v>22</v>
      </c>
      <c r="F22" s="23"/>
      <c r="G22" s="23"/>
      <c r="H22" s="99">
        <f>VLOOKUP(I22,'Initial Setup'!D$3:F$26, 3,FALSE)</f>
        <v>4</v>
      </c>
      <c r="I22" s="48" t="s">
        <v>38</v>
      </c>
      <c r="K22" s="90">
        <f>IF(K21&lt;&gt;"",IF(K21='Initial Setup'!$B$2,"",K21+1),"")</f>
        <v>4</v>
      </c>
      <c r="L22" s="91" t="str">
        <f>IF(K22&lt;&gt;"",VLOOKUP(K22,W$18:AX$21,2,FALSE),"")</f>
        <v>Germany</v>
      </c>
      <c r="M22" s="92">
        <f>IF($K22&lt;&gt;"",VLOOKUP($L22,$X$18:$AX$21,4,FALSE),"")</f>
        <v>0</v>
      </c>
      <c r="N22" s="92">
        <f>IF($K22&lt;&gt;"",VLOOKUP($L22,$X$18:$AX$21,5,FALSE),"")</f>
        <v>0</v>
      </c>
      <c r="O22" s="92">
        <f>IF($K22&lt;&gt;"",VLOOKUP($L22,$X$18:$AX$21,6,FALSE),"")</f>
        <v>0</v>
      </c>
      <c r="P22" s="92">
        <f>IF($K22&lt;&gt;"",VLOOKUP($L22,$X$18:$AX$21,7,FALSE),"")</f>
        <v>0</v>
      </c>
      <c r="Q22" s="92">
        <f>IF($K22&lt;&gt;"",VLOOKUP($L22,$X$18:$AX$21,8,FALSE),"")</f>
        <v>0</v>
      </c>
      <c r="R22" s="92">
        <f>IF($K22&lt;&gt;"",VLOOKUP($L22,$X$18:$AX$21,9,FALSE),"")</f>
        <v>0</v>
      </c>
      <c r="S22" s="92">
        <f>IF($K22&lt;&gt;"",VLOOKUP($L22,$X$18:$AX$21,10,FALSE),"")</f>
        <v>0</v>
      </c>
      <c r="T22" s="93">
        <f>IF($K22&lt;&gt;"",VLOOKUP($L22,$X$18:$AX$21,11,FALSE),"")</f>
        <v>0</v>
      </c>
      <c r="W22" s="61"/>
      <c r="X22" s="51"/>
      <c r="Y22" s="51"/>
      <c r="Z22" s="51"/>
      <c r="AY22" s="51"/>
      <c r="AZ22" s="51"/>
      <c r="BA22" s="51"/>
      <c r="BB22" s="51"/>
      <c r="BC22" s="51"/>
      <c r="BD22" s="51"/>
    </row>
    <row r="23" spans="1:56" ht="12.75" customHeight="1" x14ac:dyDescent="0.15">
      <c r="W23" s="61"/>
      <c r="X23" s="51"/>
      <c r="Y23" s="51"/>
      <c r="Z23" s="51"/>
      <c r="AY23" s="51"/>
      <c r="AZ23" s="51"/>
      <c r="BA23" s="51"/>
      <c r="BB23" s="51"/>
      <c r="BC23" s="51"/>
      <c r="BD23" s="51"/>
    </row>
    <row r="24" spans="1:56" s="38" customFormat="1" ht="12.75" customHeight="1" x14ac:dyDescent="0.15">
      <c r="A24" s="34"/>
      <c r="B24" s="34"/>
      <c r="D24" s="34"/>
      <c r="E24" s="34"/>
      <c r="F24" s="34"/>
      <c r="G24" s="34"/>
      <c r="H24" s="34"/>
      <c r="I24" s="34"/>
      <c r="K24" s="76" t="s">
        <v>80</v>
      </c>
      <c r="L24" s="77"/>
      <c r="M24" s="77"/>
      <c r="N24" s="77"/>
      <c r="O24" s="77"/>
      <c r="P24" s="78"/>
      <c r="Q24" s="77"/>
      <c r="R24" s="77"/>
      <c r="S24" s="77"/>
      <c r="T24" s="77"/>
      <c r="W24" s="61"/>
      <c r="X24" s="45"/>
      <c r="Y24" s="45"/>
      <c r="Z24" s="45"/>
      <c r="AA24" s="74"/>
      <c r="AB24" s="74"/>
      <c r="AC24" s="74"/>
      <c r="AD24" s="74"/>
      <c r="AE24" s="74"/>
      <c r="AF24" s="74"/>
      <c r="AG24" s="74"/>
      <c r="AH24" s="74"/>
      <c r="AI24" s="66"/>
      <c r="AJ24" s="66"/>
      <c r="AK24" s="66"/>
      <c r="AL24" s="67" t="s">
        <v>17</v>
      </c>
      <c r="AM24" s="66"/>
      <c r="AN24" s="66"/>
      <c r="AO24" s="66"/>
      <c r="AP24" s="66"/>
      <c r="AQ24" s="70"/>
      <c r="AR24" s="70"/>
      <c r="AS24" s="70"/>
      <c r="AT24" s="71" t="s">
        <v>19</v>
      </c>
      <c r="AU24" s="70"/>
      <c r="AV24" s="70"/>
      <c r="AW24" s="70"/>
      <c r="AX24" s="70"/>
      <c r="AY24" s="45"/>
      <c r="AZ24" s="46" t="s">
        <v>29</v>
      </c>
      <c r="BA24" s="45"/>
      <c r="BB24" s="45"/>
      <c r="BC24" s="45"/>
      <c r="BD24" s="45"/>
    </row>
    <row r="25" spans="1:56" ht="12.75" customHeight="1" x14ac:dyDescent="0.15">
      <c r="D25" s="34"/>
      <c r="E25" s="34"/>
      <c r="F25" s="34"/>
      <c r="G25" s="34"/>
      <c r="H25" s="34"/>
      <c r="I25" s="34"/>
      <c r="K25" s="159" t="s">
        <v>28</v>
      </c>
      <c r="L25" s="157" t="s">
        <v>0</v>
      </c>
      <c r="M25" s="157" t="s">
        <v>1</v>
      </c>
      <c r="N25" s="157" t="s">
        <v>2</v>
      </c>
      <c r="O25" s="157" t="s">
        <v>4</v>
      </c>
      <c r="P25" s="157" t="s">
        <v>3</v>
      </c>
      <c r="Q25" s="157" t="s">
        <v>5</v>
      </c>
      <c r="R25" s="157" t="s">
        <v>6</v>
      </c>
      <c r="S25" s="157" t="s">
        <v>7</v>
      </c>
      <c r="T25" s="157" t="s">
        <v>20</v>
      </c>
      <c r="W25" s="63" t="s">
        <v>9</v>
      </c>
      <c r="X25" s="50" t="s">
        <v>0</v>
      </c>
      <c r="Y25" s="46" t="s">
        <v>79</v>
      </c>
      <c r="Z25" s="46" t="s">
        <v>85</v>
      </c>
      <c r="AA25" s="75" t="s">
        <v>1</v>
      </c>
      <c r="AB25" s="75" t="s">
        <v>2</v>
      </c>
      <c r="AC25" s="75" t="s">
        <v>4</v>
      </c>
      <c r="AD25" s="75" t="s">
        <v>3</v>
      </c>
      <c r="AE25" s="75" t="s">
        <v>5</v>
      </c>
      <c r="AF25" s="75" t="s">
        <v>6</v>
      </c>
      <c r="AG25" s="75" t="s">
        <v>7</v>
      </c>
      <c r="AH25" s="75" t="s">
        <v>8</v>
      </c>
      <c r="AI25" s="67" t="s">
        <v>1</v>
      </c>
      <c r="AJ25" s="67" t="s">
        <v>2</v>
      </c>
      <c r="AK25" s="67" t="s">
        <v>4</v>
      </c>
      <c r="AL25" s="67" t="s">
        <v>3</v>
      </c>
      <c r="AM25" s="67" t="s">
        <v>5</v>
      </c>
      <c r="AN25" s="67" t="s">
        <v>6</v>
      </c>
      <c r="AO25" s="67" t="s">
        <v>7</v>
      </c>
      <c r="AP25" s="67" t="s">
        <v>8</v>
      </c>
      <c r="AQ25" s="71" t="s">
        <v>1</v>
      </c>
      <c r="AR25" s="71" t="s">
        <v>2</v>
      </c>
      <c r="AS25" s="71" t="s">
        <v>4</v>
      </c>
      <c r="AT25" s="71" t="s">
        <v>3</v>
      </c>
      <c r="AU25" s="71" t="s">
        <v>5</v>
      </c>
      <c r="AV25" s="71" t="s">
        <v>6</v>
      </c>
      <c r="AW25" s="71" t="s">
        <v>7</v>
      </c>
      <c r="AX25" s="71" t="s">
        <v>8</v>
      </c>
      <c r="AY25" s="46" t="s">
        <v>14</v>
      </c>
      <c r="AZ25" s="46" t="s">
        <v>11</v>
      </c>
      <c r="BA25" s="46" t="s">
        <v>12</v>
      </c>
      <c r="BB25" s="46" t="s">
        <v>44</v>
      </c>
      <c r="BC25" s="50"/>
      <c r="BD25" s="51"/>
    </row>
    <row r="26" spans="1:56" ht="12.75" customHeight="1" x14ac:dyDescent="0.15">
      <c r="D26" s="34"/>
      <c r="E26" s="34"/>
      <c r="F26" s="34"/>
      <c r="G26" s="34"/>
      <c r="H26" s="34"/>
      <c r="I26" s="34"/>
      <c r="K26" s="160"/>
      <c r="L26" s="158"/>
      <c r="M26" s="158"/>
      <c r="N26" s="158"/>
      <c r="O26" s="158"/>
      <c r="P26" s="158"/>
      <c r="Q26" s="158"/>
      <c r="R26" s="158"/>
      <c r="S26" s="158"/>
      <c r="T26" s="158"/>
      <c r="W26" s="61">
        <f t="shared" ref="W26:W31" si="2">AY26+AZ26+BA26+BB26</f>
        <v>4</v>
      </c>
      <c r="X26" s="53" t="str">
        <f>IF('Groups A,B,C,D'!K21&lt;&gt;"",VLOOKUP('Groups A,B,C,D'!$L21,'Groups A,B,C,D'!$X$18:'Groups A,B,C,D'!$AX$21,1,FALSE),"")</f>
        <v>Denmark</v>
      </c>
      <c r="Y26" s="54">
        <f>IF(X26&lt;&gt;"",VLOOKUP(X26,'Initial Setup'!D$3:'Initial Setup'!F$26,3,FALSE),"")</f>
        <v>8</v>
      </c>
      <c r="Z26" s="54" t="str">
        <f>IF(X26&lt;&gt;"",VLOOKUP(X26,'Initial Setup'!D$3:'Initial Setup'!F$26,2,FALSE),"")</f>
        <v>B</v>
      </c>
      <c r="AA26" s="74">
        <f t="shared" ref="AA26:AA31" si="3">AB26+AC26+AD26</f>
        <v>0</v>
      </c>
      <c r="AB26" s="74">
        <f t="shared" ref="AB26:AF28" si="4">AJ26+AR26</f>
        <v>0</v>
      </c>
      <c r="AC26" s="74">
        <f t="shared" si="4"/>
        <v>0</v>
      </c>
      <c r="AD26" s="74">
        <f t="shared" si="4"/>
        <v>0</v>
      </c>
      <c r="AE26" s="74">
        <f t="shared" si="4"/>
        <v>0</v>
      </c>
      <c r="AF26" s="74">
        <f t="shared" si="4"/>
        <v>0</v>
      </c>
      <c r="AG26" s="74">
        <f t="shared" ref="AG26:AG31" si="5">IF(Y26&lt;1,-100,AO26+AW26)</f>
        <v>0</v>
      </c>
      <c r="AH26" s="74">
        <f t="shared" ref="AH26:AH31" si="6">AP26+AX26</f>
        <v>0</v>
      </c>
      <c r="AI26" s="66">
        <f t="shared" ref="AI26:AI31" si="7">AJ26+AK26+AL26</f>
        <v>0</v>
      </c>
      <c r="AJ26" s="66">
        <f>SUMPRODUCT(('Groups A,B,C,D'!D$17:'Groups A,B,C,D'!D$22=X26)*('Groups A,B,C,D'!F$17:'Groups A,B,C,D'!F$22&gt;'Groups A,B,C,D'!G$17:'Groups A,B,C,D'!G$22))</f>
        <v>0</v>
      </c>
      <c r="AK26" s="66">
        <f>SUMPRODUCT(('Groups A,B,C,D'!D$17:'Groups A,B,C,D'!D$23=X26)*('Groups A,B,C,D'!F$17:F$23='Groups A,B,C,D'!G$17:'Groups A,B,C,D'!G$23)*('Groups A,B,C,D'!F$17:'Groups A,B,C,D'!F$23&lt;&gt;""))</f>
        <v>0</v>
      </c>
      <c r="AL26" s="66">
        <f>SUMPRODUCT(('Groups A,B,C,D'!D$17:D$23=X26)*('Groups A,B,C,D'!F$17:'Groups A,B,C,D'!F$23&lt;'Groups A,B,C,D'!G$17:'Groups A,B,C,D'!G$23))</f>
        <v>0</v>
      </c>
      <c r="AM26" s="66">
        <f>SUMIF('Groups A,B,C,D'!D$17:'Groups A,B,C,D'!D$23,X26,'Groups A,B,C,D'!F$17:'Groups A,B,C,D'!F$23)</f>
        <v>0</v>
      </c>
      <c r="AN26" s="66">
        <f>SUMIF('Groups A,B,C,D'!D$17:'Groups A,B,C,D'!D$23,X26,'Groups A,B,C,D'!G$17:'Groups A,B,C,D'!G$23)</f>
        <v>0</v>
      </c>
      <c r="AO26" s="66">
        <f t="shared" ref="AO26:AO31" si="8">AM26-AN26</f>
        <v>0</v>
      </c>
      <c r="AP26" s="66">
        <f t="shared" ref="AP26:AP31" si="9">AJ26*3+AK26*1</f>
        <v>0</v>
      </c>
      <c r="AQ26" s="70">
        <f t="shared" ref="AQ26:AQ31" si="10">AR26+AS26+AT26</f>
        <v>0</v>
      </c>
      <c r="AR26" s="70">
        <f>SUMPRODUCT(('Groups A,B,C,D'!I$17:'Groups A,B,C,D'!I$23=X26)*('Groups A,B,C,D'!F$17:'Groups A,B,C,D'!F$23&lt;'Groups A,B,C,D'!G$17:'Groups A,B,C,D'!G$23))</f>
        <v>0</v>
      </c>
      <c r="AS26" s="70">
        <f>SUMPRODUCT(('Groups A,B,C,D'!I$17:'Groups A,B,C,D'!I$23=X26)*('Groups A,B,C,D'!F$17:'Groups A,B,C,D'!F$23='Groups A,B,C,D'!G$17:'Groups A,B,C,D'!G$23)*('Groups A,B,C,D'!G$17:'Groups A,B,C,D'!G$23&lt;&gt;""))</f>
        <v>0</v>
      </c>
      <c r="AT26" s="70">
        <f>SUMPRODUCT(('Groups A,B,C,D'!I$17:'Groups A,B,C,D'!I$23=X26)*('Groups A,B,C,D'!F$17:'Groups A,B,C,D'!F$23&gt;'Groups A,B,C,D'!G$17:'Groups A,B,C,D'!G$23))</f>
        <v>0</v>
      </c>
      <c r="AU26" s="70">
        <f>SUMIF('Groups A,B,C,D'!I$17:'Groups A,B,C,D'!I$25,X26,'Groups A,B,C,D'!G$17:'Groups A,B,C,D'!G$25)</f>
        <v>0</v>
      </c>
      <c r="AV26" s="70">
        <f>SUMIF('Groups A,B,C,D'!I$17:'Groups A,B,C,D'!I$25,X26,'Groups A,B,C,D'!F$17:'Groups A,B,C,D'!F$25)</f>
        <v>0</v>
      </c>
      <c r="AW26" s="70">
        <f t="shared" ref="AW26:AW31" si="11">AU26-AV26</f>
        <v>0</v>
      </c>
      <c r="AX26" s="70">
        <f t="shared" ref="AX26:AX31" si="12">AR26*3+AS26*1</f>
        <v>0</v>
      </c>
      <c r="AY26" s="45">
        <f>RANK(AH26,AH$26:AH$31)</f>
        <v>1</v>
      </c>
      <c r="AZ26" s="45">
        <f t="shared" ref="AZ26:AZ31" si="13">SUMPRODUCT((AH$26:AH$31=AH26)*(AG$26:AG$31&gt;AG26))</f>
        <v>0</v>
      </c>
      <c r="BA26" s="45">
        <f>SUMPRODUCT((AH$26:AH$31=AH26)*(AG$26:AG$31=AG26)*(AE$26:AE$31&gt;AE26))</f>
        <v>0</v>
      </c>
      <c r="BB26" s="45">
        <f t="shared" ref="BB26:BB31" si="14">SUMPRODUCT((AH$26:AH$31=AH26)*(AG$26:AG$31=AG26)*(AE$26:AE$31=AE26)*(Y$26:Y$31&gt;Y26))</f>
        <v>3</v>
      </c>
      <c r="BC26" s="51"/>
      <c r="BD26" s="51"/>
    </row>
    <row r="27" spans="1:56" ht="12.75" customHeight="1" x14ac:dyDescent="0.15">
      <c r="D27" s="34"/>
      <c r="E27" s="34"/>
      <c r="F27" s="34"/>
      <c r="G27" s="34"/>
      <c r="H27" s="34"/>
      <c r="I27" s="34"/>
      <c r="K27" s="90">
        <v>1</v>
      </c>
      <c r="L27" s="91" t="str">
        <f>IF(K27&lt;&gt;"",VLOOKUP(K27,W$26:AX$31,2,FALSE),"")</f>
        <v>Ukraine</v>
      </c>
      <c r="M27" s="92">
        <f t="shared" ref="M27:M32" si="15">IF($K27&lt;&gt;"",VLOOKUP($L27,$X$26:$AX$31,4,FALSE),"")</f>
        <v>0</v>
      </c>
      <c r="N27" s="92">
        <f t="shared" ref="N27:N32" si="16">IF($K27&lt;&gt;"",VLOOKUP($L27,$X$26:$AX$31,5,FALSE),"")</f>
        <v>0</v>
      </c>
      <c r="O27" s="92">
        <f t="shared" ref="O27:O32" si="17">IF($K27&lt;&gt;"",VLOOKUP($L27,$X$26:$AX$31,6,FALSE),"")</f>
        <v>0</v>
      </c>
      <c r="P27" s="92">
        <f t="shared" ref="P27:P32" si="18">IF($K27&lt;&gt;"",VLOOKUP($L27,$X$26:$AX$31,7,FALSE),"")</f>
        <v>0</v>
      </c>
      <c r="Q27" s="92">
        <f t="shared" ref="Q27:Q32" si="19">IF($K27&lt;&gt;"",VLOOKUP($L27,$X$26:$AX$31,8,FALSE),"")</f>
        <v>0</v>
      </c>
      <c r="R27" s="92">
        <f t="shared" ref="R27:R32" si="20">IF($K27&lt;&gt;"",VLOOKUP($L27,$X$26:$AX$31,9,FALSE),"")</f>
        <v>0</v>
      </c>
      <c r="S27" s="92">
        <f t="shared" ref="S27:S32" si="21">IF($K27&lt;&gt;"",VLOOKUP($L27,$X$26:$AX$31,10,FALSE),"")</f>
        <v>0</v>
      </c>
      <c r="T27" s="93">
        <f t="shared" ref="T27:T32" si="22">IF($K27&lt;&gt;"",VLOOKUP($L27,$X$26:$AX$31,11,FALSE),"")</f>
        <v>0</v>
      </c>
      <c r="W27" s="61">
        <f t="shared" si="2"/>
        <v>2</v>
      </c>
      <c r="X27" s="53" t="str">
        <f>IF($K13&lt;&gt;"",VLOOKUP($L13,$X$10:$AX$13,1,FALSE),"")</f>
        <v>Sweden</v>
      </c>
      <c r="Y27" s="54">
        <f>IF(X27&lt;&gt;"",VLOOKUP(X27,'Initial Setup'!D$3:'Initial Setup'!F$26,3,FALSE),"")</f>
        <v>11</v>
      </c>
      <c r="Z27" s="54" t="str">
        <f>IF(X27&lt;&gt;"",VLOOKUP(X27,'Initial Setup'!D$3:'Initial Setup'!F$26,2,FALSE),"")</f>
        <v>E</v>
      </c>
      <c r="AA27" s="74">
        <f t="shared" si="3"/>
        <v>0</v>
      </c>
      <c r="AB27" s="74">
        <f t="shared" si="4"/>
        <v>0</v>
      </c>
      <c r="AC27" s="74">
        <f t="shared" si="4"/>
        <v>0</v>
      </c>
      <c r="AD27" s="74">
        <f t="shared" si="4"/>
        <v>0</v>
      </c>
      <c r="AE27" s="74">
        <f t="shared" si="4"/>
        <v>0</v>
      </c>
      <c r="AF27" s="74">
        <f t="shared" si="4"/>
        <v>0</v>
      </c>
      <c r="AG27" s="74">
        <f t="shared" si="5"/>
        <v>0</v>
      </c>
      <c r="AH27" s="74">
        <f t="shared" si="6"/>
        <v>0</v>
      </c>
      <c r="AI27" s="66">
        <f t="shared" si="7"/>
        <v>0</v>
      </c>
      <c r="AJ27" s="66">
        <f>SUMPRODUCT((D$9:D$14=X27)*(F$9:F$14&gt;G$9:G$14))</f>
        <v>0</v>
      </c>
      <c r="AK27" s="66">
        <f>SUMPRODUCT((D$9:D$14=X27)*(F$9:F$14=G$9:G$14)*(F$9:F$14&lt;&gt;""))</f>
        <v>0</v>
      </c>
      <c r="AL27" s="66">
        <f>SUMPRODUCT((D$9:D$14=X27)*(F$9:F$14&lt;G$9:G$14))</f>
        <v>0</v>
      </c>
      <c r="AM27" s="66">
        <f>SUMIF(D$9:D$14,X27,F$9:F$14)</f>
        <v>0</v>
      </c>
      <c r="AN27" s="66">
        <f>SUMIF(D$9:D$14,X27,G$9:G$14)</f>
        <v>0</v>
      </c>
      <c r="AO27" s="66">
        <f t="shared" si="8"/>
        <v>0</v>
      </c>
      <c r="AP27" s="66">
        <f t="shared" si="9"/>
        <v>0</v>
      </c>
      <c r="AQ27" s="70">
        <f t="shared" si="10"/>
        <v>0</v>
      </c>
      <c r="AR27" s="70">
        <f>SUMPRODUCT((I$9:I$14=X27)*(F$9:F$14&lt;G$9:G$14))</f>
        <v>0</v>
      </c>
      <c r="AS27" s="70">
        <f>SUMPRODUCT((I$9:I$14=X27)*(F$9:F$14=G$9:G$14)*(G$9:G$14&lt;&gt;""))</f>
        <v>0</v>
      </c>
      <c r="AT27" s="70">
        <f>SUMPRODUCT((I$9:I$14=X27)*(F$9:F$14&gt;G$9:G$14))</f>
        <v>0</v>
      </c>
      <c r="AU27" s="70">
        <f>SUMIF(I$9:I$14,X27,G$9:G$14)</f>
        <v>0</v>
      </c>
      <c r="AV27" s="70">
        <f>SUMIF(I$9:I$14,X27,F$9:F$14)</f>
        <v>0</v>
      </c>
      <c r="AW27" s="70">
        <f t="shared" si="11"/>
        <v>0</v>
      </c>
      <c r="AX27" s="70">
        <f t="shared" si="12"/>
        <v>0</v>
      </c>
      <c r="AY27" s="45">
        <f t="shared" ref="AY27:AY31" si="23">RANK(AH27,AH$26:AH$31)</f>
        <v>1</v>
      </c>
      <c r="AZ27" s="45">
        <f t="shared" si="13"/>
        <v>0</v>
      </c>
      <c r="BA27" s="45">
        <f t="shared" ref="BA27:BA31" si="24">SUMPRODUCT((AH$26:AH$31=AH27)*(AG$26:AG$31=AG27)*(AE$26:AE$31&gt;AE27))</f>
        <v>0</v>
      </c>
      <c r="BB27" s="45">
        <f t="shared" si="14"/>
        <v>1</v>
      </c>
      <c r="BC27" s="51"/>
      <c r="BD27" s="51"/>
    </row>
    <row r="28" spans="1:56" ht="12.75" customHeight="1" x14ac:dyDescent="0.15">
      <c r="D28" s="34"/>
      <c r="E28" s="34"/>
      <c r="F28" s="34"/>
      <c r="G28" s="34"/>
      <c r="H28" s="34"/>
      <c r="I28" s="34"/>
      <c r="K28" s="90">
        <f>IF(K27&lt;&gt;"",IF(K27='Initial Setup'!$B$2,"",K27+1),"")</f>
        <v>2</v>
      </c>
      <c r="L28" s="91" t="str">
        <f t="shared" ref="L28:L32" si="25">IF(K28&lt;&gt;"",VLOOKUP(K28,W$26:AX$31,2,FALSE),"")</f>
        <v>Sweden</v>
      </c>
      <c r="M28" s="92">
        <f t="shared" si="15"/>
        <v>0</v>
      </c>
      <c r="N28" s="92">
        <f t="shared" si="16"/>
        <v>0</v>
      </c>
      <c r="O28" s="92">
        <f t="shared" si="17"/>
        <v>0</v>
      </c>
      <c r="P28" s="92">
        <f t="shared" si="18"/>
        <v>0</v>
      </c>
      <c r="Q28" s="92">
        <f t="shared" si="19"/>
        <v>0</v>
      </c>
      <c r="R28" s="92">
        <f t="shared" si="20"/>
        <v>0</v>
      </c>
      <c r="S28" s="92">
        <f t="shared" si="21"/>
        <v>0</v>
      </c>
      <c r="T28" s="93">
        <f t="shared" si="22"/>
        <v>0</v>
      </c>
      <c r="W28" s="61">
        <f t="shared" si="2"/>
        <v>6</v>
      </c>
      <c r="X28" s="53" t="str">
        <f>IF($K21&lt;&gt;"",VLOOKUP($L21,$X$18:$AX$21,1,FALSE),"")</f>
        <v>France</v>
      </c>
      <c r="Y28" s="54">
        <f>IF(X28&lt;&gt;"",VLOOKUP(X28,'Initial Setup'!D$3:'Initial Setup'!F$26,3,FALSE),"")</f>
        <v>4</v>
      </c>
      <c r="Z28" s="54" t="str">
        <f>IF(X28&lt;&gt;"",VLOOKUP(X28,'Initial Setup'!D$3:'Initial Setup'!F$26,2,FALSE),"")</f>
        <v>F</v>
      </c>
      <c r="AA28" s="74">
        <f t="shared" si="3"/>
        <v>0</v>
      </c>
      <c r="AB28" s="74">
        <f t="shared" si="4"/>
        <v>0</v>
      </c>
      <c r="AC28" s="74">
        <f t="shared" si="4"/>
        <v>0</v>
      </c>
      <c r="AD28" s="74">
        <f t="shared" si="4"/>
        <v>0</v>
      </c>
      <c r="AE28" s="74">
        <f t="shared" si="4"/>
        <v>0</v>
      </c>
      <c r="AF28" s="74">
        <f t="shared" si="4"/>
        <v>0</v>
      </c>
      <c r="AG28" s="74">
        <f t="shared" si="5"/>
        <v>0</v>
      </c>
      <c r="AH28" s="74">
        <f t="shared" si="6"/>
        <v>0</v>
      </c>
      <c r="AI28" s="66">
        <f t="shared" si="7"/>
        <v>0</v>
      </c>
      <c r="AJ28" s="66">
        <f>SUMPRODUCT((D$17:D$22=X28)*(F$17:F$22&gt;G$17:G$22))</f>
        <v>0</v>
      </c>
      <c r="AK28" s="66">
        <f>SUMPRODUCT((D$17:D$22=X28)*(F$17:F$22=G$17:G$22)*(F$17:F$22&lt;&gt;""))</f>
        <v>0</v>
      </c>
      <c r="AL28" s="66">
        <f>SUMPRODUCT((D$17:D$22=X28)*(F$17:F$22&lt;G$17:G$22))</f>
        <v>0</v>
      </c>
      <c r="AM28" s="66">
        <f>SUMIF(D$17:D$22,X28,F$17:F$22)</f>
        <v>0</v>
      </c>
      <c r="AN28" s="66">
        <f>SUMIF(D$17:D$22,X28,G$17:G$22)</f>
        <v>0</v>
      </c>
      <c r="AO28" s="66">
        <f t="shared" si="8"/>
        <v>0</v>
      </c>
      <c r="AP28" s="66">
        <f t="shared" si="9"/>
        <v>0</v>
      </c>
      <c r="AQ28" s="70">
        <f t="shared" si="10"/>
        <v>0</v>
      </c>
      <c r="AR28" s="70">
        <f>SUMPRODUCT((I$17:I$22=X28)*(F$17:F$22&lt;G$17:G$22))</f>
        <v>0</v>
      </c>
      <c r="AS28" s="70">
        <f>SUMPRODUCT((I$17:I$22=X28)*(F$17:F$22=G$17:G$22)*(G$17:G$22&lt;&gt;""))</f>
        <v>0</v>
      </c>
      <c r="AT28" s="70">
        <f>SUMPRODUCT((I$17:I$22=X28)*(F$17:F$22&gt;G$17:G$22))</f>
        <v>0</v>
      </c>
      <c r="AU28" s="70">
        <f>SUMIF(I$17:I$22,X28,G$17:G$22)</f>
        <v>0</v>
      </c>
      <c r="AV28" s="70">
        <f>SUMIF(I$17:I$22,X28,F$17:F$22)</f>
        <v>0</v>
      </c>
      <c r="AW28" s="70">
        <f t="shared" si="11"/>
        <v>0</v>
      </c>
      <c r="AX28" s="70">
        <f t="shared" si="12"/>
        <v>0</v>
      </c>
      <c r="AY28" s="45">
        <f t="shared" si="23"/>
        <v>1</v>
      </c>
      <c r="AZ28" s="45">
        <f t="shared" si="13"/>
        <v>0</v>
      </c>
      <c r="BA28" s="45">
        <f t="shared" si="24"/>
        <v>0</v>
      </c>
      <c r="BB28" s="45">
        <f t="shared" si="14"/>
        <v>5</v>
      </c>
      <c r="BC28" s="51"/>
      <c r="BD28" s="51"/>
    </row>
    <row r="29" spans="1:56" ht="12.75" customHeight="1" x14ac:dyDescent="0.15">
      <c r="D29" s="34"/>
      <c r="E29" s="34"/>
      <c r="F29" s="34"/>
      <c r="G29" s="34"/>
      <c r="H29" s="34"/>
      <c r="I29" s="34"/>
      <c r="K29" s="90">
        <f>IF(K28&lt;&gt;"",IF(K28='Initial Setup'!$B$2,"",K28+1),"")</f>
        <v>3</v>
      </c>
      <c r="L29" s="91" t="str">
        <f t="shared" si="25"/>
        <v>Czech Republic</v>
      </c>
      <c r="M29" s="92">
        <f t="shared" si="15"/>
        <v>0</v>
      </c>
      <c r="N29" s="92">
        <f t="shared" si="16"/>
        <v>0</v>
      </c>
      <c r="O29" s="92">
        <f t="shared" si="17"/>
        <v>0</v>
      </c>
      <c r="P29" s="92">
        <f t="shared" si="18"/>
        <v>0</v>
      </c>
      <c r="Q29" s="92">
        <f t="shared" si="19"/>
        <v>0</v>
      </c>
      <c r="R29" s="92">
        <f t="shared" si="20"/>
        <v>0</v>
      </c>
      <c r="S29" s="92">
        <f t="shared" si="21"/>
        <v>0</v>
      </c>
      <c r="T29" s="93">
        <f t="shared" si="22"/>
        <v>0</v>
      </c>
      <c r="W29" s="61">
        <f t="shared" si="2"/>
        <v>5</v>
      </c>
      <c r="X29" s="53" t="str">
        <f>IF('Groups A,B,C,D'!K13&lt;&gt;"",VLOOKUP('Groups A,B,C,D'!$L13,'Groups A,B,C,D'!$X$10:'Groups A,B,C,D'!$AX$13,1,FALSE),"")</f>
        <v>Italy</v>
      </c>
      <c r="Y29" s="54">
        <f>IF(X29&lt;&gt;"",VLOOKUP(X29,'Initial Setup'!D$3:'Initial Setup'!F$26,3,FALSE),"")</f>
        <v>7</v>
      </c>
      <c r="Z29" s="54" t="str">
        <f>IF(X29&lt;&gt;"",VLOOKUP(X29,'Initial Setup'!D$3:'Initial Setup'!F$26,2,FALSE),"")</f>
        <v>A</v>
      </c>
      <c r="AA29" s="74">
        <f t="shared" si="3"/>
        <v>0</v>
      </c>
      <c r="AB29" s="74">
        <f t="shared" ref="AB29:AB31" si="26">AJ29+AR29</f>
        <v>0</v>
      </c>
      <c r="AC29" s="74">
        <f t="shared" ref="AC29:AC31" si="27">AK29+AS29</f>
        <v>0</v>
      </c>
      <c r="AD29" s="74">
        <f t="shared" ref="AD29:AD31" si="28">AL29+AT29</f>
        <v>0</v>
      </c>
      <c r="AE29" s="74">
        <f t="shared" ref="AE29:AE31" si="29">AM29+AU29</f>
        <v>0</v>
      </c>
      <c r="AF29" s="74">
        <f t="shared" ref="AF29:AF31" si="30">AN29+AV29</f>
        <v>0</v>
      </c>
      <c r="AG29" s="74">
        <f t="shared" si="5"/>
        <v>0</v>
      </c>
      <c r="AH29" s="74">
        <f t="shared" si="6"/>
        <v>0</v>
      </c>
      <c r="AI29" s="66">
        <f t="shared" si="7"/>
        <v>0</v>
      </c>
      <c r="AJ29" s="66">
        <f>SUMPRODUCT(('Groups A,B,C,D'!D$9:'Groups A,B,C,D'!D$14=X29)*('Groups A,B,C,D'!F$9:'Groups A,B,C,D'!F$14&gt;'Groups A,B,C,D'!G$9:'Groups A,B,C,D'!G$14))</f>
        <v>0</v>
      </c>
      <c r="AK29" s="66">
        <f>SUMPRODUCT(('Groups A,B,C,D'!D$9:'Groups A,B,C,D'!D$14=X29)*('Groups A,B,C,D'!F$9:'Groups A,B,C,D'!F$14='Groups A,B,C,D'!G$9:'Groups A,B,C,D'!G$14)*('Groups A,B,C,D'!F$9:'Groups A,B,C,D'!F$14&lt;&gt;""))</f>
        <v>0</v>
      </c>
      <c r="AL29" s="66">
        <f>SUMPRODUCT(('Groups A,B,C,D'!D$9:'Groups A,B,C,D'!D$14=X29)*('Groups A,B,C,D'!F$9:'Groups A,B,C,D'!F$14&lt;'Groups A,B,C,D'!G$9:'Groups A,B,C,D'!G$14))</f>
        <v>0</v>
      </c>
      <c r="AM29" s="66">
        <f>SUMIF('Groups A,B,C,D'!D$9:'Groups A,B,C,D'!D$14,X29,'Groups A,B,C,D'!F$9:'Groups A,B,C,D'!F$14)</f>
        <v>0</v>
      </c>
      <c r="AN29" s="66">
        <f>SUMIF('Groups A,B,C,D'!D$9:'Groups A,B,C,D'!D$14,X29,'Groups A,B,C,D'!G$9:'Groups A,B,C,D'!G$14)</f>
        <v>0</v>
      </c>
      <c r="AO29" s="66">
        <f t="shared" si="8"/>
        <v>0</v>
      </c>
      <c r="AP29" s="66">
        <f t="shared" si="9"/>
        <v>0</v>
      </c>
      <c r="AQ29" s="70">
        <f t="shared" si="10"/>
        <v>0</v>
      </c>
      <c r="AR29" s="70">
        <f>SUMPRODUCT(('Groups A,B,C,D'!I$9:'Groups A,B,C,D'!I$14=X29)*('Groups A,B,C,D'!F$9:'Groups A,B,C,D'!F$14&lt;'Groups A,B,C,D'!G$9:'Groups A,B,C,D'!G$14))</f>
        <v>0</v>
      </c>
      <c r="AS29" s="70">
        <f>SUMPRODUCT(('Groups A,B,C,D'!I$9:'Groups A,B,C,D'!I$14=X29)*('Groups A,B,C,D'!F$9:'Groups A,B,C,D'!F$14='Groups A,B,C,D'!G$9:'Groups A,B,C,D'!G$14)*('Groups A,B,C,D'!G$9:'Groups A,B,C,D'!G$14&lt;&gt;""))</f>
        <v>0</v>
      </c>
      <c r="AT29" s="70">
        <f>SUMPRODUCT(('Groups A,B,C,D'!I$9:'Groups A,B,C,D'!I$14=X29)*('Groups A,B,C,D'!F$9:'Groups A,B,C,D'!F$14&gt;'Groups A,B,C,D'!G$9:'Groups A,B,C,D'!G$14))</f>
        <v>0</v>
      </c>
      <c r="AU29" s="70">
        <f>SUMIF('Groups A,B,C,D'!I$9:'Groups A,B,C,D'!I$14,X29,'Groups A,B,C,D'!G$9:'Groups A,B,C,D'!G$14)</f>
        <v>0</v>
      </c>
      <c r="AV29" s="70">
        <f>SUMIF('Groups A,B,C,D'!I$9:'Groups A,B,C,D'!I$14,X29,'Groups A,B,C,D'!F$9:'Groups A,B,C,D'!F$14)</f>
        <v>0</v>
      </c>
      <c r="AW29" s="70">
        <f t="shared" si="11"/>
        <v>0</v>
      </c>
      <c r="AX29" s="70">
        <f t="shared" si="12"/>
        <v>0</v>
      </c>
      <c r="AY29" s="45">
        <f t="shared" si="23"/>
        <v>1</v>
      </c>
      <c r="AZ29" s="45">
        <f t="shared" si="13"/>
        <v>0</v>
      </c>
      <c r="BA29" s="45">
        <f t="shared" si="24"/>
        <v>0</v>
      </c>
      <c r="BB29" s="45">
        <f t="shared" si="14"/>
        <v>4</v>
      </c>
      <c r="BC29" s="51"/>
      <c r="BD29" s="51"/>
    </row>
    <row r="30" spans="1:56" ht="12.75" customHeight="1" x14ac:dyDescent="0.15">
      <c r="D30" s="34"/>
      <c r="E30" s="34"/>
      <c r="F30" s="34"/>
      <c r="G30" s="34"/>
      <c r="H30" s="34"/>
      <c r="I30" s="34"/>
      <c r="K30" s="90">
        <f>IF(K29&lt;&gt;"",IF(K29='Initial Setup'!$B$2,"",K29+1),"")</f>
        <v>4</v>
      </c>
      <c r="L30" s="91" t="str">
        <f t="shared" si="25"/>
        <v>Denmark</v>
      </c>
      <c r="M30" s="92">
        <f t="shared" si="15"/>
        <v>0</v>
      </c>
      <c r="N30" s="92">
        <f t="shared" si="16"/>
        <v>0</v>
      </c>
      <c r="O30" s="92">
        <f t="shared" si="17"/>
        <v>0</v>
      </c>
      <c r="P30" s="92">
        <f t="shared" si="18"/>
        <v>0</v>
      </c>
      <c r="Q30" s="92">
        <f t="shared" si="19"/>
        <v>0</v>
      </c>
      <c r="R30" s="92">
        <f t="shared" si="20"/>
        <v>0</v>
      </c>
      <c r="S30" s="92">
        <f t="shared" si="21"/>
        <v>0</v>
      </c>
      <c r="T30" s="93">
        <f t="shared" si="22"/>
        <v>0</v>
      </c>
      <c r="W30" s="61">
        <f t="shared" si="2"/>
        <v>1</v>
      </c>
      <c r="X30" s="53" t="str">
        <f>IF('Groups A,B,C,D'!K29&lt;&gt;"",VLOOKUP('Groups A,B,C,D'!$L29,'Groups A,B,C,D'!$X$26:'Groups A,B,C,D'!$AX$29,1,FALSE),"")</f>
        <v>Ukraine</v>
      </c>
      <c r="Y30" s="54">
        <f>IF(X30&lt;&gt;"",VLOOKUP(X30,'Initial Setup'!D$3:'Initial Setup'!F$26,3,FALSE),"")</f>
        <v>15</v>
      </c>
      <c r="Z30" s="54" t="str">
        <f>IF(X30&lt;&gt;"",VLOOKUP(X30,'Initial Setup'!D$3:'Initial Setup'!F$26,2,FALSE),"")</f>
        <v>C</v>
      </c>
      <c r="AA30" s="74">
        <f t="shared" si="3"/>
        <v>0</v>
      </c>
      <c r="AB30" s="74">
        <f t="shared" si="26"/>
        <v>0</v>
      </c>
      <c r="AC30" s="74">
        <f t="shared" si="27"/>
        <v>0</v>
      </c>
      <c r="AD30" s="74">
        <f t="shared" si="28"/>
        <v>0</v>
      </c>
      <c r="AE30" s="74">
        <f t="shared" si="29"/>
        <v>0</v>
      </c>
      <c r="AF30" s="74">
        <f t="shared" si="30"/>
        <v>0</v>
      </c>
      <c r="AG30" s="74">
        <f t="shared" si="5"/>
        <v>0</v>
      </c>
      <c r="AH30" s="74">
        <f t="shared" si="6"/>
        <v>0</v>
      </c>
      <c r="AI30" s="66">
        <f t="shared" si="7"/>
        <v>0</v>
      </c>
      <c r="AJ30" s="66">
        <f>SUMPRODUCT(('Groups A,B,C,D'!D$25:'Groups A,B,C,D'!D$30=X30)*('Groups A,B,C,D'!F$25:'Groups A,B,C,D'!F$30&gt;'Groups A,B,C,D'!G$25:'Groups A,B,C,D'!G$30))</f>
        <v>0</v>
      </c>
      <c r="AK30" s="66">
        <f>SUMPRODUCT(('Groups A,B,C,D'!D$25:'Groups A,B,C,D'!D$30=X30)*('Groups A,B,C,D'!F$25:'Groups A,B,C,D'!F$30='Groups A,B,C,D'!G$25:'Groups A,B,C,D'!G$30)*('Groups A,B,C,D'!F$25:'Groups A,B,C,D'!F$30&lt;&gt;""))</f>
        <v>0</v>
      </c>
      <c r="AL30" s="66">
        <f>SUMPRODUCT(('Groups A,B,C,D'!D$25:'Groups A,B,C,D'!D$30=X30)*('Groups A,B,C,D'!F$25:'Groups A,B,C,D'!F$30&lt;'Groups A,B,C,D'!G$25:'Groups A,B,C,D'!G$30))</f>
        <v>0</v>
      </c>
      <c r="AM30" s="66">
        <f>SUMIF('Groups A,B,C,D'!D$25:'Groups A,B,C,D'!D$30,X30,'Groups A,B,C,D'!F$25:'Groups A,B,C,D'!F$30)</f>
        <v>0</v>
      </c>
      <c r="AN30" s="66">
        <f>SUMIF('Groups A,B,C,D'!D$25:'Groups A,B,C,D'!D$30,X30,'Groups A,B,C,D'!G$25:'Groups A,B,C,D'!G$30)</f>
        <v>0</v>
      </c>
      <c r="AO30" s="66">
        <f t="shared" si="8"/>
        <v>0</v>
      </c>
      <c r="AP30" s="66">
        <f t="shared" si="9"/>
        <v>0</v>
      </c>
      <c r="AQ30" s="70">
        <f t="shared" si="10"/>
        <v>0</v>
      </c>
      <c r="AR30" s="70">
        <f>SUMPRODUCT(('Groups A,B,C,D'!I$25:'Groups A,B,C,D'!I$30=X30)*('Groups A,B,C,D'!F$25:'Groups A,B,C,D'!F$30&lt;'Groups A,B,C,D'!G$25:'Groups A,B,C,D'!G$30))</f>
        <v>0</v>
      </c>
      <c r="AS30" s="70">
        <f>SUMPRODUCT(('Groups A,B,C,D'!I$25:'Groups A,B,C,D'!I$30=X30)*('Groups A,B,C,D'!F$25:'Groups A,B,C,D'!F$30='Groups A,B,C,D'!G$25:'Groups A,B,C,D'!G$30)*('Groups A,B,C,D'!G$25:'Groups A,B,C,D'!G$30&lt;&gt;""))</f>
        <v>0</v>
      </c>
      <c r="AT30" s="70">
        <f>SUMPRODUCT(('Groups A,B,C,D'!I$25:'Groups A,B,C,D'!I$30=X30)*('Groups A,B,C,D'!F$25:'Groups A,B,C,D'!F$30&gt;'Groups A,B,C,D'!G$25:'Groups A,B,C,D'!G$30))</f>
        <v>0</v>
      </c>
      <c r="AU30" s="70">
        <f>SUMIF('Groups A,B,C,D'!I$25:'Groups A,B,C,D'!I$30,X30,'Groups A,B,C,D'!G$25:'Groups A,B,C,D'!G$30)</f>
        <v>0</v>
      </c>
      <c r="AV30" s="70">
        <f>SUMIF('Groups A,B,C,D'!I$25:'Groups A,B,C,D'!I$30,X30,'Groups A,B,C,D'!F$25:'Groups A,B,C,D'!F$30)</f>
        <v>0</v>
      </c>
      <c r="AW30" s="70">
        <f t="shared" si="11"/>
        <v>0</v>
      </c>
      <c r="AX30" s="70">
        <f t="shared" si="12"/>
        <v>0</v>
      </c>
      <c r="AY30" s="45">
        <f t="shared" si="23"/>
        <v>1</v>
      </c>
      <c r="AZ30" s="45">
        <f t="shared" si="13"/>
        <v>0</v>
      </c>
      <c r="BA30" s="45">
        <f t="shared" si="24"/>
        <v>0</v>
      </c>
      <c r="BB30" s="45">
        <f t="shared" si="14"/>
        <v>0</v>
      </c>
      <c r="BC30" s="51"/>
      <c r="BD30" s="51"/>
    </row>
    <row r="31" spans="1:56" ht="12.75" customHeight="1" x14ac:dyDescent="0.15">
      <c r="K31" s="90">
        <f>IF(K30&lt;&gt;"",IF(K30='Initial Setup'!$B$2,"",K30+1),"")</f>
        <v>5</v>
      </c>
      <c r="L31" s="91" t="str">
        <f t="shared" si="25"/>
        <v>Italy</v>
      </c>
      <c r="M31" s="92">
        <f t="shared" si="15"/>
        <v>0</v>
      </c>
      <c r="N31" s="92">
        <f t="shared" si="16"/>
        <v>0</v>
      </c>
      <c r="O31" s="92">
        <f t="shared" si="17"/>
        <v>0</v>
      </c>
      <c r="P31" s="92">
        <f t="shared" si="18"/>
        <v>0</v>
      </c>
      <c r="Q31" s="92">
        <f t="shared" si="19"/>
        <v>0</v>
      </c>
      <c r="R31" s="92">
        <f t="shared" si="20"/>
        <v>0</v>
      </c>
      <c r="S31" s="92">
        <f t="shared" si="21"/>
        <v>0</v>
      </c>
      <c r="T31" s="93">
        <f t="shared" si="22"/>
        <v>0</v>
      </c>
      <c r="W31" s="61">
        <f t="shared" si="2"/>
        <v>3</v>
      </c>
      <c r="X31" s="53" t="str">
        <f>IF('Groups A,B,C,D'!K37&lt;&gt;"",VLOOKUP('Groups A,B,C,D'!$L37,'Groups A,B,C,D'!$X$34:'Groups A,B,C,D'!$AX$37,1,FALSE),"")</f>
        <v>Czech Republic</v>
      </c>
      <c r="Y31" s="54">
        <f>IF(X31&lt;&gt;"",VLOOKUP(X31,'Initial Setup'!D$3:'Initial Setup'!F$26,3,FALSE),"")</f>
        <v>10</v>
      </c>
      <c r="Z31" s="54" t="str">
        <f>IF(X31&lt;&gt;"",VLOOKUP(X31,'Initial Setup'!D$3:'Initial Setup'!F$26,2,FALSE),"")</f>
        <v>D</v>
      </c>
      <c r="AA31" s="74">
        <f t="shared" si="3"/>
        <v>0</v>
      </c>
      <c r="AB31" s="74">
        <f t="shared" si="26"/>
        <v>0</v>
      </c>
      <c r="AC31" s="74">
        <f t="shared" si="27"/>
        <v>0</v>
      </c>
      <c r="AD31" s="74">
        <f t="shared" si="28"/>
        <v>0</v>
      </c>
      <c r="AE31" s="74">
        <f t="shared" si="29"/>
        <v>0</v>
      </c>
      <c r="AF31" s="74">
        <f t="shared" si="30"/>
        <v>0</v>
      </c>
      <c r="AG31" s="74">
        <f t="shared" si="5"/>
        <v>0</v>
      </c>
      <c r="AH31" s="74">
        <f t="shared" si="6"/>
        <v>0</v>
      </c>
      <c r="AI31" s="66">
        <f t="shared" si="7"/>
        <v>0</v>
      </c>
      <c r="AJ31" s="66">
        <f>SUMPRODUCT(('Groups A,B,C,D'!D$33:'Groups A,B,C,D'!D$38=X31)*('Groups A,B,C,D'!F$33:'Groups A,B,C,D'!F$38&gt;'Groups A,B,C,D'!G$33:'Groups A,B,C,D'!G$38))</f>
        <v>0</v>
      </c>
      <c r="AK31" s="66">
        <f>SUMPRODUCT(('Groups A,B,C,D'!D$33:'Groups A,B,C,D'!D$38=X31)*('Groups A,B,C,D'!F$33:'Groups A,B,C,D'!F$38='Groups A,B,C,D'!G$33:'Groups A,B,C,D'!G$38)*('Groups A,B,C,D'!F$33:'Groups A,B,C,D'!F$38&lt;&gt;""))</f>
        <v>0</v>
      </c>
      <c r="AL31" s="66">
        <f>SUMPRODUCT(('Groups A,B,C,D'!D$33:'Groups A,B,C,D'!D$38=X31)*('Groups A,B,C,D'!F$33:'Groups A,B,C,D'!F$38&lt;'Groups A,B,C,D'!G$33:'Groups A,B,C,D'!G$38))</f>
        <v>0</v>
      </c>
      <c r="AM31" s="66">
        <f>SUMIF('Groups A,B,C,D'!D$33:'Groups A,B,C,D'!D$38,X31,'Groups A,B,C,D'!F$33:'Groups A,B,C,D'!F$38)</f>
        <v>0</v>
      </c>
      <c r="AN31" s="66">
        <f>SUMIF('Groups A,B,C,D'!D$33:'Groups A,B,C,D'!D$38,X31,'Groups A,B,C,D'!G$33:'Groups A,B,C,D'!G$38)</f>
        <v>0</v>
      </c>
      <c r="AO31" s="66">
        <f t="shared" si="8"/>
        <v>0</v>
      </c>
      <c r="AP31" s="66">
        <f t="shared" si="9"/>
        <v>0</v>
      </c>
      <c r="AQ31" s="70">
        <f t="shared" si="10"/>
        <v>0</v>
      </c>
      <c r="AR31" s="70">
        <f>SUMPRODUCT(('Groups A,B,C,D'!I$33:'Groups A,B,C,D'!I$38=X31)*('Groups A,B,C,D'!F$33:'Groups A,B,C,D'!F$38&lt;'Groups A,B,C,D'!G$33:'Groups A,B,C,D'!G$38))</f>
        <v>0</v>
      </c>
      <c r="AS31" s="70">
        <f>SUMPRODUCT(('Groups A,B,C,D'!I$33:'Groups A,B,C,D'!I$38=X31)*('Groups A,B,C,D'!F$33:'Groups A,B,C,D'!F$38='Groups A,B,C,D'!G$33:'Groups A,B,C,D'!G$38)*('Groups A,B,C,D'!G$33:'Groups A,B,C,D'!G$38&lt;&gt;""))</f>
        <v>0</v>
      </c>
      <c r="AT31" s="70">
        <f>SUMPRODUCT(('Groups A,B,C,D'!I$33:'Groups A,B,C,D'!I$38=X31)*('Groups A,B,C,D'!F$33:'Groups A,B,C,D'!F$38&gt;'Groups A,B,C,D'!G$33:'Groups A,B,C,D'!G$38))</f>
        <v>0</v>
      </c>
      <c r="AU31" s="70">
        <f>SUMIF('Groups A,B,C,D'!I$33:'Groups A,B,C,D'!I$38,X31,'Groups A,B,C,D'!G$33:'Groups A,B,C,D'!G$38)</f>
        <v>0</v>
      </c>
      <c r="AV31" s="70">
        <f>SUMIF('Groups A,B,C,D'!I$33:'Groups A,B,C,D'!I$38,X31,'Groups A,B,C,D'!F$33:'Groups A,B,C,D'!F$38)</f>
        <v>0</v>
      </c>
      <c r="AW31" s="70">
        <f t="shared" si="11"/>
        <v>0</v>
      </c>
      <c r="AX31" s="70">
        <f t="shared" si="12"/>
        <v>0</v>
      </c>
      <c r="AY31" s="45">
        <f t="shared" si="23"/>
        <v>1</v>
      </c>
      <c r="AZ31" s="45">
        <f t="shared" si="13"/>
        <v>0</v>
      </c>
      <c r="BA31" s="45">
        <f t="shared" si="24"/>
        <v>0</v>
      </c>
      <c r="BB31" s="45">
        <f t="shared" si="14"/>
        <v>2</v>
      </c>
      <c r="BC31" s="51"/>
      <c r="BD31" s="51"/>
    </row>
    <row r="32" spans="1:56" ht="12.75" customHeight="1" x14ac:dyDescent="0.15">
      <c r="K32" s="90">
        <f>IF(K31&lt;&gt;"",IF(K31='Initial Setup'!$B$2,"",K31+1),"")</f>
        <v>6</v>
      </c>
      <c r="L32" s="91" t="str">
        <f t="shared" si="25"/>
        <v>France</v>
      </c>
      <c r="M32" s="92">
        <f t="shared" si="15"/>
        <v>0</v>
      </c>
      <c r="N32" s="92">
        <f t="shared" si="16"/>
        <v>0</v>
      </c>
      <c r="O32" s="92">
        <f t="shared" si="17"/>
        <v>0</v>
      </c>
      <c r="P32" s="92">
        <f t="shared" si="18"/>
        <v>0</v>
      </c>
      <c r="Q32" s="92">
        <f t="shared" si="19"/>
        <v>0</v>
      </c>
      <c r="R32" s="92">
        <f t="shared" si="20"/>
        <v>0</v>
      </c>
      <c r="S32" s="92">
        <f t="shared" si="21"/>
        <v>0</v>
      </c>
      <c r="T32" s="93">
        <f t="shared" si="22"/>
        <v>0</v>
      </c>
      <c r="W32" s="61"/>
      <c r="X32" s="51"/>
      <c r="Y32" s="51"/>
      <c r="Z32" s="51"/>
      <c r="AY32" s="51"/>
      <c r="AZ32" s="51"/>
      <c r="BA32" s="51"/>
      <c r="BB32" s="51"/>
      <c r="BC32" s="51"/>
      <c r="BD32" s="51"/>
    </row>
    <row r="33" spans="1:56" ht="12.75" customHeight="1" x14ac:dyDescent="0.15">
      <c r="W33" s="61"/>
      <c r="X33" s="51"/>
      <c r="Y33" s="51"/>
      <c r="Z33" s="51"/>
      <c r="AY33" s="51"/>
      <c r="AZ33" s="51"/>
      <c r="BA33" s="51"/>
      <c r="BB33" s="51"/>
      <c r="BC33" s="51"/>
      <c r="BD33" s="51"/>
    </row>
    <row r="34" spans="1:56" ht="12.75" hidden="1" customHeight="1" x14ac:dyDescent="0.15">
      <c r="W34" s="61"/>
      <c r="X34" s="51"/>
      <c r="Y34" s="51"/>
      <c r="Z34" s="51"/>
      <c r="AY34" s="51"/>
      <c r="AZ34" s="51"/>
      <c r="BA34" s="51"/>
      <c r="BB34" s="51"/>
      <c r="BC34" s="51"/>
      <c r="BD34" s="51"/>
    </row>
    <row r="35" spans="1:56" s="38" customFormat="1" ht="12.75" hidden="1" customHeight="1" thickBot="1" x14ac:dyDescent="0.2">
      <c r="A35" s="34"/>
      <c r="B35" s="34"/>
      <c r="D35" s="41"/>
      <c r="E35" s="41"/>
      <c r="F35" s="152"/>
      <c r="G35" s="152"/>
      <c r="H35" s="41"/>
      <c r="I35" s="41"/>
      <c r="K35" s="42"/>
      <c r="L35" s="43"/>
      <c r="M35" s="43"/>
      <c r="N35" s="43"/>
      <c r="O35" s="43"/>
      <c r="P35" s="44"/>
      <c r="Q35" s="43"/>
      <c r="R35" s="43"/>
      <c r="S35" s="43"/>
      <c r="T35" s="43"/>
      <c r="W35" s="61"/>
      <c r="X35" s="45"/>
      <c r="Y35" s="45"/>
      <c r="Z35" s="45"/>
      <c r="AA35" s="74"/>
      <c r="AB35" s="74"/>
      <c r="AC35" s="74"/>
      <c r="AD35" s="74"/>
      <c r="AE35" s="74"/>
      <c r="AF35" s="74"/>
      <c r="AG35" s="74"/>
      <c r="AH35" s="74"/>
      <c r="AI35" s="66"/>
      <c r="AJ35" s="66"/>
      <c r="AK35" s="66"/>
      <c r="AL35" s="67" t="s">
        <v>17</v>
      </c>
      <c r="AM35" s="66"/>
      <c r="AN35" s="66"/>
      <c r="AO35" s="66"/>
      <c r="AP35" s="66"/>
      <c r="AQ35" s="70"/>
      <c r="AR35" s="70"/>
      <c r="AS35" s="70"/>
      <c r="AT35" s="71" t="s">
        <v>19</v>
      </c>
      <c r="AU35" s="70"/>
      <c r="AV35" s="70"/>
      <c r="AW35" s="70"/>
      <c r="AX35" s="70"/>
      <c r="AY35" s="45"/>
      <c r="AZ35" s="46" t="s">
        <v>29</v>
      </c>
      <c r="BA35" s="45"/>
      <c r="BB35" s="45"/>
      <c r="BC35" s="45"/>
      <c r="BD35" s="45"/>
    </row>
    <row r="36" spans="1:56" ht="12.75" hidden="1" customHeight="1" x14ac:dyDescent="0.2">
      <c r="D36" s="47"/>
      <c r="E36" s="47"/>
      <c r="F36" s="23"/>
      <c r="G36" s="23"/>
      <c r="H36" s="47"/>
      <c r="I36" s="48"/>
      <c r="K36" s="153" t="s">
        <v>28</v>
      </c>
      <c r="L36" s="155" t="s">
        <v>0</v>
      </c>
      <c r="M36" s="155" t="s">
        <v>1</v>
      </c>
      <c r="N36" s="155" t="s">
        <v>2</v>
      </c>
      <c r="O36" s="155" t="s">
        <v>4</v>
      </c>
      <c r="P36" s="155" t="s">
        <v>3</v>
      </c>
      <c r="Q36" s="155" t="s">
        <v>5</v>
      </c>
      <c r="R36" s="155" t="s">
        <v>6</v>
      </c>
      <c r="S36" s="155" t="s">
        <v>7</v>
      </c>
      <c r="T36" s="155" t="s">
        <v>20</v>
      </c>
      <c r="W36" s="63" t="s">
        <v>9</v>
      </c>
      <c r="X36" s="50" t="s">
        <v>0</v>
      </c>
      <c r="Y36" s="46" t="s">
        <v>79</v>
      </c>
      <c r="Z36" s="46" t="s">
        <v>10</v>
      </c>
      <c r="AA36" s="75" t="s">
        <v>1</v>
      </c>
      <c r="AB36" s="75" t="s">
        <v>2</v>
      </c>
      <c r="AC36" s="75" t="s">
        <v>4</v>
      </c>
      <c r="AD36" s="75" t="s">
        <v>3</v>
      </c>
      <c r="AE36" s="75" t="s">
        <v>5</v>
      </c>
      <c r="AF36" s="75" t="s">
        <v>6</v>
      </c>
      <c r="AG36" s="75" t="s">
        <v>7</v>
      </c>
      <c r="AH36" s="75" t="s">
        <v>8</v>
      </c>
      <c r="AI36" s="67" t="s">
        <v>1</v>
      </c>
      <c r="AJ36" s="67" t="s">
        <v>2</v>
      </c>
      <c r="AK36" s="67" t="s">
        <v>4</v>
      </c>
      <c r="AL36" s="67" t="s">
        <v>3</v>
      </c>
      <c r="AM36" s="67" t="s">
        <v>5</v>
      </c>
      <c r="AN36" s="67" t="s">
        <v>6</v>
      </c>
      <c r="AO36" s="67" t="s">
        <v>7</v>
      </c>
      <c r="AP36" s="67" t="s">
        <v>8</v>
      </c>
      <c r="AQ36" s="71" t="s">
        <v>1</v>
      </c>
      <c r="AR36" s="71" t="s">
        <v>2</v>
      </c>
      <c r="AS36" s="71" t="s">
        <v>4</v>
      </c>
      <c r="AT36" s="71" t="s">
        <v>3</v>
      </c>
      <c r="AU36" s="71" t="s">
        <v>5</v>
      </c>
      <c r="AV36" s="71" t="s">
        <v>6</v>
      </c>
      <c r="AW36" s="71" t="s">
        <v>7</v>
      </c>
      <c r="AX36" s="71" t="s">
        <v>8</v>
      </c>
      <c r="AY36" s="46" t="s">
        <v>14</v>
      </c>
      <c r="AZ36" s="46" t="s">
        <v>11</v>
      </c>
      <c r="BA36" s="46" t="s">
        <v>12</v>
      </c>
      <c r="BB36" s="46" t="s">
        <v>44</v>
      </c>
      <c r="BC36" s="50"/>
      <c r="BD36" s="51"/>
    </row>
    <row r="37" spans="1:56" ht="12.75" hidden="1" customHeight="1" thickBot="1" x14ac:dyDescent="0.25">
      <c r="D37" s="47"/>
      <c r="E37" s="47"/>
      <c r="F37" s="23"/>
      <c r="G37" s="23"/>
      <c r="H37" s="47"/>
      <c r="I37" s="48"/>
      <c r="K37" s="154"/>
      <c r="L37" s="156"/>
      <c r="M37" s="156"/>
      <c r="N37" s="156"/>
      <c r="O37" s="156"/>
      <c r="P37" s="156"/>
      <c r="Q37" s="156"/>
      <c r="R37" s="156"/>
      <c r="S37" s="156"/>
      <c r="T37" s="156"/>
      <c r="W37" s="61">
        <f>AY37+AZ37+BA37+BB37</f>
        <v>1</v>
      </c>
      <c r="X37" s="53"/>
      <c r="Y37" s="54" t="str">
        <f>IF(X37&lt;&gt;"",VLOOKUP(X37,'Initial Setup'!D$3:'Initial Setup'!F$26,2,FALSE),"")</f>
        <v/>
      </c>
      <c r="Z37" s="54">
        <f>COUNTIF($D$36:$D$41,X37)+COUNTIF($I$36:$I$41,X37)</f>
        <v>0</v>
      </c>
      <c r="AA37" s="74">
        <f>AB37+AC37+AD37</f>
        <v>0</v>
      </c>
      <c r="AB37" s="74">
        <f t="shared" ref="AB37:AF40" si="31">AJ37+AR37</f>
        <v>0</v>
      </c>
      <c r="AC37" s="74">
        <f t="shared" si="31"/>
        <v>0</v>
      </c>
      <c r="AD37" s="74">
        <f t="shared" si="31"/>
        <v>0</v>
      </c>
      <c r="AE37" s="74">
        <f t="shared" si="31"/>
        <v>0</v>
      </c>
      <c r="AF37" s="74">
        <f t="shared" si="31"/>
        <v>0</v>
      </c>
      <c r="AG37" s="74">
        <f>IF(Y37&lt;1,-100,AO37+AW37)</f>
        <v>0</v>
      </c>
      <c r="AH37" s="74">
        <f>AP37+AX37</f>
        <v>0</v>
      </c>
      <c r="AI37" s="66">
        <f>AJ37+AK37+AL37</f>
        <v>0</v>
      </c>
      <c r="AJ37" s="66">
        <f>SUMPRODUCT(('Groups A,B,C,D'!D$9:'Groups A,B,C,D'!D$14=X37)*('Groups A,B,C,D'!F$9:'Groups A,B,C,D'!F$14&gt;'Groups A,B,C,D'!G$9:G$14))</f>
        <v>0</v>
      </c>
      <c r="AK37" s="66">
        <f>SUMPRODUCT(('Groups A,B,C,D'!D$9:'Groups A,B,C,D'!D$14=X37)*('Groups A,B,C,D'!F$9:'Groups A,B,C,D'!F$14='Groups A,B,C,D'!G$9:'Groups A,B,C,D'!G$14)*('Groups A,B,C,D'!F$9:'Groups A,B,C,D'!F$14&lt;&gt;""))</f>
        <v>0</v>
      </c>
      <c r="AL37" s="66">
        <f>SUMPRODUCT(('Groups A,B,C,D'!D$9:'Groups A,B,C,D'!D$14=X37)*('Groups A,B,C,D'!F$9:'Groups A,B,C,D'!F$14&lt;'Groups A,B,C,D'!G$9:'Groups A,B,C,D'!G$14))</f>
        <v>0</v>
      </c>
      <c r="AM37" s="66">
        <f>SUMIF('Groups A,B,C,D'!D$9:'Groups A,B,C,D'!D$14,X37,'Groups A,B,C,D'!F$9:'Groups A,B,C,D'!F$14)</f>
        <v>0</v>
      </c>
      <c r="AN37" s="66">
        <f>SUMIF('Groups A,B,C,D'!D$9:D$14,X37,'Groups A,B,C,D'!G$9:'Groups A,B,C,D'!G$14)</f>
        <v>0</v>
      </c>
      <c r="AO37" s="66">
        <f>AM37-AN37</f>
        <v>0</v>
      </c>
      <c r="AP37" s="66">
        <f>AJ37*3+AK37*1</f>
        <v>0</v>
      </c>
      <c r="AQ37" s="70">
        <f>AR37+AS37+AT37</f>
        <v>0</v>
      </c>
      <c r="AR37" s="70">
        <f>SUMPRODUCT(('Groups A,B,C,D'!I$9:I$14=X37)*('Groups A,B,C,D'!F$9:'Groups A,B,C,D'!F$14&lt;'Groups A,B,C,D'!G$9:'Groups A,B,C,D'!G$14))</f>
        <v>0</v>
      </c>
      <c r="AS37" s="70">
        <f>SUMPRODUCT(('Groups A,B,C,D'!I$9:'Groups A,B,C,D'!I$14=X37)*('Groups A,B,C,D'!F$9:'Groups A,B,C,D'!F$14='Groups A,B,C,D'!G$9:'Groups A,B,C,D'!G$14)*('Groups A,B,C,D'!G$9:'Groups A,B,C,D'!G$14&lt;&gt;""))</f>
        <v>0</v>
      </c>
      <c r="AT37" s="70">
        <f>SUMPRODUCT(('Groups A,B,C,D'!I$9:'Groups A,B,C,D'!I$14=X37)*('Groups A,B,C,D'!F$9:F$14&gt;'Groups A,B,C,D'!G$9:'Groups A,B,C,D'!G$14))</f>
        <v>0</v>
      </c>
      <c r="AU37" s="70">
        <f>SUMIF('Groups A,B,C,D'!I$9:'Groups A,B,C,D'!I$14,X37,'Groups A,B,C,D'!G$9:'Groups A,B,C,D'!G$14)</f>
        <v>0</v>
      </c>
      <c r="AV37" s="70">
        <f>SUMIF('Groups A,B,C,D'!I$9:'Groups A,B,C,D'!I$14,X37,'Groups A,B,C,D'!F$9:'Groups A,B,C,D'!F$14)</f>
        <v>0</v>
      </c>
      <c r="AW37" s="70">
        <f>AU37-AV37</f>
        <v>0</v>
      </c>
      <c r="AX37" s="70">
        <f>AR37*3+AS37*1</f>
        <v>0</v>
      </c>
      <c r="AY37" s="45">
        <f>RANK(AH37,AH$37:AH$40)</f>
        <v>1</v>
      </c>
      <c r="AZ37" s="45">
        <f>SUMPRODUCT((AH$37:AH$40=AH37)*(AG$37:AG$40&gt;AG37))</f>
        <v>0</v>
      </c>
      <c r="BA37" s="45">
        <f>SUMPRODUCT((AH$37:AH$40=AH37)*(AG$37:AG$40=AG37)*(AE$37:AE$40&gt;AE37))</f>
        <v>0</v>
      </c>
      <c r="BB37" s="45">
        <f>SUMPRODUCT((AH$37:AH$40=AH37)*(AG$37:AG$40=AG37)*(AE$37:AE$40=AE37)*(Y$37:Y$40&gt;Y37))</f>
        <v>0</v>
      </c>
      <c r="BC37" s="51"/>
      <c r="BD37" s="51"/>
    </row>
    <row r="38" spans="1:56" ht="12.75" hidden="1" customHeight="1" x14ac:dyDescent="0.2">
      <c r="D38" s="47"/>
      <c r="E38" s="47"/>
      <c r="F38" s="23"/>
      <c r="G38" s="23"/>
      <c r="H38" s="47"/>
      <c r="I38" s="48"/>
      <c r="K38" s="38">
        <v>1</v>
      </c>
      <c r="L38" s="22"/>
      <c r="M38" s="32" t="e">
        <f>IF($K38&lt;&gt;"",VLOOKUP($L38,$X$36:$AX$41,4,FALSE),"")</f>
        <v>#N/A</v>
      </c>
      <c r="N38" s="32" t="e">
        <f>IF($K38&lt;&gt;"",VLOOKUP($L38,$X$36:$AX$41,5,FALSE),"")</f>
        <v>#N/A</v>
      </c>
      <c r="O38" s="32" t="e">
        <f>IF($K38&lt;&gt;"",VLOOKUP($L38,$X$36:$AX$41,6,FALSE),"")</f>
        <v>#N/A</v>
      </c>
      <c r="P38" s="32" t="e">
        <f>IF($K38&lt;&gt;"",VLOOKUP($L38,$X$36:$AX$41,7,FALSE),"")</f>
        <v>#N/A</v>
      </c>
      <c r="Q38" s="32" t="e">
        <f>IF($K38&lt;&gt;"",VLOOKUP($L38,$X$36:$AX$41,8,FALSE),"")</f>
        <v>#N/A</v>
      </c>
      <c r="R38" s="32" t="e">
        <f>IF($K38&lt;&gt;"",VLOOKUP($L38,$X$36:$AX$41,9,FALSE),"")</f>
        <v>#N/A</v>
      </c>
      <c r="S38" s="32" t="e">
        <f>IF($K38&lt;&gt;"",VLOOKUP($L38,$X$36:$AX$41,10,FALSE),"")</f>
        <v>#N/A</v>
      </c>
      <c r="T38" s="55" t="e">
        <f>IF($K38&lt;&gt;"",VLOOKUP($L38,$X$36:$AX$41,11,FALSE),"")</f>
        <v>#N/A</v>
      </c>
      <c r="W38" s="61">
        <f>AY38+AZ38+BA38+BB38</f>
        <v>1</v>
      </c>
      <c r="X38" s="53"/>
      <c r="Y38" s="54" t="str">
        <f>IF(X38&lt;&gt;"",VLOOKUP(X38,'Initial Setup'!D$3:'Initial Setup'!F$26,2,FALSE),"")</f>
        <v/>
      </c>
      <c r="Z38" s="54">
        <f>COUNTIF($D$36:$D$41,X38)+COUNTIF($I$36:$I$41,X38)</f>
        <v>0</v>
      </c>
      <c r="AA38" s="74">
        <f>AB38+AC38+AD38</f>
        <v>0</v>
      </c>
      <c r="AB38" s="74">
        <f t="shared" si="31"/>
        <v>0</v>
      </c>
      <c r="AC38" s="74">
        <f t="shared" si="31"/>
        <v>0</v>
      </c>
      <c r="AD38" s="74">
        <f t="shared" si="31"/>
        <v>0</v>
      </c>
      <c r="AE38" s="74">
        <f t="shared" si="31"/>
        <v>0</v>
      </c>
      <c r="AF38" s="74">
        <f t="shared" si="31"/>
        <v>0</v>
      </c>
      <c r="AG38" s="74">
        <f>IF(Y38&lt;1,-100,AO38+AW38)</f>
        <v>0</v>
      </c>
      <c r="AH38" s="74">
        <f>AP38+AX38</f>
        <v>0</v>
      </c>
      <c r="AI38" s="66">
        <f>AJ38+AK38+AL38</f>
        <v>0</v>
      </c>
      <c r="AJ38" s="66">
        <f>SUMPRODUCT(('Groups A,B,C,D'!D$25:'Groups A,B,C,D'!D$30=X38)*('Groups A,B,C,D'!F$25:'Groups A,B,C,D'!F$30&gt;'Groups A,B,C,D'!G$25:G$30))</f>
        <v>0</v>
      </c>
      <c r="AK38" s="66">
        <f>SUMPRODUCT(('Groups A,B,C,D'!D$25:'Groups A,B,C,D'!D$30=X38)*('Groups A,B,C,D'!F$25:'Groups A,B,C,D'!F$30='Groups A,B,C,D'!G$25:'Groups A,B,C,D'!G$30)*('Groups A,B,C,D'!F$25:'Groups A,B,C,D'!F$30&lt;&gt;""))</f>
        <v>0</v>
      </c>
      <c r="AL38" s="66">
        <f>SUMPRODUCT(('Groups A,B,C,D'!D$25:D$30=X38)*('Groups A,B,C,D'!F$25:'Groups A,B,C,D'!F$30&lt;'Groups A,B,C,D'!G$25:'Groups A,B,C,D'!G$30))</f>
        <v>0</v>
      </c>
      <c r="AM38" s="66">
        <f>SUMIF('Groups A,B,C,D'!D$25:'Groups A,B,C,D'!D$30,X38,'Groups A,B,C,D'!F$25:'Groups A,B,C,D'!F$30)</f>
        <v>0</v>
      </c>
      <c r="AN38" s="66">
        <f>SUMIF('Groups A,B,C,D'!D$25:'Groups A,B,C,D'!D$30,X38,'Groups A,B,C,D'!G$25:'Groups A,B,C,D'!G$30)</f>
        <v>0</v>
      </c>
      <c r="AO38" s="66">
        <f>AM38-AN38</f>
        <v>0</v>
      </c>
      <c r="AP38" s="66">
        <f>AJ38*3+AK38*1</f>
        <v>0</v>
      </c>
      <c r="AQ38" s="70">
        <f>AR38+AS38+AT38</f>
        <v>0</v>
      </c>
      <c r="AR38" s="70">
        <f>SUMPRODUCT(('Groups A,B,C,D'!I$25:I$30=X38)*('Groups A,B,C,D'!F$25:F$30&lt;'Groups A,B,C,D'!G$25:'Groups A,B,C,D'!G$30))</f>
        <v>0</v>
      </c>
      <c r="AS38" s="70">
        <f>SUMPRODUCT(('Groups A,B,C,D'!I$25:'Groups A,B,C,D'!I$30=X38)*('Groups A,B,C,D'!F$25:'Groups A,B,C,D'!F$30='Groups A,B,C,D'!G$25:'Groups A,B,C,D'!G$30)*('Groups A,B,C,D'!G$25:'Groups A,B,C,D'!G$30&lt;&gt;""))</f>
        <v>0</v>
      </c>
      <c r="AT38" s="70">
        <f>SUMPRODUCT(('Groups A,B,C,D'!I$25:'Groups A,B,C,D'!I$30=X38)*('Groups A,B,C,D'!F$25:'Groups A,B,C,D'!F$30&gt;'Groups A,B,C,D'!G$25:'Groups A,B,C,D'!G$30))</f>
        <v>0</v>
      </c>
      <c r="AU38" s="70">
        <f>SUMIF('Groups A,B,C,D'!I$25:'Groups A,B,C,D'!I$30,X38,'Groups A,B,C,D'!G$25:'Groups A,B,C,D'!G$30)</f>
        <v>0</v>
      </c>
      <c r="AV38" s="70">
        <f>SUMIF('Groups A,B,C,D'!I$25:'Groups A,B,C,D'!I$30,X38,'Groups A,B,C,D'!F$25:'Groups A,B,C,D'!F$30)</f>
        <v>0</v>
      </c>
      <c r="AW38" s="70">
        <f>AU38-AV38</f>
        <v>0</v>
      </c>
      <c r="AX38" s="70">
        <f>AR38*3+AS38*1</f>
        <v>0</v>
      </c>
      <c r="AY38" s="45">
        <f>RANK(AH38,AH$37:AH$40)</f>
        <v>1</v>
      </c>
      <c r="AZ38" s="45">
        <f>SUMPRODUCT((AH$37:AH$40=AH38)*(AG$37:AG$40&gt;AG38))</f>
        <v>0</v>
      </c>
      <c r="BA38" s="45">
        <f>SUMPRODUCT((AH$37:AH$40=AH38)*(AG$37:AG$40=AG38)*(AE$37:AE$40&gt;AE38))</f>
        <v>0</v>
      </c>
      <c r="BB38" s="45">
        <f>SUMPRODUCT((AH$37:AH$40=AH38)*(AG$37:AG$40=AG38)*(AE$37:AE$40=AE38)*(Y$37:Y$40&gt;Y38))</f>
        <v>0</v>
      </c>
      <c r="BC38" s="51"/>
      <c r="BD38" s="51"/>
    </row>
    <row r="39" spans="1:56" ht="12.75" hidden="1" customHeight="1" x14ac:dyDescent="0.2">
      <c r="D39" s="47"/>
      <c r="E39" s="47"/>
      <c r="F39" s="23"/>
      <c r="G39" s="23"/>
      <c r="H39" s="47"/>
      <c r="I39" s="48"/>
      <c r="K39" s="38">
        <f>IF(K38&lt;&gt;"",IF(K38='Initial Setup'!$B$2,"",K38+1),"")</f>
        <v>2</v>
      </c>
      <c r="L39" s="22"/>
      <c r="M39" s="32" t="e">
        <f>IF($K39&lt;&gt;"",VLOOKUP($L39,$X$37:$AX$40,4,FALSE),"")</f>
        <v>#N/A</v>
      </c>
      <c r="N39" s="32" t="e">
        <f>IF($K39&lt;&gt;"",VLOOKUP($L39,$X$37:$AX$40,5,FALSE),"")</f>
        <v>#N/A</v>
      </c>
      <c r="O39" s="32" t="e">
        <f>IF($K39&lt;&gt;"",VLOOKUP($L39,$X$37:$AX$40,6,FALSE),"")</f>
        <v>#N/A</v>
      </c>
      <c r="P39" s="32" t="e">
        <f>IF($K39&lt;&gt;"",VLOOKUP($L39,$X$37:$AX$40,7,FALSE),"")</f>
        <v>#N/A</v>
      </c>
      <c r="Q39" s="32" t="e">
        <f>IF($K39&lt;&gt;"",VLOOKUP($L39,$X$37:$AX$40,8,FALSE),"")</f>
        <v>#N/A</v>
      </c>
      <c r="R39" s="32" t="e">
        <f>IF($K39&lt;&gt;"",VLOOKUP($L39,$X$37:$AX$40,9,FALSE),"")</f>
        <v>#N/A</v>
      </c>
      <c r="S39" s="32" t="e">
        <f>IF($K39&lt;&gt;"",VLOOKUP($L39,$X$37:$AX$40,10,FALSE),"")</f>
        <v>#N/A</v>
      </c>
      <c r="T39" s="55" t="e">
        <f>IF($K39&lt;&gt;"",VLOOKUP($L39,$X$37:$AX$40,11,FALSE),"")</f>
        <v>#N/A</v>
      </c>
      <c r="W39" s="61">
        <f>AY39+AZ39+BA39+BB39</f>
        <v>1</v>
      </c>
      <c r="X39" s="53"/>
      <c r="Y39" s="54" t="str">
        <f>IF(X39&lt;&gt;"",VLOOKUP(X39,'Initial Setup'!D$3:'Initial Setup'!F$26,2,FALSE),"")</f>
        <v/>
      </c>
      <c r="Z39" s="54">
        <f>COUNTIF($D$36:$D$41,X39)+COUNTIF($I$36:$I$41,X39)</f>
        <v>0</v>
      </c>
      <c r="AA39" s="74">
        <f>AB39+AC39+AD39</f>
        <v>0</v>
      </c>
      <c r="AB39" s="74">
        <f t="shared" si="31"/>
        <v>0</v>
      </c>
      <c r="AC39" s="74">
        <f t="shared" si="31"/>
        <v>0</v>
      </c>
      <c r="AD39" s="74">
        <f t="shared" si="31"/>
        <v>0</v>
      </c>
      <c r="AE39" s="74">
        <f t="shared" si="31"/>
        <v>0</v>
      </c>
      <c r="AF39" s="74">
        <f t="shared" si="31"/>
        <v>0</v>
      </c>
      <c r="AG39" s="74">
        <f>IF(Y39&lt;1,-100,AO39+AW39)</f>
        <v>0</v>
      </c>
      <c r="AH39" s="74">
        <f>AP39+AX39</f>
        <v>0</v>
      </c>
      <c r="AI39" s="66">
        <f>AJ39+AK39+AL39</f>
        <v>0</v>
      </c>
      <c r="AJ39" s="66">
        <f>SUMPRODUCT(('Groups A,B,C,D'!D$33:'Groups A,B,C,D'!D$38=X39)*('Groups A,B,C,D'!F$33:'Groups A,B,C,D'!F$38&gt;'Groups A,B,C,D'!G$33:'Groups A,B,C,D'!G$38))</f>
        <v>0</v>
      </c>
      <c r="AK39" s="66">
        <f>SUMPRODUCT(('Groups A,B,C,D'!D$33:'Groups A,B,C,D'!D$38=X39)*('Groups A,B,C,D'!F$33:'Groups A,B,C,D'!F$38='Groups A,B,C,D'!G$33:'Groups A,B,C,D'!G$38)*('Groups A,B,C,D'!F$33:'Groups A,B,C,D'!F$38&lt;&gt;""))</f>
        <v>0</v>
      </c>
      <c r="AL39" s="66">
        <f>SUMPRODUCT(('Groups A,B,C,D'!D$33:'Groups A,B,C,D'!D$38=X39)*('Groups A,B,C,D'!F$33:'Groups A,B,C,D'!F$38&lt;'Groups A,B,C,D'!G$33:'Groups A,B,C,D'!G$38))</f>
        <v>0</v>
      </c>
      <c r="AM39" s="66">
        <f>SUMIF('Groups A,B,C,D'!D$33:'Groups A,B,C,D'!D$38,X39,'Groups A,B,C,D'!F$33:'Groups A,B,C,D'!F$38)</f>
        <v>0</v>
      </c>
      <c r="AN39" s="66">
        <f>SUMIF('Groups A,B,C,D'!D$33:'Groups A,B,C,D'!D$38,X39,'Groups A,B,C,D'!G$33:'Groups A,B,C,D'!G$38)</f>
        <v>0</v>
      </c>
      <c r="AO39" s="66">
        <f>AM39-AN39</f>
        <v>0</v>
      </c>
      <c r="AP39" s="66">
        <f>AJ39*3+AK39*1</f>
        <v>0</v>
      </c>
      <c r="AQ39" s="70">
        <f>AR39+AS39+AT39</f>
        <v>0</v>
      </c>
      <c r="AR39" s="70">
        <f>SUMPRODUCT(('Groups A,B,C,D'!I$33:'Groups A,B,C,D'!I$38=X39)*('Groups A,B,C,D'!F$33:'Groups A,B,C,D'!F$38&lt;'Groups A,B,C,D'!G$33:'Groups A,B,C,D'!G$38))</f>
        <v>0</v>
      </c>
      <c r="AS39" s="70">
        <f>SUMPRODUCT(('Groups A,B,C,D'!I$33:'Groups A,B,C,D'!I$38=X39)*('Groups A,B,C,D'!F$33:'Groups A,B,C,D'!F$38='Groups A,B,C,D'!G$33:'Groups A,B,C,D'!G$38)*('Groups A,B,C,D'!G$33:'Groups A,B,C,D'!G$38&lt;&gt;""))</f>
        <v>0</v>
      </c>
      <c r="AT39" s="70">
        <f>SUMPRODUCT(('Groups A,B,C,D'!I$33:'Groups A,B,C,D'!I$38=X39)*('Groups A,B,C,D'!F$33:'Groups A,B,C,D'!F$38&gt;'Groups A,B,C,D'!G$33:'Groups A,B,C,D'!G$38))</f>
        <v>0</v>
      </c>
      <c r="AU39" s="70">
        <f>SUMIF('Groups A,B,C,D'!I$33:'Groups A,B,C,D'!I$38,X39,'Groups A,B,C,D'!G$33:'Groups A,B,C,D'!G$38)</f>
        <v>0</v>
      </c>
      <c r="AV39" s="70">
        <f>SUMIF('Groups A,B,C,D'!I$33:'Groups A,B,C,D'!I$38,X39,'Groups A,B,C,D'!F$33:'Groups A,B,C,D'!F$38)</f>
        <v>0</v>
      </c>
      <c r="AW39" s="70">
        <f>AU39-AV39</f>
        <v>0</v>
      </c>
      <c r="AX39" s="70">
        <f>AR39*3+AS39*1</f>
        <v>0</v>
      </c>
      <c r="AY39" s="45">
        <f>RANK(AH39,AH$37:AH$40)</f>
        <v>1</v>
      </c>
      <c r="AZ39" s="45">
        <f>SUMPRODUCT((AH$37:AH$40=AH39)*(AG$37:AG$40&gt;AG39))</f>
        <v>0</v>
      </c>
      <c r="BA39" s="45">
        <f>SUMPRODUCT((AH$37:AH$40=AH39)*(AG$37:AG$40=AG39)*(AE$37:AE$40&gt;AE39))</f>
        <v>0</v>
      </c>
      <c r="BB39" s="45">
        <f>SUMPRODUCT((AH$37:AH$40=AH39)*(AG$37:AG$40=AG39)*(AE$37:AE$40=AE39)*(Y$37:Y$40&gt;Y39))</f>
        <v>0</v>
      </c>
      <c r="BC39" s="51"/>
      <c r="BD39" s="51"/>
    </row>
    <row r="40" spans="1:56" ht="12.75" hidden="1" customHeight="1" x14ac:dyDescent="0.2">
      <c r="D40" s="47"/>
      <c r="E40" s="47"/>
      <c r="F40" s="23"/>
      <c r="G40" s="23"/>
      <c r="H40" s="47"/>
      <c r="I40" s="48"/>
      <c r="K40" s="38">
        <f>IF(K39&lt;&gt;"",IF(K39='Initial Setup'!$B$2,"",K39+1),"")</f>
        <v>3</v>
      </c>
      <c r="L40" s="22"/>
      <c r="M40" s="32" t="e">
        <f>IF($K40&lt;&gt;"",VLOOKUP($L40,$X$37:$AX$40,4,FALSE),"")</f>
        <v>#N/A</v>
      </c>
      <c r="N40" s="32" t="e">
        <f>IF($K40&lt;&gt;"",VLOOKUP($L40,$X$37:$AX$40,5,FALSE),"")</f>
        <v>#N/A</v>
      </c>
      <c r="O40" s="32" t="e">
        <f>IF($K40&lt;&gt;"",VLOOKUP($L40,$X$37:$AX$40,6,FALSE),"")</f>
        <v>#N/A</v>
      </c>
      <c r="P40" s="32" t="e">
        <f>IF($K40&lt;&gt;"",VLOOKUP($L40,$X$37:$AX$40,7,FALSE),"")</f>
        <v>#N/A</v>
      </c>
      <c r="Q40" s="32" t="e">
        <f>IF($K40&lt;&gt;"",VLOOKUP($L40,$X$37:$AX$40,8,FALSE),"")</f>
        <v>#N/A</v>
      </c>
      <c r="R40" s="32" t="e">
        <f>IF($K40&lt;&gt;"",VLOOKUP($L40,$X$37:$AX$40,9,FALSE),"")</f>
        <v>#N/A</v>
      </c>
      <c r="S40" s="32" t="e">
        <f>IF($K40&lt;&gt;"",VLOOKUP($L40,$X$37:$AX$40,10,FALSE),"")</f>
        <v>#N/A</v>
      </c>
      <c r="T40" s="55" t="e">
        <f>IF($K40&lt;&gt;"",VLOOKUP($L40,$X$37:$AX$40,11,FALSE),"")</f>
        <v>#N/A</v>
      </c>
      <c r="W40" s="61">
        <f>AY40+AZ40+BA40+BB40</f>
        <v>4</v>
      </c>
      <c r="X40" s="53" t="s">
        <v>78</v>
      </c>
      <c r="Y40" s="54"/>
      <c r="Z40" s="54">
        <f>COUNTIF($D$36:$D$41,X40)+COUNTIF($I$36:$I$41,X40)</f>
        <v>0</v>
      </c>
      <c r="AA40" s="74">
        <f>AB40+AC40+AD40</f>
        <v>0</v>
      </c>
      <c r="AB40" s="74">
        <f t="shared" si="31"/>
        <v>0</v>
      </c>
      <c r="AC40" s="74">
        <f t="shared" si="31"/>
        <v>0</v>
      </c>
      <c r="AD40" s="74">
        <f t="shared" si="31"/>
        <v>0</v>
      </c>
      <c r="AE40" s="74">
        <f t="shared" si="31"/>
        <v>0</v>
      </c>
      <c r="AF40" s="74">
        <f t="shared" si="31"/>
        <v>0</v>
      </c>
      <c r="AG40" s="74">
        <f>IF(Y40&lt;1,-100,AO40+AW40)</f>
        <v>-100</v>
      </c>
      <c r="AH40" s="74">
        <f>AP40+AX40</f>
        <v>0</v>
      </c>
      <c r="AI40" s="66">
        <f>AJ40+AK40+AL40</f>
        <v>0</v>
      </c>
      <c r="AJ40" s="66">
        <f>SUMPRODUCT((D$36:D$41=X40)*(F$36:F$41&gt;G$36:G$41))</f>
        <v>0</v>
      </c>
      <c r="AK40" s="66">
        <f>SUMPRODUCT((D$36:D$41=X40)*(F$36:F$41=G$36:G$41)*(F$36:F$41&lt;&gt;""))</f>
        <v>0</v>
      </c>
      <c r="AL40" s="66">
        <f>SUMPRODUCT((D$36:D$41=X40)*(F$36:F$41&lt;G$36:G$41))</f>
        <v>0</v>
      </c>
      <c r="AM40" s="66">
        <f>SUMIF(D$36:D$41,X40,F$36:F$41)</f>
        <v>0</v>
      </c>
      <c r="AN40" s="66">
        <f>SUMIF(D$36:D$41,X40,G$36:G$41)</f>
        <v>0</v>
      </c>
      <c r="AO40" s="66">
        <f>AM40-AN40</f>
        <v>0</v>
      </c>
      <c r="AP40" s="66">
        <f>AJ40*3+AK40*1</f>
        <v>0</v>
      </c>
      <c r="AQ40" s="70">
        <f>AR40+AS40+AT40</f>
        <v>0</v>
      </c>
      <c r="AR40" s="70">
        <f>SUMPRODUCT((I$36:I$41=X40)*(F$36:F$41&lt;G$36:G$41))</f>
        <v>0</v>
      </c>
      <c r="AS40" s="70">
        <f>SUMPRODUCT((I$36:I$41=X40)*(F$36:F$41=G$36:G$41)*(G$36:G$41&lt;&gt;""))</f>
        <v>0</v>
      </c>
      <c r="AT40" s="70">
        <f>SUMPRODUCT((I$36:I$41=X40)*(F$36:F$41&gt;G$36:G$41))</f>
        <v>0</v>
      </c>
      <c r="AU40" s="70">
        <f>SUMIF(I$36:I$41,X40,G$36:G$41)</f>
        <v>0</v>
      </c>
      <c r="AV40" s="70">
        <f>SUMIF(I$36:I$41,X40,F$36:F$41)</f>
        <v>0</v>
      </c>
      <c r="AW40" s="70">
        <f>AU40-AV40</f>
        <v>0</v>
      </c>
      <c r="AX40" s="70">
        <f>AR40*3+AS40*1</f>
        <v>0</v>
      </c>
      <c r="AY40" s="45">
        <f>RANK(AH40,AH$37:AH$40)</f>
        <v>1</v>
      </c>
      <c r="AZ40" s="45">
        <f>SUMPRODUCT((AH$37:AH$40=AH40)*(AG$37:AG$40&gt;AG40))</f>
        <v>3</v>
      </c>
      <c r="BA40" s="45">
        <f>SUMPRODUCT((AH$37:AH$40=AH40)*(AG$37:AG$40=AG40)*(AE$37:AE$40&gt;AE40))</f>
        <v>0</v>
      </c>
      <c r="BB40" s="45">
        <f>SUMPRODUCT((AH$37:AH$40=AH40)*(AG$37:AG$40=AG40)*(AE$37:AE$40=AE40)*(Y$37:Y$40&gt;Y40))</f>
        <v>0</v>
      </c>
      <c r="BC40" s="51"/>
      <c r="BD40" s="51"/>
    </row>
    <row r="41" spans="1:56" ht="12.75" hidden="1" customHeight="1" x14ac:dyDescent="0.2">
      <c r="D41" s="47"/>
      <c r="E41" s="47"/>
      <c r="F41" s="23"/>
      <c r="G41" s="23"/>
      <c r="H41" s="47"/>
      <c r="I41" s="48"/>
      <c r="K41" s="38">
        <f>IF(K40&lt;&gt;"",IF(K40='Initial Setup'!$B$2,"",K40+1),"")</f>
        <v>4</v>
      </c>
      <c r="L41" s="22"/>
      <c r="M41" s="32" t="e">
        <f>IF($K41&lt;&gt;"",VLOOKUP($L41,$X$37:$AX$40,4,FALSE),"")</f>
        <v>#N/A</v>
      </c>
      <c r="N41" s="32" t="e">
        <f>IF($K41&lt;&gt;"",VLOOKUP($L41,$X$37:$AX$40,5,FALSE),"")</f>
        <v>#N/A</v>
      </c>
      <c r="O41" s="32" t="e">
        <f>IF($K41&lt;&gt;"",VLOOKUP($L41,$X$37:$AX$40,6,FALSE),"")</f>
        <v>#N/A</v>
      </c>
      <c r="P41" s="32" t="e">
        <f>IF($K41&lt;&gt;"",VLOOKUP($L41,$X$37:$AX$40,7,FALSE),"")</f>
        <v>#N/A</v>
      </c>
      <c r="Q41" s="32" t="e">
        <f>IF($K41&lt;&gt;"",VLOOKUP($L41,$X$37:$AX$40,8,FALSE),"")</f>
        <v>#N/A</v>
      </c>
      <c r="R41" s="32" t="e">
        <f>IF($K41&lt;&gt;"",VLOOKUP($L41,$X$37:$AX$40,9,FALSE),"")</f>
        <v>#N/A</v>
      </c>
      <c r="S41" s="32" t="e">
        <f>IF($K41&lt;&gt;"",VLOOKUP($L41,$X$37:$AX$40,10,FALSE),"")</f>
        <v>#N/A</v>
      </c>
      <c r="T41" s="55" t="e">
        <f>IF($K41&lt;&gt;"",VLOOKUP($L41,$X$37:$AX$40,11,FALSE),"")</f>
        <v>#N/A</v>
      </c>
    </row>
    <row r="42" spans="1:56" ht="12.75" hidden="1" customHeight="1" x14ac:dyDescent="0.15"/>
  </sheetData>
  <sheetProtection selectLockedCells="1" selectUnlockedCells="1"/>
  <mergeCells count="43">
    <mergeCell ref="T36:T37"/>
    <mergeCell ref="P36:P37"/>
    <mergeCell ref="Q36:Q37"/>
    <mergeCell ref="N36:N37"/>
    <mergeCell ref="S36:S37"/>
    <mergeCell ref="R36:R37"/>
    <mergeCell ref="O36:O37"/>
    <mergeCell ref="F8:G8"/>
    <mergeCell ref="P17:P18"/>
    <mergeCell ref="Q17:Q18"/>
    <mergeCell ref="K17:K18"/>
    <mergeCell ref="L17:L18"/>
    <mergeCell ref="M17:M18"/>
    <mergeCell ref="F16:G16"/>
    <mergeCell ref="K9:K10"/>
    <mergeCell ref="Q9:Q10"/>
    <mergeCell ref="N17:N18"/>
    <mergeCell ref="L9:L10"/>
    <mergeCell ref="M9:M10"/>
    <mergeCell ref="N9:N10"/>
    <mergeCell ref="O9:O10"/>
    <mergeCell ref="P9:P10"/>
    <mergeCell ref="O17:O18"/>
    <mergeCell ref="T25:T26"/>
    <mergeCell ref="R25:R26"/>
    <mergeCell ref="S25:S26"/>
    <mergeCell ref="P25:P26"/>
    <mergeCell ref="T9:T10"/>
    <mergeCell ref="R9:R10"/>
    <mergeCell ref="S9:S10"/>
    <mergeCell ref="R17:R18"/>
    <mergeCell ref="S17:S18"/>
    <mergeCell ref="T17:T18"/>
    <mergeCell ref="F35:G35"/>
    <mergeCell ref="K36:K37"/>
    <mergeCell ref="L36:L37"/>
    <mergeCell ref="M36:M37"/>
    <mergeCell ref="Q25:Q26"/>
    <mergeCell ref="N25:N26"/>
    <mergeCell ref="O25:O26"/>
    <mergeCell ref="K25:K26"/>
    <mergeCell ref="L25:L26"/>
    <mergeCell ref="M25:M26"/>
  </mergeCells>
  <phoneticPr fontId="0" type="noConversion"/>
  <conditionalFormatting sqref="D17:D22 D9:D14 D36:D41">
    <cfRule type="expression" dxfId="77" priority="80" stopIfTrue="1">
      <formula>F9&gt;G9</formula>
    </cfRule>
  </conditionalFormatting>
  <conditionalFormatting sqref="I9:I14 I36:I41 I17:I22">
    <cfRule type="expression" dxfId="76" priority="81" stopIfTrue="1">
      <formula>G9&gt;F9</formula>
    </cfRule>
  </conditionalFormatting>
  <conditionalFormatting sqref="K12:K14 K20:K22 L19:T22 K28:K29 L11:T14 K39:K41 L38:T41 L27:T32">
    <cfRule type="expression" dxfId="75" priority="72" stopIfTrue="1">
      <formula>$F11&lt;&gt;""</formula>
    </cfRule>
  </conditionalFormatting>
  <conditionalFormatting sqref="F9:F14 F17:F22 F36:F41">
    <cfRule type="expression" dxfId="74" priority="79" stopIfTrue="1">
      <formula>ISBLANK(F9)</formula>
    </cfRule>
  </conditionalFormatting>
  <conditionalFormatting sqref="K19 K11 K27 K38">
    <cfRule type="expression" dxfId="73" priority="71" stopIfTrue="1">
      <formula>$F$12&lt;&gt;""</formula>
    </cfRule>
  </conditionalFormatting>
  <conditionalFormatting sqref="I18:I19 I10:I11 I37:I38">
    <cfRule type="expression" dxfId="72" priority="76" stopIfTrue="1">
      <formula>#REF!&gt;#REF!</formula>
    </cfRule>
  </conditionalFormatting>
  <conditionalFormatting sqref="G9:G14">
    <cfRule type="expression" dxfId="71" priority="36" stopIfTrue="1">
      <formula>ISBLANK(G9)</formula>
    </cfRule>
  </conditionalFormatting>
  <conditionalFormatting sqref="G17:G22">
    <cfRule type="expression" dxfId="70" priority="35" stopIfTrue="1">
      <formula>ISBLANK(G17)</formula>
    </cfRule>
  </conditionalFormatting>
  <conditionalFormatting sqref="G36:G41">
    <cfRule type="expression" dxfId="69" priority="33" stopIfTrue="1">
      <formula>ISBLANK(G36)</formula>
    </cfRule>
  </conditionalFormatting>
  <conditionalFormatting sqref="K31:K32">
    <cfRule type="expression" dxfId="68" priority="28" stopIfTrue="1">
      <formula>$F31&lt;&gt;""</formula>
    </cfRule>
  </conditionalFormatting>
  <conditionalFormatting sqref="K30">
    <cfRule type="expression" dxfId="67" priority="26" stopIfTrue="1">
      <formula>$F30&lt;&gt;""</formula>
    </cfRule>
  </conditionalFormatting>
  <conditionalFormatting sqref="E36:E41">
    <cfRule type="expression" dxfId="66" priority="113" stopIfTrue="1">
      <formula>G36&gt;I36</formula>
    </cfRule>
  </conditionalFormatting>
  <conditionalFormatting sqref="H36:H41">
    <cfRule type="expression" dxfId="65" priority="25" stopIfTrue="1">
      <formula>J36&gt;L36</formula>
    </cfRule>
  </conditionalFormatting>
  <conditionalFormatting sqref="E9">
    <cfRule type="expression" dxfId="64" priority="24" stopIfTrue="1">
      <formula>G9&gt;I9</formula>
    </cfRule>
  </conditionalFormatting>
  <conditionalFormatting sqref="E10">
    <cfRule type="expression" dxfId="63" priority="23" stopIfTrue="1">
      <formula>G10&gt;I10</formula>
    </cfRule>
  </conditionalFormatting>
  <conditionalFormatting sqref="E11">
    <cfRule type="expression" dxfId="62" priority="22" stopIfTrue="1">
      <formula>G11&gt;I11</formula>
    </cfRule>
  </conditionalFormatting>
  <conditionalFormatting sqref="E12">
    <cfRule type="expression" dxfId="61" priority="21" stopIfTrue="1">
      <formula>G12&gt;I12</formula>
    </cfRule>
  </conditionalFormatting>
  <conditionalFormatting sqref="E13">
    <cfRule type="expression" dxfId="60" priority="20" stopIfTrue="1">
      <formula>G13&gt;I13</formula>
    </cfRule>
  </conditionalFormatting>
  <conditionalFormatting sqref="E14">
    <cfRule type="expression" dxfId="59" priority="19" stopIfTrue="1">
      <formula>G14&gt;I14</formula>
    </cfRule>
  </conditionalFormatting>
  <conditionalFormatting sqref="E17">
    <cfRule type="expression" dxfId="58" priority="18" stopIfTrue="1">
      <formula>G17&gt;I17</formula>
    </cfRule>
  </conditionalFormatting>
  <conditionalFormatting sqref="E18">
    <cfRule type="expression" dxfId="57" priority="17" stopIfTrue="1">
      <formula>G18&gt;I18</formula>
    </cfRule>
  </conditionalFormatting>
  <conditionalFormatting sqref="E19">
    <cfRule type="expression" dxfId="56" priority="16" stopIfTrue="1">
      <formula>G19&gt;I19</formula>
    </cfRule>
  </conditionalFormatting>
  <conditionalFormatting sqref="E20">
    <cfRule type="expression" dxfId="55" priority="15" stopIfTrue="1">
      <formula>G20&gt;I20</formula>
    </cfRule>
  </conditionalFormatting>
  <conditionalFormatting sqref="E21">
    <cfRule type="expression" dxfId="54" priority="14" stopIfTrue="1">
      <formula>G21&gt;I21</formula>
    </cfRule>
  </conditionalFormatting>
  <conditionalFormatting sqref="E22">
    <cfRule type="expression" dxfId="53" priority="13" stopIfTrue="1">
      <formula>G22&gt;I22</formula>
    </cfRule>
  </conditionalFormatting>
  <conditionalFormatting sqref="H9">
    <cfRule type="expression" dxfId="52" priority="12" stopIfTrue="1">
      <formula>J9&gt;L9</formula>
    </cfRule>
  </conditionalFormatting>
  <conditionalFormatting sqref="H10">
    <cfRule type="expression" dxfId="51" priority="11" stopIfTrue="1">
      <formula>J10&gt;L10</formula>
    </cfRule>
  </conditionalFormatting>
  <conditionalFormatting sqref="H11">
    <cfRule type="expression" dxfId="50" priority="10" stopIfTrue="1">
      <formula>J11&gt;L11</formula>
    </cfRule>
  </conditionalFormatting>
  <conditionalFormatting sqref="H12">
    <cfRule type="expression" dxfId="49" priority="9" stopIfTrue="1">
      <formula>J12&gt;L12</formula>
    </cfRule>
  </conditionalFormatting>
  <conditionalFormatting sqref="H13">
    <cfRule type="expression" dxfId="48" priority="8" stopIfTrue="1">
      <formula>J13&gt;L13</formula>
    </cfRule>
  </conditionalFormatting>
  <conditionalFormatting sqref="H14">
    <cfRule type="expression" dxfId="47" priority="7" stopIfTrue="1">
      <formula>J14&gt;L14</formula>
    </cfRule>
  </conditionalFormatting>
  <conditionalFormatting sqref="H17">
    <cfRule type="expression" dxfId="46" priority="6" stopIfTrue="1">
      <formula>J17&gt;L17</formula>
    </cfRule>
  </conditionalFormatting>
  <conditionalFormatting sqref="H18">
    <cfRule type="expression" dxfId="45" priority="5" stopIfTrue="1">
      <formula>J18&gt;L18</formula>
    </cfRule>
  </conditionalFormatting>
  <conditionalFormatting sqref="H19">
    <cfRule type="expression" dxfId="44" priority="4" stopIfTrue="1">
      <formula>J19&gt;L19</formula>
    </cfRule>
  </conditionalFormatting>
  <conditionalFormatting sqref="H20">
    <cfRule type="expression" dxfId="43" priority="3" stopIfTrue="1">
      <formula>J20&gt;L20</formula>
    </cfRule>
  </conditionalFormatting>
  <conditionalFormatting sqref="H21">
    <cfRule type="expression" dxfId="42" priority="2" stopIfTrue="1">
      <formula>J21&gt;L21</formula>
    </cfRule>
  </conditionalFormatting>
  <conditionalFormatting sqref="H22">
    <cfRule type="expression" dxfId="41" priority="1" stopIfTrue="1">
      <formula>J22&gt;L22</formula>
    </cfRule>
  </conditionalFormatting>
  <printOptions horizontalCentered="1"/>
  <pageMargins left="0.25" right="0.25" top="0.75" bottom="0.75" header="0.3" footer="0.3"/>
  <pageSetup paperSize="9" scale="85" orientation="landscape" horizontalDpi="300" verticalDpi="300" r:id="rId1"/>
  <headerFooter alignWithMargins="0"/>
  <ignoredErrors>
    <ignoredError sqref="AG10:AG13 AG18:AG21 AG37:AG4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F36"/>
  <sheetViews>
    <sheetView showGridLines="0" tabSelected="1" zoomScale="80" zoomScaleNormal="80" workbookViewId="0">
      <selection activeCell="BB19" sqref="BB19"/>
    </sheetView>
  </sheetViews>
  <sheetFormatPr defaultRowHeight="12.75" customHeight="1" x14ac:dyDescent="0.15"/>
  <cols>
    <col min="1" max="1" width="20.5703125" style="34" customWidth="1"/>
    <col min="2" max="2" width="2.5703125" style="34" customWidth="1"/>
    <col min="3" max="3" width="2.7109375" style="34" customWidth="1"/>
    <col min="4" max="4" width="17.42578125" style="34" customWidth="1"/>
    <col min="5" max="5" width="4.28515625" style="34" customWidth="1"/>
    <col min="6" max="7" width="3.5703125" style="34" customWidth="1"/>
    <col min="8" max="8" width="4.28515625" style="34" customWidth="1"/>
    <col min="9" max="9" width="17" style="34" customWidth="1"/>
    <col min="10" max="10" width="2.42578125" style="38" customWidth="1"/>
    <col min="11" max="11" width="4.5703125" style="38" customWidth="1"/>
    <col min="12" max="12" width="4.5703125" style="38" hidden="1" customWidth="1"/>
    <col min="13" max="13" width="9.140625" style="34" hidden="1" customWidth="1"/>
    <col min="14" max="14" width="5" style="34" hidden="1" customWidth="1"/>
    <col min="15" max="15" width="4.140625" style="34" hidden="1" customWidth="1"/>
    <col min="16" max="16" width="4" style="34" hidden="1" customWidth="1"/>
    <col min="17" max="17" width="4.85546875" style="34" hidden="1" customWidth="1"/>
    <col min="18" max="18" width="3.28515625" style="34" hidden="1" customWidth="1"/>
    <col min="19" max="19" width="3.85546875" style="34" hidden="1" customWidth="1"/>
    <col min="20" max="20" width="3.7109375" style="34" hidden="1" customWidth="1"/>
    <col min="21" max="21" width="3.42578125" style="34" hidden="1" customWidth="1"/>
    <col min="22" max="23" width="4.140625" style="34" hidden="1" customWidth="1"/>
    <col min="24" max="24" width="3" style="34" hidden="1" customWidth="1"/>
    <col min="25" max="25" width="4" style="34" hidden="1" customWidth="1"/>
    <col min="26" max="26" width="3.28515625" style="34" hidden="1" customWidth="1"/>
    <col min="27" max="28" width="3.85546875" style="34" hidden="1" customWidth="1"/>
    <col min="29" max="29" width="2.7109375" style="34" hidden="1" customWidth="1"/>
    <col min="30" max="30" width="3.28515625" style="34" hidden="1" customWidth="1"/>
    <col min="31" max="31" width="3" style="34" hidden="1" customWidth="1"/>
    <col min="32" max="32" width="3.7109375" style="34" hidden="1" customWidth="1"/>
    <col min="33" max="33" width="3" style="34" hidden="1" customWidth="1"/>
    <col min="34" max="34" width="2.5703125" style="34" hidden="1" customWidth="1"/>
    <col min="35" max="35" width="3.42578125" style="34" hidden="1" customWidth="1"/>
    <col min="36" max="36" width="2.7109375" style="34" hidden="1" customWidth="1"/>
    <col min="37" max="37" width="3" style="34" hidden="1" customWidth="1"/>
    <col min="38" max="38" width="2.5703125" style="34" hidden="1" customWidth="1"/>
    <col min="39" max="39" width="4" style="34" hidden="1" customWidth="1"/>
    <col min="40" max="40" width="3.5703125" style="34" hidden="1" customWidth="1"/>
    <col min="41" max="41" width="3.85546875" style="34" hidden="1" customWidth="1"/>
    <col min="42" max="42" width="3.28515625" style="34" hidden="1" customWidth="1"/>
    <col min="43" max="43" width="9.28515625" style="34" hidden="1" customWidth="1"/>
    <col min="44" max="44" width="0.28515625" style="34" hidden="1" customWidth="1"/>
    <col min="45" max="45" width="17.85546875" style="34" customWidth="1"/>
    <col min="46" max="46" width="4.85546875" style="34" customWidth="1"/>
    <col min="47" max="47" width="5.28515625" style="34" customWidth="1"/>
    <col min="48" max="48" width="5.42578125" style="34" customWidth="1"/>
    <col min="49" max="49" width="4.85546875" style="34" customWidth="1"/>
    <col min="50" max="50" width="17" style="34" customWidth="1"/>
    <col min="51" max="51" width="1.5703125" style="34" customWidth="1"/>
    <col min="52" max="52" width="3.7109375" style="34" customWidth="1"/>
    <col min="53" max="53" width="18" style="34" customWidth="1"/>
    <col min="54" max="54" width="4.85546875" style="34" customWidth="1"/>
    <col min="55" max="55" width="5.42578125" style="34" customWidth="1"/>
    <col min="56" max="56" width="4.42578125" style="34" customWidth="1"/>
    <col min="57" max="57" width="4.85546875" style="34" customWidth="1"/>
    <col min="58" max="58" width="16.42578125" style="34" customWidth="1"/>
    <col min="59" max="16384" width="9.140625" style="34"/>
  </cols>
  <sheetData>
    <row r="3" spans="1:58" ht="12.75" customHeight="1" x14ac:dyDescent="0.15">
      <c r="A3" s="33"/>
    </row>
    <row r="7" spans="1:58" ht="12.75" customHeight="1" x14ac:dyDescent="0.15">
      <c r="L7" s="39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W7" s="40"/>
    </row>
    <row r="8" spans="1:58" s="38" customFormat="1" ht="12.75" customHeight="1" x14ac:dyDescent="0.15">
      <c r="C8" s="94"/>
      <c r="D8" s="42" t="s">
        <v>57</v>
      </c>
      <c r="E8" s="42"/>
      <c r="F8" s="43"/>
      <c r="G8" s="43"/>
      <c r="H8" s="42"/>
      <c r="I8" s="43"/>
      <c r="L8" s="39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6" t="s">
        <v>17</v>
      </c>
      <c r="AB8" s="45"/>
      <c r="AC8" s="45"/>
      <c r="AD8" s="45"/>
      <c r="AE8" s="45"/>
      <c r="AF8" s="45"/>
      <c r="AG8" s="45"/>
      <c r="AH8" s="45"/>
      <c r="AI8" s="46" t="s">
        <v>19</v>
      </c>
      <c r="AJ8" s="45"/>
      <c r="AK8" s="45"/>
      <c r="AL8" s="45"/>
      <c r="AM8" s="45"/>
      <c r="AN8" s="45"/>
      <c r="AO8" s="46" t="s">
        <v>29</v>
      </c>
      <c r="AP8" s="45"/>
      <c r="AQ8" s="45"/>
      <c r="AR8" s="45"/>
      <c r="AS8" s="34"/>
      <c r="AT8" s="34"/>
      <c r="AU8" s="34"/>
      <c r="AV8" s="34"/>
      <c r="AW8" s="34"/>
      <c r="AX8" s="34"/>
    </row>
    <row r="9" spans="1:58" ht="12.75" customHeight="1" x14ac:dyDescent="0.15">
      <c r="C9" s="95" t="s">
        <v>22</v>
      </c>
      <c r="D9" s="88" t="s">
        <v>17</v>
      </c>
      <c r="E9" s="41" t="s">
        <v>108</v>
      </c>
      <c r="F9" s="152" t="s">
        <v>18</v>
      </c>
      <c r="G9" s="152"/>
      <c r="H9" s="41" t="s">
        <v>108</v>
      </c>
      <c r="I9" s="41" t="s">
        <v>19</v>
      </c>
      <c r="L9" s="49" t="s">
        <v>9</v>
      </c>
      <c r="M9" s="50" t="s">
        <v>0</v>
      </c>
      <c r="N9" s="46" t="s">
        <v>15</v>
      </c>
      <c r="O9" s="46" t="s">
        <v>10</v>
      </c>
      <c r="P9" s="46" t="s">
        <v>1</v>
      </c>
      <c r="Q9" s="46" t="s">
        <v>2</v>
      </c>
      <c r="R9" s="46" t="s">
        <v>4</v>
      </c>
      <c r="S9" s="46" t="s">
        <v>3</v>
      </c>
      <c r="T9" s="46" t="s">
        <v>5</v>
      </c>
      <c r="U9" s="46" t="s">
        <v>6</v>
      </c>
      <c r="V9" s="46" t="s">
        <v>7</v>
      </c>
      <c r="W9" s="46" t="s">
        <v>8</v>
      </c>
      <c r="X9" s="46" t="s">
        <v>1</v>
      </c>
      <c r="Y9" s="46" t="s">
        <v>2</v>
      </c>
      <c r="Z9" s="46" t="s">
        <v>4</v>
      </c>
      <c r="AA9" s="46" t="s">
        <v>3</v>
      </c>
      <c r="AB9" s="46" t="s">
        <v>5</v>
      </c>
      <c r="AC9" s="46" t="s">
        <v>6</v>
      </c>
      <c r="AD9" s="46" t="s">
        <v>7</v>
      </c>
      <c r="AE9" s="46" t="s">
        <v>8</v>
      </c>
      <c r="AF9" s="46" t="s">
        <v>1</v>
      </c>
      <c r="AG9" s="46" t="s">
        <v>2</v>
      </c>
      <c r="AH9" s="46" t="s">
        <v>4</v>
      </c>
      <c r="AI9" s="46" t="s">
        <v>3</v>
      </c>
      <c r="AJ9" s="46" t="s">
        <v>5</v>
      </c>
      <c r="AK9" s="46" t="s">
        <v>6</v>
      </c>
      <c r="AL9" s="46" t="s">
        <v>7</v>
      </c>
      <c r="AM9" s="46" t="s">
        <v>8</v>
      </c>
      <c r="AN9" s="46" t="s">
        <v>14</v>
      </c>
      <c r="AO9" s="46" t="s">
        <v>11</v>
      </c>
      <c r="AP9" s="46" t="s">
        <v>12</v>
      </c>
      <c r="AQ9" s="46" t="s">
        <v>44</v>
      </c>
      <c r="AR9" s="50"/>
    </row>
    <row r="10" spans="1:58" ht="12.75" customHeight="1" x14ac:dyDescent="0.2">
      <c r="C10" s="95">
        <v>37</v>
      </c>
      <c r="D10" s="96" t="str">
        <f>IF('Groups A,B,C,D'!M12&gt;0,'Groups A,B,C,D'!L12,"")</f>
        <v/>
      </c>
      <c r="E10" s="99" t="str">
        <f>IF(D10&lt;&gt;"",VLOOKUP(D10,'Initial Setup'!D$3:F$26, 3,FALSE),"")</f>
        <v/>
      </c>
      <c r="F10" s="24"/>
      <c r="G10" s="24"/>
      <c r="H10" s="99" t="str">
        <f>IF(I10&lt;&gt;"",VLOOKUP(I10,'Initial Setup'!D$3:F$26, 3,FALSE),"")</f>
        <v/>
      </c>
      <c r="I10" s="98" t="str">
        <f>IF('Groups A,B,C,D'!M20&gt;0,'Groups A,B,C,D'!L20,"")</f>
        <v/>
      </c>
      <c r="L10" s="39" t="e">
        <f>AN10+AO10+AP10+AQ10</f>
        <v>#REF!</v>
      </c>
      <c r="M10" s="53" t="s">
        <v>60</v>
      </c>
      <c r="N10" s="54">
        <f>'Initial Setup'!B2 - 12</f>
        <v>12</v>
      </c>
      <c r="O10" s="54" t="e">
        <f>COUNTIF(#REF!,M10)+COUNTIF(#REF!,M10)</f>
        <v>#REF!</v>
      </c>
      <c r="P10" s="45" t="e">
        <f>Q10+R10+S10</f>
        <v>#REF!</v>
      </c>
      <c r="Q10" s="45" t="e">
        <f t="shared" ref="Q10:U13" si="0">Y10+AG10</f>
        <v>#REF!</v>
      </c>
      <c r="R10" s="45" t="e">
        <f t="shared" si="0"/>
        <v>#REF!</v>
      </c>
      <c r="S10" s="45" t="e">
        <f t="shared" si="0"/>
        <v>#REF!</v>
      </c>
      <c r="T10" s="45" t="e">
        <f t="shared" si="0"/>
        <v>#REF!</v>
      </c>
      <c r="U10" s="45" t="e">
        <f t="shared" si="0"/>
        <v>#REF!</v>
      </c>
      <c r="V10" s="45" t="e">
        <f>IF(N10&lt;1,-100,AD10+AL10)</f>
        <v>#REF!</v>
      </c>
      <c r="W10" s="45" t="e">
        <f>AE10+AM10</f>
        <v>#REF!</v>
      </c>
      <c r="X10" s="45" t="e">
        <f>Y10+Z10+AA10</f>
        <v>#REF!</v>
      </c>
      <c r="Y10" s="45" t="e">
        <f>SUMPRODUCT((#REF!=M10)*(#REF!&gt;#REF!))</f>
        <v>#REF!</v>
      </c>
      <c r="Z10" s="45" t="e">
        <f>SUMPRODUCT((#REF!=M10)*(#REF!=#REF!)*(#REF!&lt;&gt;""))</f>
        <v>#REF!</v>
      </c>
      <c r="AA10" s="45" t="e">
        <f>SUMPRODUCT((#REF!=M10)*(#REF!&lt;#REF!))</f>
        <v>#REF!</v>
      </c>
      <c r="AB10" s="45" t="e">
        <f>SUMIF(#REF!,M10,#REF!)</f>
        <v>#REF!</v>
      </c>
      <c r="AC10" s="45" t="e">
        <f>SUMIF(#REF!,M10,#REF!)</f>
        <v>#REF!</v>
      </c>
      <c r="AD10" s="45" t="e">
        <f>AB10-AC10</f>
        <v>#REF!</v>
      </c>
      <c r="AE10" s="45" t="e">
        <f>Y10*3+Z10*1</f>
        <v>#REF!</v>
      </c>
      <c r="AF10" s="45" t="e">
        <f>AG10+AH10+AI10</f>
        <v>#REF!</v>
      </c>
      <c r="AG10" s="45" t="e">
        <f>SUMPRODUCT((#REF!=M10)*(#REF!&lt;#REF!))</f>
        <v>#REF!</v>
      </c>
      <c r="AH10" s="45" t="e">
        <f>SUMPRODUCT((#REF!=M10)*(#REF!=#REF!)*(#REF!&lt;&gt;""))</f>
        <v>#REF!</v>
      </c>
      <c r="AI10" s="45" t="e">
        <f>SUMPRODUCT((#REF!=M10)*(#REF!&gt;#REF!))</f>
        <v>#REF!</v>
      </c>
      <c r="AJ10" s="45" t="e">
        <f>SUMIF(#REF!,M10,#REF!)</f>
        <v>#REF!</v>
      </c>
      <c r="AK10" s="45" t="e">
        <f>SUMIF(#REF!,M10,#REF!)</f>
        <v>#REF!</v>
      </c>
      <c r="AL10" s="45" t="e">
        <f>AJ10-AK10</f>
        <v>#REF!</v>
      </c>
      <c r="AM10" s="45" t="e">
        <f>AG10*3+AH10*1</f>
        <v>#REF!</v>
      </c>
      <c r="AN10" s="45" t="e">
        <f>RANK(W10,W$10:W$13)</f>
        <v>#REF!</v>
      </c>
      <c r="AO10" s="45" t="e">
        <f>SUMPRODUCT((W$10:W$13=W10)*(V$10:V$13&gt;V10))</f>
        <v>#REF!</v>
      </c>
      <c r="AP10" s="45" t="e">
        <f>SUMPRODUCT((W$10:W$13=W10)*(V$10:V$13=V10)*(T$10:T$13&gt;T10))</f>
        <v>#REF!</v>
      </c>
      <c r="AQ10" s="45" t="e">
        <f>SUMPRODUCT((W$10:W$13=W10)*(V$10:V$13=V10)*(T$10:T$13=T10)*(N$10:N$13&gt;N10))</f>
        <v>#REF!</v>
      </c>
      <c r="AR10" s="51"/>
    </row>
    <row r="11" spans="1:58" ht="12.75" customHeight="1" x14ac:dyDescent="0.2">
      <c r="C11" s="95">
        <v>38</v>
      </c>
      <c r="D11" s="96" t="str">
        <f>IF('Groups A,B,C,D'!M11&gt;0,'Groups A,B,C,D'!L11,"")</f>
        <v/>
      </c>
      <c r="E11" s="99" t="str">
        <f>IF(D11&lt;&gt;"",VLOOKUP(D11,'Initial Setup'!D$3:F$26, 3,FALSE),"")</f>
        <v/>
      </c>
      <c r="F11" s="24"/>
      <c r="G11" s="24"/>
      <c r="H11" s="99" t="str">
        <f>IF(I11&lt;&gt;"",VLOOKUP(I11,'Initial Setup'!D$3:F$26, 3,FALSE),"")</f>
        <v/>
      </c>
      <c r="I11" s="98" t="str">
        <f>IF('Groups A,B,C,D'!M28&gt;0,'Groups A,B,C,D'!L28,"")</f>
        <v/>
      </c>
      <c r="K11" s="94"/>
      <c r="L11" s="39" t="e">
        <f>AN11+AO11+AP11+AQ11</f>
        <v>#REF!</v>
      </c>
      <c r="M11" s="53" t="s">
        <v>38</v>
      </c>
      <c r="N11" s="54">
        <f>N10-1</f>
        <v>11</v>
      </c>
      <c r="O11" s="54" t="e">
        <f>COUNTIF(#REF!,M11)+COUNTIF(#REF!,M11)</f>
        <v>#REF!</v>
      </c>
      <c r="P11" s="45" t="e">
        <f>Q11+R11+S11</f>
        <v>#REF!</v>
      </c>
      <c r="Q11" s="45" t="e">
        <f t="shared" si="0"/>
        <v>#REF!</v>
      </c>
      <c r="R11" s="45" t="e">
        <f t="shared" si="0"/>
        <v>#REF!</v>
      </c>
      <c r="S11" s="45" t="e">
        <f t="shared" si="0"/>
        <v>#REF!</v>
      </c>
      <c r="T11" s="45" t="e">
        <f t="shared" si="0"/>
        <v>#REF!</v>
      </c>
      <c r="U11" s="45" t="e">
        <f t="shared" si="0"/>
        <v>#REF!</v>
      </c>
      <c r="V11" s="45" t="e">
        <f>IF(N11&lt;1,-100,AD11+AL11)</f>
        <v>#REF!</v>
      </c>
      <c r="W11" s="45" t="e">
        <f>AE11+AM11</f>
        <v>#REF!</v>
      </c>
      <c r="X11" s="45" t="e">
        <f>Y11+Z11+AA11</f>
        <v>#REF!</v>
      </c>
      <c r="Y11" s="45" t="e">
        <f>SUMPRODUCT((#REF!=M11)*(#REF!&gt;#REF!))</f>
        <v>#REF!</v>
      </c>
      <c r="Z11" s="45" t="e">
        <f>SUMPRODUCT((#REF!=M11)*(#REF!=#REF!)*(#REF!&lt;&gt;""))</f>
        <v>#REF!</v>
      </c>
      <c r="AA11" s="45" t="e">
        <f>SUMPRODUCT((#REF!=M11)*(#REF!&lt;#REF!))</f>
        <v>#REF!</v>
      </c>
      <c r="AB11" s="45" t="e">
        <f>SUMIF(#REF!,M11,#REF!)</f>
        <v>#REF!</v>
      </c>
      <c r="AC11" s="45" t="e">
        <f>SUMIF(#REF!,M11,#REF!)</f>
        <v>#REF!</v>
      </c>
      <c r="AD11" s="45" t="e">
        <f>AB11-AC11</f>
        <v>#REF!</v>
      </c>
      <c r="AE11" s="45" t="e">
        <f>Y11*3+Z11*1</f>
        <v>#REF!</v>
      </c>
      <c r="AF11" s="45" t="e">
        <f>AG11+AH11+AI11</f>
        <v>#REF!</v>
      </c>
      <c r="AG11" s="45" t="e">
        <f>SUMPRODUCT((#REF!=M11)*(#REF!&lt;#REF!))</f>
        <v>#REF!</v>
      </c>
      <c r="AH11" s="45" t="e">
        <f>SUMPRODUCT((#REF!=M11)*(#REF!=#REF!)*(#REF!&lt;&gt;""))</f>
        <v>#REF!</v>
      </c>
      <c r="AI11" s="45" t="e">
        <f>SUMPRODUCT((#REF!=M11)*(#REF!&gt;#REF!))</f>
        <v>#REF!</v>
      </c>
      <c r="AJ11" s="45" t="e">
        <f>SUMIF(#REF!,M11,#REF!)</f>
        <v>#REF!</v>
      </c>
      <c r="AK11" s="45" t="e">
        <f>SUMIF(#REF!,M11,#REF!)</f>
        <v>#REF!</v>
      </c>
      <c r="AL11" s="45" t="e">
        <f>AJ11-AK11</f>
        <v>#REF!</v>
      </c>
      <c r="AM11" s="45" t="e">
        <f>AG11*3+AH11*1</f>
        <v>#REF!</v>
      </c>
      <c r="AN11" s="45" t="e">
        <f>RANK(W11,W$10:W$13)</f>
        <v>#REF!</v>
      </c>
      <c r="AO11" s="45" t="e">
        <f>SUMPRODUCT((W$10:W$13=W11)*(V$10:V$13&gt;V11))</f>
        <v>#REF!</v>
      </c>
      <c r="AP11" s="45" t="e">
        <f>SUMPRODUCT((W$10:W$13=W11)*(V$10:V$13=V11)*(T$10:T$13&gt;T11))</f>
        <v>#REF!</v>
      </c>
      <c r="AQ11" s="45" t="e">
        <f>SUMPRODUCT((W$10:W$13=W11)*(V$10:V$13=V11)*(T$10:T$13=T11)*(N$10:N$13&gt;N11))</f>
        <v>#REF!</v>
      </c>
      <c r="AR11" s="51"/>
      <c r="AS11" s="42" t="s">
        <v>43</v>
      </c>
      <c r="AT11" s="42"/>
      <c r="AU11" s="43"/>
      <c r="AV11" s="43"/>
      <c r="AW11" s="42"/>
      <c r="AX11" s="43"/>
      <c r="AZ11" s="95"/>
      <c r="BA11" s="42" t="s">
        <v>71</v>
      </c>
      <c r="BB11" s="42"/>
      <c r="BC11" s="43"/>
      <c r="BD11" s="43"/>
      <c r="BE11" s="42"/>
      <c r="BF11" s="43"/>
    </row>
    <row r="12" spans="1:58" ht="12.75" customHeight="1" x14ac:dyDescent="0.2">
      <c r="C12" s="95">
        <v>39</v>
      </c>
      <c r="D12" s="96" t="str">
        <f>IF('Groups A,B,C,D'!M27&gt;0,'Groups A,B,C,D'!L27,"")</f>
        <v/>
      </c>
      <c r="E12" s="99" t="str">
        <f>IF(D12&lt;&gt;"",VLOOKUP(D12,'Initial Setup'!D$3:F$26, 3,FALSE),"")</f>
        <v/>
      </c>
      <c r="F12" s="24"/>
      <c r="G12" s="24"/>
      <c r="H12" s="99" t="str">
        <f>IF(I12&lt;&gt;"",VLOOKUP(I12,'Initial Setup'!D$3:F$26, 3,FALSE),"")</f>
        <v/>
      </c>
      <c r="I12" s="98" t="str">
        <f>IF(D12&gt;"",VLOOKUP((VLOOKUP('3rdPlace'!G$4,'3rdPlace'!_3rd_Placed_Groups,3)),Actual_Groups,2,FALSE),"")</f>
        <v/>
      </c>
      <c r="K12" s="94" t="s">
        <v>22</v>
      </c>
      <c r="L12" s="39" t="e">
        <f>AN12+AO12+AP12+AQ12</f>
        <v>#REF!</v>
      </c>
      <c r="M12" s="53" t="s">
        <v>59</v>
      </c>
      <c r="N12" s="54">
        <f>N11-1</f>
        <v>10</v>
      </c>
      <c r="O12" s="54" t="e">
        <f>COUNTIF(#REF!,M12)+COUNTIF(#REF!,M12)</f>
        <v>#REF!</v>
      </c>
      <c r="P12" s="45" t="e">
        <f>Q12+R12+S12</f>
        <v>#REF!</v>
      </c>
      <c r="Q12" s="45" t="e">
        <f t="shared" si="0"/>
        <v>#REF!</v>
      </c>
      <c r="R12" s="45" t="e">
        <f t="shared" si="0"/>
        <v>#REF!</v>
      </c>
      <c r="S12" s="45" t="e">
        <f t="shared" si="0"/>
        <v>#REF!</v>
      </c>
      <c r="T12" s="45" t="e">
        <f t="shared" si="0"/>
        <v>#REF!</v>
      </c>
      <c r="U12" s="45" t="e">
        <f t="shared" si="0"/>
        <v>#REF!</v>
      </c>
      <c r="V12" s="45" t="e">
        <f>IF(N12&lt;1,-100,AD12+AL12)</f>
        <v>#REF!</v>
      </c>
      <c r="W12" s="45" t="e">
        <f>AE12+AM12</f>
        <v>#REF!</v>
      </c>
      <c r="X12" s="45" t="e">
        <f>Y12+Z12+AA12</f>
        <v>#REF!</v>
      </c>
      <c r="Y12" s="45" t="e">
        <f>SUMPRODUCT((#REF!=M12)*(#REF!&gt;#REF!))</f>
        <v>#REF!</v>
      </c>
      <c r="Z12" s="45" t="e">
        <f>SUMPRODUCT((#REF!=M12)*(#REF!=#REF!)*(#REF!&lt;&gt;""))</f>
        <v>#REF!</v>
      </c>
      <c r="AA12" s="45" t="e">
        <f>SUMPRODUCT((#REF!=M12)*(#REF!&lt;#REF!))</f>
        <v>#REF!</v>
      </c>
      <c r="AB12" s="45" t="e">
        <f>SUMIF(#REF!,M12,#REF!)</f>
        <v>#REF!</v>
      </c>
      <c r="AC12" s="45" t="e">
        <f>SUMIF(#REF!,M12,#REF!)</f>
        <v>#REF!</v>
      </c>
      <c r="AD12" s="45" t="e">
        <f>AB12-AC12</f>
        <v>#REF!</v>
      </c>
      <c r="AE12" s="45" t="e">
        <f>Y12*3+Z12*1</f>
        <v>#REF!</v>
      </c>
      <c r="AF12" s="45" t="e">
        <f>AG12+AH12+AI12</f>
        <v>#REF!</v>
      </c>
      <c r="AG12" s="45" t="e">
        <f>SUMPRODUCT((#REF!=M12)*(#REF!&lt;#REF!))</f>
        <v>#REF!</v>
      </c>
      <c r="AH12" s="45" t="e">
        <f>SUMPRODUCT((#REF!=M12)*(#REF!=#REF!)*(#REF!&lt;&gt;""))</f>
        <v>#REF!</v>
      </c>
      <c r="AI12" s="45" t="e">
        <f>SUMPRODUCT((#REF!=M12)*(#REF!&gt;#REF!))</f>
        <v>#REF!</v>
      </c>
      <c r="AJ12" s="45" t="e">
        <f>SUMIF(#REF!,M12,#REF!)</f>
        <v>#REF!</v>
      </c>
      <c r="AK12" s="45" t="e">
        <f>SUMIF(#REF!,M12,#REF!)</f>
        <v>#REF!</v>
      </c>
      <c r="AL12" s="45" t="e">
        <f>AJ12-AK12</f>
        <v>#REF!</v>
      </c>
      <c r="AM12" s="45" t="e">
        <f>AG12*3+AH12*1</f>
        <v>#REF!</v>
      </c>
      <c r="AN12" s="45" t="e">
        <f>RANK(W12,W$10:W$13)</f>
        <v>#REF!</v>
      </c>
      <c r="AO12" s="45" t="e">
        <f>SUMPRODUCT((W$10:W$13=W12)*(V$10:V$13&gt;V12))</f>
        <v>#REF!</v>
      </c>
      <c r="AP12" s="45" t="e">
        <f>SUMPRODUCT((W$10:W$13=W12)*(V$10:V$13=V12)*(T$10:T$13&gt;T12))</f>
        <v>#REF!</v>
      </c>
      <c r="AQ12" s="45" t="e">
        <f>SUMPRODUCT((W$10:W$13=W12)*(V$10:V$13=V12)*(T$10:T$13=T12)*(N$10:N$13&gt;N12))</f>
        <v>#REF!</v>
      </c>
      <c r="AR12" s="51"/>
      <c r="AS12" s="41" t="s">
        <v>17</v>
      </c>
      <c r="AT12" s="41" t="s">
        <v>108</v>
      </c>
      <c r="AU12" s="152" t="s">
        <v>18</v>
      </c>
      <c r="AV12" s="152"/>
      <c r="AW12" s="41" t="s">
        <v>108</v>
      </c>
      <c r="AX12" s="41" t="s">
        <v>19</v>
      </c>
      <c r="AZ12" s="94" t="s">
        <v>22</v>
      </c>
      <c r="BA12" s="88" t="s">
        <v>17</v>
      </c>
      <c r="BB12" s="41" t="s">
        <v>108</v>
      </c>
      <c r="BC12" s="152" t="s">
        <v>18</v>
      </c>
      <c r="BD12" s="152"/>
      <c r="BE12" s="41" t="s">
        <v>108</v>
      </c>
      <c r="BF12" s="41" t="s">
        <v>19</v>
      </c>
    </row>
    <row r="13" spans="1:58" ht="12.75" customHeight="1" x14ac:dyDescent="0.2">
      <c r="C13" s="95">
        <v>40</v>
      </c>
      <c r="D13" s="96" t="str">
        <f>IF('Groups A,B,C,D'!M19&gt;0,'Groups A,B,C,D'!L19,"")</f>
        <v/>
      </c>
      <c r="E13" s="99" t="str">
        <f>IF(D13&lt;&gt;"",VLOOKUP(D13,'Initial Setup'!D$3:F$26, 3,FALSE),"")</f>
        <v/>
      </c>
      <c r="F13" s="24"/>
      <c r="G13" s="24"/>
      <c r="H13" s="99" t="str">
        <f>IF(I13&lt;&gt;"",VLOOKUP(I13,'Initial Setup'!D$3:F$26, 3,FALSE),"")</f>
        <v/>
      </c>
      <c r="I13" s="98" t="str">
        <f>IF(D13&gt;"",VLOOKUP((VLOOKUP('3rdPlace'!G$4,'3rdPlace'!_3rd_Placed_Groups,2)),Actual_Groups,2,FALSE),"")</f>
        <v/>
      </c>
      <c r="K13" s="94">
        <v>49</v>
      </c>
      <c r="L13" s="39" t="e">
        <f>AN13+AO13+AP13+AQ13</f>
        <v>#REF!</v>
      </c>
      <c r="M13" s="53" t="s">
        <v>58</v>
      </c>
      <c r="N13" s="54">
        <f>N12-1</f>
        <v>9</v>
      </c>
      <c r="O13" s="54" t="e">
        <f>COUNTIF(#REF!,M13)+COUNTIF(#REF!,M13)</f>
        <v>#REF!</v>
      </c>
      <c r="P13" s="45" t="e">
        <f>Q13+R13+S13</f>
        <v>#REF!</v>
      </c>
      <c r="Q13" s="45" t="e">
        <f t="shared" si="0"/>
        <v>#REF!</v>
      </c>
      <c r="R13" s="45" t="e">
        <f t="shared" si="0"/>
        <v>#REF!</v>
      </c>
      <c r="S13" s="45" t="e">
        <f t="shared" si="0"/>
        <v>#REF!</v>
      </c>
      <c r="T13" s="45" t="e">
        <f t="shared" si="0"/>
        <v>#REF!</v>
      </c>
      <c r="U13" s="45" t="e">
        <f t="shared" si="0"/>
        <v>#REF!</v>
      </c>
      <c r="V13" s="45" t="e">
        <f>IF(N13&lt;1,-100,AD13+AL13)</f>
        <v>#REF!</v>
      </c>
      <c r="W13" s="45" t="e">
        <f>AE13+AM13</f>
        <v>#REF!</v>
      </c>
      <c r="X13" s="45" t="e">
        <f>Y13+Z13+AA13</f>
        <v>#REF!</v>
      </c>
      <c r="Y13" s="45" t="e">
        <f>SUMPRODUCT((#REF!=M13)*(#REF!&gt;#REF!))</f>
        <v>#REF!</v>
      </c>
      <c r="Z13" s="45" t="e">
        <f>SUMPRODUCT((#REF!=M13)*(#REF!=#REF!)*(#REF!&lt;&gt;""))</f>
        <v>#REF!</v>
      </c>
      <c r="AA13" s="45" t="e">
        <f>SUMPRODUCT((#REF!=M13)*(#REF!&lt;#REF!))</f>
        <v>#REF!</v>
      </c>
      <c r="AB13" s="45" t="e">
        <f>SUMIF(#REF!,M13,#REF!)</f>
        <v>#REF!</v>
      </c>
      <c r="AC13" s="45" t="e">
        <f>SUMIF(#REF!,M13,#REF!)</f>
        <v>#REF!</v>
      </c>
      <c r="AD13" s="45" t="e">
        <f>AB13-AC13</f>
        <v>#REF!</v>
      </c>
      <c r="AE13" s="45" t="e">
        <f>Y13*3+Z13*1</f>
        <v>#REF!</v>
      </c>
      <c r="AF13" s="45" t="e">
        <f>AG13+AH13+AI13</f>
        <v>#REF!</v>
      </c>
      <c r="AG13" s="45" t="e">
        <f>SUMPRODUCT((#REF!=M13)*(#REF!&lt;#REF!))</f>
        <v>#REF!</v>
      </c>
      <c r="AH13" s="45" t="e">
        <f>SUMPRODUCT((#REF!=M13)*(#REF!=#REF!)*(#REF!&lt;&gt;""))</f>
        <v>#REF!</v>
      </c>
      <c r="AI13" s="45" t="e">
        <f>SUMPRODUCT((#REF!=M13)*(#REF!&gt;#REF!))</f>
        <v>#REF!</v>
      </c>
      <c r="AJ13" s="45" t="e">
        <f>SUMIF(#REF!,M13,#REF!)</f>
        <v>#REF!</v>
      </c>
      <c r="AK13" s="45" t="e">
        <f>SUMIF(#REF!,M13,#REF!)</f>
        <v>#REF!</v>
      </c>
      <c r="AL13" s="45" t="e">
        <f>AJ13-AK13</f>
        <v>#REF!</v>
      </c>
      <c r="AM13" s="45" t="e">
        <f>AG13*3+AH13*1</f>
        <v>#REF!</v>
      </c>
      <c r="AN13" s="45" t="e">
        <f>RANK(W13,W$10:W$13)</f>
        <v>#REF!</v>
      </c>
      <c r="AO13" s="45" t="e">
        <f>SUMPRODUCT((W$10:W$13=W13)*(V$10:V$13&gt;V13))</f>
        <v>#REF!</v>
      </c>
      <c r="AP13" s="45" t="e">
        <f>SUMPRODUCT((W$10:W$13=W13)*(V$10:V$13=V13)*(T$10:T$13&gt;T13))</f>
        <v>#REF!</v>
      </c>
      <c r="AQ13" s="45" t="e">
        <f>SUMPRODUCT((W$10:W$13=W13)*(V$10:V$13=V13)*(T$10:T$13=T13)*(N$10:N$13&gt;N13))</f>
        <v>#REF!</v>
      </c>
      <c r="AR13" s="51"/>
      <c r="AS13" s="86" t="str">
        <f>IF(F23&gt;G23,D23,I23)</f>
        <v/>
      </c>
      <c r="AT13" s="99" t="str">
        <f>IF(AS13&lt;&gt;"",VLOOKUP(AS13,'Initial Setup'!D$3:F$26, 3,FALSE),"")</f>
        <v/>
      </c>
      <c r="AU13" s="24"/>
      <c r="AV13" s="24"/>
      <c r="AW13" s="84" t="str">
        <f>IF(AX13&lt;&gt;"",VLOOKUP(AX13,'Initial Setup'!D$3:F$26, 3,FALSE),"")</f>
        <v/>
      </c>
      <c r="AX13" s="87" t="str">
        <f>IF(F22&gt;G22,D22,I22)</f>
        <v/>
      </c>
      <c r="AZ13" s="95">
        <v>51</v>
      </c>
      <c r="BA13" s="97" t="str">
        <f>IF(AU13&gt;AV13,AS13,AX13)</f>
        <v/>
      </c>
      <c r="BB13" s="99" t="str">
        <f>IF(BA13&lt;&gt;"",VLOOKUP(BA13,'Initial Setup'!D$3:F$26, 3,FALSE),"")</f>
        <v/>
      </c>
      <c r="BC13" s="24"/>
      <c r="BD13" s="24"/>
      <c r="BE13" s="99" t="str">
        <f>IF(BF13&lt;&gt;"",VLOOKUP(BF13,'Initial Setup'!D$3:F$26, 3,FALSE),"")</f>
        <v/>
      </c>
      <c r="BF13" s="52" t="str">
        <f>IF(AU14&gt;AV14,AS14,AX14)</f>
        <v/>
      </c>
    </row>
    <row r="14" spans="1:58" ht="12.75" customHeight="1" x14ac:dyDescent="0.2">
      <c r="C14" s="95">
        <v>41</v>
      </c>
      <c r="D14" s="96" t="str">
        <f>IF('Groups A,B,C,D'!M36&gt;0,'Groups A,B,C,D'!L36,"")</f>
        <v/>
      </c>
      <c r="E14" s="99" t="str">
        <f>IF(D14&lt;&gt;"",VLOOKUP(D14,'Initial Setup'!D$3:F$26, 3,FALSE),"")</f>
        <v/>
      </c>
      <c r="F14" s="24"/>
      <c r="G14" s="24"/>
      <c r="H14" s="99" t="str">
        <f>IF(I14&lt;&gt;"",VLOOKUP(I14,'Initial Setup'!D$3:F$26, 3,FALSE),"")</f>
        <v/>
      </c>
      <c r="I14" s="85" t="str">
        <f>IF('GROUPS E,F,G,H'!M12&gt;0,'GROUPS E,F,G,H'!L12,"")</f>
        <v/>
      </c>
      <c r="K14" s="94">
        <v>50</v>
      </c>
      <c r="L14" s="39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86" t="str">
        <f>IF(F25&gt;G25,D25,I25)</f>
        <v/>
      </c>
      <c r="AT14" s="99" t="str">
        <f>IF(AS14&lt;&gt;"",VLOOKUP(AS14,'Initial Setup'!D$3:F$26, 3,FALSE),"")</f>
        <v/>
      </c>
      <c r="AU14" s="24"/>
      <c r="AV14" s="24"/>
      <c r="AW14" s="84" t="str">
        <f>IF(AX14&lt;&gt;"",VLOOKUP(AX14,'Initial Setup'!D$3:F$26, 3,FALSE),"")</f>
        <v/>
      </c>
      <c r="AX14" s="87" t="str">
        <f>IF(F24&gt;G24,D24,I24)</f>
        <v/>
      </c>
    </row>
    <row r="15" spans="1:58" ht="12.75" customHeight="1" x14ac:dyDescent="0.2">
      <c r="C15" s="95">
        <v>42</v>
      </c>
      <c r="D15" s="96" t="str">
        <f>IF('GROUPS E,F,G,H'!M19&gt;0,'GROUPS E,F,G,H'!L19,"")</f>
        <v/>
      </c>
      <c r="E15" s="99" t="str">
        <f>IF(D15&lt;&gt;"",VLOOKUP(D15,'Initial Setup'!D$3:F$26, 3,FALSE),"")</f>
        <v/>
      </c>
      <c r="F15" s="24"/>
      <c r="G15" s="24"/>
      <c r="H15" s="99" t="str">
        <f>IF(I15&lt;&gt;"",VLOOKUP(I15,'Initial Setup'!D$3:F$26, 3,FALSE),"")</f>
        <v/>
      </c>
      <c r="I15" s="98" t="str">
        <f>IF(D15&gt;"",VLOOKUP((VLOOKUP('3rdPlace'!G$4,'3rdPlace'!_3rd_Placed_Groups,5)),Actual_Groups,2,FALSE),"")</f>
        <v/>
      </c>
      <c r="L15" s="39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</row>
    <row r="16" spans="1:58" s="38" customFormat="1" ht="12.75" customHeight="1" x14ac:dyDescent="0.2">
      <c r="A16" s="34"/>
      <c r="C16" s="94">
        <v>43</v>
      </c>
      <c r="D16" s="96" t="str">
        <f>IF('Groups A,B,C,D'!M35&gt;0,'Groups A,B,C,D'!L35,"")</f>
        <v/>
      </c>
      <c r="E16" s="99" t="str">
        <f>IF(D16&lt;&gt;"",VLOOKUP(D16,'Initial Setup'!D$3:F$26, 3,FALSE),"")</f>
        <v/>
      </c>
      <c r="F16" s="24"/>
      <c r="G16" s="24"/>
      <c r="H16" s="99" t="str">
        <f>IF(I16&lt;&gt;"",VLOOKUP(I16,'Initial Setup'!D$3:F$26, 3,FALSE),"")</f>
        <v/>
      </c>
      <c r="I16" s="85" t="str">
        <f>IF('GROUPS E,F,G,H'!M20&gt;0,'GROUPS E,F,G,H'!L20,"")</f>
        <v/>
      </c>
      <c r="L16" s="39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6" t="s">
        <v>17</v>
      </c>
      <c r="AB16" s="45"/>
      <c r="AC16" s="45"/>
      <c r="AD16" s="45"/>
      <c r="AE16" s="45"/>
      <c r="AF16" s="45"/>
      <c r="AG16" s="45"/>
      <c r="AH16" s="45"/>
      <c r="AI16" s="46" t="s">
        <v>19</v>
      </c>
      <c r="AJ16" s="45"/>
      <c r="AK16" s="45"/>
      <c r="AL16" s="45"/>
      <c r="AM16" s="45"/>
      <c r="AN16" s="45"/>
      <c r="AO16" s="46" t="s">
        <v>29</v>
      </c>
      <c r="AP16" s="45"/>
      <c r="AQ16" s="45"/>
      <c r="AR16" s="45"/>
      <c r="AS16" s="34"/>
      <c r="AT16" s="34"/>
      <c r="AU16" s="34"/>
      <c r="AV16" s="34"/>
      <c r="AW16" s="34"/>
      <c r="AX16" s="34"/>
    </row>
    <row r="17" spans="1:57" ht="12.75" customHeight="1" x14ac:dyDescent="0.2">
      <c r="C17" s="95">
        <v>44</v>
      </c>
      <c r="D17" s="96" t="str">
        <f>IF('GROUPS E,F,G,H'!M11&gt;0,'GROUPS E,F,G,H'!L11,"")</f>
        <v/>
      </c>
      <c r="E17" s="99" t="str">
        <f>IF(D17&lt;&gt;"",VLOOKUP(D17,'Initial Setup'!D$3:F$26, 3,FALSE),"")</f>
        <v/>
      </c>
      <c r="F17" s="24"/>
      <c r="G17" s="24"/>
      <c r="H17" s="99" t="str">
        <f>IF(I17&lt;&gt;"",VLOOKUP(I17,'Initial Setup'!D$3:F$26, 3,FALSE),"")</f>
        <v/>
      </c>
      <c r="I17" s="98" t="str">
        <f>IF(D17&gt;"",VLOOKUP((VLOOKUP('3rdPlace'!G$4,'3rdPlace'!_3rd_Placed_Groups,4)),Actual_Groups,2,FALSE),"")</f>
        <v/>
      </c>
      <c r="L17" s="49" t="s">
        <v>9</v>
      </c>
      <c r="M17" s="50" t="s">
        <v>0</v>
      </c>
      <c r="N17" s="46" t="s">
        <v>15</v>
      </c>
      <c r="O17" s="46" t="s">
        <v>10</v>
      </c>
      <c r="P17" s="46" t="s">
        <v>1</v>
      </c>
      <c r="Q17" s="46" t="s">
        <v>2</v>
      </c>
      <c r="R17" s="46" t="s">
        <v>4</v>
      </c>
      <c r="S17" s="46" t="s">
        <v>3</v>
      </c>
      <c r="T17" s="46" t="s">
        <v>5</v>
      </c>
      <c r="U17" s="46" t="s">
        <v>6</v>
      </c>
      <c r="V17" s="46" t="s">
        <v>7</v>
      </c>
      <c r="W17" s="46" t="s">
        <v>8</v>
      </c>
      <c r="X17" s="46" t="s">
        <v>1</v>
      </c>
      <c r="Y17" s="46" t="s">
        <v>2</v>
      </c>
      <c r="Z17" s="46" t="s">
        <v>4</v>
      </c>
      <c r="AA17" s="46" t="s">
        <v>3</v>
      </c>
      <c r="AB17" s="46" t="s">
        <v>5</v>
      </c>
      <c r="AC17" s="46" t="s">
        <v>6</v>
      </c>
      <c r="AD17" s="46" t="s">
        <v>7</v>
      </c>
      <c r="AE17" s="46" t="s">
        <v>8</v>
      </c>
      <c r="AF17" s="46" t="s">
        <v>1</v>
      </c>
      <c r="AG17" s="46" t="s">
        <v>2</v>
      </c>
      <c r="AH17" s="46" t="s">
        <v>4</v>
      </c>
      <c r="AI17" s="46" t="s">
        <v>3</v>
      </c>
      <c r="AJ17" s="46" t="s">
        <v>5</v>
      </c>
      <c r="AK17" s="46" t="s">
        <v>6</v>
      </c>
      <c r="AL17" s="46" t="s">
        <v>7</v>
      </c>
      <c r="AM17" s="46" t="s">
        <v>8</v>
      </c>
      <c r="AN17" s="46" t="s">
        <v>14</v>
      </c>
      <c r="AO17" s="46" t="s">
        <v>11</v>
      </c>
      <c r="AP17" s="46" t="s">
        <v>12</v>
      </c>
      <c r="AQ17" s="46" t="s">
        <v>44</v>
      </c>
      <c r="AR17" s="50"/>
    </row>
    <row r="18" spans="1:57" ht="12.75" customHeight="1" x14ac:dyDescent="0.15">
      <c r="A18" s="38"/>
      <c r="L18" s="39" t="e">
        <f>AN18+AO18+AP18+AQ18</f>
        <v>#REF!</v>
      </c>
      <c r="M18" s="53" t="s">
        <v>64</v>
      </c>
      <c r="N18" s="54">
        <f>'Initial Setup'!B2 - 12</f>
        <v>12</v>
      </c>
      <c r="O18" s="54" t="e">
        <f>COUNTIF(#REF!,M18)+COUNTIF(#REF!,M18)</f>
        <v>#REF!</v>
      </c>
      <c r="P18" s="45" t="e">
        <f>Q18+R18+S18</f>
        <v>#REF!</v>
      </c>
      <c r="Q18" s="45" t="e">
        <f t="shared" ref="Q18:U21" si="1">Y18+AG18</f>
        <v>#REF!</v>
      </c>
      <c r="R18" s="45" t="e">
        <f t="shared" si="1"/>
        <v>#REF!</v>
      </c>
      <c r="S18" s="45" t="e">
        <f t="shared" si="1"/>
        <v>#REF!</v>
      </c>
      <c r="T18" s="45" t="e">
        <f t="shared" si="1"/>
        <v>#REF!</v>
      </c>
      <c r="U18" s="45" t="e">
        <f t="shared" si="1"/>
        <v>#REF!</v>
      </c>
      <c r="V18" s="45" t="e">
        <f>IF(N18&lt;1,-100,AD18+AL18)</f>
        <v>#REF!</v>
      </c>
      <c r="W18" s="45" t="e">
        <f>AE18+AM18</f>
        <v>#REF!</v>
      </c>
      <c r="X18" s="45" t="e">
        <f>Y18+Z18+AA18</f>
        <v>#REF!</v>
      </c>
      <c r="Y18" s="45" t="e">
        <f>SUMPRODUCT((#REF!=M18)*(#REF!&gt;#REF!))</f>
        <v>#REF!</v>
      </c>
      <c r="Z18" s="45" t="e">
        <f>SUMPRODUCT((#REF!=M18)*(#REF!=#REF!)*(#REF!&lt;&gt;""))</f>
        <v>#REF!</v>
      </c>
      <c r="AA18" s="45" t="e">
        <f>SUMPRODUCT((#REF!=M18)*(#REF!&lt;#REF!))</f>
        <v>#REF!</v>
      </c>
      <c r="AB18" s="45" t="e">
        <f>SUMIF(#REF!,M18,#REF!)</f>
        <v>#REF!</v>
      </c>
      <c r="AC18" s="45" t="e">
        <f>SUMIF(#REF!,M18,#REF!)</f>
        <v>#REF!</v>
      </c>
      <c r="AD18" s="45" t="e">
        <f>AB18-AC18</f>
        <v>#REF!</v>
      </c>
      <c r="AE18" s="45" t="e">
        <f>Y18*3+Z18*1</f>
        <v>#REF!</v>
      </c>
      <c r="AF18" s="45" t="e">
        <f>AG18+AH18+AI18</f>
        <v>#REF!</v>
      </c>
      <c r="AG18" s="45" t="e">
        <f>SUMPRODUCT((#REF!=M18)*(#REF!&lt;#REF!))</f>
        <v>#REF!</v>
      </c>
      <c r="AH18" s="45" t="e">
        <f>SUMPRODUCT((#REF!=M18)*(#REF!=#REF!)*(#REF!&lt;&gt;""))</f>
        <v>#REF!</v>
      </c>
      <c r="AI18" s="45" t="e">
        <f>SUMPRODUCT((#REF!=M18)*(#REF!&gt;#REF!))</f>
        <v>#REF!</v>
      </c>
      <c r="AJ18" s="45" t="e">
        <f>SUMIF(#REF!,M18,#REF!)</f>
        <v>#REF!</v>
      </c>
      <c r="AK18" s="45" t="e">
        <f>SUMIF(#REF!,M18,#REF!)</f>
        <v>#REF!</v>
      </c>
      <c r="AL18" s="45" t="e">
        <f>AJ18-AK18</f>
        <v>#REF!</v>
      </c>
      <c r="AM18" s="45" t="e">
        <f>AG18*3+AH18*1</f>
        <v>#REF!</v>
      </c>
      <c r="AN18" s="45" t="e">
        <f>RANK(W18,W$18:W$21)</f>
        <v>#REF!</v>
      </c>
      <c r="AO18" s="45" t="e">
        <f>SUMPRODUCT((W$18:W$21=W18)*(V$18:V$21&gt;V18))</f>
        <v>#REF!</v>
      </c>
      <c r="AP18" s="45" t="e">
        <f>SUMPRODUCT((W$18:W$21=W18)*(V$18:V$21=V18)*(T$18:T$21&gt;T18))</f>
        <v>#REF!</v>
      </c>
      <c r="AQ18" s="45" t="e">
        <f>SUMPRODUCT((W$18:W$21=W18)*(V$18:V$21=V18)*(T$18:T$21=T18)*(N$18:N$21&gt;N18))</f>
        <v>#REF!</v>
      </c>
      <c r="AR18" s="51"/>
      <c r="AS18" s="79"/>
      <c r="AT18" s="79"/>
      <c r="AU18" s="80"/>
      <c r="AV18" s="80"/>
      <c r="AW18" s="79"/>
      <c r="AX18" s="80"/>
    </row>
    <row r="19" spans="1:57" ht="12.75" customHeight="1" x14ac:dyDescent="0.15">
      <c r="L19" s="39" t="e">
        <f>AN19+AO19+AP19+AQ19</f>
        <v>#REF!</v>
      </c>
      <c r="M19" s="53" t="s">
        <v>66</v>
      </c>
      <c r="N19" s="54">
        <f>N18-1</f>
        <v>11</v>
      </c>
      <c r="O19" s="54" t="e">
        <f>COUNTIF(#REF!,M19)+COUNTIF(#REF!,M19)</f>
        <v>#REF!</v>
      </c>
      <c r="P19" s="45" t="e">
        <f>Q19+R19+S19</f>
        <v>#REF!</v>
      </c>
      <c r="Q19" s="45" t="e">
        <f t="shared" si="1"/>
        <v>#REF!</v>
      </c>
      <c r="R19" s="45" t="e">
        <f t="shared" si="1"/>
        <v>#REF!</v>
      </c>
      <c r="S19" s="45" t="e">
        <f t="shared" si="1"/>
        <v>#REF!</v>
      </c>
      <c r="T19" s="45" t="e">
        <f t="shared" si="1"/>
        <v>#REF!</v>
      </c>
      <c r="U19" s="45" t="e">
        <f t="shared" si="1"/>
        <v>#REF!</v>
      </c>
      <c r="V19" s="45" t="e">
        <f>IF(N19&lt;1,-100,AD19+AL19)</f>
        <v>#REF!</v>
      </c>
      <c r="W19" s="45" t="e">
        <f>AE19+AM19</f>
        <v>#REF!</v>
      </c>
      <c r="X19" s="45" t="e">
        <f>Y19+Z19+AA19</f>
        <v>#REF!</v>
      </c>
      <c r="Y19" s="45" t="e">
        <f>SUMPRODUCT((#REF!=M19)*(#REF!&gt;#REF!))</f>
        <v>#REF!</v>
      </c>
      <c r="Z19" s="45" t="e">
        <f>SUMPRODUCT((#REF!=M19)*(#REF!=#REF!)*(#REF!&lt;&gt;""))</f>
        <v>#REF!</v>
      </c>
      <c r="AA19" s="45" t="e">
        <f>SUMPRODUCT((#REF!=M19)*(#REF!&lt;#REF!))</f>
        <v>#REF!</v>
      </c>
      <c r="AB19" s="45" t="e">
        <f>SUMIF(#REF!,M19,#REF!)</f>
        <v>#REF!</v>
      </c>
      <c r="AC19" s="45" t="e">
        <f>SUMIF(#REF!,M19,#REF!)</f>
        <v>#REF!</v>
      </c>
      <c r="AD19" s="45" t="e">
        <f>AB19-AC19</f>
        <v>#REF!</v>
      </c>
      <c r="AE19" s="45" t="e">
        <f>Y19*3+Z19*1</f>
        <v>#REF!</v>
      </c>
      <c r="AF19" s="45" t="e">
        <f>AG19+AH19+AI19</f>
        <v>#REF!</v>
      </c>
      <c r="AG19" s="45" t="e">
        <f>SUMPRODUCT((#REF!=M19)*(#REF!&lt;#REF!))</f>
        <v>#REF!</v>
      </c>
      <c r="AH19" s="45" t="e">
        <f>SUMPRODUCT((#REF!=M19)*(#REF!=#REF!)*(#REF!&lt;&gt;""))</f>
        <v>#REF!</v>
      </c>
      <c r="AI19" s="45" t="e">
        <f>SUMPRODUCT((#REF!=M19)*(#REF!&gt;#REF!))</f>
        <v>#REF!</v>
      </c>
      <c r="AJ19" s="45" t="e">
        <f>SUMIF(#REF!,M19,#REF!)</f>
        <v>#REF!</v>
      </c>
      <c r="AK19" s="45" t="e">
        <f>SUMIF(#REF!,M19,#REF!)</f>
        <v>#REF!</v>
      </c>
      <c r="AL19" s="45" t="e">
        <f>AJ19-AK19</f>
        <v>#REF!</v>
      </c>
      <c r="AM19" s="45" t="e">
        <f>AG19*3+AH19*1</f>
        <v>#REF!</v>
      </c>
      <c r="AN19" s="45" t="e">
        <f>RANK(W19,W$18:W$21)</f>
        <v>#REF!</v>
      </c>
      <c r="AO19" s="45" t="e">
        <f>SUMPRODUCT((W$18:W$21=W19)*(V$18:V$21&gt;V19))</f>
        <v>#REF!</v>
      </c>
      <c r="AP19" s="45" t="e">
        <f>SUMPRODUCT((W$18:W$21=W19)*(V$18:V$21=V19)*(T$18:T$21&gt;T19))</f>
        <v>#REF!</v>
      </c>
      <c r="AQ19" s="45" t="e">
        <f>SUMPRODUCT((W$18:W$21=W19)*(V$18:V$21=V19)*(T$18:T$21=T19)*(N$18:N$21&gt;N19))</f>
        <v>#REF!</v>
      </c>
      <c r="AR19" s="51"/>
      <c r="AS19" s="81"/>
      <c r="AT19" s="81"/>
      <c r="AU19" s="163"/>
      <c r="AV19" s="163"/>
      <c r="AW19" s="81"/>
      <c r="AX19" s="81"/>
    </row>
    <row r="20" spans="1:57" ht="12.75" customHeight="1" x14ac:dyDescent="0.15">
      <c r="C20" s="95"/>
      <c r="D20" s="42" t="s">
        <v>42</v>
      </c>
      <c r="E20" s="42"/>
      <c r="F20" s="43"/>
      <c r="G20" s="43"/>
      <c r="H20" s="42"/>
      <c r="I20" s="43"/>
      <c r="L20" s="39" t="e">
        <f>AN20+AO20+AP20+AQ20</f>
        <v>#REF!</v>
      </c>
      <c r="M20" s="53" t="s">
        <v>63</v>
      </c>
      <c r="N20" s="54">
        <f>N19-1</f>
        <v>10</v>
      </c>
      <c r="O20" s="54" t="e">
        <f>COUNTIF(#REF!,M20)+COUNTIF(#REF!,M20)</f>
        <v>#REF!</v>
      </c>
      <c r="P20" s="45" t="e">
        <f>Q20+R20+S20</f>
        <v>#REF!</v>
      </c>
      <c r="Q20" s="45" t="e">
        <f t="shared" si="1"/>
        <v>#REF!</v>
      </c>
      <c r="R20" s="45" t="e">
        <f t="shared" si="1"/>
        <v>#REF!</v>
      </c>
      <c r="S20" s="45" t="e">
        <f t="shared" si="1"/>
        <v>#REF!</v>
      </c>
      <c r="T20" s="45" t="e">
        <f t="shared" si="1"/>
        <v>#REF!</v>
      </c>
      <c r="U20" s="45" t="e">
        <f t="shared" si="1"/>
        <v>#REF!</v>
      </c>
      <c r="V20" s="45" t="e">
        <f>IF(N20&lt;1,-100,AD20+AL20)</f>
        <v>#REF!</v>
      </c>
      <c r="W20" s="45" t="e">
        <f>AE20+AM20</f>
        <v>#REF!</v>
      </c>
      <c r="X20" s="45" t="e">
        <f>Y20+Z20+AA20</f>
        <v>#REF!</v>
      </c>
      <c r="Y20" s="45" t="e">
        <f>SUMPRODUCT((#REF!=M20)*(#REF!&gt;#REF!))</f>
        <v>#REF!</v>
      </c>
      <c r="Z20" s="45" t="e">
        <f>SUMPRODUCT((#REF!=M20)*(#REF!=#REF!)*(#REF!&lt;&gt;""))</f>
        <v>#REF!</v>
      </c>
      <c r="AA20" s="45" t="e">
        <f>SUMPRODUCT((#REF!=M20)*(#REF!&lt;#REF!))</f>
        <v>#REF!</v>
      </c>
      <c r="AB20" s="45" t="e">
        <f>SUMIF(#REF!,M20,#REF!)</f>
        <v>#REF!</v>
      </c>
      <c r="AC20" s="45" t="e">
        <f>SUMIF(#REF!,M20,#REF!)</f>
        <v>#REF!</v>
      </c>
      <c r="AD20" s="45" t="e">
        <f>AB20-AC20</f>
        <v>#REF!</v>
      </c>
      <c r="AE20" s="45" t="e">
        <f>Y20*3+Z20*1</f>
        <v>#REF!</v>
      </c>
      <c r="AF20" s="45" t="e">
        <f>AG20+AH20+AI20</f>
        <v>#REF!</v>
      </c>
      <c r="AG20" s="45" t="e">
        <f>SUMPRODUCT((#REF!=M20)*(#REF!&lt;#REF!))</f>
        <v>#REF!</v>
      </c>
      <c r="AH20" s="45" t="e">
        <f>SUMPRODUCT((#REF!=M20)*(#REF!=#REF!)*(#REF!&lt;&gt;""))</f>
        <v>#REF!</v>
      </c>
      <c r="AI20" s="45" t="e">
        <f>SUMPRODUCT((#REF!=M20)*(#REF!&gt;#REF!))</f>
        <v>#REF!</v>
      </c>
      <c r="AJ20" s="45" t="e">
        <f>SUMIF(#REF!,M20,#REF!)</f>
        <v>#REF!</v>
      </c>
      <c r="AK20" s="45" t="e">
        <f>SUMIF(#REF!,M20,#REF!)</f>
        <v>#REF!</v>
      </c>
      <c r="AL20" s="45" t="e">
        <f>AJ20-AK20</f>
        <v>#REF!</v>
      </c>
      <c r="AM20" s="45" t="e">
        <f>AG20*3+AH20*1</f>
        <v>#REF!</v>
      </c>
      <c r="AN20" s="45" t="e">
        <f>RANK(W20,W$18:W$21)</f>
        <v>#REF!</v>
      </c>
      <c r="AO20" s="45" t="e">
        <f>SUMPRODUCT((W$18:W$21=W20)*(V$18:V$21&gt;V20))</f>
        <v>#REF!</v>
      </c>
      <c r="AP20" s="45" t="e">
        <f>SUMPRODUCT((W$18:W$21=W20)*(V$18:V$21=V20)*(T$18:T$21&gt;T20))</f>
        <v>#REF!</v>
      </c>
      <c r="AQ20" s="45" t="e">
        <f>SUMPRODUCT((W$18:W$21=W20)*(V$18:V$21=V20)*(T$18:T$21=T20)*(N$18:N$21&gt;N20))</f>
        <v>#REF!</v>
      </c>
      <c r="AR20" s="51"/>
      <c r="AS20" s="82"/>
      <c r="AT20" s="82"/>
      <c r="AU20" s="83"/>
      <c r="AV20" s="83"/>
      <c r="AW20" s="82"/>
    </row>
    <row r="21" spans="1:57" ht="12.75" customHeight="1" x14ac:dyDescent="0.15">
      <c r="C21" s="95" t="s">
        <v>22</v>
      </c>
      <c r="D21" s="88" t="s">
        <v>17</v>
      </c>
      <c r="E21" s="41" t="s">
        <v>108</v>
      </c>
      <c r="F21" s="152" t="s">
        <v>18</v>
      </c>
      <c r="G21" s="152"/>
      <c r="H21" s="41" t="s">
        <v>108</v>
      </c>
      <c r="I21" s="41" t="s">
        <v>19</v>
      </c>
      <c r="L21" s="39" t="e">
        <f>AN21+AO21+AP21+AQ21</f>
        <v>#REF!</v>
      </c>
      <c r="M21" s="53" t="s">
        <v>65</v>
      </c>
      <c r="N21" s="54">
        <f>N20-1</f>
        <v>9</v>
      </c>
      <c r="O21" s="54" t="e">
        <f>COUNTIF(#REF!,M21)+COUNTIF(#REF!,M21)</f>
        <v>#REF!</v>
      </c>
      <c r="P21" s="45" t="e">
        <f>Q21+R21+S21</f>
        <v>#REF!</v>
      </c>
      <c r="Q21" s="45" t="e">
        <f t="shared" si="1"/>
        <v>#REF!</v>
      </c>
      <c r="R21" s="45" t="e">
        <f t="shared" si="1"/>
        <v>#REF!</v>
      </c>
      <c r="S21" s="45" t="e">
        <f t="shared" si="1"/>
        <v>#REF!</v>
      </c>
      <c r="T21" s="45" t="e">
        <f t="shared" si="1"/>
        <v>#REF!</v>
      </c>
      <c r="U21" s="45" t="e">
        <f t="shared" si="1"/>
        <v>#REF!</v>
      </c>
      <c r="V21" s="45" t="e">
        <f>IF(N21&lt;1,-100,AD21+AL21)</f>
        <v>#REF!</v>
      </c>
      <c r="W21" s="45" t="e">
        <f>AE21+AM21</f>
        <v>#REF!</v>
      </c>
      <c r="X21" s="45" t="e">
        <f>Y21+Z21+AA21</f>
        <v>#REF!</v>
      </c>
      <c r="Y21" s="45" t="e">
        <f>SUMPRODUCT((#REF!=M21)*(#REF!&gt;#REF!))</f>
        <v>#REF!</v>
      </c>
      <c r="Z21" s="45" t="e">
        <f>SUMPRODUCT((#REF!=M21)*(#REF!=#REF!)*(#REF!&lt;&gt;""))</f>
        <v>#REF!</v>
      </c>
      <c r="AA21" s="45" t="e">
        <f>SUMPRODUCT((#REF!=M21)*(#REF!&lt;#REF!))</f>
        <v>#REF!</v>
      </c>
      <c r="AB21" s="45" t="e">
        <f>SUMIF(#REF!,M21,#REF!)</f>
        <v>#REF!</v>
      </c>
      <c r="AC21" s="45" t="e">
        <f>SUMIF(#REF!,M21,#REF!)</f>
        <v>#REF!</v>
      </c>
      <c r="AD21" s="45" t="e">
        <f>AB21-AC21</f>
        <v>#REF!</v>
      </c>
      <c r="AE21" s="45" t="e">
        <f>Y21*3+Z21*1</f>
        <v>#REF!</v>
      </c>
      <c r="AF21" s="45" t="e">
        <f>AG21+AH21+AI21</f>
        <v>#REF!</v>
      </c>
      <c r="AG21" s="45" t="e">
        <f>SUMPRODUCT((#REF!=M21)*(#REF!&lt;#REF!))</f>
        <v>#REF!</v>
      </c>
      <c r="AH21" s="45" t="e">
        <f>SUMPRODUCT((#REF!=M21)*(#REF!=#REF!)*(#REF!&lt;&gt;""))</f>
        <v>#REF!</v>
      </c>
      <c r="AI21" s="45" t="e">
        <f>SUMPRODUCT((#REF!=M21)*(#REF!&gt;#REF!))</f>
        <v>#REF!</v>
      </c>
      <c r="AJ21" s="45" t="e">
        <f>SUMIF(#REF!,M21,#REF!)</f>
        <v>#REF!</v>
      </c>
      <c r="AK21" s="45" t="e">
        <f>SUMIF(#REF!,M21,#REF!)</f>
        <v>#REF!</v>
      </c>
      <c r="AL21" s="45" t="e">
        <f>AJ21-AK21</f>
        <v>#REF!</v>
      </c>
      <c r="AM21" s="45" t="e">
        <f>AG21*3+AH21*1</f>
        <v>#REF!</v>
      </c>
      <c r="AN21" s="45" t="e">
        <f>RANK(W21,W$18:W$21)</f>
        <v>#REF!</v>
      </c>
      <c r="AO21" s="45" t="e">
        <f>SUMPRODUCT((W$18:W$21=W21)*(V$18:V$21&gt;V21))</f>
        <v>#REF!</v>
      </c>
      <c r="AP21" s="45" t="e">
        <f>SUMPRODUCT((W$18:W$21=W21)*(V$18:V$21=V21)*(T$18:T$21&gt;T21))</f>
        <v>#REF!</v>
      </c>
      <c r="AQ21" s="45" t="e">
        <f>SUMPRODUCT((W$18:W$21=W21)*(V$18:V$21=V21)*(T$18:T$21=T21)*(N$18:N$21&gt;N21))</f>
        <v>#REF!</v>
      </c>
      <c r="AR21" s="51"/>
      <c r="AS21" s="51"/>
      <c r="AT21" s="51"/>
      <c r="AW21" s="51"/>
    </row>
    <row r="22" spans="1:57" ht="12.75" customHeight="1" x14ac:dyDescent="0.2">
      <c r="C22" s="95">
        <v>45</v>
      </c>
      <c r="D22" s="96" t="str">
        <f>IF(AND(F15&gt;G15,F15&lt;&gt;""),D15,I15)</f>
        <v/>
      </c>
      <c r="E22" s="99" t="str">
        <f>IF(D22&lt;&gt;"",VLOOKUP(D22,'Initial Setup'!D$3:F$26, 3,FALSE),"")</f>
        <v/>
      </c>
      <c r="F22" s="24"/>
      <c r="G22" s="24"/>
      <c r="H22" s="99" t="str">
        <f>IF(I22&lt;&gt;"",VLOOKUP(I22,'Initial Setup'!D$3:F$26, 3,FALSE),"")</f>
        <v/>
      </c>
      <c r="I22" s="87" t="str">
        <f>IF(AND(F14&gt;G14,F14&lt;&gt;""),D14,I14)</f>
        <v/>
      </c>
      <c r="L22" s="39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W22" s="51"/>
    </row>
    <row r="23" spans="1:57" ht="12.75" customHeight="1" x14ac:dyDescent="0.2">
      <c r="C23" s="95">
        <v>46</v>
      </c>
      <c r="D23" s="96" t="str">
        <f>IF(AND(F13&gt;G13,F13&lt;&gt;""),D13,I13)</f>
        <v/>
      </c>
      <c r="E23" s="99" t="str">
        <f>IF(D23&lt;&gt;"",VLOOKUP(D23,'Initial Setup'!D$3:F$26, 3,FALSE),"")</f>
        <v/>
      </c>
      <c r="F23" s="24"/>
      <c r="G23" s="24"/>
      <c r="H23" s="99" t="str">
        <f>IF(I23&lt;&gt;"",VLOOKUP(I23,'Initial Setup'!D$3:F$26, 3,FALSE),"")</f>
        <v/>
      </c>
      <c r="I23" s="87" t="str">
        <f>IF(AND(F11&gt;G11,F11&lt;&gt;""),D11,I11)</f>
        <v/>
      </c>
      <c r="L23" s="39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W23" s="51"/>
    </row>
    <row r="24" spans="1:57" s="38" customFormat="1" ht="12.75" customHeight="1" x14ac:dyDescent="0.2">
      <c r="A24" s="34"/>
      <c r="C24" s="94">
        <v>47</v>
      </c>
      <c r="D24" s="96" t="str">
        <f>IF(AND(F12&gt;G12,F12&lt;&gt;""),D12,I12)</f>
        <v/>
      </c>
      <c r="E24" s="99" t="str">
        <f>IF(D24&lt;&gt;"",VLOOKUP(D24,'Initial Setup'!D$3:F$26, 3,FALSE),"")</f>
        <v/>
      </c>
      <c r="F24" s="24"/>
      <c r="G24" s="24"/>
      <c r="H24" s="99" t="str">
        <f>IF(I24&lt;&gt;"",VLOOKUP(I24,'Initial Setup'!D$3:F$26, 3,FALSE),"")</f>
        <v/>
      </c>
      <c r="I24" s="87" t="str">
        <f>IF(AND(F10&gt;G10,F10&lt;&gt;""),D10,I10)</f>
        <v/>
      </c>
      <c r="L24" s="39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 t="s">
        <v>17</v>
      </c>
      <c r="AB24" s="45"/>
      <c r="AC24" s="45"/>
      <c r="AD24" s="45"/>
      <c r="AE24" s="45"/>
      <c r="AF24" s="45"/>
      <c r="AG24" s="45"/>
      <c r="AH24" s="45"/>
      <c r="AI24" s="46" t="s">
        <v>19</v>
      </c>
      <c r="AJ24" s="45"/>
      <c r="AK24" s="45"/>
      <c r="AL24" s="45"/>
      <c r="AM24" s="45"/>
      <c r="AN24" s="45"/>
      <c r="AO24" s="46" t="s">
        <v>29</v>
      </c>
      <c r="AP24" s="45"/>
      <c r="AQ24" s="45"/>
      <c r="AR24" s="45"/>
      <c r="AS24" s="34"/>
      <c r="AT24" s="34"/>
      <c r="AU24" s="34"/>
      <c r="AV24" s="34"/>
      <c r="AW24" s="34"/>
      <c r="AX24" s="34"/>
      <c r="AZ24" s="34"/>
      <c r="BA24" s="34"/>
      <c r="BB24" s="34"/>
      <c r="BC24" s="34"/>
      <c r="BD24" s="34"/>
      <c r="BE24" s="34"/>
    </row>
    <row r="25" spans="1:57" ht="12.75" customHeight="1" x14ac:dyDescent="0.2">
      <c r="C25" s="95">
        <v>48</v>
      </c>
      <c r="D25" s="96" t="str">
        <f>IF(AND(F17&gt;G17,F17&lt;&gt;""),D17,I17)</f>
        <v/>
      </c>
      <c r="E25" s="99" t="str">
        <f>IF(D25&lt;&gt;"",VLOOKUP(D25,'Initial Setup'!D$3:F$26, 3,FALSE),"")</f>
        <v/>
      </c>
      <c r="F25" s="24"/>
      <c r="G25" s="24"/>
      <c r="H25" s="99" t="str">
        <f>IF(I25&lt;&gt;"",VLOOKUP(I25,'Initial Setup'!D$3:F$26, 3,FALSE),"")</f>
        <v/>
      </c>
      <c r="I25" s="87" t="str">
        <f>IF(AND(F16&gt;G16,F16&lt;&gt;""),D16,I16)</f>
        <v/>
      </c>
      <c r="L25" s="49" t="s">
        <v>9</v>
      </c>
      <c r="M25" s="50" t="s">
        <v>0</v>
      </c>
      <c r="N25" s="46" t="s">
        <v>15</v>
      </c>
      <c r="O25" s="46" t="s">
        <v>10</v>
      </c>
      <c r="P25" s="46" t="s">
        <v>1</v>
      </c>
      <c r="Q25" s="46" t="s">
        <v>2</v>
      </c>
      <c r="R25" s="46" t="s">
        <v>4</v>
      </c>
      <c r="S25" s="46" t="s">
        <v>3</v>
      </c>
      <c r="T25" s="46" t="s">
        <v>5</v>
      </c>
      <c r="U25" s="46" t="s">
        <v>6</v>
      </c>
      <c r="V25" s="46" t="s">
        <v>7</v>
      </c>
      <c r="W25" s="46" t="s">
        <v>8</v>
      </c>
      <c r="X25" s="46" t="s">
        <v>1</v>
      </c>
      <c r="Y25" s="46" t="s">
        <v>2</v>
      </c>
      <c r="Z25" s="46" t="s">
        <v>4</v>
      </c>
      <c r="AA25" s="46" t="s">
        <v>3</v>
      </c>
      <c r="AB25" s="46" t="s">
        <v>5</v>
      </c>
      <c r="AC25" s="46" t="s">
        <v>6</v>
      </c>
      <c r="AD25" s="46" t="s">
        <v>7</v>
      </c>
      <c r="AE25" s="46" t="s">
        <v>8</v>
      </c>
      <c r="AF25" s="46" t="s">
        <v>1</v>
      </c>
      <c r="AG25" s="46" t="s">
        <v>2</v>
      </c>
      <c r="AH25" s="46" t="s">
        <v>4</v>
      </c>
      <c r="AI25" s="46" t="s">
        <v>3</v>
      </c>
      <c r="AJ25" s="46" t="s">
        <v>5</v>
      </c>
      <c r="AK25" s="46" t="s">
        <v>6</v>
      </c>
      <c r="AL25" s="46" t="s">
        <v>7</v>
      </c>
      <c r="AM25" s="46" t="s">
        <v>8</v>
      </c>
      <c r="AN25" s="46" t="s">
        <v>14</v>
      </c>
      <c r="AO25" s="46" t="s">
        <v>11</v>
      </c>
      <c r="AP25" s="46" t="s">
        <v>12</v>
      </c>
      <c r="AQ25" s="46" t="s">
        <v>44</v>
      </c>
      <c r="AR25" s="50"/>
    </row>
    <row r="26" spans="1:57" ht="12.75" customHeight="1" x14ac:dyDescent="0.15">
      <c r="L26" s="39" t="e">
        <f>AN26+AO26+AP26+AQ26</f>
        <v>#REF!</v>
      </c>
      <c r="M26" s="53" t="s">
        <v>30</v>
      </c>
      <c r="N26" s="54">
        <f>'Initial Setup'!B2 - 12</f>
        <v>12</v>
      </c>
      <c r="O26" s="54" t="e">
        <f>COUNTIF(#REF!,M26)+COUNTIF(#REF!,M26)</f>
        <v>#REF!</v>
      </c>
      <c r="P26" s="45" t="e">
        <f>Q26+R26+S26</f>
        <v>#REF!</v>
      </c>
      <c r="Q26" s="45" t="e">
        <f t="shared" ref="Q26:U28" si="2">Y26+AG26</f>
        <v>#REF!</v>
      </c>
      <c r="R26" s="45" t="e">
        <f t="shared" si="2"/>
        <v>#REF!</v>
      </c>
      <c r="S26" s="45" t="e">
        <f t="shared" si="2"/>
        <v>#REF!</v>
      </c>
      <c r="T26" s="45" t="e">
        <f t="shared" si="2"/>
        <v>#REF!</v>
      </c>
      <c r="U26" s="45" t="e">
        <f t="shared" si="2"/>
        <v>#REF!</v>
      </c>
      <c r="V26" s="45" t="e">
        <f>IF(N26&lt;1,-100,AD26+AL26)</f>
        <v>#REF!</v>
      </c>
      <c r="W26" s="45" t="e">
        <f>AE26+AM26</f>
        <v>#REF!</v>
      </c>
      <c r="X26" s="45" t="e">
        <f>Y26+Z26+AA26</f>
        <v>#REF!</v>
      </c>
      <c r="Y26" s="45" t="e">
        <f>SUMPRODUCT((#REF!=M26)*(#REF!&gt;#REF!))</f>
        <v>#REF!</v>
      </c>
      <c r="Z26" s="45" t="e">
        <f>SUMPRODUCT((#REF!=M26)*(#REF!=#REF!)*(#REF!&lt;&gt;""))</f>
        <v>#REF!</v>
      </c>
      <c r="AA26" s="45" t="e">
        <f>SUMPRODUCT((#REF!=M26)*(#REF!&lt;#REF!))</f>
        <v>#REF!</v>
      </c>
      <c r="AB26" s="45" t="e">
        <f>SUMIF(#REF!,M26,#REF!)</f>
        <v>#REF!</v>
      </c>
      <c r="AC26" s="45" t="e">
        <f>SUMIF(#REF!,M26,#REF!)</f>
        <v>#REF!</v>
      </c>
      <c r="AD26" s="45" t="e">
        <f>AB26-AC26</f>
        <v>#REF!</v>
      </c>
      <c r="AE26" s="45" t="e">
        <f>Y26*3+Z26*1</f>
        <v>#REF!</v>
      </c>
      <c r="AF26" s="45" t="e">
        <f>AG26+AH26+AI26</f>
        <v>#REF!</v>
      </c>
      <c r="AG26" s="45" t="e">
        <f>SUMPRODUCT((#REF!=M26)*(#REF!&lt;#REF!))</f>
        <v>#REF!</v>
      </c>
      <c r="AH26" s="45" t="e">
        <f>SUMPRODUCT((#REF!=M26)*(#REF!=#REF!)*(#REF!&lt;&gt;""))</f>
        <v>#REF!</v>
      </c>
      <c r="AI26" s="45" t="e">
        <f>SUMPRODUCT((#REF!=M26)*(#REF!&gt;#REF!))</f>
        <v>#REF!</v>
      </c>
      <c r="AJ26" s="45" t="e">
        <f>SUMIF(#REF!,M26,#REF!)</f>
        <v>#REF!</v>
      </c>
      <c r="AK26" s="45" t="e">
        <f>SUMIF(#REF!,M26,#REF!)</f>
        <v>#REF!</v>
      </c>
      <c r="AL26" s="45" t="e">
        <f>AJ26-AK26</f>
        <v>#REF!</v>
      </c>
      <c r="AM26" s="45" t="e">
        <f>AG26*3+AH26*1</f>
        <v>#REF!</v>
      </c>
      <c r="AN26" s="45" t="e">
        <f>RANK(W26,W$26:W$28)</f>
        <v>#REF!</v>
      </c>
      <c r="AO26" s="45" t="e">
        <f>SUMPRODUCT((W$26:W$28=W26)*(V$26:V$28&gt;V26))</f>
        <v>#REF!</v>
      </c>
      <c r="AP26" s="45" t="e">
        <f>SUMPRODUCT((W$26:W$28=W26)*(V$26:V$28=V26)*(T$26:T$28&gt;T26))</f>
        <v>#REF!</v>
      </c>
      <c r="AQ26" s="45" t="e">
        <f>SUMPRODUCT((W$26:W$28=W26)*(V$26:V$28=V26)*(T$26:T$28=T26)*(N$26:N$28&gt;N26))</f>
        <v>#REF!</v>
      </c>
      <c r="AR26" s="51"/>
    </row>
    <row r="27" spans="1:57" ht="12.75" customHeight="1" x14ac:dyDescent="0.15">
      <c r="L27" s="39" t="e">
        <f>AN27+AO27+AP27+AQ27</f>
        <v>#REF!</v>
      </c>
      <c r="M27" s="53" t="s">
        <v>31</v>
      </c>
      <c r="N27" s="54" t="e">
        <f>#REF!-1</f>
        <v>#REF!</v>
      </c>
      <c r="O27" s="54" t="e">
        <f>COUNTIF(#REF!,M27)+COUNTIF(#REF!,M27)</f>
        <v>#REF!</v>
      </c>
      <c r="P27" s="45" t="e">
        <f>Q27+R27+S27</f>
        <v>#REF!</v>
      </c>
      <c r="Q27" s="45" t="e">
        <f t="shared" si="2"/>
        <v>#REF!</v>
      </c>
      <c r="R27" s="45" t="e">
        <f t="shared" si="2"/>
        <v>#REF!</v>
      </c>
      <c r="S27" s="45" t="e">
        <f t="shared" si="2"/>
        <v>#REF!</v>
      </c>
      <c r="T27" s="45" t="e">
        <f t="shared" si="2"/>
        <v>#REF!</v>
      </c>
      <c r="U27" s="45" t="e">
        <f t="shared" si="2"/>
        <v>#REF!</v>
      </c>
      <c r="V27" s="45" t="e">
        <f>IF(N27&lt;1,-100,AD27+AL27)</f>
        <v>#REF!</v>
      </c>
      <c r="W27" s="45" t="e">
        <f>AE27+AM27</f>
        <v>#REF!</v>
      </c>
      <c r="X27" s="45" t="e">
        <f>Y27+Z27+AA27</f>
        <v>#REF!</v>
      </c>
      <c r="Y27" s="45" t="e">
        <f>SUMPRODUCT((#REF!=M27)*(#REF!&gt;#REF!))</f>
        <v>#REF!</v>
      </c>
      <c r="Z27" s="45" t="e">
        <f>SUMPRODUCT((#REF!=M27)*(#REF!=#REF!)*(#REF!&lt;&gt;""))</f>
        <v>#REF!</v>
      </c>
      <c r="AA27" s="45" t="e">
        <f>SUMPRODUCT((#REF!=M27)*(#REF!&lt;#REF!))</f>
        <v>#REF!</v>
      </c>
      <c r="AB27" s="45" t="e">
        <f>SUMIF(#REF!,M27,#REF!)</f>
        <v>#REF!</v>
      </c>
      <c r="AC27" s="45" t="e">
        <f>SUMIF(#REF!,M27,#REF!)</f>
        <v>#REF!</v>
      </c>
      <c r="AD27" s="45" t="e">
        <f>AB27-AC27</f>
        <v>#REF!</v>
      </c>
      <c r="AE27" s="45" t="e">
        <f>Y27*3+Z27*1</f>
        <v>#REF!</v>
      </c>
      <c r="AF27" s="45" t="e">
        <f>AG27+AH27+AI27</f>
        <v>#REF!</v>
      </c>
      <c r="AG27" s="45" t="e">
        <f>SUMPRODUCT((#REF!=M27)*(#REF!&lt;#REF!))</f>
        <v>#REF!</v>
      </c>
      <c r="AH27" s="45" t="e">
        <f>SUMPRODUCT((#REF!=M27)*(#REF!=#REF!)*(#REF!&lt;&gt;""))</f>
        <v>#REF!</v>
      </c>
      <c r="AI27" s="45" t="e">
        <f>SUMPRODUCT((#REF!=M27)*(#REF!&gt;#REF!))</f>
        <v>#REF!</v>
      </c>
      <c r="AJ27" s="45" t="e">
        <f>SUMIF(#REF!,M27,#REF!)</f>
        <v>#REF!</v>
      </c>
      <c r="AK27" s="45" t="e">
        <f>SUMIF(#REF!,M27,#REF!)</f>
        <v>#REF!</v>
      </c>
      <c r="AL27" s="45" t="e">
        <f>AJ27-AK27</f>
        <v>#REF!</v>
      </c>
      <c r="AM27" s="45" t="e">
        <f>AG27*3+AH27*1</f>
        <v>#REF!</v>
      </c>
      <c r="AN27" s="45" t="e">
        <f>RANK(W27,W$26:W$28)</f>
        <v>#REF!</v>
      </c>
      <c r="AO27" s="45" t="e">
        <f>SUMPRODUCT((W$26:W$28=W27)*(V$26:V$28&gt;V27))</f>
        <v>#REF!</v>
      </c>
      <c r="AP27" s="45" t="e">
        <f>SUMPRODUCT((W$26:W$28=W27)*(V$26:V$28=V27)*(T$26:T$28&gt;T27))</f>
        <v>#REF!</v>
      </c>
      <c r="AQ27" s="45" t="e">
        <f>SUMPRODUCT((W$26:W$28=W27)*(V$26:V$28=V27)*(T$26:T$28=T27)*(N$26:N$28&gt;N27))</f>
        <v>#REF!</v>
      </c>
      <c r="AR27" s="51"/>
      <c r="AZ27" s="38"/>
      <c r="BA27" s="38"/>
      <c r="BB27" s="38"/>
      <c r="BC27" s="38"/>
      <c r="BD27" s="38"/>
      <c r="BE27" s="38"/>
    </row>
    <row r="28" spans="1:57" ht="12.75" customHeight="1" x14ac:dyDescent="0.15">
      <c r="L28" s="39" t="e">
        <f>AN28+AO28+AP28+AQ28</f>
        <v>#REF!</v>
      </c>
      <c r="M28" s="53" t="s">
        <v>67</v>
      </c>
      <c r="N28" s="54" t="e">
        <f>N27-1</f>
        <v>#REF!</v>
      </c>
      <c r="O28" s="54" t="e">
        <f>COUNTIF(#REF!,M28)+COUNTIF(#REF!,M28)</f>
        <v>#REF!</v>
      </c>
      <c r="P28" s="45" t="e">
        <f>Q28+R28+S28</f>
        <v>#REF!</v>
      </c>
      <c r="Q28" s="45" t="e">
        <f t="shared" si="2"/>
        <v>#REF!</v>
      </c>
      <c r="R28" s="45" t="e">
        <f t="shared" si="2"/>
        <v>#REF!</v>
      </c>
      <c r="S28" s="45" t="e">
        <f t="shared" si="2"/>
        <v>#REF!</v>
      </c>
      <c r="T28" s="45" t="e">
        <f t="shared" si="2"/>
        <v>#REF!</v>
      </c>
      <c r="U28" s="45" t="e">
        <f t="shared" si="2"/>
        <v>#REF!</v>
      </c>
      <c r="V28" s="45" t="e">
        <f>IF(N28&lt;1,-100,AD28+AL28)</f>
        <v>#REF!</v>
      </c>
      <c r="W28" s="45" t="e">
        <f>AE28+AM28</f>
        <v>#REF!</v>
      </c>
      <c r="X28" s="45" t="e">
        <f>Y28+Z28+AA28</f>
        <v>#REF!</v>
      </c>
      <c r="Y28" s="45" t="e">
        <f>SUMPRODUCT((#REF!=M28)*(#REF!&gt;#REF!))</f>
        <v>#REF!</v>
      </c>
      <c r="Z28" s="45" t="e">
        <f>SUMPRODUCT((#REF!=M28)*(#REF!=#REF!)*(#REF!&lt;&gt;""))</f>
        <v>#REF!</v>
      </c>
      <c r="AA28" s="45" t="e">
        <f>SUMPRODUCT((#REF!=M28)*(#REF!&lt;#REF!))</f>
        <v>#REF!</v>
      </c>
      <c r="AB28" s="45" t="e">
        <f>SUMIF(#REF!,M28,#REF!)</f>
        <v>#REF!</v>
      </c>
      <c r="AC28" s="45" t="e">
        <f>SUMIF(#REF!,M28,#REF!)</f>
        <v>#REF!</v>
      </c>
      <c r="AD28" s="45" t="e">
        <f>AB28-AC28</f>
        <v>#REF!</v>
      </c>
      <c r="AE28" s="45" t="e">
        <f>Y28*3+Z28*1</f>
        <v>#REF!</v>
      </c>
      <c r="AF28" s="45" t="e">
        <f>AG28+AH28+AI28</f>
        <v>#REF!</v>
      </c>
      <c r="AG28" s="45" t="e">
        <f>SUMPRODUCT((#REF!=M28)*(#REF!&lt;#REF!))</f>
        <v>#REF!</v>
      </c>
      <c r="AH28" s="45" t="e">
        <f>SUMPRODUCT((#REF!=M28)*(#REF!=#REF!)*(#REF!&lt;&gt;""))</f>
        <v>#REF!</v>
      </c>
      <c r="AI28" s="45" t="e">
        <f>SUMPRODUCT((#REF!=M28)*(#REF!&gt;#REF!))</f>
        <v>#REF!</v>
      </c>
      <c r="AJ28" s="45" t="e">
        <f>SUMIF(#REF!,M28,#REF!)</f>
        <v>#REF!</v>
      </c>
      <c r="AK28" s="45" t="e">
        <f>SUMIF(#REF!,M28,#REF!)</f>
        <v>#REF!</v>
      </c>
      <c r="AL28" s="45" t="e">
        <f>AJ28-AK28</f>
        <v>#REF!</v>
      </c>
      <c r="AM28" s="45" t="e">
        <f>AG28*3+AH28*1</f>
        <v>#REF!</v>
      </c>
      <c r="AN28" s="45" t="e">
        <f>RANK(W28,W$26:W$28)</f>
        <v>#REF!</v>
      </c>
      <c r="AO28" s="45" t="e">
        <f>SUMPRODUCT((W$26:W$28=W28)*(V$26:V$28&gt;V28))</f>
        <v>#REF!</v>
      </c>
      <c r="AP28" s="45" t="e">
        <f>SUMPRODUCT((W$26:W$28=W28)*(V$26:V$28=V28)*(T$26:T$28&gt;T28))</f>
        <v>#REF!</v>
      </c>
      <c r="AQ28" s="45" t="e">
        <f>SUMPRODUCT((W$26:W$28=W28)*(V$26:V$28=V28)*(T$26:T$28=T28)*(N$26:N$28&gt;N28))</f>
        <v>#REF!</v>
      </c>
      <c r="AR28" s="51"/>
    </row>
    <row r="29" spans="1:57" ht="12.75" customHeight="1" x14ac:dyDescent="0.15">
      <c r="L29" s="39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</row>
    <row r="30" spans="1:57" ht="12.75" customHeight="1" x14ac:dyDescent="0.15">
      <c r="L30" s="39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</row>
    <row r="31" spans="1:57" s="38" customFormat="1" ht="12.75" customHeight="1" x14ac:dyDescent="0.15">
      <c r="A31" s="34"/>
      <c r="D31" s="34"/>
      <c r="E31" s="34"/>
      <c r="F31" s="34"/>
      <c r="G31" s="34"/>
      <c r="H31" s="34"/>
      <c r="I31" s="34"/>
      <c r="L31" s="39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6" t="s">
        <v>17</v>
      </c>
      <c r="AB31" s="45"/>
      <c r="AC31" s="45"/>
      <c r="AD31" s="45"/>
      <c r="AE31" s="45"/>
      <c r="AF31" s="45"/>
      <c r="AG31" s="45"/>
      <c r="AH31" s="45"/>
      <c r="AI31" s="46" t="s">
        <v>19</v>
      </c>
      <c r="AJ31" s="45"/>
      <c r="AK31" s="45"/>
      <c r="AL31" s="45"/>
      <c r="AM31" s="45"/>
      <c r="AN31" s="45"/>
      <c r="AO31" s="46" t="s">
        <v>29</v>
      </c>
      <c r="AP31" s="45"/>
      <c r="AQ31" s="45"/>
      <c r="AR31" s="45"/>
      <c r="AS31" s="34"/>
      <c r="AT31" s="34"/>
      <c r="AU31" s="34"/>
      <c r="AV31" s="34"/>
      <c r="AW31" s="34"/>
      <c r="AX31" s="34"/>
      <c r="AZ31" s="34"/>
      <c r="BA31" s="34"/>
      <c r="BB31" s="34"/>
      <c r="BC31" s="34"/>
      <c r="BD31" s="34"/>
      <c r="BE31" s="34"/>
    </row>
    <row r="32" spans="1:57" ht="12.75" customHeight="1" x14ac:dyDescent="0.15">
      <c r="L32" s="49" t="s">
        <v>9</v>
      </c>
      <c r="M32" s="50" t="s">
        <v>0</v>
      </c>
      <c r="N32" s="46" t="s">
        <v>15</v>
      </c>
      <c r="O32" s="46" t="s">
        <v>10</v>
      </c>
      <c r="P32" s="46" t="s">
        <v>1</v>
      </c>
      <c r="Q32" s="46" t="s">
        <v>2</v>
      </c>
      <c r="R32" s="46" t="s">
        <v>4</v>
      </c>
      <c r="S32" s="46" t="s">
        <v>3</v>
      </c>
      <c r="T32" s="46" t="s">
        <v>5</v>
      </c>
      <c r="U32" s="46" t="s">
        <v>6</v>
      </c>
      <c r="V32" s="46" t="s">
        <v>7</v>
      </c>
      <c r="W32" s="46" t="s">
        <v>8</v>
      </c>
      <c r="X32" s="46" t="s">
        <v>1</v>
      </c>
      <c r="Y32" s="46" t="s">
        <v>2</v>
      </c>
      <c r="Z32" s="46" t="s">
        <v>4</v>
      </c>
      <c r="AA32" s="46" t="s">
        <v>3</v>
      </c>
      <c r="AB32" s="46" t="s">
        <v>5</v>
      </c>
      <c r="AC32" s="46" t="s">
        <v>6</v>
      </c>
      <c r="AD32" s="46" t="s">
        <v>7</v>
      </c>
      <c r="AE32" s="46" t="s">
        <v>8</v>
      </c>
      <c r="AF32" s="46" t="s">
        <v>1</v>
      </c>
      <c r="AG32" s="46" t="s">
        <v>2</v>
      </c>
      <c r="AH32" s="46" t="s">
        <v>4</v>
      </c>
      <c r="AI32" s="46" t="s">
        <v>3</v>
      </c>
      <c r="AJ32" s="46" t="s">
        <v>5</v>
      </c>
      <c r="AK32" s="46" t="s">
        <v>6</v>
      </c>
      <c r="AL32" s="46" t="s">
        <v>7</v>
      </c>
      <c r="AM32" s="46" t="s">
        <v>8</v>
      </c>
      <c r="AN32" s="46" t="s">
        <v>14</v>
      </c>
      <c r="AO32" s="46" t="s">
        <v>11</v>
      </c>
      <c r="AP32" s="46" t="s">
        <v>12</v>
      </c>
      <c r="AQ32" s="46" t="s">
        <v>44</v>
      </c>
      <c r="AR32" s="50"/>
    </row>
    <row r="33" spans="12:44" ht="12.75" customHeight="1" x14ac:dyDescent="0.15">
      <c r="L33" s="39" t="e">
        <f>AN33+AO33+AP33+AQ33</f>
        <v>#REF!</v>
      </c>
      <c r="M33" s="53" t="s">
        <v>68</v>
      </c>
      <c r="N33" s="54">
        <f>'Initial Setup'!B2 - 12</f>
        <v>12</v>
      </c>
      <c r="O33" s="54" t="e">
        <f>COUNTIF(#REF!,M33)+COUNTIF(#REF!,M33)</f>
        <v>#REF!</v>
      </c>
      <c r="P33" s="45" t="e">
        <f>Q33+R33+S33</f>
        <v>#REF!</v>
      </c>
      <c r="Q33" s="45" t="e">
        <f t="shared" ref="Q33:U36" si="3">Y33+AG33</f>
        <v>#REF!</v>
      </c>
      <c r="R33" s="45" t="e">
        <f t="shared" si="3"/>
        <v>#REF!</v>
      </c>
      <c r="S33" s="45" t="e">
        <f t="shared" si="3"/>
        <v>#REF!</v>
      </c>
      <c r="T33" s="45" t="e">
        <f t="shared" si="3"/>
        <v>#REF!</v>
      </c>
      <c r="U33" s="45" t="e">
        <f t="shared" si="3"/>
        <v>#REF!</v>
      </c>
      <c r="V33" s="45" t="e">
        <f>IF(N33&lt;1,-100,AD33+AL33)</f>
        <v>#REF!</v>
      </c>
      <c r="W33" s="45" t="e">
        <f>AE33+AM33</f>
        <v>#REF!</v>
      </c>
      <c r="X33" s="45" t="e">
        <f>Y33+Z33+AA33</f>
        <v>#REF!</v>
      </c>
      <c r="Y33" s="45" t="e">
        <f>SUMPRODUCT((#REF!=M33)*(#REF!&gt;#REF!))</f>
        <v>#REF!</v>
      </c>
      <c r="Z33" s="45" t="e">
        <f>SUMPRODUCT((#REF!=M33)*(#REF!=#REF!)*(#REF!&lt;&gt;""))</f>
        <v>#REF!</v>
      </c>
      <c r="AA33" s="45" t="e">
        <f>SUMPRODUCT((#REF!=M33)*(#REF!&lt;#REF!))</f>
        <v>#REF!</v>
      </c>
      <c r="AB33" s="45" t="e">
        <f>SUMIF(#REF!,M33,#REF!)</f>
        <v>#REF!</v>
      </c>
      <c r="AC33" s="45" t="e">
        <f>SUMIF(#REF!,M33,#REF!)</f>
        <v>#REF!</v>
      </c>
      <c r="AD33" s="45" t="e">
        <f>AB33-AC33</f>
        <v>#REF!</v>
      </c>
      <c r="AE33" s="45" t="e">
        <f>Y33*3+Z33*1</f>
        <v>#REF!</v>
      </c>
      <c r="AF33" s="45" t="e">
        <f>AG33+AH33+AI33</f>
        <v>#REF!</v>
      </c>
      <c r="AG33" s="45" t="e">
        <f>SUMPRODUCT((#REF!=M33)*(#REF!&lt;#REF!))</f>
        <v>#REF!</v>
      </c>
      <c r="AH33" s="45" t="e">
        <f>SUMPRODUCT((#REF!=M33)*(#REF!=#REF!)*(#REF!&lt;&gt;""))</f>
        <v>#REF!</v>
      </c>
      <c r="AI33" s="45" t="e">
        <f>SUMPRODUCT((#REF!=M33)*(#REF!&gt;#REF!))</f>
        <v>#REF!</v>
      </c>
      <c r="AJ33" s="45" t="e">
        <f>SUMIF(#REF!,M33,#REF!)</f>
        <v>#REF!</v>
      </c>
      <c r="AK33" s="45" t="e">
        <f>SUMIF(#REF!,M33,#REF!)</f>
        <v>#REF!</v>
      </c>
      <c r="AL33" s="45" t="e">
        <f>AJ33-AK33</f>
        <v>#REF!</v>
      </c>
      <c r="AM33" s="45" t="e">
        <f>AG33*3+AH33*1</f>
        <v>#REF!</v>
      </c>
      <c r="AN33" s="45" t="e">
        <f>RANK(W33,W$33:W$36)</f>
        <v>#REF!</v>
      </c>
      <c r="AO33" s="45" t="e">
        <f>SUMPRODUCT((W$33:W$36=W33)*(V$33:V$36&gt;V33))</f>
        <v>#REF!</v>
      </c>
      <c r="AP33" s="45" t="e">
        <f>SUMPRODUCT((W$33:W$36=W33)*(V$33:V$36=V33)*(T$33:T$36&gt;T33))</f>
        <v>#REF!</v>
      </c>
      <c r="AQ33" s="45" t="e">
        <f>SUMPRODUCT((W$33:W$36=W33)*(V$33:V$36=V33)*(T$33:T$36=T33)*(N$33:N$36&gt;N33))</f>
        <v>#REF!</v>
      </c>
      <c r="AR33" s="51"/>
    </row>
    <row r="34" spans="12:44" ht="12.75" customHeight="1" x14ac:dyDescent="0.15">
      <c r="L34" s="39" t="e">
        <f>AN34+AO34+AP34+AQ34</f>
        <v>#REF!</v>
      </c>
      <c r="M34" s="53" t="s">
        <v>69</v>
      </c>
      <c r="N34" s="54">
        <f>N33-1</f>
        <v>11</v>
      </c>
      <c r="O34" s="54" t="e">
        <f>COUNTIF(#REF!,M34)+COUNTIF(#REF!,M34)</f>
        <v>#REF!</v>
      </c>
      <c r="P34" s="45" t="e">
        <f>Q34+R34+S34</f>
        <v>#REF!</v>
      </c>
      <c r="Q34" s="45" t="e">
        <f t="shared" si="3"/>
        <v>#REF!</v>
      </c>
      <c r="R34" s="45" t="e">
        <f t="shared" si="3"/>
        <v>#REF!</v>
      </c>
      <c r="S34" s="45" t="e">
        <f t="shared" si="3"/>
        <v>#REF!</v>
      </c>
      <c r="T34" s="45" t="e">
        <f t="shared" si="3"/>
        <v>#REF!</v>
      </c>
      <c r="U34" s="45" t="e">
        <f t="shared" si="3"/>
        <v>#REF!</v>
      </c>
      <c r="V34" s="45" t="e">
        <f>IF(N34&lt;1,-100,AD34+AL34)</f>
        <v>#REF!</v>
      </c>
      <c r="W34" s="45" t="e">
        <f>AE34+AM34</f>
        <v>#REF!</v>
      </c>
      <c r="X34" s="45" t="e">
        <f>Y34+Z34+AA34</f>
        <v>#REF!</v>
      </c>
      <c r="Y34" s="45" t="e">
        <f>SUMPRODUCT((#REF!=M34)*(#REF!&gt;#REF!))</f>
        <v>#REF!</v>
      </c>
      <c r="Z34" s="45" t="e">
        <f>SUMPRODUCT((#REF!=M34)*(#REF!=#REF!)*(#REF!&lt;&gt;""))</f>
        <v>#REF!</v>
      </c>
      <c r="AA34" s="45" t="e">
        <f>SUMPRODUCT((#REF!=M34)*(#REF!&lt;#REF!))</f>
        <v>#REF!</v>
      </c>
      <c r="AB34" s="45" t="e">
        <f>SUMIF(#REF!,M34,#REF!)</f>
        <v>#REF!</v>
      </c>
      <c r="AC34" s="45" t="e">
        <f>SUMIF(#REF!,M34,#REF!)</f>
        <v>#REF!</v>
      </c>
      <c r="AD34" s="45" t="e">
        <f>AB34-AC34</f>
        <v>#REF!</v>
      </c>
      <c r="AE34" s="45" t="e">
        <f>Y34*3+Z34*1</f>
        <v>#REF!</v>
      </c>
      <c r="AF34" s="45" t="e">
        <f>AG34+AH34+AI34</f>
        <v>#REF!</v>
      </c>
      <c r="AG34" s="45" t="e">
        <f>SUMPRODUCT((#REF!=M34)*(#REF!&lt;#REF!))</f>
        <v>#REF!</v>
      </c>
      <c r="AH34" s="45" t="e">
        <f>SUMPRODUCT((#REF!=M34)*(#REF!=#REF!)*(#REF!&lt;&gt;""))</f>
        <v>#REF!</v>
      </c>
      <c r="AI34" s="45" t="e">
        <f>SUMPRODUCT((#REF!=M34)*(#REF!&gt;#REF!))</f>
        <v>#REF!</v>
      </c>
      <c r="AJ34" s="45" t="e">
        <f>SUMIF(#REF!,M34,#REF!)</f>
        <v>#REF!</v>
      </c>
      <c r="AK34" s="45" t="e">
        <f>SUMIF(#REF!,M34,#REF!)</f>
        <v>#REF!</v>
      </c>
      <c r="AL34" s="45" t="e">
        <f>AJ34-AK34</f>
        <v>#REF!</v>
      </c>
      <c r="AM34" s="45" t="e">
        <f>AG34*3+AH34*1</f>
        <v>#REF!</v>
      </c>
      <c r="AN34" s="45" t="e">
        <f>RANK(W34,W$33:W$36)</f>
        <v>#REF!</v>
      </c>
      <c r="AO34" s="45" t="e">
        <f>SUMPRODUCT((W$33:W$36=W34)*(V$33:V$36&gt;V34))</f>
        <v>#REF!</v>
      </c>
      <c r="AP34" s="45" t="e">
        <f>SUMPRODUCT((W$33:W$36=W34)*(V$33:V$36=V34)*(T$33:T$36&gt;T34))</f>
        <v>#REF!</v>
      </c>
      <c r="AQ34" s="45" t="e">
        <f>SUMPRODUCT((W$33:W$36=W34)*(V$33:V$36=V34)*(T$33:T$36=T34)*(N$33:N$36&gt;N34))</f>
        <v>#REF!</v>
      </c>
      <c r="AR34" s="51"/>
    </row>
    <row r="35" spans="12:44" ht="12.75" customHeight="1" x14ac:dyDescent="0.15">
      <c r="L35" s="39" t="e">
        <f>AN35+AO35+AP35+AQ35</f>
        <v>#REF!</v>
      </c>
      <c r="M35" s="53" t="s">
        <v>70</v>
      </c>
      <c r="N35" s="54">
        <f>N34-1</f>
        <v>10</v>
      </c>
      <c r="O35" s="54" t="e">
        <f>COUNTIF(#REF!,M35)+COUNTIF(#REF!,M35)</f>
        <v>#REF!</v>
      </c>
      <c r="P35" s="45" t="e">
        <f>Q35+R35+S35</f>
        <v>#REF!</v>
      </c>
      <c r="Q35" s="45" t="e">
        <f t="shared" si="3"/>
        <v>#REF!</v>
      </c>
      <c r="R35" s="45" t="e">
        <f t="shared" si="3"/>
        <v>#REF!</v>
      </c>
      <c r="S35" s="45" t="e">
        <f t="shared" si="3"/>
        <v>#REF!</v>
      </c>
      <c r="T35" s="45" t="e">
        <f t="shared" si="3"/>
        <v>#REF!</v>
      </c>
      <c r="U35" s="45" t="e">
        <f t="shared" si="3"/>
        <v>#REF!</v>
      </c>
      <c r="V35" s="45" t="e">
        <f>IF(N35&lt;1,-100,AD35+AL35)</f>
        <v>#REF!</v>
      </c>
      <c r="W35" s="45" t="e">
        <f>AE35+AM35</f>
        <v>#REF!</v>
      </c>
      <c r="X35" s="45" t="e">
        <f>Y35+Z35+AA35</f>
        <v>#REF!</v>
      </c>
      <c r="Y35" s="45" t="e">
        <f>SUMPRODUCT((#REF!=M35)*(#REF!&gt;#REF!))</f>
        <v>#REF!</v>
      </c>
      <c r="Z35" s="45" t="e">
        <f>SUMPRODUCT((#REF!=M35)*(#REF!=#REF!)*(#REF!&lt;&gt;""))</f>
        <v>#REF!</v>
      </c>
      <c r="AA35" s="45" t="e">
        <f>SUMPRODUCT((#REF!=M35)*(#REF!&lt;#REF!))</f>
        <v>#REF!</v>
      </c>
      <c r="AB35" s="45" t="e">
        <f>SUMIF(#REF!,M35,#REF!)</f>
        <v>#REF!</v>
      </c>
      <c r="AC35" s="45" t="e">
        <f>SUMIF(#REF!,M35,#REF!)</f>
        <v>#REF!</v>
      </c>
      <c r="AD35" s="45" t="e">
        <f>AB35-AC35</f>
        <v>#REF!</v>
      </c>
      <c r="AE35" s="45" t="e">
        <f>Y35*3+Z35*1</f>
        <v>#REF!</v>
      </c>
      <c r="AF35" s="45" t="e">
        <f>AG35+AH35+AI35</f>
        <v>#REF!</v>
      </c>
      <c r="AG35" s="45" t="e">
        <f>SUMPRODUCT((#REF!=M35)*(#REF!&lt;#REF!))</f>
        <v>#REF!</v>
      </c>
      <c r="AH35" s="45" t="e">
        <f>SUMPRODUCT((#REF!=M35)*(#REF!=#REF!)*(#REF!&lt;&gt;""))</f>
        <v>#REF!</v>
      </c>
      <c r="AI35" s="45" t="e">
        <f>SUMPRODUCT((#REF!=M35)*(#REF!&gt;#REF!))</f>
        <v>#REF!</v>
      </c>
      <c r="AJ35" s="45" t="e">
        <f>SUMIF(#REF!,M35,#REF!)</f>
        <v>#REF!</v>
      </c>
      <c r="AK35" s="45" t="e">
        <f>SUMIF(#REF!,M35,#REF!)</f>
        <v>#REF!</v>
      </c>
      <c r="AL35" s="45" t="e">
        <f>AJ35-AK35</f>
        <v>#REF!</v>
      </c>
      <c r="AM35" s="45" t="e">
        <f>AG35*3+AH35*1</f>
        <v>#REF!</v>
      </c>
      <c r="AN35" s="45" t="e">
        <f>RANK(W35,W$33:W$36)</f>
        <v>#REF!</v>
      </c>
      <c r="AO35" s="45" t="e">
        <f>SUMPRODUCT((W$33:W$36=W35)*(V$33:V$36&gt;V35))</f>
        <v>#REF!</v>
      </c>
      <c r="AP35" s="45" t="e">
        <f>SUMPRODUCT((W$33:W$36=W35)*(V$33:V$36=V35)*(T$33:T$36&gt;T35))</f>
        <v>#REF!</v>
      </c>
      <c r="AQ35" s="45" t="e">
        <f>SUMPRODUCT((W$33:W$36=W35)*(V$33:V$36=V35)*(T$33:T$36=T35)*(N$33:N$36&gt;N35))</f>
        <v>#REF!</v>
      </c>
      <c r="AR35" s="51"/>
    </row>
    <row r="36" spans="12:44" ht="12.75" customHeight="1" x14ac:dyDescent="0.15">
      <c r="L36" s="39" t="e">
        <f>AN36+AO36+AP36+AQ36</f>
        <v>#REF!</v>
      </c>
      <c r="M36" s="53" t="s">
        <v>27</v>
      </c>
      <c r="N36" s="54">
        <f>N35-1</f>
        <v>9</v>
      </c>
      <c r="O36" s="54" t="e">
        <f>COUNTIF(#REF!,M36)+COUNTIF(#REF!,M36)</f>
        <v>#REF!</v>
      </c>
      <c r="P36" s="45" t="e">
        <f>Q36+R36+S36</f>
        <v>#REF!</v>
      </c>
      <c r="Q36" s="45" t="e">
        <f t="shared" si="3"/>
        <v>#REF!</v>
      </c>
      <c r="R36" s="45" t="e">
        <f t="shared" si="3"/>
        <v>#REF!</v>
      </c>
      <c r="S36" s="45" t="e">
        <f t="shared" si="3"/>
        <v>#REF!</v>
      </c>
      <c r="T36" s="45" t="e">
        <f t="shared" si="3"/>
        <v>#REF!</v>
      </c>
      <c r="U36" s="45" t="e">
        <f t="shared" si="3"/>
        <v>#REF!</v>
      </c>
      <c r="V36" s="45" t="e">
        <f>IF(N36&lt;1,-100,AD36+AL36)</f>
        <v>#REF!</v>
      </c>
      <c r="W36" s="45" t="e">
        <f>AE36+AM36</f>
        <v>#REF!</v>
      </c>
      <c r="X36" s="45" t="e">
        <f>Y36+Z36+AA36</f>
        <v>#REF!</v>
      </c>
      <c r="Y36" s="45" t="e">
        <f>SUMPRODUCT((#REF!=M36)*(#REF!&gt;#REF!))</f>
        <v>#REF!</v>
      </c>
      <c r="Z36" s="45" t="e">
        <f>SUMPRODUCT((#REF!=M36)*(#REF!=#REF!)*(#REF!&lt;&gt;""))</f>
        <v>#REF!</v>
      </c>
      <c r="AA36" s="45" t="e">
        <f>SUMPRODUCT((#REF!=M36)*(#REF!&lt;#REF!))</f>
        <v>#REF!</v>
      </c>
      <c r="AB36" s="45" t="e">
        <f>SUMIF(#REF!,M36,#REF!)</f>
        <v>#REF!</v>
      </c>
      <c r="AC36" s="45" t="e">
        <f>SUMIF(#REF!,M36,#REF!)</f>
        <v>#REF!</v>
      </c>
      <c r="AD36" s="45" t="e">
        <f>AB36-AC36</f>
        <v>#REF!</v>
      </c>
      <c r="AE36" s="45" t="e">
        <f>Y36*3+Z36*1</f>
        <v>#REF!</v>
      </c>
      <c r="AF36" s="45" t="e">
        <f>AG36+AH36+AI36</f>
        <v>#REF!</v>
      </c>
      <c r="AG36" s="45" t="e">
        <f>SUMPRODUCT((#REF!=M36)*(#REF!&lt;#REF!))</f>
        <v>#REF!</v>
      </c>
      <c r="AH36" s="45" t="e">
        <f>SUMPRODUCT((#REF!=M36)*(#REF!=#REF!)*(#REF!&lt;&gt;""))</f>
        <v>#REF!</v>
      </c>
      <c r="AI36" s="45" t="e">
        <f>SUMPRODUCT((#REF!=M36)*(#REF!&gt;#REF!))</f>
        <v>#REF!</v>
      </c>
      <c r="AJ36" s="45" t="e">
        <f>SUMIF(#REF!,M36,#REF!)</f>
        <v>#REF!</v>
      </c>
      <c r="AK36" s="45" t="e">
        <f>SUMIF(#REF!,M36,#REF!)</f>
        <v>#REF!</v>
      </c>
      <c r="AL36" s="45" t="e">
        <f>AJ36-AK36</f>
        <v>#REF!</v>
      </c>
      <c r="AM36" s="45" t="e">
        <f>AG36*3+AH36*1</f>
        <v>#REF!</v>
      </c>
      <c r="AN36" s="45" t="e">
        <f>RANK(W36,W$33:W$36)</f>
        <v>#REF!</v>
      </c>
      <c r="AO36" s="45" t="e">
        <f>SUMPRODUCT((W$33:W$36=W36)*(V$33:V$36&gt;V36))</f>
        <v>#REF!</v>
      </c>
      <c r="AP36" s="45" t="e">
        <f>SUMPRODUCT((W$33:W$36=W36)*(V$33:V$36=V36)*(T$33:T$36&gt;T36))</f>
        <v>#REF!</v>
      </c>
      <c r="AQ36" s="45" t="e">
        <f>SUMPRODUCT((W$33:W$36=W36)*(V$33:V$36=V36)*(T$33:T$36=T36)*(N$33:N$36&gt;N36))</f>
        <v>#REF!</v>
      </c>
      <c r="AR36" s="51"/>
    </row>
  </sheetData>
  <sheetProtection selectLockedCells="1" selectUnlockedCells="1"/>
  <mergeCells count="5">
    <mergeCell ref="AU12:AV12"/>
    <mergeCell ref="AU19:AV19"/>
    <mergeCell ref="F21:G21"/>
    <mergeCell ref="BC12:BD12"/>
    <mergeCell ref="F9:G9"/>
  </mergeCells>
  <conditionalFormatting sqref="F10:F13">
    <cfRule type="expression" dxfId="40" priority="85" stopIfTrue="1">
      <formula>ISBLANK(F10)</formula>
    </cfRule>
  </conditionalFormatting>
  <conditionalFormatting sqref="AU13:AV13">
    <cfRule type="expression" dxfId="39" priority="80" stopIfTrue="1">
      <formula>ISBLANK(AU13)</formula>
    </cfRule>
  </conditionalFormatting>
  <conditionalFormatting sqref="F14:F17">
    <cfRule type="expression" dxfId="38" priority="77" stopIfTrue="1">
      <formula>ISBLANK(F14)</formula>
    </cfRule>
  </conditionalFormatting>
  <conditionalFormatting sqref="AU14:AV14">
    <cfRule type="expression" dxfId="37" priority="76" stopIfTrue="1">
      <formula>ISBLANK(AU14)</formula>
    </cfRule>
  </conditionalFormatting>
  <conditionalFormatting sqref="F22:G25">
    <cfRule type="expression" dxfId="36" priority="74" stopIfTrue="1">
      <formula>ISBLANK(F22)</formula>
    </cfRule>
  </conditionalFormatting>
  <conditionalFormatting sqref="BC13:BD13">
    <cfRule type="expression" dxfId="35" priority="73" stopIfTrue="1">
      <formula>ISBLANK(BC13)</formula>
    </cfRule>
  </conditionalFormatting>
  <conditionalFormatting sqref="G10:G13">
    <cfRule type="expression" dxfId="34" priority="71" stopIfTrue="1">
      <formula>ISBLANK(G10)</formula>
    </cfRule>
  </conditionalFormatting>
  <conditionalFormatting sqref="G14:G17">
    <cfRule type="expression" dxfId="33" priority="70" stopIfTrue="1">
      <formula>ISBLANK(G14)</formula>
    </cfRule>
  </conditionalFormatting>
  <conditionalFormatting sqref="E10">
    <cfRule type="expression" dxfId="32" priority="69" stopIfTrue="1">
      <formula>G10&gt;I10</formula>
    </cfRule>
  </conditionalFormatting>
  <conditionalFormatting sqref="E11">
    <cfRule type="expression" dxfId="31" priority="68" stopIfTrue="1">
      <formula>G11&gt;I11</formula>
    </cfRule>
  </conditionalFormatting>
  <conditionalFormatting sqref="E12">
    <cfRule type="expression" dxfId="30" priority="67" stopIfTrue="1">
      <formula>G12&gt;I12</formula>
    </cfRule>
  </conditionalFormatting>
  <conditionalFormatting sqref="E13">
    <cfRule type="expression" dxfId="29" priority="66" stopIfTrue="1">
      <formula>G13&gt;I13</formula>
    </cfRule>
  </conditionalFormatting>
  <conditionalFormatting sqref="E14">
    <cfRule type="expression" dxfId="28" priority="65" stopIfTrue="1">
      <formula>G14&gt;I14</formula>
    </cfRule>
  </conditionalFormatting>
  <conditionalFormatting sqref="E15">
    <cfRule type="expression" dxfId="27" priority="64" stopIfTrue="1">
      <formula>G15&gt;I15</formula>
    </cfRule>
  </conditionalFormatting>
  <conditionalFormatting sqref="E16">
    <cfRule type="expression" dxfId="26" priority="63" stopIfTrue="1">
      <formula>G16&gt;I16</formula>
    </cfRule>
  </conditionalFormatting>
  <conditionalFormatting sqref="E17">
    <cfRule type="expression" dxfId="25" priority="62" stopIfTrue="1">
      <formula>G17&gt;I17</formula>
    </cfRule>
  </conditionalFormatting>
  <conditionalFormatting sqref="E22">
    <cfRule type="expression" dxfId="24" priority="61" stopIfTrue="1">
      <formula>G22&gt;I22</formula>
    </cfRule>
  </conditionalFormatting>
  <conditionalFormatting sqref="E23">
    <cfRule type="expression" dxfId="23" priority="60" stopIfTrue="1">
      <formula>G23&gt;I23</formula>
    </cfRule>
  </conditionalFormatting>
  <conditionalFormatting sqref="E24">
    <cfRule type="expression" dxfId="22" priority="59" stopIfTrue="1">
      <formula>G24&gt;I24</formula>
    </cfRule>
  </conditionalFormatting>
  <conditionalFormatting sqref="E25">
    <cfRule type="expression" dxfId="21" priority="58" stopIfTrue="1">
      <formula>G25&gt;I25</formula>
    </cfRule>
  </conditionalFormatting>
  <conditionalFormatting sqref="H10">
    <cfRule type="expression" dxfId="20" priority="57" stopIfTrue="1">
      <formula>K10&gt;M10</formula>
    </cfRule>
  </conditionalFormatting>
  <conditionalFormatting sqref="BE13">
    <cfRule type="expression" dxfId="19" priority="39" stopIfTrue="1">
      <formula>BG13&gt;BI13</formula>
    </cfRule>
  </conditionalFormatting>
  <conditionalFormatting sqref="AW14">
    <cfRule type="expression" dxfId="18" priority="14" stopIfTrue="1">
      <formula>AY14&gt;BA14</formula>
    </cfRule>
  </conditionalFormatting>
  <conditionalFormatting sqref="AW13">
    <cfRule type="expression" dxfId="17" priority="42" stopIfTrue="1">
      <formula>AY13&gt;BA13</formula>
    </cfRule>
  </conditionalFormatting>
  <conditionalFormatting sqref="AT13">
    <cfRule type="expression" dxfId="16" priority="16" stopIfTrue="1">
      <formula>AV13&gt;AX13</formula>
    </cfRule>
  </conditionalFormatting>
  <conditionalFormatting sqref="BB13">
    <cfRule type="expression" dxfId="15" priority="17" stopIfTrue="1">
      <formula>BD13&gt;BF13</formula>
    </cfRule>
  </conditionalFormatting>
  <conditionalFormatting sqref="AT14">
    <cfRule type="expression" dxfId="14" priority="15" stopIfTrue="1">
      <formula>AV14&gt;AX14</formula>
    </cfRule>
  </conditionalFormatting>
  <conditionalFormatting sqref="H11">
    <cfRule type="expression" dxfId="13" priority="13" stopIfTrue="1">
      <formula>K11&gt;M11</formula>
    </cfRule>
  </conditionalFormatting>
  <conditionalFormatting sqref="H13">
    <cfRule type="expression" dxfId="12" priority="11" stopIfTrue="1">
      <formula>K13&gt;M13</formula>
    </cfRule>
  </conditionalFormatting>
  <conditionalFormatting sqref="H15">
    <cfRule type="expression" dxfId="11" priority="9" stopIfTrue="1">
      <formula>K15&gt;M15</formula>
    </cfRule>
  </conditionalFormatting>
  <conditionalFormatting sqref="H16">
    <cfRule type="expression" dxfId="10" priority="8" stopIfTrue="1">
      <formula>K16&gt;M16</formula>
    </cfRule>
  </conditionalFormatting>
  <conditionalFormatting sqref="H17">
    <cfRule type="expression" dxfId="9" priority="7" stopIfTrue="1">
      <formula>K17&gt;M17</formula>
    </cfRule>
  </conditionalFormatting>
  <conditionalFormatting sqref="H22">
    <cfRule type="expression" dxfId="8" priority="6" stopIfTrue="1">
      <formula>K22&gt;M22</formula>
    </cfRule>
  </conditionalFormatting>
  <conditionalFormatting sqref="H23">
    <cfRule type="expression" dxfId="7" priority="5" stopIfTrue="1">
      <formula>K23&gt;M23</formula>
    </cfRule>
  </conditionalFormatting>
  <conditionalFormatting sqref="H24">
    <cfRule type="expression" dxfId="6" priority="4" stopIfTrue="1">
      <formula>K24&gt;M24</formula>
    </cfRule>
  </conditionalFormatting>
  <conditionalFormatting sqref="H25">
    <cfRule type="expression" dxfId="5" priority="3" stopIfTrue="1">
      <formula>K25&gt;M25</formula>
    </cfRule>
  </conditionalFormatting>
  <printOptions horizontalCentered="1"/>
  <pageMargins left="0.25" right="0.25" top="0.75" bottom="0.75" header="0.3" footer="0.3"/>
  <pageSetup paperSize="9" scale="85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426"/>
  <sheetViews>
    <sheetView workbookViewId="0">
      <selection activeCell="H19" sqref="H19"/>
    </sheetView>
  </sheetViews>
  <sheetFormatPr defaultRowHeight="12.75" x14ac:dyDescent="0.2"/>
  <cols>
    <col min="1" max="1" width="17.140625" customWidth="1"/>
    <col min="2" max="2" width="17.7109375" customWidth="1"/>
    <col min="3" max="3" width="11.85546875" style="106" customWidth="1"/>
    <col min="5" max="5" width="135.85546875" style="104" customWidth="1"/>
    <col min="6" max="6" width="13.28515625" bestFit="1" customWidth="1"/>
    <col min="8" max="8" width="13.85546875" bestFit="1" customWidth="1"/>
    <col min="9" max="9" width="17" bestFit="1" customWidth="1"/>
    <col min="10" max="10" width="13.85546875" bestFit="1" customWidth="1"/>
    <col min="11" max="11" width="16.28515625" bestFit="1" customWidth="1"/>
    <col min="12" max="12" width="17.42578125" bestFit="1" customWidth="1"/>
    <col min="13" max="13" width="10.5703125" bestFit="1" customWidth="1"/>
    <col min="14" max="14" width="14.85546875" bestFit="1" customWidth="1"/>
    <col min="15" max="15" width="16.7109375" bestFit="1" customWidth="1"/>
    <col min="16" max="16" width="12" bestFit="1" customWidth="1"/>
    <col min="17" max="17" width="10.42578125" bestFit="1" customWidth="1"/>
    <col min="18" max="18" width="15.140625" bestFit="1" customWidth="1"/>
    <col min="19" max="19" width="18" bestFit="1" customWidth="1"/>
    <col min="20" max="20" width="18.28515625" bestFit="1" customWidth="1"/>
    <col min="21" max="21" width="15.85546875" bestFit="1" customWidth="1"/>
    <col min="22" max="22" width="14.140625" bestFit="1" customWidth="1"/>
    <col min="23" max="23" width="13.140625" bestFit="1" customWidth="1"/>
    <col min="24" max="24" width="10.85546875" bestFit="1" customWidth="1"/>
    <col min="25" max="25" width="20.85546875" bestFit="1" customWidth="1"/>
    <col min="26" max="26" width="12" bestFit="1" customWidth="1"/>
    <col min="27" max="27" width="15.7109375" bestFit="1" customWidth="1"/>
    <col min="28" max="28" width="13.42578125" bestFit="1" customWidth="1"/>
    <col min="29" max="29" width="12" bestFit="1" customWidth="1"/>
    <col min="30" max="30" width="13.85546875" bestFit="1" customWidth="1"/>
    <col min="31" max="31" width="16.28515625" bestFit="1" customWidth="1"/>
    <col min="32" max="32" width="14.7109375" bestFit="1" customWidth="1"/>
    <col min="33" max="34" width="11.7109375" bestFit="1" customWidth="1"/>
    <col min="35" max="35" width="20.42578125" bestFit="1" customWidth="1"/>
    <col min="36" max="38" width="11.7109375" bestFit="1" customWidth="1"/>
    <col min="39" max="39" width="13.85546875" bestFit="1" customWidth="1"/>
    <col min="40" max="40" width="15.85546875" bestFit="1" customWidth="1"/>
    <col min="41" max="41" width="14" bestFit="1" customWidth="1"/>
    <col min="42" max="42" width="13.7109375" bestFit="1" customWidth="1"/>
    <col min="43" max="43" width="12.85546875" bestFit="1" customWidth="1"/>
    <col min="44" max="44" width="10.7109375" bestFit="1" customWidth="1"/>
    <col min="45" max="45" width="11.28515625" bestFit="1" customWidth="1"/>
    <col min="46" max="46" width="16.85546875" bestFit="1" customWidth="1"/>
    <col min="47" max="47" width="19.42578125" bestFit="1" customWidth="1"/>
    <col min="48" max="48" width="12.28515625" bestFit="1" customWidth="1"/>
    <col min="49" max="49" width="11.7109375" bestFit="1" customWidth="1"/>
    <col min="50" max="50" width="17.42578125" bestFit="1" customWidth="1"/>
    <col min="51" max="51" width="14.42578125" bestFit="1" customWidth="1"/>
    <col min="52" max="52" width="15.140625" bestFit="1" customWidth="1"/>
    <col min="53" max="53" width="11.7109375" bestFit="1" customWidth="1"/>
  </cols>
  <sheetData>
    <row r="1" spans="1:33" ht="17.25" customHeight="1" x14ac:dyDescent="0.25">
      <c r="A1" s="100" t="s">
        <v>109</v>
      </c>
      <c r="B1" s="101" t="s">
        <v>0</v>
      </c>
      <c r="C1" s="102" t="s">
        <v>110</v>
      </c>
      <c r="E1" s="103" t="s">
        <v>574</v>
      </c>
    </row>
    <row r="2" spans="1:33" x14ac:dyDescent="0.2">
      <c r="A2" t="s">
        <v>117</v>
      </c>
      <c r="B2" t="s">
        <v>39</v>
      </c>
      <c r="C2" s="30">
        <v>12</v>
      </c>
      <c r="E2"/>
    </row>
    <row r="3" spans="1:33" x14ac:dyDescent="0.2">
      <c r="A3" t="s">
        <v>120</v>
      </c>
      <c r="B3" t="s">
        <v>31</v>
      </c>
      <c r="C3" s="30">
        <v>11</v>
      </c>
      <c r="H3" s="144" t="s">
        <v>575</v>
      </c>
      <c r="I3" s="144" t="s">
        <v>578</v>
      </c>
    </row>
    <row r="4" spans="1:33" x14ac:dyDescent="0.2">
      <c r="A4" t="s">
        <v>121</v>
      </c>
      <c r="B4" t="s">
        <v>122</v>
      </c>
      <c r="C4" s="30">
        <v>11</v>
      </c>
      <c r="H4" s="144" t="s">
        <v>576</v>
      </c>
      <c r="I4" t="s">
        <v>572</v>
      </c>
      <c r="J4" t="s">
        <v>169</v>
      </c>
      <c r="K4" t="s">
        <v>146</v>
      </c>
      <c r="L4" t="s">
        <v>160</v>
      </c>
      <c r="M4" t="s">
        <v>380</v>
      </c>
      <c r="N4" t="s">
        <v>217</v>
      </c>
      <c r="O4" t="s">
        <v>527</v>
      </c>
      <c r="P4" t="s">
        <v>273</v>
      </c>
      <c r="Q4" t="s">
        <v>412</v>
      </c>
      <c r="R4" t="s">
        <v>287</v>
      </c>
      <c r="S4" t="s">
        <v>201</v>
      </c>
      <c r="T4" t="s">
        <v>554</v>
      </c>
      <c r="U4" t="s">
        <v>239</v>
      </c>
      <c r="V4" t="s">
        <v>504</v>
      </c>
      <c r="W4" t="s">
        <v>204</v>
      </c>
      <c r="X4" t="s">
        <v>501</v>
      </c>
      <c r="Y4" t="s">
        <v>319</v>
      </c>
      <c r="Z4" t="s">
        <v>194</v>
      </c>
      <c r="AA4" t="s">
        <v>171</v>
      </c>
      <c r="AB4" t="s">
        <v>502</v>
      </c>
      <c r="AC4" t="s">
        <v>455</v>
      </c>
      <c r="AD4" t="s">
        <v>170</v>
      </c>
      <c r="AE4" t="s">
        <v>343</v>
      </c>
      <c r="AF4" t="s">
        <v>286</v>
      </c>
      <c r="AG4" t="s">
        <v>577</v>
      </c>
    </row>
    <row r="5" spans="1:33" x14ac:dyDescent="0.2">
      <c r="A5" t="s">
        <v>123</v>
      </c>
      <c r="B5" t="s">
        <v>124</v>
      </c>
      <c r="C5" s="30">
        <v>10</v>
      </c>
      <c r="H5" s="145" t="s">
        <v>111</v>
      </c>
      <c r="I5" s="146"/>
      <c r="J5" s="146"/>
      <c r="K5" s="146">
        <v>5</v>
      </c>
      <c r="L5" s="146">
        <v>4</v>
      </c>
      <c r="M5" s="146"/>
      <c r="N5" s="146"/>
      <c r="O5" s="146">
        <v>1</v>
      </c>
      <c r="P5" s="146"/>
      <c r="Q5" s="146"/>
      <c r="R5" s="146">
        <v>2</v>
      </c>
      <c r="S5" s="146">
        <v>3</v>
      </c>
      <c r="T5" s="146">
        <v>1</v>
      </c>
      <c r="U5" s="146"/>
      <c r="V5" s="146"/>
      <c r="W5" s="146"/>
      <c r="X5" s="146"/>
      <c r="Y5" s="146">
        <v>1</v>
      </c>
      <c r="Z5" s="146">
        <v>3</v>
      </c>
      <c r="AA5" s="146"/>
      <c r="AB5" s="146"/>
      <c r="AC5" s="146"/>
      <c r="AD5" s="146"/>
      <c r="AE5" s="146">
        <v>1</v>
      </c>
      <c r="AF5" s="146">
        <v>2</v>
      </c>
      <c r="AG5" s="146">
        <v>23</v>
      </c>
    </row>
    <row r="6" spans="1:33" x14ac:dyDescent="0.2">
      <c r="A6" t="s">
        <v>125</v>
      </c>
      <c r="B6" t="s">
        <v>114</v>
      </c>
      <c r="C6" s="30">
        <v>10</v>
      </c>
      <c r="H6" s="145" t="s">
        <v>37</v>
      </c>
      <c r="I6" s="146">
        <v>1</v>
      </c>
      <c r="J6" s="146">
        <v>4</v>
      </c>
      <c r="K6" s="146"/>
      <c r="L6" s="146"/>
      <c r="M6" s="146">
        <v>1</v>
      </c>
      <c r="N6" s="146">
        <v>3</v>
      </c>
      <c r="O6" s="146"/>
      <c r="P6" s="146">
        <v>2</v>
      </c>
      <c r="Q6" s="146">
        <v>1</v>
      </c>
      <c r="R6" s="146"/>
      <c r="S6" s="146"/>
      <c r="T6" s="146"/>
      <c r="U6" s="146">
        <v>2</v>
      </c>
      <c r="V6" s="146">
        <v>1</v>
      </c>
      <c r="W6" s="146">
        <v>3</v>
      </c>
      <c r="X6" s="146">
        <v>1</v>
      </c>
      <c r="Y6" s="146"/>
      <c r="Z6" s="146"/>
      <c r="AA6" s="146">
        <v>4</v>
      </c>
      <c r="AB6" s="146">
        <v>1</v>
      </c>
      <c r="AC6" s="146">
        <v>1</v>
      </c>
      <c r="AD6" s="146">
        <v>4</v>
      </c>
      <c r="AE6" s="146"/>
      <c r="AF6" s="146"/>
      <c r="AG6" s="146">
        <v>29</v>
      </c>
    </row>
    <row r="7" spans="1:33" x14ac:dyDescent="0.2">
      <c r="A7" t="s">
        <v>126</v>
      </c>
      <c r="B7" t="s">
        <v>27</v>
      </c>
      <c r="C7" s="30">
        <v>9</v>
      </c>
      <c r="H7" s="145" t="s">
        <v>577</v>
      </c>
      <c r="I7" s="146">
        <v>1</v>
      </c>
      <c r="J7" s="146">
        <v>4</v>
      </c>
      <c r="K7" s="146">
        <v>5</v>
      </c>
      <c r="L7" s="146">
        <v>4</v>
      </c>
      <c r="M7" s="146">
        <v>1</v>
      </c>
      <c r="N7" s="146">
        <v>3</v>
      </c>
      <c r="O7" s="146">
        <v>1</v>
      </c>
      <c r="P7" s="146">
        <v>2</v>
      </c>
      <c r="Q7" s="146">
        <v>1</v>
      </c>
      <c r="R7" s="146">
        <v>2</v>
      </c>
      <c r="S7" s="146">
        <v>3</v>
      </c>
      <c r="T7" s="146">
        <v>1</v>
      </c>
      <c r="U7" s="146">
        <v>2</v>
      </c>
      <c r="V7" s="146">
        <v>1</v>
      </c>
      <c r="W7" s="146">
        <v>3</v>
      </c>
      <c r="X7" s="146">
        <v>1</v>
      </c>
      <c r="Y7" s="146">
        <v>1</v>
      </c>
      <c r="Z7" s="146">
        <v>3</v>
      </c>
      <c r="AA7" s="146">
        <v>4</v>
      </c>
      <c r="AB7" s="146">
        <v>1</v>
      </c>
      <c r="AC7" s="146">
        <v>1</v>
      </c>
      <c r="AD7" s="146">
        <v>4</v>
      </c>
      <c r="AE7" s="146">
        <v>1</v>
      </c>
      <c r="AF7" s="146">
        <v>2</v>
      </c>
      <c r="AG7" s="146">
        <v>52</v>
      </c>
    </row>
    <row r="8" spans="1:33" x14ac:dyDescent="0.2">
      <c r="A8" t="s">
        <v>127</v>
      </c>
      <c r="B8" t="s">
        <v>30</v>
      </c>
      <c r="C8" s="30">
        <v>8</v>
      </c>
      <c r="E8"/>
    </row>
    <row r="9" spans="1:33" x14ac:dyDescent="0.2">
      <c r="A9" t="s">
        <v>128</v>
      </c>
      <c r="B9" t="s">
        <v>112</v>
      </c>
      <c r="C9" s="30">
        <v>8</v>
      </c>
      <c r="E9"/>
    </row>
    <row r="10" spans="1:33" x14ac:dyDescent="0.2">
      <c r="A10" t="s">
        <v>129</v>
      </c>
      <c r="B10" t="s">
        <v>39</v>
      </c>
      <c r="C10" s="30">
        <v>8</v>
      </c>
      <c r="E10"/>
    </row>
    <row r="11" spans="1:33" x14ac:dyDescent="0.2">
      <c r="A11" t="s">
        <v>130</v>
      </c>
      <c r="B11" t="s">
        <v>113</v>
      </c>
      <c r="C11" s="30">
        <v>7</v>
      </c>
      <c r="E11"/>
    </row>
    <row r="12" spans="1:33" x14ac:dyDescent="0.2">
      <c r="A12" t="s">
        <v>131</v>
      </c>
      <c r="B12" t="s">
        <v>69</v>
      </c>
      <c r="C12" s="30">
        <v>7</v>
      </c>
      <c r="E12"/>
    </row>
    <row r="13" spans="1:33" x14ac:dyDescent="0.2">
      <c r="A13" t="s">
        <v>132</v>
      </c>
      <c r="B13" t="s">
        <v>40</v>
      </c>
      <c r="C13" s="30">
        <v>7</v>
      </c>
      <c r="E13"/>
    </row>
    <row r="14" spans="1:33" x14ac:dyDescent="0.2">
      <c r="A14" t="s">
        <v>133</v>
      </c>
      <c r="B14" t="s">
        <v>134</v>
      </c>
      <c r="C14" s="30">
        <v>6</v>
      </c>
      <c r="E14"/>
    </row>
    <row r="15" spans="1:33" x14ac:dyDescent="0.2">
      <c r="A15" t="s">
        <v>135</v>
      </c>
      <c r="B15" t="s">
        <v>38</v>
      </c>
      <c r="C15" s="30">
        <v>6</v>
      </c>
      <c r="E15"/>
    </row>
    <row r="16" spans="1:33" x14ac:dyDescent="0.2">
      <c r="A16" t="s">
        <v>136</v>
      </c>
      <c r="B16" t="s">
        <v>26</v>
      </c>
      <c r="C16" s="30">
        <v>6</v>
      </c>
      <c r="E16"/>
    </row>
    <row r="17" spans="1:5" x14ac:dyDescent="0.2">
      <c r="A17" t="s">
        <v>137</v>
      </c>
      <c r="B17" t="s">
        <v>76</v>
      </c>
      <c r="C17" s="30">
        <v>6</v>
      </c>
      <c r="E17"/>
    </row>
    <row r="18" spans="1:5" x14ac:dyDescent="0.2">
      <c r="A18" t="s">
        <v>138</v>
      </c>
      <c r="B18" t="s">
        <v>112</v>
      </c>
      <c r="C18" s="30">
        <v>6</v>
      </c>
      <c r="E18"/>
    </row>
    <row r="19" spans="1:5" x14ac:dyDescent="0.2">
      <c r="A19" t="s">
        <v>139</v>
      </c>
      <c r="B19" t="s">
        <v>69</v>
      </c>
      <c r="C19" s="30">
        <v>5</v>
      </c>
      <c r="E19"/>
    </row>
    <row r="20" spans="1:5" x14ac:dyDescent="0.2">
      <c r="A20" t="s">
        <v>140</v>
      </c>
      <c r="B20" t="s">
        <v>134</v>
      </c>
      <c r="C20" s="30">
        <v>5</v>
      </c>
      <c r="E20"/>
    </row>
    <row r="21" spans="1:5" x14ac:dyDescent="0.2">
      <c r="A21" t="s">
        <v>141</v>
      </c>
      <c r="B21" t="s">
        <v>27</v>
      </c>
      <c r="C21" s="30">
        <v>5</v>
      </c>
      <c r="E21"/>
    </row>
    <row r="22" spans="1:5" x14ac:dyDescent="0.2">
      <c r="A22" t="s">
        <v>142</v>
      </c>
      <c r="B22" t="s">
        <v>75</v>
      </c>
      <c r="C22" s="30">
        <v>5</v>
      </c>
      <c r="E22"/>
    </row>
    <row r="23" spans="1:5" x14ac:dyDescent="0.2">
      <c r="A23" t="s">
        <v>143</v>
      </c>
      <c r="B23" t="s">
        <v>144</v>
      </c>
      <c r="C23" s="30">
        <v>5</v>
      </c>
      <c r="E23"/>
    </row>
    <row r="24" spans="1:5" x14ac:dyDescent="0.2">
      <c r="A24" t="s">
        <v>145</v>
      </c>
      <c r="B24" t="s">
        <v>36</v>
      </c>
      <c r="C24" s="30">
        <v>5</v>
      </c>
      <c r="E24"/>
    </row>
    <row r="25" spans="1:5" x14ac:dyDescent="0.2">
      <c r="A25" t="s">
        <v>146</v>
      </c>
      <c r="B25" t="s">
        <v>111</v>
      </c>
      <c r="C25" s="30">
        <v>5</v>
      </c>
      <c r="E25"/>
    </row>
    <row r="26" spans="1:5" x14ac:dyDescent="0.2">
      <c r="A26" t="s">
        <v>147</v>
      </c>
      <c r="B26" t="s">
        <v>148</v>
      </c>
      <c r="C26" s="30">
        <v>5</v>
      </c>
      <c r="E26"/>
    </row>
    <row r="27" spans="1:5" x14ac:dyDescent="0.2">
      <c r="A27" t="s">
        <v>149</v>
      </c>
      <c r="B27" t="s">
        <v>150</v>
      </c>
      <c r="C27" s="30">
        <v>4</v>
      </c>
      <c r="E27"/>
    </row>
    <row r="28" spans="1:5" x14ac:dyDescent="0.2">
      <c r="A28" t="s">
        <v>151</v>
      </c>
      <c r="B28" t="s">
        <v>69</v>
      </c>
      <c r="C28" s="30">
        <v>4</v>
      </c>
      <c r="E28"/>
    </row>
    <row r="29" spans="1:5" x14ac:dyDescent="0.2">
      <c r="A29" t="s">
        <v>152</v>
      </c>
      <c r="B29" t="s">
        <v>153</v>
      </c>
      <c r="C29" s="30">
        <v>4</v>
      </c>
      <c r="E29"/>
    </row>
    <row r="30" spans="1:5" x14ac:dyDescent="0.2">
      <c r="A30" t="s">
        <v>154</v>
      </c>
      <c r="B30" t="s">
        <v>35</v>
      </c>
      <c r="C30" s="30">
        <v>4</v>
      </c>
      <c r="E30"/>
    </row>
    <row r="31" spans="1:5" x14ac:dyDescent="0.2">
      <c r="A31" t="s">
        <v>155</v>
      </c>
      <c r="B31" t="s">
        <v>122</v>
      </c>
      <c r="C31" s="30">
        <v>4</v>
      </c>
      <c r="E31"/>
    </row>
    <row r="32" spans="1:5" x14ac:dyDescent="0.2">
      <c r="A32" t="s">
        <v>156</v>
      </c>
      <c r="B32" t="s">
        <v>144</v>
      </c>
      <c r="C32" s="30">
        <v>4</v>
      </c>
      <c r="E32"/>
    </row>
    <row r="33" spans="1:5" x14ac:dyDescent="0.2">
      <c r="A33" t="s">
        <v>157</v>
      </c>
      <c r="B33" t="s">
        <v>158</v>
      </c>
      <c r="C33" s="30">
        <v>4</v>
      </c>
      <c r="E33"/>
    </row>
    <row r="34" spans="1:5" x14ac:dyDescent="0.2">
      <c r="A34" t="s">
        <v>159</v>
      </c>
      <c r="B34" t="s">
        <v>69</v>
      </c>
      <c r="C34" s="30">
        <v>4</v>
      </c>
      <c r="E34"/>
    </row>
    <row r="35" spans="1:5" x14ac:dyDescent="0.2">
      <c r="A35" t="s">
        <v>160</v>
      </c>
      <c r="B35" t="s">
        <v>111</v>
      </c>
      <c r="C35" s="30">
        <v>4</v>
      </c>
      <c r="E35"/>
    </row>
    <row r="36" spans="1:5" x14ac:dyDescent="0.2">
      <c r="A36" t="s">
        <v>161</v>
      </c>
      <c r="B36" t="s">
        <v>74</v>
      </c>
      <c r="C36" s="30">
        <v>4</v>
      </c>
      <c r="E36"/>
    </row>
    <row r="37" spans="1:5" x14ac:dyDescent="0.2">
      <c r="A37" t="s">
        <v>162</v>
      </c>
      <c r="B37" t="s">
        <v>39</v>
      </c>
      <c r="C37" s="30">
        <v>4</v>
      </c>
      <c r="E37"/>
    </row>
    <row r="38" spans="1:5" x14ac:dyDescent="0.2">
      <c r="A38" t="s">
        <v>163</v>
      </c>
      <c r="B38" t="s">
        <v>26</v>
      </c>
      <c r="C38" s="30">
        <v>4</v>
      </c>
      <c r="E38"/>
    </row>
    <row r="39" spans="1:5" x14ac:dyDescent="0.2">
      <c r="A39" t="s">
        <v>164</v>
      </c>
      <c r="B39" t="s">
        <v>158</v>
      </c>
      <c r="C39" s="30">
        <v>4</v>
      </c>
      <c r="E39"/>
    </row>
    <row r="40" spans="1:5" x14ac:dyDescent="0.2">
      <c r="A40" t="s">
        <v>165</v>
      </c>
      <c r="B40" t="s">
        <v>30</v>
      </c>
      <c r="C40" s="30">
        <v>4</v>
      </c>
      <c r="E40"/>
    </row>
    <row r="41" spans="1:5" x14ac:dyDescent="0.2">
      <c r="A41" t="s">
        <v>166</v>
      </c>
      <c r="B41" t="s">
        <v>115</v>
      </c>
      <c r="C41" s="30">
        <v>4</v>
      </c>
      <c r="E41"/>
    </row>
    <row r="42" spans="1:5" x14ac:dyDescent="0.2">
      <c r="A42" t="s">
        <v>167</v>
      </c>
      <c r="B42" t="s">
        <v>168</v>
      </c>
      <c r="C42" s="30">
        <v>4</v>
      </c>
      <c r="E42"/>
    </row>
    <row r="43" spans="1:5" x14ac:dyDescent="0.2">
      <c r="A43" t="s">
        <v>169</v>
      </c>
      <c r="B43" t="s">
        <v>37</v>
      </c>
      <c r="C43" s="30">
        <v>4</v>
      </c>
      <c r="E43"/>
    </row>
    <row r="44" spans="1:5" x14ac:dyDescent="0.2">
      <c r="A44" t="s">
        <v>170</v>
      </c>
      <c r="B44" t="s">
        <v>37</v>
      </c>
      <c r="C44" s="30">
        <v>4</v>
      </c>
      <c r="E44"/>
    </row>
    <row r="45" spans="1:5" x14ac:dyDescent="0.2">
      <c r="A45" t="s">
        <v>171</v>
      </c>
      <c r="B45" t="s">
        <v>37</v>
      </c>
      <c r="C45" s="30">
        <v>4</v>
      </c>
      <c r="E45"/>
    </row>
    <row r="46" spans="1:5" x14ac:dyDescent="0.2">
      <c r="A46" t="s">
        <v>172</v>
      </c>
      <c r="B46" t="s">
        <v>173</v>
      </c>
      <c r="C46" s="30">
        <v>4</v>
      </c>
      <c r="E46"/>
    </row>
    <row r="47" spans="1:5" x14ac:dyDescent="0.2">
      <c r="A47" t="s">
        <v>174</v>
      </c>
      <c r="B47" t="s">
        <v>148</v>
      </c>
      <c r="C47" s="30">
        <v>3</v>
      </c>
      <c r="E47"/>
    </row>
    <row r="48" spans="1:5" x14ac:dyDescent="0.2">
      <c r="A48" t="s">
        <v>175</v>
      </c>
      <c r="B48" t="s">
        <v>35</v>
      </c>
      <c r="C48" s="30">
        <v>3</v>
      </c>
      <c r="E48"/>
    </row>
    <row r="49" spans="1:5" x14ac:dyDescent="0.2">
      <c r="A49" t="s">
        <v>176</v>
      </c>
      <c r="B49" t="s">
        <v>38</v>
      </c>
      <c r="C49" s="30">
        <v>3</v>
      </c>
      <c r="E49"/>
    </row>
    <row r="50" spans="1:5" x14ac:dyDescent="0.2">
      <c r="A50" t="s">
        <v>177</v>
      </c>
      <c r="B50" t="s">
        <v>72</v>
      </c>
      <c r="C50" s="30">
        <v>3</v>
      </c>
      <c r="E50"/>
    </row>
    <row r="51" spans="1:5" x14ac:dyDescent="0.2">
      <c r="A51" t="s">
        <v>178</v>
      </c>
      <c r="B51" t="s">
        <v>39</v>
      </c>
      <c r="C51" s="30">
        <v>3</v>
      </c>
      <c r="E51"/>
    </row>
    <row r="52" spans="1:5" x14ac:dyDescent="0.2">
      <c r="A52" t="s">
        <v>179</v>
      </c>
      <c r="B52" t="s">
        <v>38</v>
      </c>
      <c r="C52" s="30">
        <v>3</v>
      </c>
      <c r="E52"/>
    </row>
    <row r="53" spans="1:5" x14ac:dyDescent="0.2">
      <c r="A53" t="s">
        <v>180</v>
      </c>
      <c r="B53" t="s">
        <v>148</v>
      </c>
      <c r="C53" s="30">
        <v>3</v>
      </c>
      <c r="E53"/>
    </row>
    <row r="54" spans="1:5" x14ac:dyDescent="0.2">
      <c r="A54" t="s">
        <v>181</v>
      </c>
      <c r="B54" t="s">
        <v>182</v>
      </c>
      <c r="C54" s="30">
        <v>3</v>
      </c>
      <c r="E54"/>
    </row>
    <row r="55" spans="1:5" x14ac:dyDescent="0.2">
      <c r="A55" t="s">
        <v>183</v>
      </c>
      <c r="B55" t="s">
        <v>150</v>
      </c>
      <c r="C55" s="30">
        <v>3</v>
      </c>
      <c r="E55"/>
    </row>
    <row r="56" spans="1:5" x14ac:dyDescent="0.2">
      <c r="A56" t="s">
        <v>184</v>
      </c>
      <c r="B56" t="s">
        <v>185</v>
      </c>
      <c r="C56" s="30">
        <v>3</v>
      </c>
      <c r="E56"/>
    </row>
    <row r="57" spans="1:5" x14ac:dyDescent="0.2">
      <c r="A57" t="s">
        <v>186</v>
      </c>
      <c r="B57" t="s">
        <v>41</v>
      </c>
      <c r="C57" s="30">
        <v>3</v>
      </c>
      <c r="E57"/>
    </row>
    <row r="58" spans="1:5" x14ac:dyDescent="0.2">
      <c r="A58" t="s">
        <v>187</v>
      </c>
      <c r="B58" t="s">
        <v>182</v>
      </c>
      <c r="C58" s="30">
        <v>3</v>
      </c>
      <c r="E58"/>
    </row>
    <row r="59" spans="1:5" x14ac:dyDescent="0.2">
      <c r="A59" t="s">
        <v>188</v>
      </c>
      <c r="B59" t="s">
        <v>144</v>
      </c>
      <c r="C59" s="30">
        <v>3</v>
      </c>
      <c r="E59"/>
    </row>
    <row r="60" spans="1:5" x14ac:dyDescent="0.2">
      <c r="A60" t="s">
        <v>189</v>
      </c>
      <c r="B60" t="s">
        <v>36</v>
      </c>
      <c r="C60" s="30">
        <v>3</v>
      </c>
      <c r="E60"/>
    </row>
    <row r="61" spans="1:5" x14ac:dyDescent="0.2">
      <c r="A61" t="s">
        <v>190</v>
      </c>
      <c r="B61" t="s">
        <v>77</v>
      </c>
      <c r="C61" s="30">
        <v>3</v>
      </c>
    </row>
    <row r="62" spans="1:5" x14ac:dyDescent="0.2">
      <c r="A62" t="s">
        <v>191</v>
      </c>
      <c r="B62" t="s">
        <v>150</v>
      </c>
      <c r="C62" s="30">
        <v>3</v>
      </c>
    </row>
    <row r="63" spans="1:5" x14ac:dyDescent="0.2">
      <c r="A63" t="s">
        <v>192</v>
      </c>
      <c r="B63" t="s">
        <v>30</v>
      </c>
      <c r="C63" s="30">
        <v>3</v>
      </c>
    </row>
    <row r="64" spans="1:5" x14ac:dyDescent="0.2">
      <c r="A64" t="s">
        <v>193</v>
      </c>
      <c r="B64" t="s">
        <v>182</v>
      </c>
      <c r="C64" s="30">
        <v>3</v>
      </c>
    </row>
    <row r="65" spans="1:3" x14ac:dyDescent="0.2">
      <c r="A65" t="s">
        <v>194</v>
      </c>
      <c r="B65" t="s">
        <v>111</v>
      </c>
      <c r="C65" s="30">
        <v>3</v>
      </c>
    </row>
    <row r="66" spans="1:3" x14ac:dyDescent="0.2">
      <c r="A66" t="s">
        <v>195</v>
      </c>
      <c r="B66" t="s">
        <v>196</v>
      </c>
      <c r="C66" s="30">
        <v>3</v>
      </c>
    </row>
    <row r="67" spans="1:3" x14ac:dyDescent="0.2">
      <c r="A67" t="s">
        <v>197</v>
      </c>
      <c r="B67" t="s">
        <v>36</v>
      </c>
      <c r="C67" s="30">
        <v>3</v>
      </c>
    </row>
    <row r="68" spans="1:3" x14ac:dyDescent="0.2">
      <c r="A68" t="s">
        <v>198</v>
      </c>
      <c r="B68" t="s">
        <v>185</v>
      </c>
      <c r="C68" s="30">
        <v>3</v>
      </c>
    </row>
    <row r="69" spans="1:3" x14ac:dyDescent="0.2">
      <c r="A69" t="s">
        <v>568</v>
      </c>
      <c r="B69" t="s">
        <v>36</v>
      </c>
      <c r="C69" s="30">
        <v>3</v>
      </c>
    </row>
    <row r="70" spans="1:3" x14ac:dyDescent="0.2">
      <c r="A70" t="s">
        <v>199</v>
      </c>
      <c r="B70" t="s">
        <v>35</v>
      </c>
      <c r="C70" s="30">
        <v>3</v>
      </c>
    </row>
    <row r="71" spans="1:3" x14ac:dyDescent="0.2">
      <c r="A71" t="s">
        <v>200</v>
      </c>
      <c r="B71" t="s">
        <v>72</v>
      </c>
      <c r="C71" s="30">
        <v>3</v>
      </c>
    </row>
    <row r="72" spans="1:3" x14ac:dyDescent="0.2">
      <c r="A72" t="s">
        <v>201</v>
      </c>
      <c r="B72" t="s">
        <v>111</v>
      </c>
      <c r="C72" s="30">
        <v>3</v>
      </c>
    </row>
    <row r="73" spans="1:3" x14ac:dyDescent="0.2">
      <c r="A73" t="s">
        <v>202</v>
      </c>
      <c r="B73" t="s">
        <v>41</v>
      </c>
      <c r="C73" s="30">
        <v>3</v>
      </c>
    </row>
    <row r="74" spans="1:3" x14ac:dyDescent="0.2">
      <c r="A74" t="s">
        <v>203</v>
      </c>
      <c r="B74" t="s">
        <v>69</v>
      </c>
      <c r="C74" s="30">
        <v>3</v>
      </c>
    </row>
    <row r="75" spans="1:3" x14ac:dyDescent="0.2">
      <c r="A75" t="s">
        <v>204</v>
      </c>
      <c r="B75" t="s">
        <v>37</v>
      </c>
      <c r="C75" s="30">
        <v>3</v>
      </c>
    </row>
    <row r="76" spans="1:3" x14ac:dyDescent="0.2">
      <c r="A76" t="s">
        <v>205</v>
      </c>
      <c r="B76" t="s">
        <v>30</v>
      </c>
      <c r="C76" s="30">
        <v>3</v>
      </c>
    </row>
    <row r="77" spans="1:3" x14ac:dyDescent="0.2">
      <c r="A77" t="s">
        <v>206</v>
      </c>
      <c r="B77" t="s">
        <v>40</v>
      </c>
      <c r="C77" s="30">
        <v>3</v>
      </c>
    </row>
    <row r="78" spans="1:3" x14ac:dyDescent="0.2">
      <c r="A78" t="s">
        <v>207</v>
      </c>
      <c r="B78" t="s">
        <v>30</v>
      </c>
      <c r="C78" s="30">
        <v>3</v>
      </c>
    </row>
    <row r="79" spans="1:3" x14ac:dyDescent="0.2">
      <c r="A79" t="s">
        <v>208</v>
      </c>
      <c r="B79" t="s">
        <v>72</v>
      </c>
      <c r="C79" s="30">
        <v>3</v>
      </c>
    </row>
    <row r="80" spans="1:3" x14ac:dyDescent="0.2">
      <c r="A80" t="s">
        <v>209</v>
      </c>
      <c r="B80" t="s">
        <v>210</v>
      </c>
      <c r="C80" s="30">
        <v>3</v>
      </c>
    </row>
    <row r="81" spans="1:3" x14ac:dyDescent="0.2">
      <c r="A81" t="s">
        <v>211</v>
      </c>
      <c r="B81" t="s">
        <v>38</v>
      </c>
      <c r="C81" s="30">
        <v>3</v>
      </c>
    </row>
    <row r="82" spans="1:3" x14ac:dyDescent="0.2">
      <c r="A82" t="s">
        <v>212</v>
      </c>
      <c r="B82" t="s">
        <v>213</v>
      </c>
      <c r="C82" s="30">
        <v>3</v>
      </c>
    </row>
    <row r="83" spans="1:3" x14ac:dyDescent="0.2">
      <c r="A83" t="s">
        <v>214</v>
      </c>
      <c r="B83" t="s">
        <v>30</v>
      </c>
      <c r="C83" s="30">
        <v>3</v>
      </c>
    </row>
    <row r="84" spans="1:3" x14ac:dyDescent="0.2">
      <c r="A84" t="s">
        <v>215</v>
      </c>
      <c r="B84" t="s">
        <v>150</v>
      </c>
      <c r="C84" s="30">
        <v>3</v>
      </c>
    </row>
    <row r="85" spans="1:3" x14ac:dyDescent="0.2">
      <c r="A85" t="s">
        <v>569</v>
      </c>
      <c r="B85" t="s">
        <v>31</v>
      </c>
      <c r="C85" s="30">
        <v>3</v>
      </c>
    </row>
    <row r="86" spans="1:3" x14ac:dyDescent="0.2">
      <c r="A86" t="s">
        <v>216</v>
      </c>
      <c r="B86" t="s">
        <v>75</v>
      </c>
      <c r="C86" s="30">
        <v>3</v>
      </c>
    </row>
    <row r="87" spans="1:3" x14ac:dyDescent="0.2">
      <c r="A87" t="s">
        <v>217</v>
      </c>
      <c r="B87" t="s">
        <v>37</v>
      </c>
      <c r="C87" s="30">
        <v>3</v>
      </c>
    </row>
    <row r="88" spans="1:3" x14ac:dyDescent="0.2">
      <c r="A88" t="s">
        <v>218</v>
      </c>
      <c r="B88" t="s">
        <v>41</v>
      </c>
      <c r="C88" s="30">
        <v>3</v>
      </c>
    </row>
    <row r="89" spans="1:3" x14ac:dyDescent="0.2">
      <c r="A89" t="s">
        <v>219</v>
      </c>
      <c r="B89" t="s">
        <v>58</v>
      </c>
      <c r="C89" s="30">
        <v>3</v>
      </c>
    </row>
    <row r="90" spans="1:3" x14ac:dyDescent="0.2">
      <c r="A90" t="s">
        <v>220</v>
      </c>
      <c r="B90" t="s">
        <v>36</v>
      </c>
      <c r="C90" s="30">
        <v>3</v>
      </c>
    </row>
    <row r="91" spans="1:3" x14ac:dyDescent="0.2">
      <c r="A91" t="s">
        <v>221</v>
      </c>
      <c r="B91" t="s">
        <v>58</v>
      </c>
      <c r="C91" s="30">
        <v>2</v>
      </c>
    </row>
    <row r="92" spans="1:3" x14ac:dyDescent="0.2">
      <c r="A92" t="s">
        <v>222</v>
      </c>
      <c r="B92" t="s">
        <v>223</v>
      </c>
      <c r="C92" s="30">
        <v>2</v>
      </c>
    </row>
    <row r="93" spans="1:3" x14ac:dyDescent="0.2">
      <c r="A93" t="s">
        <v>224</v>
      </c>
      <c r="B93" t="s">
        <v>153</v>
      </c>
      <c r="C93" s="30">
        <v>2</v>
      </c>
    </row>
    <row r="94" spans="1:3" x14ac:dyDescent="0.2">
      <c r="A94" t="s">
        <v>225</v>
      </c>
      <c r="B94" t="s">
        <v>58</v>
      </c>
      <c r="C94" s="30">
        <v>2</v>
      </c>
    </row>
    <row r="95" spans="1:3" x14ac:dyDescent="0.2">
      <c r="A95" t="s">
        <v>226</v>
      </c>
      <c r="B95" t="s">
        <v>168</v>
      </c>
      <c r="C95" s="30">
        <v>2</v>
      </c>
    </row>
    <row r="96" spans="1:3" x14ac:dyDescent="0.2">
      <c r="A96" t="s">
        <v>227</v>
      </c>
      <c r="B96" t="s">
        <v>158</v>
      </c>
      <c r="C96" s="30">
        <v>2</v>
      </c>
    </row>
    <row r="97" spans="1:3" x14ac:dyDescent="0.2">
      <c r="A97" t="s">
        <v>228</v>
      </c>
      <c r="B97" t="s">
        <v>77</v>
      </c>
      <c r="C97" s="30">
        <v>2</v>
      </c>
    </row>
    <row r="98" spans="1:3" x14ac:dyDescent="0.2">
      <c r="A98" t="s">
        <v>229</v>
      </c>
      <c r="B98" t="s">
        <v>69</v>
      </c>
      <c r="C98" s="30">
        <v>2</v>
      </c>
    </row>
    <row r="99" spans="1:3" x14ac:dyDescent="0.2">
      <c r="A99" t="s">
        <v>230</v>
      </c>
      <c r="B99" t="s">
        <v>153</v>
      </c>
      <c r="C99" s="30">
        <v>2</v>
      </c>
    </row>
    <row r="100" spans="1:3" x14ac:dyDescent="0.2">
      <c r="A100" t="s">
        <v>231</v>
      </c>
      <c r="B100" t="s">
        <v>196</v>
      </c>
      <c r="C100" s="30">
        <v>2</v>
      </c>
    </row>
    <row r="101" spans="1:3" x14ac:dyDescent="0.2">
      <c r="A101" t="s">
        <v>232</v>
      </c>
      <c r="B101" t="s">
        <v>124</v>
      </c>
      <c r="C101" s="30">
        <v>2</v>
      </c>
    </row>
    <row r="102" spans="1:3" x14ac:dyDescent="0.2">
      <c r="A102" t="s">
        <v>233</v>
      </c>
      <c r="B102" t="s">
        <v>234</v>
      </c>
      <c r="C102" s="30">
        <v>2</v>
      </c>
    </row>
    <row r="103" spans="1:3" x14ac:dyDescent="0.2">
      <c r="A103" t="s">
        <v>235</v>
      </c>
      <c r="B103" t="s">
        <v>40</v>
      </c>
      <c r="C103" s="30">
        <v>2</v>
      </c>
    </row>
    <row r="104" spans="1:3" x14ac:dyDescent="0.2">
      <c r="A104" t="s">
        <v>236</v>
      </c>
      <c r="B104" t="s">
        <v>115</v>
      </c>
      <c r="C104" s="30">
        <v>2</v>
      </c>
    </row>
    <row r="105" spans="1:3" x14ac:dyDescent="0.2">
      <c r="A105" t="s">
        <v>237</v>
      </c>
      <c r="B105" t="s">
        <v>150</v>
      </c>
      <c r="C105" s="30">
        <v>2</v>
      </c>
    </row>
    <row r="106" spans="1:3" x14ac:dyDescent="0.2">
      <c r="A106" t="s">
        <v>238</v>
      </c>
      <c r="B106" t="s">
        <v>38</v>
      </c>
      <c r="C106" s="30">
        <v>2</v>
      </c>
    </row>
    <row r="107" spans="1:3" x14ac:dyDescent="0.2">
      <c r="A107" t="s">
        <v>239</v>
      </c>
      <c r="B107" t="s">
        <v>37</v>
      </c>
      <c r="C107" s="30">
        <v>2</v>
      </c>
    </row>
    <row r="108" spans="1:3" x14ac:dyDescent="0.2">
      <c r="A108" t="s">
        <v>240</v>
      </c>
      <c r="B108" t="s">
        <v>36</v>
      </c>
      <c r="C108" s="30">
        <v>2</v>
      </c>
    </row>
    <row r="109" spans="1:3" x14ac:dyDescent="0.2">
      <c r="A109" t="s">
        <v>241</v>
      </c>
      <c r="B109" t="s">
        <v>69</v>
      </c>
      <c r="C109" s="30">
        <v>2</v>
      </c>
    </row>
    <row r="110" spans="1:3" x14ac:dyDescent="0.2">
      <c r="A110" t="s">
        <v>242</v>
      </c>
      <c r="B110" t="s">
        <v>69</v>
      </c>
      <c r="C110" s="30">
        <v>2</v>
      </c>
    </row>
    <row r="111" spans="1:3" x14ac:dyDescent="0.2">
      <c r="A111" t="s">
        <v>243</v>
      </c>
      <c r="B111" t="s">
        <v>114</v>
      </c>
      <c r="C111" s="30">
        <v>2</v>
      </c>
    </row>
    <row r="112" spans="1:3" x14ac:dyDescent="0.2">
      <c r="A112" t="s">
        <v>244</v>
      </c>
      <c r="B112" t="s">
        <v>27</v>
      </c>
      <c r="C112" s="30">
        <v>2</v>
      </c>
    </row>
    <row r="113" spans="1:3" x14ac:dyDescent="0.2">
      <c r="A113" t="s">
        <v>245</v>
      </c>
      <c r="B113" t="s">
        <v>150</v>
      </c>
      <c r="C113" s="30">
        <v>2</v>
      </c>
    </row>
    <row r="114" spans="1:3" x14ac:dyDescent="0.2">
      <c r="A114" t="s">
        <v>246</v>
      </c>
      <c r="B114" t="s">
        <v>148</v>
      </c>
      <c r="C114" s="30">
        <v>2</v>
      </c>
    </row>
    <row r="115" spans="1:3" x14ac:dyDescent="0.2">
      <c r="A115" t="s">
        <v>247</v>
      </c>
      <c r="B115" t="s">
        <v>113</v>
      </c>
      <c r="C115" s="30">
        <v>2</v>
      </c>
    </row>
    <row r="116" spans="1:3" x14ac:dyDescent="0.2">
      <c r="A116" t="s">
        <v>248</v>
      </c>
      <c r="B116" t="s">
        <v>38</v>
      </c>
      <c r="C116" s="30">
        <v>2</v>
      </c>
    </row>
    <row r="117" spans="1:3" x14ac:dyDescent="0.2">
      <c r="A117" t="s">
        <v>249</v>
      </c>
      <c r="B117" t="s">
        <v>36</v>
      </c>
      <c r="C117" s="30">
        <v>2</v>
      </c>
    </row>
    <row r="118" spans="1:3" x14ac:dyDescent="0.2">
      <c r="A118" t="s">
        <v>250</v>
      </c>
      <c r="B118" t="s">
        <v>36</v>
      </c>
      <c r="C118" s="30">
        <v>2</v>
      </c>
    </row>
    <row r="119" spans="1:3" x14ac:dyDescent="0.2">
      <c r="A119" t="s">
        <v>251</v>
      </c>
      <c r="B119" t="s">
        <v>153</v>
      </c>
      <c r="C119" s="30">
        <v>2</v>
      </c>
    </row>
    <row r="120" spans="1:3" x14ac:dyDescent="0.2">
      <c r="A120" t="s">
        <v>252</v>
      </c>
      <c r="B120" t="s">
        <v>115</v>
      </c>
      <c r="C120" s="30">
        <v>2</v>
      </c>
    </row>
    <row r="121" spans="1:3" x14ac:dyDescent="0.2">
      <c r="A121" t="s">
        <v>253</v>
      </c>
      <c r="B121" t="s">
        <v>76</v>
      </c>
      <c r="C121" s="30">
        <v>2</v>
      </c>
    </row>
    <row r="122" spans="1:3" x14ac:dyDescent="0.2">
      <c r="A122" t="s">
        <v>254</v>
      </c>
      <c r="B122" t="s">
        <v>173</v>
      </c>
      <c r="C122" s="30">
        <v>2</v>
      </c>
    </row>
    <row r="123" spans="1:3" x14ac:dyDescent="0.2">
      <c r="A123" t="s">
        <v>255</v>
      </c>
      <c r="B123" t="s">
        <v>36</v>
      </c>
      <c r="C123" s="30">
        <v>2</v>
      </c>
    </row>
    <row r="124" spans="1:3" x14ac:dyDescent="0.2">
      <c r="A124" t="s">
        <v>256</v>
      </c>
      <c r="B124" t="s">
        <v>168</v>
      </c>
      <c r="C124" s="30">
        <v>2</v>
      </c>
    </row>
    <row r="125" spans="1:3" x14ac:dyDescent="0.2">
      <c r="A125" t="s">
        <v>257</v>
      </c>
      <c r="B125" t="s">
        <v>153</v>
      </c>
      <c r="C125" s="30">
        <v>2</v>
      </c>
    </row>
    <row r="126" spans="1:3" x14ac:dyDescent="0.2">
      <c r="A126" t="s">
        <v>258</v>
      </c>
      <c r="B126" t="s">
        <v>76</v>
      </c>
      <c r="C126" s="30">
        <v>2</v>
      </c>
    </row>
    <row r="127" spans="1:3" x14ac:dyDescent="0.2">
      <c r="A127" t="s">
        <v>259</v>
      </c>
      <c r="B127" t="s">
        <v>40</v>
      </c>
      <c r="C127" s="30">
        <v>2</v>
      </c>
    </row>
    <row r="128" spans="1:3" x14ac:dyDescent="0.2">
      <c r="A128" t="s">
        <v>260</v>
      </c>
      <c r="B128" t="s">
        <v>27</v>
      </c>
      <c r="C128" s="30">
        <v>2</v>
      </c>
    </row>
    <row r="129" spans="1:3" x14ac:dyDescent="0.2">
      <c r="A129" t="s">
        <v>261</v>
      </c>
      <c r="B129" t="s">
        <v>39</v>
      </c>
      <c r="C129" s="30">
        <v>2</v>
      </c>
    </row>
    <row r="130" spans="1:3" x14ac:dyDescent="0.2">
      <c r="A130" t="s">
        <v>262</v>
      </c>
      <c r="B130" t="s">
        <v>173</v>
      </c>
      <c r="C130" s="30">
        <v>2</v>
      </c>
    </row>
    <row r="131" spans="1:3" x14ac:dyDescent="0.2">
      <c r="A131" t="s">
        <v>263</v>
      </c>
      <c r="B131" t="s">
        <v>27</v>
      </c>
      <c r="C131" s="30">
        <v>2</v>
      </c>
    </row>
    <row r="132" spans="1:3" x14ac:dyDescent="0.2">
      <c r="A132" t="s">
        <v>264</v>
      </c>
      <c r="B132" t="s">
        <v>265</v>
      </c>
      <c r="C132" s="30">
        <v>2</v>
      </c>
    </row>
    <row r="133" spans="1:3" x14ac:dyDescent="0.2">
      <c r="A133" t="s">
        <v>266</v>
      </c>
      <c r="B133" t="s">
        <v>158</v>
      </c>
      <c r="C133" s="30">
        <v>2</v>
      </c>
    </row>
    <row r="134" spans="1:3" x14ac:dyDescent="0.2">
      <c r="A134" t="s">
        <v>267</v>
      </c>
      <c r="B134" t="s">
        <v>41</v>
      </c>
      <c r="C134" s="30">
        <v>2</v>
      </c>
    </row>
    <row r="135" spans="1:3" x14ac:dyDescent="0.2">
      <c r="A135" t="s">
        <v>268</v>
      </c>
      <c r="B135" t="s">
        <v>269</v>
      </c>
      <c r="C135" s="30">
        <v>2</v>
      </c>
    </row>
    <row r="136" spans="1:3" x14ac:dyDescent="0.2">
      <c r="A136" t="s">
        <v>270</v>
      </c>
      <c r="B136" t="s">
        <v>41</v>
      </c>
      <c r="C136" s="30">
        <v>2</v>
      </c>
    </row>
    <row r="137" spans="1:3" x14ac:dyDescent="0.2">
      <c r="A137" t="s">
        <v>271</v>
      </c>
      <c r="B137" t="s">
        <v>124</v>
      </c>
      <c r="C137" s="30">
        <v>2</v>
      </c>
    </row>
    <row r="138" spans="1:3" x14ac:dyDescent="0.2">
      <c r="A138" t="s">
        <v>272</v>
      </c>
      <c r="B138" t="s">
        <v>124</v>
      </c>
      <c r="C138" s="30">
        <v>2</v>
      </c>
    </row>
    <row r="139" spans="1:3" x14ac:dyDescent="0.2">
      <c r="A139" t="s">
        <v>273</v>
      </c>
      <c r="B139" t="s">
        <v>37</v>
      </c>
      <c r="C139" s="30">
        <v>2</v>
      </c>
    </row>
    <row r="140" spans="1:3" x14ac:dyDescent="0.2">
      <c r="A140" t="s">
        <v>274</v>
      </c>
      <c r="B140" t="s">
        <v>69</v>
      </c>
      <c r="C140" s="30">
        <v>2</v>
      </c>
    </row>
    <row r="141" spans="1:3" x14ac:dyDescent="0.2">
      <c r="A141" t="s">
        <v>275</v>
      </c>
      <c r="B141" t="s">
        <v>210</v>
      </c>
      <c r="C141" s="30">
        <v>2</v>
      </c>
    </row>
    <row r="142" spans="1:3" x14ac:dyDescent="0.2">
      <c r="A142" t="s">
        <v>276</v>
      </c>
      <c r="B142" t="s">
        <v>27</v>
      </c>
      <c r="C142" s="30">
        <v>2</v>
      </c>
    </row>
    <row r="143" spans="1:3" x14ac:dyDescent="0.2">
      <c r="A143" t="s">
        <v>277</v>
      </c>
      <c r="B143" t="s">
        <v>31</v>
      </c>
      <c r="C143" s="30">
        <v>2</v>
      </c>
    </row>
    <row r="144" spans="1:3" x14ac:dyDescent="0.2">
      <c r="A144" t="s">
        <v>278</v>
      </c>
      <c r="B144" t="s">
        <v>31</v>
      </c>
      <c r="C144" s="30">
        <v>2</v>
      </c>
    </row>
    <row r="145" spans="1:3" x14ac:dyDescent="0.2">
      <c r="A145" t="s">
        <v>279</v>
      </c>
      <c r="B145" t="s">
        <v>77</v>
      </c>
      <c r="C145" s="30">
        <v>2</v>
      </c>
    </row>
    <row r="146" spans="1:3" x14ac:dyDescent="0.2">
      <c r="A146" t="s">
        <v>280</v>
      </c>
      <c r="B146" t="s">
        <v>210</v>
      </c>
      <c r="C146" s="30">
        <v>2</v>
      </c>
    </row>
    <row r="147" spans="1:3" x14ac:dyDescent="0.2">
      <c r="A147" t="s">
        <v>281</v>
      </c>
      <c r="B147" t="s">
        <v>35</v>
      </c>
      <c r="C147" s="30">
        <v>2</v>
      </c>
    </row>
    <row r="148" spans="1:3" x14ac:dyDescent="0.2">
      <c r="A148" t="s">
        <v>282</v>
      </c>
      <c r="B148" t="s">
        <v>73</v>
      </c>
      <c r="C148" s="30">
        <v>2</v>
      </c>
    </row>
    <row r="149" spans="1:3" x14ac:dyDescent="0.2">
      <c r="A149" t="s">
        <v>283</v>
      </c>
      <c r="B149" t="s">
        <v>124</v>
      </c>
      <c r="C149" s="30">
        <v>2</v>
      </c>
    </row>
    <row r="150" spans="1:3" x14ac:dyDescent="0.2">
      <c r="A150" t="s">
        <v>284</v>
      </c>
      <c r="B150" t="s">
        <v>36</v>
      </c>
      <c r="C150" s="30">
        <v>2</v>
      </c>
    </row>
    <row r="151" spans="1:3" x14ac:dyDescent="0.2">
      <c r="A151" t="s">
        <v>285</v>
      </c>
      <c r="B151" t="s">
        <v>75</v>
      </c>
      <c r="C151" s="30">
        <v>2</v>
      </c>
    </row>
    <row r="152" spans="1:3" x14ac:dyDescent="0.2">
      <c r="A152" t="s">
        <v>286</v>
      </c>
      <c r="B152" t="s">
        <v>111</v>
      </c>
      <c r="C152" s="30">
        <v>2</v>
      </c>
    </row>
    <row r="153" spans="1:3" x14ac:dyDescent="0.2">
      <c r="A153" t="s">
        <v>287</v>
      </c>
      <c r="B153" t="s">
        <v>111</v>
      </c>
      <c r="C153" s="30">
        <v>2</v>
      </c>
    </row>
    <row r="154" spans="1:3" x14ac:dyDescent="0.2">
      <c r="A154" t="s">
        <v>288</v>
      </c>
      <c r="B154" t="s">
        <v>289</v>
      </c>
      <c r="C154" s="30">
        <v>2</v>
      </c>
    </row>
    <row r="155" spans="1:3" x14ac:dyDescent="0.2">
      <c r="A155" t="s">
        <v>290</v>
      </c>
      <c r="B155" t="s">
        <v>40</v>
      </c>
      <c r="C155" s="30">
        <v>2</v>
      </c>
    </row>
    <row r="156" spans="1:3" x14ac:dyDescent="0.2">
      <c r="A156" t="s">
        <v>291</v>
      </c>
      <c r="B156" t="s">
        <v>30</v>
      </c>
      <c r="C156" s="30">
        <v>2</v>
      </c>
    </row>
    <row r="157" spans="1:3" x14ac:dyDescent="0.2">
      <c r="A157" t="s">
        <v>292</v>
      </c>
      <c r="B157" t="s">
        <v>112</v>
      </c>
      <c r="C157" s="30">
        <v>2</v>
      </c>
    </row>
    <row r="158" spans="1:3" x14ac:dyDescent="0.2">
      <c r="A158" t="s">
        <v>293</v>
      </c>
      <c r="B158" t="s">
        <v>73</v>
      </c>
      <c r="C158" s="30">
        <v>2</v>
      </c>
    </row>
    <row r="159" spans="1:3" x14ac:dyDescent="0.2">
      <c r="A159" t="s">
        <v>294</v>
      </c>
      <c r="B159" t="s">
        <v>69</v>
      </c>
      <c r="C159" s="30">
        <v>2</v>
      </c>
    </row>
    <row r="160" spans="1:3" x14ac:dyDescent="0.2">
      <c r="A160" t="s">
        <v>295</v>
      </c>
      <c r="B160" t="s">
        <v>134</v>
      </c>
      <c r="C160" s="30">
        <v>2</v>
      </c>
    </row>
    <row r="161" spans="1:3" x14ac:dyDescent="0.2">
      <c r="A161" t="s">
        <v>296</v>
      </c>
      <c r="B161" t="s">
        <v>36</v>
      </c>
      <c r="C161" s="30">
        <v>2</v>
      </c>
    </row>
    <row r="162" spans="1:3" x14ac:dyDescent="0.2">
      <c r="A162" t="s">
        <v>297</v>
      </c>
      <c r="B162" t="s">
        <v>73</v>
      </c>
      <c r="C162" s="30">
        <v>2</v>
      </c>
    </row>
    <row r="163" spans="1:3" x14ac:dyDescent="0.2">
      <c r="A163" t="s">
        <v>298</v>
      </c>
      <c r="B163" t="s">
        <v>182</v>
      </c>
      <c r="C163" s="30">
        <v>2</v>
      </c>
    </row>
    <row r="164" spans="1:3" x14ac:dyDescent="0.2">
      <c r="A164" t="s">
        <v>299</v>
      </c>
      <c r="B164" t="s">
        <v>112</v>
      </c>
      <c r="C164" s="30">
        <v>1</v>
      </c>
    </row>
    <row r="165" spans="1:3" x14ac:dyDescent="0.2">
      <c r="A165" t="s">
        <v>300</v>
      </c>
      <c r="B165" t="s">
        <v>75</v>
      </c>
      <c r="C165" s="30">
        <v>1</v>
      </c>
    </row>
    <row r="166" spans="1:3" x14ac:dyDescent="0.2">
      <c r="A166" t="s">
        <v>301</v>
      </c>
      <c r="B166" t="s">
        <v>302</v>
      </c>
      <c r="C166" s="30">
        <v>1</v>
      </c>
    </row>
    <row r="167" spans="1:3" x14ac:dyDescent="0.2">
      <c r="A167" t="s">
        <v>303</v>
      </c>
      <c r="B167" t="s">
        <v>112</v>
      </c>
      <c r="C167" s="30">
        <v>1</v>
      </c>
    </row>
    <row r="168" spans="1:3" x14ac:dyDescent="0.2">
      <c r="A168" t="s">
        <v>304</v>
      </c>
      <c r="B168" t="s">
        <v>148</v>
      </c>
      <c r="C168" s="30">
        <v>1</v>
      </c>
    </row>
    <row r="169" spans="1:3" x14ac:dyDescent="0.2">
      <c r="A169" t="s">
        <v>305</v>
      </c>
      <c r="B169" t="s">
        <v>75</v>
      </c>
      <c r="C169" s="30">
        <v>1</v>
      </c>
    </row>
    <row r="170" spans="1:3" x14ac:dyDescent="0.2">
      <c r="A170" t="s">
        <v>306</v>
      </c>
      <c r="B170" t="s">
        <v>302</v>
      </c>
      <c r="C170" s="30">
        <v>1</v>
      </c>
    </row>
    <row r="171" spans="1:3" x14ac:dyDescent="0.2">
      <c r="A171" t="s">
        <v>307</v>
      </c>
      <c r="B171" t="s">
        <v>113</v>
      </c>
      <c r="C171" s="30">
        <v>1</v>
      </c>
    </row>
    <row r="172" spans="1:3" x14ac:dyDescent="0.2">
      <c r="A172" t="s">
        <v>308</v>
      </c>
      <c r="B172" t="s">
        <v>309</v>
      </c>
      <c r="C172" s="30">
        <v>1</v>
      </c>
    </row>
    <row r="173" spans="1:3" x14ac:dyDescent="0.2">
      <c r="A173" t="s">
        <v>310</v>
      </c>
      <c r="B173" t="s">
        <v>30</v>
      </c>
      <c r="C173" s="30">
        <v>1</v>
      </c>
    </row>
    <row r="174" spans="1:3" x14ac:dyDescent="0.2">
      <c r="A174" t="s">
        <v>311</v>
      </c>
      <c r="B174" t="s">
        <v>30</v>
      </c>
      <c r="C174" s="30">
        <v>1</v>
      </c>
    </row>
    <row r="175" spans="1:3" x14ac:dyDescent="0.2">
      <c r="A175" t="s">
        <v>312</v>
      </c>
      <c r="B175" t="s">
        <v>168</v>
      </c>
      <c r="C175" s="30">
        <v>1</v>
      </c>
    </row>
    <row r="176" spans="1:3" x14ac:dyDescent="0.2">
      <c r="A176" t="s">
        <v>313</v>
      </c>
      <c r="B176" t="s">
        <v>314</v>
      </c>
      <c r="C176" s="30">
        <v>1</v>
      </c>
    </row>
    <row r="177" spans="1:3" x14ac:dyDescent="0.2">
      <c r="A177" t="s">
        <v>315</v>
      </c>
      <c r="B177" t="s">
        <v>38</v>
      </c>
      <c r="C177" s="30">
        <v>1</v>
      </c>
    </row>
    <row r="178" spans="1:3" x14ac:dyDescent="0.2">
      <c r="A178" t="s">
        <v>570</v>
      </c>
      <c r="B178" t="s">
        <v>213</v>
      </c>
      <c r="C178" s="30">
        <v>1</v>
      </c>
    </row>
    <row r="179" spans="1:3" x14ac:dyDescent="0.2">
      <c r="A179" t="s">
        <v>316</v>
      </c>
      <c r="B179" t="s">
        <v>314</v>
      </c>
      <c r="C179" s="30">
        <v>1</v>
      </c>
    </row>
    <row r="180" spans="1:3" x14ac:dyDescent="0.2">
      <c r="A180" t="s">
        <v>317</v>
      </c>
      <c r="B180" t="s">
        <v>314</v>
      </c>
      <c r="C180" s="30">
        <v>1</v>
      </c>
    </row>
    <row r="181" spans="1:3" x14ac:dyDescent="0.2">
      <c r="A181" t="s">
        <v>318</v>
      </c>
      <c r="B181" t="s">
        <v>36</v>
      </c>
      <c r="C181" s="30">
        <v>1</v>
      </c>
    </row>
    <row r="182" spans="1:3" x14ac:dyDescent="0.2">
      <c r="A182" t="s">
        <v>319</v>
      </c>
      <c r="B182" t="s">
        <v>111</v>
      </c>
      <c r="C182" s="30">
        <v>1</v>
      </c>
    </row>
    <row r="183" spans="1:3" x14ac:dyDescent="0.2">
      <c r="A183" t="s">
        <v>320</v>
      </c>
      <c r="B183" t="s">
        <v>74</v>
      </c>
      <c r="C183" s="30">
        <v>1</v>
      </c>
    </row>
    <row r="184" spans="1:3" x14ac:dyDescent="0.2">
      <c r="A184" t="s">
        <v>321</v>
      </c>
      <c r="B184" t="s">
        <v>322</v>
      </c>
      <c r="C184" s="30">
        <v>1</v>
      </c>
    </row>
    <row r="185" spans="1:3" x14ac:dyDescent="0.2">
      <c r="A185" t="s">
        <v>323</v>
      </c>
      <c r="B185" t="s">
        <v>234</v>
      </c>
      <c r="C185" s="30">
        <v>1</v>
      </c>
    </row>
    <row r="186" spans="1:3" x14ac:dyDescent="0.2">
      <c r="A186" t="s">
        <v>324</v>
      </c>
      <c r="B186" t="s">
        <v>210</v>
      </c>
      <c r="C186" s="30">
        <v>1</v>
      </c>
    </row>
    <row r="187" spans="1:3" x14ac:dyDescent="0.2">
      <c r="A187" t="s">
        <v>325</v>
      </c>
      <c r="B187" t="s">
        <v>326</v>
      </c>
      <c r="C187" s="30">
        <v>1</v>
      </c>
    </row>
    <row r="188" spans="1:3" x14ac:dyDescent="0.2">
      <c r="A188" t="s">
        <v>327</v>
      </c>
      <c r="B188" t="s">
        <v>234</v>
      </c>
      <c r="C188" s="30">
        <v>1</v>
      </c>
    </row>
    <row r="189" spans="1:3" x14ac:dyDescent="0.2">
      <c r="A189" t="s">
        <v>328</v>
      </c>
      <c r="B189" t="s">
        <v>196</v>
      </c>
      <c r="C189" s="30">
        <v>1</v>
      </c>
    </row>
    <row r="190" spans="1:3" x14ac:dyDescent="0.2">
      <c r="A190" t="s">
        <v>329</v>
      </c>
      <c r="B190" t="s">
        <v>234</v>
      </c>
      <c r="C190" s="30">
        <v>1</v>
      </c>
    </row>
    <row r="191" spans="1:3" x14ac:dyDescent="0.2">
      <c r="A191" t="s">
        <v>330</v>
      </c>
      <c r="B191" t="s">
        <v>173</v>
      </c>
      <c r="C191" s="30">
        <v>1</v>
      </c>
    </row>
    <row r="192" spans="1:3" x14ac:dyDescent="0.2">
      <c r="A192" t="s">
        <v>331</v>
      </c>
      <c r="B192" t="s">
        <v>314</v>
      </c>
      <c r="C192" s="30">
        <v>1</v>
      </c>
    </row>
    <row r="193" spans="1:3" x14ac:dyDescent="0.2">
      <c r="A193" t="s">
        <v>332</v>
      </c>
      <c r="B193" t="s">
        <v>75</v>
      </c>
      <c r="C193" s="30">
        <v>1</v>
      </c>
    </row>
    <row r="194" spans="1:3" x14ac:dyDescent="0.2">
      <c r="A194" t="s">
        <v>333</v>
      </c>
      <c r="B194" t="s">
        <v>36</v>
      </c>
      <c r="C194" s="30">
        <v>1</v>
      </c>
    </row>
    <row r="195" spans="1:3" x14ac:dyDescent="0.2">
      <c r="A195" t="s">
        <v>334</v>
      </c>
      <c r="B195" t="s">
        <v>196</v>
      </c>
      <c r="C195" s="30">
        <v>1</v>
      </c>
    </row>
    <row r="196" spans="1:3" x14ac:dyDescent="0.2">
      <c r="A196" t="s">
        <v>335</v>
      </c>
      <c r="B196" t="s">
        <v>213</v>
      </c>
      <c r="C196" s="30">
        <v>1</v>
      </c>
    </row>
    <row r="197" spans="1:3" x14ac:dyDescent="0.2">
      <c r="A197" t="s">
        <v>336</v>
      </c>
      <c r="B197" t="s">
        <v>26</v>
      </c>
      <c r="C197" s="30">
        <v>1</v>
      </c>
    </row>
    <row r="198" spans="1:3" x14ac:dyDescent="0.2">
      <c r="A198" t="s">
        <v>337</v>
      </c>
      <c r="B198" t="s">
        <v>309</v>
      </c>
      <c r="C198" s="30">
        <v>1</v>
      </c>
    </row>
    <row r="199" spans="1:3" x14ac:dyDescent="0.2">
      <c r="A199" t="s">
        <v>338</v>
      </c>
      <c r="B199" t="s">
        <v>213</v>
      </c>
      <c r="C199" s="30">
        <v>1</v>
      </c>
    </row>
    <row r="200" spans="1:3" x14ac:dyDescent="0.2">
      <c r="A200" t="s">
        <v>339</v>
      </c>
      <c r="B200" t="s">
        <v>196</v>
      </c>
      <c r="C200" s="30">
        <v>1</v>
      </c>
    </row>
    <row r="201" spans="1:3" x14ac:dyDescent="0.2">
      <c r="A201" t="s">
        <v>340</v>
      </c>
      <c r="B201" t="s">
        <v>322</v>
      </c>
      <c r="C201" s="30">
        <v>1</v>
      </c>
    </row>
    <row r="202" spans="1:3" x14ac:dyDescent="0.2">
      <c r="A202" t="s">
        <v>341</v>
      </c>
      <c r="B202" t="s">
        <v>115</v>
      </c>
      <c r="C202" s="30">
        <v>1</v>
      </c>
    </row>
    <row r="203" spans="1:3" x14ac:dyDescent="0.2">
      <c r="A203" t="s">
        <v>342</v>
      </c>
      <c r="B203" t="s">
        <v>168</v>
      </c>
      <c r="C203" s="30">
        <v>1</v>
      </c>
    </row>
    <row r="204" spans="1:3" x14ac:dyDescent="0.2">
      <c r="A204" t="s">
        <v>343</v>
      </c>
      <c r="B204" t="s">
        <v>111</v>
      </c>
      <c r="C204" s="30">
        <v>1</v>
      </c>
    </row>
    <row r="205" spans="1:3" x14ac:dyDescent="0.2">
      <c r="A205" t="s">
        <v>344</v>
      </c>
      <c r="B205" t="s">
        <v>158</v>
      </c>
      <c r="C205" s="30">
        <v>1</v>
      </c>
    </row>
    <row r="206" spans="1:3" x14ac:dyDescent="0.2">
      <c r="A206" t="s">
        <v>345</v>
      </c>
      <c r="B206" t="s">
        <v>322</v>
      </c>
      <c r="C206" s="30">
        <v>1</v>
      </c>
    </row>
    <row r="207" spans="1:3" x14ac:dyDescent="0.2">
      <c r="A207" t="s">
        <v>346</v>
      </c>
      <c r="B207" t="s">
        <v>58</v>
      </c>
      <c r="C207" s="30">
        <v>1</v>
      </c>
    </row>
    <row r="208" spans="1:3" x14ac:dyDescent="0.2">
      <c r="A208" t="s">
        <v>347</v>
      </c>
      <c r="B208" t="s">
        <v>322</v>
      </c>
      <c r="C208" s="30">
        <v>1</v>
      </c>
    </row>
    <row r="209" spans="1:3" x14ac:dyDescent="0.2">
      <c r="A209" t="s">
        <v>348</v>
      </c>
      <c r="B209" t="s">
        <v>302</v>
      </c>
      <c r="C209" s="30">
        <v>1</v>
      </c>
    </row>
    <row r="210" spans="1:3" x14ac:dyDescent="0.2">
      <c r="A210" t="s">
        <v>349</v>
      </c>
      <c r="B210" t="s">
        <v>58</v>
      </c>
      <c r="C210" s="30">
        <v>1</v>
      </c>
    </row>
    <row r="211" spans="1:3" x14ac:dyDescent="0.2">
      <c r="A211" t="s">
        <v>350</v>
      </c>
      <c r="B211" t="s">
        <v>114</v>
      </c>
      <c r="C211" s="30">
        <v>1</v>
      </c>
    </row>
    <row r="212" spans="1:3" x14ac:dyDescent="0.2">
      <c r="A212" t="s">
        <v>351</v>
      </c>
      <c r="B212" t="s">
        <v>58</v>
      </c>
      <c r="C212" s="30">
        <v>1</v>
      </c>
    </row>
    <row r="213" spans="1:3" x14ac:dyDescent="0.2">
      <c r="A213" t="s">
        <v>352</v>
      </c>
      <c r="B213" t="s">
        <v>210</v>
      </c>
      <c r="C213" s="30">
        <v>1</v>
      </c>
    </row>
    <row r="214" spans="1:3" x14ac:dyDescent="0.2">
      <c r="A214" t="s">
        <v>353</v>
      </c>
      <c r="B214" t="s">
        <v>58</v>
      </c>
      <c r="C214" s="30">
        <v>1</v>
      </c>
    </row>
    <row r="215" spans="1:3" x14ac:dyDescent="0.2">
      <c r="A215" t="s">
        <v>354</v>
      </c>
      <c r="B215" t="s">
        <v>31</v>
      </c>
      <c r="C215" s="30">
        <v>1</v>
      </c>
    </row>
    <row r="216" spans="1:3" x14ac:dyDescent="0.2">
      <c r="A216" t="s">
        <v>355</v>
      </c>
      <c r="B216" t="s">
        <v>356</v>
      </c>
      <c r="C216" s="30">
        <v>1</v>
      </c>
    </row>
    <row r="217" spans="1:3" x14ac:dyDescent="0.2">
      <c r="A217" t="s">
        <v>357</v>
      </c>
      <c r="B217" t="s">
        <v>185</v>
      </c>
      <c r="C217" s="30">
        <v>1</v>
      </c>
    </row>
    <row r="218" spans="1:3" x14ac:dyDescent="0.2">
      <c r="A218" t="s">
        <v>358</v>
      </c>
      <c r="B218" t="s">
        <v>73</v>
      </c>
      <c r="C218" s="30">
        <v>1</v>
      </c>
    </row>
    <row r="219" spans="1:3" x14ac:dyDescent="0.2">
      <c r="A219" t="s">
        <v>359</v>
      </c>
      <c r="B219" t="s">
        <v>134</v>
      </c>
      <c r="C219" s="30">
        <v>1</v>
      </c>
    </row>
    <row r="220" spans="1:3" x14ac:dyDescent="0.2">
      <c r="A220" t="s">
        <v>360</v>
      </c>
      <c r="B220" t="s">
        <v>74</v>
      </c>
      <c r="C220" s="30">
        <v>1</v>
      </c>
    </row>
    <row r="221" spans="1:3" x14ac:dyDescent="0.2">
      <c r="A221" t="s">
        <v>361</v>
      </c>
      <c r="B221" t="s">
        <v>223</v>
      </c>
      <c r="C221" s="30">
        <v>1</v>
      </c>
    </row>
    <row r="222" spans="1:3" x14ac:dyDescent="0.2">
      <c r="A222" t="s">
        <v>362</v>
      </c>
      <c r="B222" t="s">
        <v>113</v>
      </c>
      <c r="C222" s="30">
        <v>1</v>
      </c>
    </row>
    <row r="223" spans="1:3" x14ac:dyDescent="0.2">
      <c r="A223" t="s">
        <v>363</v>
      </c>
      <c r="B223" t="s">
        <v>77</v>
      </c>
      <c r="C223" s="30">
        <v>1</v>
      </c>
    </row>
    <row r="224" spans="1:3" x14ac:dyDescent="0.2">
      <c r="A224" t="s">
        <v>364</v>
      </c>
      <c r="B224" t="s">
        <v>173</v>
      </c>
      <c r="C224" s="30">
        <v>1</v>
      </c>
    </row>
    <row r="225" spans="1:3" x14ac:dyDescent="0.2">
      <c r="A225" t="s">
        <v>365</v>
      </c>
      <c r="B225" t="s">
        <v>72</v>
      </c>
      <c r="C225" s="30">
        <v>1</v>
      </c>
    </row>
    <row r="226" spans="1:3" x14ac:dyDescent="0.2">
      <c r="A226" t="s">
        <v>366</v>
      </c>
      <c r="B226" t="s">
        <v>168</v>
      </c>
      <c r="C226" s="30">
        <v>1</v>
      </c>
    </row>
    <row r="227" spans="1:3" x14ac:dyDescent="0.2">
      <c r="A227" t="s">
        <v>367</v>
      </c>
      <c r="B227" t="s">
        <v>144</v>
      </c>
      <c r="C227" s="30">
        <v>1</v>
      </c>
    </row>
    <row r="228" spans="1:3" x14ac:dyDescent="0.2">
      <c r="A228" t="s">
        <v>368</v>
      </c>
      <c r="B228" t="s">
        <v>369</v>
      </c>
      <c r="C228" s="30">
        <v>1</v>
      </c>
    </row>
    <row r="229" spans="1:3" x14ac:dyDescent="0.2">
      <c r="A229" t="s">
        <v>370</v>
      </c>
      <c r="B229" t="s">
        <v>39</v>
      </c>
      <c r="C229" s="30">
        <v>1</v>
      </c>
    </row>
    <row r="230" spans="1:3" x14ac:dyDescent="0.2">
      <c r="A230" t="s">
        <v>371</v>
      </c>
      <c r="B230" t="s">
        <v>356</v>
      </c>
      <c r="C230" s="30">
        <v>1</v>
      </c>
    </row>
    <row r="231" spans="1:3" x14ac:dyDescent="0.2">
      <c r="A231" t="s">
        <v>372</v>
      </c>
      <c r="B231" t="s">
        <v>356</v>
      </c>
      <c r="C231" s="30">
        <v>1</v>
      </c>
    </row>
    <row r="232" spans="1:3" x14ac:dyDescent="0.2">
      <c r="A232" t="s">
        <v>373</v>
      </c>
      <c r="B232" t="s">
        <v>72</v>
      </c>
      <c r="C232" s="30">
        <v>1</v>
      </c>
    </row>
    <row r="233" spans="1:3" x14ac:dyDescent="0.2">
      <c r="A233" t="s">
        <v>571</v>
      </c>
      <c r="B233" t="s">
        <v>31</v>
      </c>
      <c r="C233" s="30">
        <v>1</v>
      </c>
    </row>
    <row r="234" spans="1:3" x14ac:dyDescent="0.2">
      <c r="A234" t="s">
        <v>374</v>
      </c>
      <c r="B234" t="s">
        <v>375</v>
      </c>
      <c r="C234" s="30">
        <v>1</v>
      </c>
    </row>
    <row r="235" spans="1:3" x14ac:dyDescent="0.2">
      <c r="A235" t="s">
        <v>376</v>
      </c>
      <c r="B235" t="s">
        <v>114</v>
      </c>
      <c r="C235" s="30">
        <v>1</v>
      </c>
    </row>
    <row r="236" spans="1:3" x14ac:dyDescent="0.2">
      <c r="A236" t="s">
        <v>377</v>
      </c>
      <c r="B236" t="s">
        <v>375</v>
      </c>
      <c r="C236" s="30">
        <v>1</v>
      </c>
    </row>
    <row r="237" spans="1:3" x14ac:dyDescent="0.2">
      <c r="A237" t="s">
        <v>378</v>
      </c>
      <c r="B237" t="s">
        <v>144</v>
      </c>
      <c r="C237" s="30">
        <v>1</v>
      </c>
    </row>
    <row r="238" spans="1:3" x14ac:dyDescent="0.2">
      <c r="A238" t="s">
        <v>379</v>
      </c>
      <c r="B238" t="s">
        <v>35</v>
      </c>
      <c r="C238" s="30">
        <v>1</v>
      </c>
    </row>
    <row r="239" spans="1:3" x14ac:dyDescent="0.2">
      <c r="A239" t="s">
        <v>380</v>
      </c>
      <c r="B239" t="s">
        <v>37</v>
      </c>
      <c r="C239" s="30">
        <v>1</v>
      </c>
    </row>
    <row r="240" spans="1:3" x14ac:dyDescent="0.2">
      <c r="A240" t="s">
        <v>381</v>
      </c>
      <c r="B240" t="s">
        <v>223</v>
      </c>
      <c r="C240" s="30">
        <v>1</v>
      </c>
    </row>
    <row r="241" spans="1:3" x14ac:dyDescent="0.2">
      <c r="A241" t="s">
        <v>382</v>
      </c>
      <c r="B241" t="s">
        <v>76</v>
      </c>
      <c r="C241" s="30">
        <v>1</v>
      </c>
    </row>
    <row r="242" spans="1:3" x14ac:dyDescent="0.2">
      <c r="A242" t="s">
        <v>383</v>
      </c>
      <c r="B242" t="s">
        <v>39</v>
      </c>
      <c r="C242" s="30">
        <v>1</v>
      </c>
    </row>
    <row r="243" spans="1:3" x14ac:dyDescent="0.2">
      <c r="A243" t="s">
        <v>384</v>
      </c>
      <c r="B243" t="s">
        <v>385</v>
      </c>
      <c r="C243" s="30">
        <v>1</v>
      </c>
    </row>
    <row r="244" spans="1:3" x14ac:dyDescent="0.2">
      <c r="A244" t="s">
        <v>386</v>
      </c>
      <c r="B244" t="s">
        <v>269</v>
      </c>
      <c r="C244" s="30">
        <v>1</v>
      </c>
    </row>
    <row r="245" spans="1:3" x14ac:dyDescent="0.2">
      <c r="A245" t="s">
        <v>387</v>
      </c>
      <c r="B245" t="s">
        <v>41</v>
      </c>
      <c r="C245" s="30">
        <v>1</v>
      </c>
    </row>
    <row r="246" spans="1:3" x14ac:dyDescent="0.2">
      <c r="A246" t="s">
        <v>388</v>
      </c>
      <c r="B246" t="s">
        <v>36</v>
      </c>
      <c r="C246" s="30">
        <v>1</v>
      </c>
    </row>
    <row r="247" spans="1:3" x14ac:dyDescent="0.2">
      <c r="A247" t="s">
        <v>389</v>
      </c>
      <c r="B247" t="s">
        <v>213</v>
      </c>
      <c r="C247" s="30">
        <v>1</v>
      </c>
    </row>
    <row r="248" spans="1:3" x14ac:dyDescent="0.2">
      <c r="A248" t="s">
        <v>390</v>
      </c>
      <c r="B248" t="s">
        <v>369</v>
      </c>
      <c r="C248" s="30">
        <v>1</v>
      </c>
    </row>
    <row r="249" spans="1:3" x14ac:dyDescent="0.2">
      <c r="A249" t="s">
        <v>572</v>
      </c>
      <c r="B249" t="s">
        <v>37</v>
      </c>
      <c r="C249" s="30">
        <v>1</v>
      </c>
    </row>
    <row r="250" spans="1:3" x14ac:dyDescent="0.2">
      <c r="A250" t="s">
        <v>391</v>
      </c>
      <c r="B250" t="s">
        <v>58</v>
      </c>
      <c r="C250" s="30">
        <v>1</v>
      </c>
    </row>
    <row r="251" spans="1:3" x14ac:dyDescent="0.2">
      <c r="A251" t="s">
        <v>392</v>
      </c>
      <c r="B251" t="s">
        <v>223</v>
      </c>
      <c r="C251" s="30">
        <v>1</v>
      </c>
    </row>
    <row r="252" spans="1:3" x14ac:dyDescent="0.2">
      <c r="A252" t="s">
        <v>393</v>
      </c>
      <c r="B252" t="s">
        <v>322</v>
      </c>
      <c r="C252" s="30">
        <v>1</v>
      </c>
    </row>
    <row r="253" spans="1:3" x14ac:dyDescent="0.2">
      <c r="A253" t="s">
        <v>394</v>
      </c>
      <c r="B253" t="s">
        <v>72</v>
      </c>
      <c r="C253" s="30">
        <v>1</v>
      </c>
    </row>
    <row r="254" spans="1:3" x14ac:dyDescent="0.2">
      <c r="A254" t="s">
        <v>395</v>
      </c>
      <c r="B254" t="s">
        <v>40</v>
      </c>
      <c r="C254" s="30">
        <v>1</v>
      </c>
    </row>
    <row r="255" spans="1:3" x14ac:dyDescent="0.2">
      <c r="A255" t="s">
        <v>396</v>
      </c>
      <c r="B255" t="s">
        <v>77</v>
      </c>
      <c r="C255" s="30">
        <v>1</v>
      </c>
    </row>
    <row r="256" spans="1:3" x14ac:dyDescent="0.2">
      <c r="A256" t="s">
        <v>397</v>
      </c>
      <c r="B256" t="s">
        <v>112</v>
      </c>
      <c r="C256" s="30">
        <v>1</v>
      </c>
    </row>
    <row r="257" spans="1:3" x14ac:dyDescent="0.2">
      <c r="A257" t="s">
        <v>398</v>
      </c>
      <c r="B257" t="s">
        <v>173</v>
      </c>
      <c r="C257" s="30">
        <v>1</v>
      </c>
    </row>
    <row r="258" spans="1:3" x14ac:dyDescent="0.2">
      <c r="A258" t="s">
        <v>399</v>
      </c>
      <c r="B258" t="s">
        <v>114</v>
      </c>
      <c r="C258" s="30">
        <v>1</v>
      </c>
    </row>
    <row r="259" spans="1:3" x14ac:dyDescent="0.2">
      <c r="A259" t="s">
        <v>400</v>
      </c>
      <c r="B259" t="s">
        <v>124</v>
      </c>
      <c r="C259" s="30">
        <v>1</v>
      </c>
    </row>
    <row r="260" spans="1:3" x14ac:dyDescent="0.2">
      <c r="A260" t="s">
        <v>401</v>
      </c>
      <c r="B260" t="s">
        <v>113</v>
      </c>
      <c r="C260" s="30">
        <v>1</v>
      </c>
    </row>
    <row r="261" spans="1:3" x14ac:dyDescent="0.2">
      <c r="A261" t="s">
        <v>402</v>
      </c>
      <c r="B261" t="s">
        <v>77</v>
      </c>
      <c r="C261" s="30">
        <v>1</v>
      </c>
    </row>
    <row r="262" spans="1:3" x14ac:dyDescent="0.2">
      <c r="A262" t="s">
        <v>403</v>
      </c>
      <c r="B262" t="s">
        <v>234</v>
      </c>
      <c r="C262" s="30">
        <v>1</v>
      </c>
    </row>
    <row r="263" spans="1:3" x14ac:dyDescent="0.2">
      <c r="A263" t="s">
        <v>404</v>
      </c>
      <c r="B263" t="s">
        <v>210</v>
      </c>
      <c r="C263" s="30">
        <v>1</v>
      </c>
    </row>
    <row r="264" spans="1:3" x14ac:dyDescent="0.2">
      <c r="A264" t="s">
        <v>405</v>
      </c>
      <c r="B264" t="s">
        <v>150</v>
      </c>
      <c r="C264" s="30">
        <v>1</v>
      </c>
    </row>
    <row r="265" spans="1:3" x14ac:dyDescent="0.2">
      <c r="A265" t="s">
        <v>573</v>
      </c>
      <c r="B265" t="s">
        <v>41</v>
      </c>
      <c r="C265" s="30">
        <v>1</v>
      </c>
    </row>
    <row r="266" spans="1:3" x14ac:dyDescent="0.2">
      <c r="A266" t="s">
        <v>406</v>
      </c>
      <c r="B266" t="s">
        <v>41</v>
      </c>
      <c r="C266" s="30">
        <v>1</v>
      </c>
    </row>
    <row r="267" spans="1:3" x14ac:dyDescent="0.2">
      <c r="A267" t="s">
        <v>407</v>
      </c>
      <c r="B267" t="s">
        <v>58</v>
      </c>
      <c r="C267" s="30">
        <v>1</v>
      </c>
    </row>
    <row r="268" spans="1:3" x14ac:dyDescent="0.2">
      <c r="A268" t="s">
        <v>408</v>
      </c>
      <c r="B268" t="s">
        <v>124</v>
      </c>
      <c r="C268" s="30">
        <v>1</v>
      </c>
    </row>
    <row r="269" spans="1:3" x14ac:dyDescent="0.2">
      <c r="A269" t="s">
        <v>409</v>
      </c>
      <c r="B269" t="s">
        <v>27</v>
      </c>
      <c r="C269" s="30">
        <v>1</v>
      </c>
    </row>
    <row r="270" spans="1:3" x14ac:dyDescent="0.2">
      <c r="A270" t="s">
        <v>410</v>
      </c>
      <c r="B270" t="s">
        <v>356</v>
      </c>
      <c r="C270" s="30">
        <v>1</v>
      </c>
    </row>
    <row r="271" spans="1:3" x14ac:dyDescent="0.2">
      <c r="A271" t="s">
        <v>411</v>
      </c>
      <c r="B271" t="s">
        <v>58</v>
      </c>
      <c r="C271" s="30">
        <v>1</v>
      </c>
    </row>
    <row r="272" spans="1:3" x14ac:dyDescent="0.2">
      <c r="A272" t="s">
        <v>412</v>
      </c>
      <c r="B272" t="s">
        <v>37</v>
      </c>
      <c r="C272" s="30">
        <v>1</v>
      </c>
    </row>
    <row r="273" spans="1:3" x14ac:dyDescent="0.2">
      <c r="A273" t="s">
        <v>413</v>
      </c>
      <c r="B273" t="s">
        <v>158</v>
      </c>
      <c r="C273" s="30">
        <v>1</v>
      </c>
    </row>
    <row r="274" spans="1:3" x14ac:dyDescent="0.2">
      <c r="A274" t="s">
        <v>414</v>
      </c>
      <c r="B274" t="s">
        <v>144</v>
      </c>
      <c r="C274" s="30">
        <v>1</v>
      </c>
    </row>
    <row r="275" spans="1:3" x14ac:dyDescent="0.2">
      <c r="A275" t="s">
        <v>415</v>
      </c>
      <c r="B275" t="s">
        <v>69</v>
      </c>
      <c r="C275" s="30">
        <v>1</v>
      </c>
    </row>
    <row r="276" spans="1:3" x14ac:dyDescent="0.2">
      <c r="A276" t="s">
        <v>416</v>
      </c>
      <c r="B276" t="s">
        <v>144</v>
      </c>
      <c r="C276" s="30">
        <v>1</v>
      </c>
    </row>
    <row r="277" spans="1:3" x14ac:dyDescent="0.2">
      <c r="A277" t="s">
        <v>417</v>
      </c>
      <c r="B277" t="s">
        <v>35</v>
      </c>
      <c r="C277" s="30">
        <v>1</v>
      </c>
    </row>
    <row r="278" spans="1:3" x14ac:dyDescent="0.2">
      <c r="A278" t="s">
        <v>418</v>
      </c>
      <c r="B278" t="s">
        <v>322</v>
      </c>
      <c r="C278" s="30">
        <v>1</v>
      </c>
    </row>
    <row r="279" spans="1:3" x14ac:dyDescent="0.2">
      <c r="A279" t="s">
        <v>419</v>
      </c>
      <c r="B279" t="s">
        <v>134</v>
      </c>
      <c r="C279" s="30">
        <v>1</v>
      </c>
    </row>
    <row r="280" spans="1:3" x14ac:dyDescent="0.2">
      <c r="A280" t="s">
        <v>420</v>
      </c>
      <c r="B280" t="s">
        <v>58</v>
      </c>
      <c r="C280" s="30">
        <v>1</v>
      </c>
    </row>
    <row r="281" spans="1:3" x14ac:dyDescent="0.2">
      <c r="A281" t="s">
        <v>421</v>
      </c>
      <c r="B281" t="s">
        <v>134</v>
      </c>
      <c r="C281" s="30">
        <v>1</v>
      </c>
    </row>
    <row r="282" spans="1:3" x14ac:dyDescent="0.2">
      <c r="A282" t="s">
        <v>422</v>
      </c>
      <c r="B282" t="s">
        <v>36</v>
      </c>
      <c r="C282" s="30">
        <v>1</v>
      </c>
    </row>
    <row r="283" spans="1:3" x14ac:dyDescent="0.2">
      <c r="A283" t="s">
        <v>423</v>
      </c>
      <c r="B283" t="s">
        <v>182</v>
      </c>
      <c r="C283" s="30">
        <v>1</v>
      </c>
    </row>
    <row r="284" spans="1:3" x14ac:dyDescent="0.2">
      <c r="A284" t="s">
        <v>424</v>
      </c>
      <c r="B284" t="s">
        <v>196</v>
      </c>
      <c r="C284" s="30">
        <v>1</v>
      </c>
    </row>
    <row r="285" spans="1:3" x14ac:dyDescent="0.2">
      <c r="A285" t="s">
        <v>425</v>
      </c>
      <c r="B285" t="s">
        <v>112</v>
      </c>
      <c r="C285" s="30">
        <v>1</v>
      </c>
    </row>
    <row r="286" spans="1:3" x14ac:dyDescent="0.2">
      <c r="A286" t="s">
        <v>426</v>
      </c>
      <c r="B286" t="s">
        <v>30</v>
      </c>
      <c r="C286" s="30">
        <v>1</v>
      </c>
    </row>
    <row r="287" spans="1:3" x14ac:dyDescent="0.2">
      <c r="A287" t="s">
        <v>427</v>
      </c>
      <c r="B287" t="s">
        <v>428</v>
      </c>
      <c r="C287" s="30">
        <v>1</v>
      </c>
    </row>
    <row r="288" spans="1:3" x14ac:dyDescent="0.2">
      <c r="A288" t="s">
        <v>429</v>
      </c>
      <c r="B288" t="s">
        <v>112</v>
      </c>
      <c r="C288" s="30">
        <v>1</v>
      </c>
    </row>
    <row r="289" spans="1:3" x14ac:dyDescent="0.2">
      <c r="A289" t="s">
        <v>430</v>
      </c>
      <c r="B289" t="s">
        <v>77</v>
      </c>
      <c r="C289" s="30">
        <v>1</v>
      </c>
    </row>
    <row r="290" spans="1:3" x14ac:dyDescent="0.2">
      <c r="A290" t="s">
        <v>431</v>
      </c>
      <c r="B290" t="s">
        <v>196</v>
      </c>
      <c r="C290" s="30">
        <v>1</v>
      </c>
    </row>
    <row r="291" spans="1:3" x14ac:dyDescent="0.2">
      <c r="A291" t="s">
        <v>432</v>
      </c>
      <c r="B291" t="s">
        <v>76</v>
      </c>
      <c r="C291" s="30">
        <v>1</v>
      </c>
    </row>
    <row r="292" spans="1:3" x14ac:dyDescent="0.2">
      <c r="A292" t="s">
        <v>433</v>
      </c>
      <c r="B292" t="s">
        <v>213</v>
      </c>
      <c r="C292" s="30">
        <v>1</v>
      </c>
    </row>
    <row r="293" spans="1:3" x14ac:dyDescent="0.2">
      <c r="A293" t="s">
        <v>434</v>
      </c>
      <c r="B293" t="s">
        <v>74</v>
      </c>
      <c r="C293" s="30">
        <v>1</v>
      </c>
    </row>
    <row r="294" spans="1:3" x14ac:dyDescent="0.2">
      <c r="A294" t="s">
        <v>435</v>
      </c>
      <c r="B294" t="s">
        <v>112</v>
      </c>
      <c r="C294" s="30">
        <v>1</v>
      </c>
    </row>
    <row r="295" spans="1:3" x14ac:dyDescent="0.2">
      <c r="A295" t="s">
        <v>436</v>
      </c>
      <c r="B295" t="s">
        <v>74</v>
      </c>
      <c r="C295" s="30">
        <v>1</v>
      </c>
    </row>
    <row r="296" spans="1:3" x14ac:dyDescent="0.2">
      <c r="A296" t="s">
        <v>437</v>
      </c>
      <c r="B296" t="s">
        <v>173</v>
      </c>
      <c r="C296" s="30">
        <v>1</v>
      </c>
    </row>
    <row r="297" spans="1:3" x14ac:dyDescent="0.2">
      <c r="A297" t="s">
        <v>438</v>
      </c>
      <c r="B297" t="s">
        <v>210</v>
      </c>
      <c r="C297" s="30">
        <v>1</v>
      </c>
    </row>
    <row r="298" spans="1:3" x14ac:dyDescent="0.2">
      <c r="A298" t="s">
        <v>439</v>
      </c>
      <c r="B298" t="s">
        <v>74</v>
      </c>
      <c r="C298" s="30">
        <v>1</v>
      </c>
    </row>
    <row r="299" spans="1:3" x14ac:dyDescent="0.2">
      <c r="A299" t="s">
        <v>440</v>
      </c>
      <c r="B299" t="s">
        <v>289</v>
      </c>
      <c r="C299" s="30">
        <v>1</v>
      </c>
    </row>
    <row r="300" spans="1:3" x14ac:dyDescent="0.2">
      <c r="A300" t="s">
        <v>441</v>
      </c>
      <c r="B300" t="s">
        <v>69</v>
      </c>
      <c r="C300" s="30">
        <v>1</v>
      </c>
    </row>
    <row r="301" spans="1:3" x14ac:dyDescent="0.2">
      <c r="A301" t="s">
        <v>442</v>
      </c>
      <c r="B301" t="s">
        <v>73</v>
      </c>
      <c r="C301" s="30">
        <v>1</v>
      </c>
    </row>
    <row r="302" spans="1:3" x14ac:dyDescent="0.2">
      <c r="A302" t="s">
        <v>443</v>
      </c>
      <c r="B302" t="s">
        <v>134</v>
      </c>
      <c r="C302" s="30">
        <v>1</v>
      </c>
    </row>
    <row r="303" spans="1:3" x14ac:dyDescent="0.2">
      <c r="A303" t="s">
        <v>444</v>
      </c>
      <c r="B303" t="s">
        <v>144</v>
      </c>
      <c r="C303" s="30">
        <v>1</v>
      </c>
    </row>
    <row r="304" spans="1:3" x14ac:dyDescent="0.2">
      <c r="A304" t="s">
        <v>445</v>
      </c>
      <c r="B304" t="s">
        <v>74</v>
      </c>
      <c r="C304" s="30">
        <v>1</v>
      </c>
    </row>
    <row r="305" spans="1:3" x14ac:dyDescent="0.2">
      <c r="A305" t="s">
        <v>446</v>
      </c>
      <c r="B305" t="s">
        <v>40</v>
      </c>
      <c r="C305" s="30">
        <v>1</v>
      </c>
    </row>
    <row r="306" spans="1:3" x14ac:dyDescent="0.2">
      <c r="A306" t="s">
        <v>447</v>
      </c>
      <c r="B306" t="s">
        <v>150</v>
      </c>
      <c r="C306" s="30">
        <v>1</v>
      </c>
    </row>
    <row r="307" spans="1:3" x14ac:dyDescent="0.2">
      <c r="A307" t="s">
        <v>448</v>
      </c>
      <c r="B307" t="s">
        <v>76</v>
      </c>
      <c r="C307" s="30">
        <v>1</v>
      </c>
    </row>
    <row r="308" spans="1:3" x14ac:dyDescent="0.2">
      <c r="A308" t="s">
        <v>449</v>
      </c>
      <c r="B308" t="s">
        <v>114</v>
      </c>
      <c r="C308" s="30">
        <v>1</v>
      </c>
    </row>
    <row r="309" spans="1:3" x14ac:dyDescent="0.2">
      <c r="A309" t="s">
        <v>450</v>
      </c>
      <c r="B309" t="s">
        <v>173</v>
      </c>
      <c r="C309" s="30">
        <v>1</v>
      </c>
    </row>
    <row r="310" spans="1:3" x14ac:dyDescent="0.2">
      <c r="A310" t="s">
        <v>451</v>
      </c>
      <c r="B310" t="s">
        <v>428</v>
      </c>
      <c r="C310" s="30">
        <v>1</v>
      </c>
    </row>
    <row r="311" spans="1:3" x14ac:dyDescent="0.2">
      <c r="A311" t="s">
        <v>452</v>
      </c>
      <c r="B311" t="s">
        <v>302</v>
      </c>
      <c r="C311" s="30">
        <v>1</v>
      </c>
    </row>
    <row r="312" spans="1:3" x14ac:dyDescent="0.2">
      <c r="A312" t="s">
        <v>453</v>
      </c>
      <c r="B312" t="s">
        <v>40</v>
      </c>
      <c r="C312" s="30">
        <v>1</v>
      </c>
    </row>
    <row r="313" spans="1:3" x14ac:dyDescent="0.2">
      <c r="A313" t="s">
        <v>454</v>
      </c>
      <c r="B313" t="s">
        <v>26</v>
      </c>
      <c r="C313" s="30">
        <v>1</v>
      </c>
    </row>
    <row r="314" spans="1:3" x14ac:dyDescent="0.2">
      <c r="A314" t="s">
        <v>455</v>
      </c>
      <c r="B314" t="s">
        <v>37</v>
      </c>
      <c r="C314" s="30">
        <v>1</v>
      </c>
    </row>
    <row r="315" spans="1:3" x14ac:dyDescent="0.2">
      <c r="A315" t="s">
        <v>456</v>
      </c>
      <c r="B315" t="s">
        <v>76</v>
      </c>
      <c r="C315" s="30">
        <v>1</v>
      </c>
    </row>
    <row r="316" spans="1:3" x14ac:dyDescent="0.2">
      <c r="A316" t="s">
        <v>457</v>
      </c>
      <c r="B316" t="s">
        <v>77</v>
      </c>
      <c r="C316" s="30">
        <v>1</v>
      </c>
    </row>
    <row r="317" spans="1:3" x14ac:dyDescent="0.2">
      <c r="A317" t="s">
        <v>458</v>
      </c>
      <c r="B317" t="s">
        <v>72</v>
      </c>
      <c r="C317" s="30">
        <v>1</v>
      </c>
    </row>
    <row r="318" spans="1:3" x14ac:dyDescent="0.2">
      <c r="A318" t="s">
        <v>459</v>
      </c>
      <c r="B318" t="s">
        <v>26</v>
      </c>
      <c r="C318" s="30">
        <v>1</v>
      </c>
    </row>
    <row r="319" spans="1:3" x14ac:dyDescent="0.2">
      <c r="A319" t="s">
        <v>460</v>
      </c>
      <c r="B319" t="s">
        <v>26</v>
      </c>
      <c r="C319" s="30">
        <v>1</v>
      </c>
    </row>
    <row r="320" spans="1:3" x14ac:dyDescent="0.2">
      <c r="A320" t="s">
        <v>461</v>
      </c>
      <c r="B320" t="s">
        <v>69</v>
      </c>
      <c r="C320" s="30">
        <v>1</v>
      </c>
    </row>
    <row r="321" spans="1:3" x14ac:dyDescent="0.2">
      <c r="A321" t="s">
        <v>462</v>
      </c>
      <c r="B321" t="s">
        <v>26</v>
      </c>
      <c r="C321" s="30">
        <v>1</v>
      </c>
    </row>
    <row r="322" spans="1:3" x14ac:dyDescent="0.2">
      <c r="A322" t="s">
        <v>463</v>
      </c>
      <c r="B322" t="s">
        <v>113</v>
      </c>
      <c r="C322" s="30">
        <v>1</v>
      </c>
    </row>
    <row r="323" spans="1:3" x14ac:dyDescent="0.2">
      <c r="A323" t="s">
        <v>464</v>
      </c>
      <c r="B323" t="s">
        <v>115</v>
      </c>
      <c r="C323" s="30">
        <v>1</v>
      </c>
    </row>
    <row r="324" spans="1:3" x14ac:dyDescent="0.2">
      <c r="A324" t="s">
        <v>465</v>
      </c>
      <c r="B324" t="s">
        <v>269</v>
      </c>
      <c r="C324" s="30">
        <v>1</v>
      </c>
    </row>
    <row r="325" spans="1:3" x14ac:dyDescent="0.2">
      <c r="A325" t="s">
        <v>466</v>
      </c>
      <c r="B325" t="s">
        <v>39</v>
      </c>
      <c r="C325" s="30">
        <v>1</v>
      </c>
    </row>
    <row r="326" spans="1:3" x14ac:dyDescent="0.2">
      <c r="A326" t="s">
        <v>467</v>
      </c>
      <c r="B326" t="s">
        <v>269</v>
      </c>
      <c r="C326" s="30">
        <v>1</v>
      </c>
    </row>
    <row r="327" spans="1:3" x14ac:dyDescent="0.2">
      <c r="A327" t="s">
        <v>468</v>
      </c>
      <c r="B327" t="s">
        <v>158</v>
      </c>
      <c r="C327" s="30">
        <v>1</v>
      </c>
    </row>
    <row r="328" spans="1:3" x14ac:dyDescent="0.2">
      <c r="A328" t="s">
        <v>469</v>
      </c>
      <c r="B328" t="s">
        <v>148</v>
      </c>
      <c r="C328" s="30">
        <v>1</v>
      </c>
    </row>
    <row r="329" spans="1:3" x14ac:dyDescent="0.2">
      <c r="A329" t="s">
        <v>470</v>
      </c>
      <c r="B329" t="s">
        <v>314</v>
      </c>
      <c r="C329" s="30">
        <v>1</v>
      </c>
    </row>
    <row r="330" spans="1:3" x14ac:dyDescent="0.2">
      <c r="A330" t="s">
        <v>471</v>
      </c>
      <c r="B330" t="s">
        <v>168</v>
      </c>
      <c r="C330" s="30">
        <v>1</v>
      </c>
    </row>
    <row r="331" spans="1:3" x14ac:dyDescent="0.2">
      <c r="A331" t="s">
        <v>472</v>
      </c>
      <c r="B331" t="s">
        <v>76</v>
      </c>
      <c r="C331" s="30">
        <v>1</v>
      </c>
    </row>
    <row r="332" spans="1:3" x14ac:dyDescent="0.2">
      <c r="A332" t="s">
        <v>473</v>
      </c>
      <c r="B332" t="s">
        <v>213</v>
      </c>
      <c r="C332" s="30">
        <v>1</v>
      </c>
    </row>
    <row r="333" spans="1:3" x14ac:dyDescent="0.2">
      <c r="A333" t="s">
        <v>474</v>
      </c>
      <c r="B333" t="s">
        <v>76</v>
      </c>
      <c r="C333" s="30">
        <v>1</v>
      </c>
    </row>
    <row r="334" spans="1:3" x14ac:dyDescent="0.2">
      <c r="A334" t="s">
        <v>475</v>
      </c>
      <c r="B334" t="s">
        <v>36</v>
      </c>
      <c r="C334" s="30">
        <v>1</v>
      </c>
    </row>
    <row r="335" spans="1:3" x14ac:dyDescent="0.2">
      <c r="A335" t="s">
        <v>476</v>
      </c>
      <c r="B335" t="s">
        <v>153</v>
      </c>
      <c r="C335" s="30">
        <v>1</v>
      </c>
    </row>
    <row r="336" spans="1:3" x14ac:dyDescent="0.2">
      <c r="A336" t="s">
        <v>477</v>
      </c>
      <c r="B336" t="s">
        <v>314</v>
      </c>
      <c r="C336" s="30">
        <v>1</v>
      </c>
    </row>
    <row r="337" spans="1:3" x14ac:dyDescent="0.2">
      <c r="A337" t="s">
        <v>478</v>
      </c>
      <c r="B337" t="s">
        <v>314</v>
      </c>
      <c r="C337" s="30">
        <v>1</v>
      </c>
    </row>
    <row r="338" spans="1:3" x14ac:dyDescent="0.2">
      <c r="A338" t="s">
        <v>479</v>
      </c>
      <c r="B338" t="s">
        <v>369</v>
      </c>
      <c r="C338" s="30">
        <v>1</v>
      </c>
    </row>
    <row r="339" spans="1:3" x14ac:dyDescent="0.2">
      <c r="A339" t="s">
        <v>480</v>
      </c>
      <c r="B339" t="s">
        <v>481</v>
      </c>
      <c r="C339" s="30">
        <v>1</v>
      </c>
    </row>
    <row r="340" spans="1:3" x14ac:dyDescent="0.2">
      <c r="A340" t="s">
        <v>482</v>
      </c>
      <c r="B340" t="s">
        <v>58</v>
      </c>
      <c r="C340" s="30">
        <v>1</v>
      </c>
    </row>
    <row r="341" spans="1:3" x14ac:dyDescent="0.2">
      <c r="A341" t="s">
        <v>483</v>
      </c>
      <c r="B341" t="s">
        <v>36</v>
      </c>
      <c r="C341" s="30">
        <v>1</v>
      </c>
    </row>
    <row r="342" spans="1:3" x14ac:dyDescent="0.2">
      <c r="A342" t="s">
        <v>484</v>
      </c>
      <c r="B342" t="s">
        <v>265</v>
      </c>
      <c r="C342" s="30">
        <v>1</v>
      </c>
    </row>
    <row r="343" spans="1:3" x14ac:dyDescent="0.2">
      <c r="A343" t="s">
        <v>485</v>
      </c>
      <c r="B343" t="s">
        <v>74</v>
      </c>
      <c r="C343" s="30">
        <v>1</v>
      </c>
    </row>
    <row r="344" spans="1:3" x14ac:dyDescent="0.2">
      <c r="A344" t="s">
        <v>486</v>
      </c>
      <c r="B344" t="s">
        <v>122</v>
      </c>
      <c r="C344" s="30">
        <v>1</v>
      </c>
    </row>
    <row r="345" spans="1:3" x14ac:dyDescent="0.2">
      <c r="A345" t="s">
        <v>487</v>
      </c>
      <c r="B345" t="s">
        <v>173</v>
      </c>
      <c r="C345" s="30">
        <v>1</v>
      </c>
    </row>
    <row r="346" spans="1:3" x14ac:dyDescent="0.2">
      <c r="A346" t="s">
        <v>488</v>
      </c>
      <c r="B346" t="s">
        <v>153</v>
      </c>
      <c r="C346" s="30">
        <v>1</v>
      </c>
    </row>
    <row r="347" spans="1:3" x14ac:dyDescent="0.2">
      <c r="A347" t="s">
        <v>489</v>
      </c>
      <c r="B347" t="s">
        <v>74</v>
      </c>
      <c r="C347" s="30">
        <v>1</v>
      </c>
    </row>
    <row r="348" spans="1:3" x14ac:dyDescent="0.2">
      <c r="A348" t="s">
        <v>490</v>
      </c>
      <c r="B348" t="s">
        <v>148</v>
      </c>
      <c r="C348" s="30">
        <v>1</v>
      </c>
    </row>
    <row r="349" spans="1:3" x14ac:dyDescent="0.2">
      <c r="A349" t="s">
        <v>491</v>
      </c>
      <c r="B349" t="s">
        <v>39</v>
      </c>
      <c r="C349" s="30">
        <v>1</v>
      </c>
    </row>
    <row r="350" spans="1:3" x14ac:dyDescent="0.2">
      <c r="A350" t="s">
        <v>492</v>
      </c>
      <c r="B350" t="s">
        <v>326</v>
      </c>
      <c r="C350" s="30">
        <v>1</v>
      </c>
    </row>
    <row r="351" spans="1:3" x14ac:dyDescent="0.2">
      <c r="A351" t="s">
        <v>493</v>
      </c>
      <c r="B351" t="s">
        <v>31</v>
      </c>
      <c r="C351" s="30">
        <v>1</v>
      </c>
    </row>
    <row r="352" spans="1:3" x14ac:dyDescent="0.2">
      <c r="A352" t="s">
        <v>494</v>
      </c>
      <c r="B352" t="s">
        <v>326</v>
      </c>
      <c r="C352" s="30">
        <v>1</v>
      </c>
    </row>
    <row r="353" spans="1:3" x14ac:dyDescent="0.2">
      <c r="A353" t="s">
        <v>495</v>
      </c>
      <c r="B353" t="s">
        <v>75</v>
      </c>
      <c r="C353" s="30">
        <v>1</v>
      </c>
    </row>
    <row r="354" spans="1:3" x14ac:dyDescent="0.2">
      <c r="A354" t="s">
        <v>496</v>
      </c>
      <c r="B354" t="s">
        <v>213</v>
      </c>
      <c r="C354" s="30">
        <v>1</v>
      </c>
    </row>
    <row r="355" spans="1:3" x14ac:dyDescent="0.2">
      <c r="A355" t="s">
        <v>497</v>
      </c>
      <c r="B355" t="s">
        <v>72</v>
      </c>
      <c r="C355" s="30">
        <v>1</v>
      </c>
    </row>
    <row r="356" spans="1:3" x14ac:dyDescent="0.2">
      <c r="A356" t="s">
        <v>498</v>
      </c>
      <c r="B356" t="s">
        <v>36</v>
      </c>
      <c r="C356" s="30">
        <v>1</v>
      </c>
    </row>
    <row r="357" spans="1:3" x14ac:dyDescent="0.2">
      <c r="A357" t="s">
        <v>499</v>
      </c>
      <c r="B357" t="s">
        <v>168</v>
      </c>
      <c r="C357" s="30">
        <v>1</v>
      </c>
    </row>
    <row r="358" spans="1:3" x14ac:dyDescent="0.2">
      <c r="A358" t="s">
        <v>500</v>
      </c>
      <c r="B358" t="s">
        <v>144</v>
      </c>
      <c r="C358" s="30">
        <v>1</v>
      </c>
    </row>
    <row r="359" spans="1:3" x14ac:dyDescent="0.2">
      <c r="A359" t="s">
        <v>501</v>
      </c>
      <c r="B359" t="s">
        <v>37</v>
      </c>
      <c r="C359" s="30">
        <v>1</v>
      </c>
    </row>
    <row r="360" spans="1:3" x14ac:dyDescent="0.2">
      <c r="A360" t="s">
        <v>502</v>
      </c>
      <c r="B360" t="s">
        <v>37</v>
      </c>
      <c r="C360" s="30">
        <v>1</v>
      </c>
    </row>
    <row r="361" spans="1:3" x14ac:dyDescent="0.2">
      <c r="A361" t="s">
        <v>503</v>
      </c>
      <c r="B361" t="s">
        <v>38</v>
      </c>
      <c r="C361" s="30">
        <v>1</v>
      </c>
    </row>
    <row r="362" spans="1:3" x14ac:dyDescent="0.2">
      <c r="A362" t="s">
        <v>504</v>
      </c>
      <c r="B362" t="s">
        <v>37</v>
      </c>
      <c r="C362" s="30">
        <v>1</v>
      </c>
    </row>
    <row r="363" spans="1:3" x14ac:dyDescent="0.2">
      <c r="A363" t="s">
        <v>505</v>
      </c>
      <c r="B363" t="s">
        <v>38</v>
      </c>
      <c r="C363" s="30">
        <v>1</v>
      </c>
    </row>
    <row r="364" spans="1:3" x14ac:dyDescent="0.2">
      <c r="A364" t="s">
        <v>506</v>
      </c>
      <c r="B364" t="s">
        <v>234</v>
      </c>
      <c r="C364" s="30">
        <v>1</v>
      </c>
    </row>
    <row r="365" spans="1:3" x14ac:dyDescent="0.2">
      <c r="A365" t="s">
        <v>507</v>
      </c>
      <c r="B365" t="s">
        <v>115</v>
      </c>
      <c r="C365" s="30">
        <v>1</v>
      </c>
    </row>
    <row r="366" spans="1:3" x14ac:dyDescent="0.2">
      <c r="A366" t="s">
        <v>508</v>
      </c>
      <c r="B366" t="s">
        <v>73</v>
      </c>
      <c r="C366" s="30">
        <v>1</v>
      </c>
    </row>
    <row r="367" spans="1:3" x14ac:dyDescent="0.2">
      <c r="A367" t="s">
        <v>509</v>
      </c>
      <c r="B367" t="s">
        <v>113</v>
      </c>
      <c r="C367" s="30">
        <v>1</v>
      </c>
    </row>
    <row r="368" spans="1:3" x14ac:dyDescent="0.2">
      <c r="A368" t="s">
        <v>510</v>
      </c>
      <c r="B368" t="s">
        <v>76</v>
      </c>
      <c r="C368" s="30">
        <v>1</v>
      </c>
    </row>
    <row r="369" spans="1:3" x14ac:dyDescent="0.2">
      <c r="A369" t="s">
        <v>511</v>
      </c>
      <c r="B369" t="s">
        <v>69</v>
      </c>
      <c r="C369" s="30">
        <v>1</v>
      </c>
    </row>
    <row r="370" spans="1:3" x14ac:dyDescent="0.2">
      <c r="A370" t="s">
        <v>512</v>
      </c>
      <c r="B370" t="s">
        <v>26</v>
      </c>
      <c r="C370" s="30">
        <v>1</v>
      </c>
    </row>
    <row r="371" spans="1:3" x14ac:dyDescent="0.2">
      <c r="A371" t="s">
        <v>513</v>
      </c>
      <c r="B371" t="s">
        <v>75</v>
      </c>
      <c r="C371" s="30">
        <v>1</v>
      </c>
    </row>
    <row r="372" spans="1:3" x14ac:dyDescent="0.2">
      <c r="A372" t="s">
        <v>514</v>
      </c>
      <c r="B372" t="s">
        <v>35</v>
      </c>
      <c r="C372" s="30">
        <v>1</v>
      </c>
    </row>
    <row r="373" spans="1:3" x14ac:dyDescent="0.2">
      <c r="A373" t="s">
        <v>515</v>
      </c>
      <c r="B373" t="s">
        <v>27</v>
      </c>
      <c r="C373" s="30">
        <v>1</v>
      </c>
    </row>
    <row r="374" spans="1:3" x14ac:dyDescent="0.2">
      <c r="A374" t="s">
        <v>516</v>
      </c>
      <c r="B374" t="s">
        <v>148</v>
      </c>
      <c r="C374" s="30">
        <v>1</v>
      </c>
    </row>
    <row r="375" spans="1:3" x14ac:dyDescent="0.2">
      <c r="A375" t="s">
        <v>517</v>
      </c>
      <c r="B375" t="s">
        <v>39</v>
      </c>
      <c r="C375" s="30">
        <v>1</v>
      </c>
    </row>
    <row r="376" spans="1:3" x14ac:dyDescent="0.2">
      <c r="A376" t="s">
        <v>518</v>
      </c>
      <c r="B376" t="s">
        <v>35</v>
      </c>
      <c r="C376" s="30">
        <v>1</v>
      </c>
    </row>
    <row r="377" spans="1:3" x14ac:dyDescent="0.2">
      <c r="A377" t="s">
        <v>519</v>
      </c>
      <c r="B377" t="s">
        <v>31</v>
      </c>
      <c r="C377" s="30">
        <v>1</v>
      </c>
    </row>
    <row r="378" spans="1:3" x14ac:dyDescent="0.2">
      <c r="A378" t="s">
        <v>520</v>
      </c>
      <c r="B378" t="s">
        <v>38</v>
      </c>
      <c r="C378" s="30">
        <v>1</v>
      </c>
    </row>
    <row r="379" spans="1:3" x14ac:dyDescent="0.2">
      <c r="A379" t="s">
        <v>521</v>
      </c>
      <c r="B379" t="s">
        <v>38</v>
      </c>
      <c r="C379" s="30">
        <v>1</v>
      </c>
    </row>
    <row r="380" spans="1:3" x14ac:dyDescent="0.2">
      <c r="A380" t="s">
        <v>522</v>
      </c>
      <c r="B380" t="s">
        <v>75</v>
      </c>
      <c r="C380" s="30">
        <v>1</v>
      </c>
    </row>
    <row r="381" spans="1:3" x14ac:dyDescent="0.2">
      <c r="A381" t="s">
        <v>523</v>
      </c>
      <c r="B381" t="s">
        <v>326</v>
      </c>
      <c r="C381" s="30">
        <v>1</v>
      </c>
    </row>
    <row r="382" spans="1:3" x14ac:dyDescent="0.2">
      <c r="A382" t="s">
        <v>524</v>
      </c>
      <c r="B382" t="s">
        <v>36</v>
      </c>
      <c r="C382" s="30">
        <v>1</v>
      </c>
    </row>
    <row r="383" spans="1:3" x14ac:dyDescent="0.2">
      <c r="A383" t="s">
        <v>525</v>
      </c>
      <c r="B383" t="s">
        <v>213</v>
      </c>
      <c r="C383" s="30">
        <v>1</v>
      </c>
    </row>
    <row r="384" spans="1:3" x14ac:dyDescent="0.2">
      <c r="A384" t="s">
        <v>526</v>
      </c>
      <c r="B384" t="s">
        <v>168</v>
      </c>
      <c r="C384" s="30">
        <v>1</v>
      </c>
    </row>
    <row r="385" spans="1:3" x14ac:dyDescent="0.2">
      <c r="A385" t="s">
        <v>527</v>
      </c>
      <c r="B385" t="s">
        <v>111</v>
      </c>
      <c r="C385" s="30">
        <v>1</v>
      </c>
    </row>
    <row r="386" spans="1:3" x14ac:dyDescent="0.2">
      <c r="A386" t="s">
        <v>528</v>
      </c>
      <c r="B386" t="s">
        <v>182</v>
      </c>
      <c r="C386" s="30">
        <v>1</v>
      </c>
    </row>
    <row r="387" spans="1:3" x14ac:dyDescent="0.2">
      <c r="A387" t="s">
        <v>529</v>
      </c>
      <c r="B387" t="s">
        <v>168</v>
      </c>
      <c r="C387" s="30">
        <v>1</v>
      </c>
    </row>
    <row r="388" spans="1:3" x14ac:dyDescent="0.2">
      <c r="A388" t="s">
        <v>530</v>
      </c>
      <c r="B388" t="s">
        <v>150</v>
      </c>
      <c r="C388" s="30">
        <v>1</v>
      </c>
    </row>
    <row r="389" spans="1:3" x14ac:dyDescent="0.2">
      <c r="A389" t="s">
        <v>531</v>
      </c>
      <c r="B389" t="s">
        <v>168</v>
      </c>
      <c r="C389" s="30">
        <v>1</v>
      </c>
    </row>
    <row r="390" spans="1:3" x14ac:dyDescent="0.2">
      <c r="A390" t="s">
        <v>532</v>
      </c>
      <c r="B390" t="s">
        <v>58</v>
      </c>
      <c r="C390" s="30">
        <v>1</v>
      </c>
    </row>
    <row r="391" spans="1:3" x14ac:dyDescent="0.2">
      <c r="A391" t="s">
        <v>533</v>
      </c>
      <c r="B391" t="s">
        <v>38</v>
      </c>
      <c r="C391" s="30">
        <v>1</v>
      </c>
    </row>
    <row r="392" spans="1:3" x14ac:dyDescent="0.2">
      <c r="A392" t="s">
        <v>534</v>
      </c>
      <c r="B392" t="s">
        <v>58</v>
      </c>
      <c r="C392" s="30">
        <v>1</v>
      </c>
    </row>
    <row r="393" spans="1:3" x14ac:dyDescent="0.2">
      <c r="A393" t="s">
        <v>535</v>
      </c>
      <c r="B393" t="s">
        <v>75</v>
      </c>
      <c r="C393" s="30">
        <v>1</v>
      </c>
    </row>
    <row r="394" spans="1:3" x14ac:dyDescent="0.2">
      <c r="A394" t="s">
        <v>536</v>
      </c>
      <c r="B394" t="s">
        <v>375</v>
      </c>
      <c r="C394" s="30">
        <v>1</v>
      </c>
    </row>
    <row r="395" spans="1:3" x14ac:dyDescent="0.2">
      <c r="A395" t="s">
        <v>537</v>
      </c>
      <c r="B395" t="s">
        <v>75</v>
      </c>
      <c r="C395" s="30">
        <v>1</v>
      </c>
    </row>
    <row r="396" spans="1:3" x14ac:dyDescent="0.2">
      <c r="A396" t="s">
        <v>538</v>
      </c>
      <c r="B396" t="s">
        <v>40</v>
      </c>
      <c r="C396" s="30">
        <v>1</v>
      </c>
    </row>
    <row r="397" spans="1:3" x14ac:dyDescent="0.2">
      <c r="A397" t="s">
        <v>539</v>
      </c>
      <c r="B397" t="s">
        <v>27</v>
      </c>
      <c r="C397" s="30">
        <v>1</v>
      </c>
    </row>
    <row r="398" spans="1:3" x14ac:dyDescent="0.2">
      <c r="A398" t="s">
        <v>540</v>
      </c>
      <c r="B398" t="s">
        <v>40</v>
      </c>
      <c r="C398" s="30">
        <v>1</v>
      </c>
    </row>
    <row r="399" spans="1:3" x14ac:dyDescent="0.2">
      <c r="A399" t="s">
        <v>541</v>
      </c>
      <c r="B399" t="s">
        <v>27</v>
      </c>
      <c r="C399" s="30">
        <v>1</v>
      </c>
    </row>
    <row r="400" spans="1:3" x14ac:dyDescent="0.2">
      <c r="A400" t="s">
        <v>542</v>
      </c>
      <c r="B400" t="s">
        <v>30</v>
      </c>
      <c r="C400" s="30">
        <v>1</v>
      </c>
    </row>
    <row r="401" spans="1:3" x14ac:dyDescent="0.2">
      <c r="A401" t="s">
        <v>543</v>
      </c>
      <c r="B401" t="s">
        <v>481</v>
      </c>
      <c r="C401" s="30">
        <v>1</v>
      </c>
    </row>
    <row r="402" spans="1:3" x14ac:dyDescent="0.2">
      <c r="A402" t="s">
        <v>544</v>
      </c>
      <c r="B402" t="s">
        <v>112</v>
      </c>
      <c r="C402" s="30">
        <v>1</v>
      </c>
    </row>
    <row r="403" spans="1:3" x14ac:dyDescent="0.2">
      <c r="A403" t="s">
        <v>545</v>
      </c>
      <c r="B403" t="s">
        <v>26</v>
      </c>
      <c r="C403" s="30">
        <v>1</v>
      </c>
    </row>
    <row r="404" spans="1:3" x14ac:dyDescent="0.2">
      <c r="A404" t="s">
        <v>546</v>
      </c>
      <c r="B404" t="s">
        <v>26</v>
      </c>
      <c r="C404" s="30">
        <v>1</v>
      </c>
    </row>
    <row r="405" spans="1:3" x14ac:dyDescent="0.2">
      <c r="A405" t="s">
        <v>547</v>
      </c>
      <c r="B405" t="s">
        <v>115</v>
      </c>
      <c r="C405" s="30">
        <v>1</v>
      </c>
    </row>
    <row r="406" spans="1:3" x14ac:dyDescent="0.2">
      <c r="A406" t="s">
        <v>548</v>
      </c>
      <c r="B406" t="s">
        <v>27</v>
      </c>
      <c r="C406" s="30">
        <v>1</v>
      </c>
    </row>
    <row r="407" spans="1:3" x14ac:dyDescent="0.2">
      <c r="A407" t="s">
        <v>549</v>
      </c>
      <c r="B407" t="s">
        <v>153</v>
      </c>
      <c r="C407" s="30">
        <v>1</v>
      </c>
    </row>
    <row r="408" spans="1:3" x14ac:dyDescent="0.2">
      <c r="A408" t="s">
        <v>550</v>
      </c>
      <c r="B408" t="s">
        <v>27</v>
      </c>
      <c r="C408" s="30">
        <v>1</v>
      </c>
    </row>
    <row r="409" spans="1:3" x14ac:dyDescent="0.2">
      <c r="A409" t="s">
        <v>551</v>
      </c>
      <c r="B409" t="s">
        <v>69</v>
      </c>
      <c r="C409" s="30">
        <v>1</v>
      </c>
    </row>
    <row r="410" spans="1:3" x14ac:dyDescent="0.2">
      <c r="A410" t="s">
        <v>552</v>
      </c>
      <c r="B410" t="s">
        <v>113</v>
      </c>
      <c r="C410" s="30">
        <v>1</v>
      </c>
    </row>
    <row r="411" spans="1:3" x14ac:dyDescent="0.2">
      <c r="A411" t="s">
        <v>553</v>
      </c>
      <c r="B411" t="s">
        <v>27</v>
      </c>
      <c r="C411" s="30">
        <v>1</v>
      </c>
    </row>
    <row r="412" spans="1:3" x14ac:dyDescent="0.2">
      <c r="A412" t="s">
        <v>554</v>
      </c>
      <c r="B412" t="s">
        <v>111</v>
      </c>
      <c r="C412" s="30">
        <v>1</v>
      </c>
    </row>
    <row r="413" spans="1:3" x14ac:dyDescent="0.2">
      <c r="A413" t="s">
        <v>555</v>
      </c>
      <c r="B413" t="s">
        <v>27</v>
      </c>
      <c r="C413" s="30">
        <v>1</v>
      </c>
    </row>
    <row r="414" spans="1:3" x14ac:dyDescent="0.2">
      <c r="A414" t="s">
        <v>556</v>
      </c>
      <c r="B414" t="s">
        <v>113</v>
      </c>
      <c r="C414" s="30">
        <v>1</v>
      </c>
    </row>
    <row r="415" spans="1:3" x14ac:dyDescent="0.2">
      <c r="A415" t="s">
        <v>557</v>
      </c>
      <c r="B415" t="s">
        <v>314</v>
      </c>
      <c r="C415" s="30">
        <v>1</v>
      </c>
    </row>
    <row r="416" spans="1:3" x14ac:dyDescent="0.2">
      <c r="A416" t="s">
        <v>558</v>
      </c>
      <c r="B416" t="s">
        <v>113</v>
      </c>
      <c r="C416" s="30">
        <v>1</v>
      </c>
    </row>
    <row r="417" spans="1:3" x14ac:dyDescent="0.2">
      <c r="A417" t="s">
        <v>559</v>
      </c>
      <c r="B417" t="s">
        <v>77</v>
      </c>
      <c r="C417" s="30">
        <v>1</v>
      </c>
    </row>
    <row r="418" spans="1:3" x14ac:dyDescent="0.2">
      <c r="A418" t="s">
        <v>560</v>
      </c>
      <c r="B418" t="s">
        <v>210</v>
      </c>
      <c r="C418" s="30">
        <v>1</v>
      </c>
    </row>
    <row r="419" spans="1:3" x14ac:dyDescent="0.2">
      <c r="A419" t="s">
        <v>561</v>
      </c>
      <c r="B419" t="s">
        <v>134</v>
      </c>
      <c r="C419" s="30">
        <v>1</v>
      </c>
    </row>
    <row r="420" spans="1:3" x14ac:dyDescent="0.2">
      <c r="A420" t="s">
        <v>562</v>
      </c>
      <c r="B420" t="s">
        <v>210</v>
      </c>
      <c r="C420" s="30">
        <v>1</v>
      </c>
    </row>
    <row r="421" spans="1:3" x14ac:dyDescent="0.2">
      <c r="A421" t="s">
        <v>563</v>
      </c>
      <c r="B421" t="s">
        <v>115</v>
      </c>
      <c r="C421" s="30">
        <v>1</v>
      </c>
    </row>
    <row r="422" spans="1:3" x14ac:dyDescent="0.2">
      <c r="A422" t="s">
        <v>564</v>
      </c>
      <c r="B422" t="s">
        <v>40</v>
      </c>
      <c r="C422" s="30">
        <v>1</v>
      </c>
    </row>
    <row r="423" spans="1:3" x14ac:dyDescent="0.2">
      <c r="A423" t="s">
        <v>565</v>
      </c>
      <c r="B423" t="s">
        <v>144</v>
      </c>
      <c r="C423" s="30">
        <v>1</v>
      </c>
    </row>
    <row r="424" spans="1:3" x14ac:dyDescent="0.2">
      <c r="A424" t="s">
        <v>566</v>
      </c>
      <c r="B424" t="s">
        <v>144</v>
      </c>
      <c r="C424" s="30">
        <v>1</v>
      </c>
    </row>
    <row r="425" spans="1:3" x14ac:dyDescent="0.2">
      <c r="A425" t="s">
        <v>567</v>
      </c>
      <c r="B425" t="s">
        <v>72</v>
      </c>
      <c r="C425" s="30">
        <v>1</v>
      </c>
    </row>
    <row r="426" spans="1:3" x14ac:dyDescent="0.2">
      <c r="B426" s="29"/>
      <c r="C426" s="107"/>
    </row>
  </sheetData>
  <autoFilter ref="A1:C426" xr:uid="{00000000-0009-0000-0000-000003000000}">
    <sortState xmlns:xlrd2="http://schemas.microsoft.com/office/spreadsheetml/2017/richdata2" ref="A2:C188">
      <sortCondition descending="1" ref="C1:C188"/>
    </sortState>
  </autoFilter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K40"/>
  <sheetViews>
    <sheetView showGridLines="0" workbookViewId="0">
      <selection activeCell="C21" sqref="C21"/>
    </sheetView>
  </sheetViews>
  <sheetFormatPr defaultRowHeight="10.5" x14ac:dyDescent="0.15"/>
  <cols>
    <col min="1" max="1" width="4" style="1" customWidth="1"/>
    <col min="2" max="2" width="6.85546875" style="1" customWidth="1"/>
    <col min="3" max="3" width="19.5703125" style="1" bestFit="1" customWidth="1"/>
    <col min="4" max="6" width="4.7109375" style="1" customWidth="1"/>
    <col min="7" max="7" width="4.7109375" style="2" customWidth="1"/>
    <col min="8" max="17" width="4.7109375" style="1" customWidth="1"/>
    <col min="18" max="16384" width="9.140625" style="1"/>
  </cols>
  <sheetData>
    <row r="2" spans="2:11" ht="12" customHeight="1" x14ac:dyDescent="0.15">
      <c r="B2" s="18" t="s">
        <v>25</v>
      </c>
      <c r="C2" s="16"/>
      <c r="D2" s="16"/>
      <c r="E2" s="16"/>
      <c r="F2" s="16"/>
      <c r="G2" s="17"/>
      <c r="H2" s="16"/>
      <c r="I2" s="16"/>
      <c r="J2" s="16"/>
      <c r="K2" s="16"/>
    </row>
    <row r="3" spans="2:11" ht="11.25" thickBot="1" x14ac:dyDescent="0.2"/>
    <row r="4" spans="2:11" s="3" customFormat="1" ht="12.75" customHeight="1" x14ac:dyDescent="0.2">
      <c r="B4" s="166" t="s">
        <v>16</v>
      </c>
      <c r="C4" s="164" t="s">
        <v>0</v>
      </c>
      <c r="D4" s="164" t="s">
        <v>1</v>
      </c>
      <c r="E4" s="164" t="s">
        <v>2</v>
      </c>
      <c r="F4" s="164" t="s">
        <v>4</v>
      </c>
      <c r="G4" s="164" t="s">
        <v>3</v>
      </c>
      <c r="H4" s="164" t="s">
        <v>5</v>
      </c>
      <c r="I4" s="164" t="s">
        <v>6</v>
      </c>
      <c r="J4" s="164" t="s">
        <v>7</v>
      </c>
      <c r="K4" s="164" t="s">
        <v>20</v>
      </c>
    </row>
    <row r="5" spans="2:11" s="4" customFormat="1" ht="13.5" customHeight="1" thickBot="1" x14ac:dyDescent="0.2">
      <c r="B5" s="167"/>
      <c r="C5" s="165"/>
      <c r="D5" s="165"/>
      <c r="E5" s="165"/>
      <c r="F5" s="165"/>
      <c r="G5" s="165"/>
      <c r="H5" s="165"/>
      <c r="I5" s="165"/>
      <c r="J5" s="165"/>
      <c r="K5" s="165"/>
    </row>
    <row r="6" spans="2:11" x14ac:dyDescent="0.15">
      <c r="B6" s="13">
        <v>1</v>
      </c>
      <c r="C6" s="14" t="str">
        <f>IF(B6&lt;&gt;"",VLOOKUP(B6,Setting!B$4:AC$27,2,FALSE),"")</f>
        <v>Belgium</v>
      </c>
      <c r="D6" s="11">
        <f>IF($B6&lt;&gt;"",VLOOKUP($C6,Setting!$C$4:$AC$27,COLUMN(),FALSE),"")</f>
        <v>0</v>
      </c>
      <c r="E6" s="11">
        <f>IF($B6&lt;&gt;"",VLOOKUP($C6,Setting!$C$4:$AC$27,COLUMN(),FALSE),"")</f>
        <v>0</v>
      </c>
      <c r="F6" s="11">
        <f>IF($B6&lt;&gt;"",VLOOKUP($C6,Setting!$C$4:$AC$27,COLUMN(),FALSE),"")</f>
        <v>0</v>
      </c>
      <c r="G6" s="11">
        <f>IF($B6&lt;&gt;"",VLOOKUP($C6,Setting!$C$4:$AC$27,COLUMN(),FALSE),"")</f>
        <v>0</v>
      </c>
      <c r="H6" s="11">
        <f>IF($B6&lt;&gt;"",VLOOKUP($C6,Setting!$C$4:$AC$27,COLUMN(),FALSE),"")</f>
        <v>0</v>
      </c>
      <c r="I6" s="11">
        <f>IF($B6&lt;&gt;"",VLOOKUP($C6,Setting!$C$4:$AC$27,COLUMN(),FALSE),"")</f>
        <v>0</v>
      </c>
      <c r="J6" s="11">
        <f>IF($B6&lt;&gt;"",VLOOKUP($C6,Setting!$C$4:$AC$27,COLUMN(),FALSE),"")</f>
        <v>0</v>
      </c>
      <c r="K6" s="15">
        <f>IF($B6&lt;&gt;"",VLOOKUP($C6,Setting!$C$4:$AC$27,COLUMN(),FALSE),"")</f>
        <v>0</v>
      </c>
    </row>
    <row r="7" spans="2:11" x14ac:dyDescent="0.15">
      <c r="B7" s="13">
        <f>IF(B6&lt;&gt;"",IF(B6='Initial Setup'!$B$2,"",B6+1),"")</f>
        <v>2</v>
      </c>
      <c r="C7" s="14" t="str">
        <f>IF(B7&lt;&gt;"",VLOOKUP(B7,Setting!B$4:AC$27,2,FALSE),"")</f>
        <v>Germany</v>
      </c>
      <c r="D7" s="11">
        <f>IF($B7&lt;&gt;"",VLOOKUP($C7,Setting!$C$4:$AC$27,COLUMN(),FALSE),"")</f>
        <v>0</v>
      </c>
      <c r="E7" s="11">
        <f>IF($B7&lt;&gt;"",VLOOKUP($C7,Setting!$C$4:$AC$27,COLUMN(),FALSE),"")</f>
        <v>0</v>
      </c>
      <c r="F7" s="11">
        <f>IF($B7&lt;&gt;"",VLOOKUP($C7,Setting!$C$4:$AC$27,COLUMN(),FALSE),"")</f>
        <v>0</v>
      </c>
      <c r="G7" s="11">
        <f>IF($B7&lt;&gt;"",VLOOKUP($C7,Setting!$C$4:$AC$27,COLUMN(),FALSE),"")</f>
        <v>0</v>
      </c>
      <c r="H7" s="11">
        <f>IF($B7&lt;&gt;"",VLOOKUP($C7,Setting!$C$4:$AC$27,COLUMN(),FALSE),"")</f>
        <v>0</v>
      </c>
      <c r="I7" s="11">
        <f>IF($B7&lt;&gt;"",VLOOKUP($C7,Setting!$C$4:$AC$27,COLUMN(),FALSE),"")</f>
        <v>0</v>
      </c>
      <c r="J7" s="11">
        <f>IF($B7&lt;&gt;"",VLOOKUP($C7,Setting!$C$4:$AC$27,COLUMN(),FALSE),"")</f>
        <v>-100</v>
      </c>
      <c r="K7" s="15">
        <f>IF($B7&lt;&gt;"",VLOOKUP($C7,Setting!$C$4:$AC$27,COLUMN(),FALSE),"")</f>
        <v>0</v>
      </c>
    </row>
    <row r="8" spans="2:11" x14ac:dyDescent="0.15">
      <c r="B8" s="13">
        <f>IF(B7&lt;&gt;"",IF(B7='Initial Setup'!$B$2,"",B7+1),"")</f>
        <v>3</v>
      </c>
      <c r="C8" s="14" t="str">
        <f>IF(B8&lt;&gt;"",VLOOKUP(B8,Setting!B$4:AC$27,2,FALSE),"")</f>
        <v>England</v>
      </c>
      <c r="D8" s="11">
        <f>IF($B8&lt;&gt;"",VLOOKUP($C8,Setting!$C$4:$AC$27,COLUMN(),FALSE),"")</f>
        <v>0</v>
      </c>
      <c r="E8" s="11">
        <f>IF($B8&lt;&gt;"",VLOOKUP($C8,Setting!$C$4:$AC$27,COLUMN(),FALSE),"")</f>
        <v>0</v>
      </c>
      <c r="F8" s="11">
        <f>IF($B8&lt;&gt;"",VLOOKUP($C8,Setting!$C$4:$AC$27,COLUMN(),FALSE),"")</f>
        <v>0</v>
      </c>
      <c r="G8" s="11">
        <f>IF($B8&lt;&gt;"",VLOOKUP($C8,Setting!$C$4:$AC$27,COLUMN(),FALSE),"")</f>
        <v>0</v>
      </c>
      <c r="H8" s="11">
        <f>IF($B8&lt;&gt;"",VLOOKUP($C8,Setting!$C$4:$AC$27,COLUMN(),FALSE),"")</f>
        <v>0</v>
      </c>
      <c r="I8" s="11">
        <f>IF($B8&lt;&gt;"",VLOOKUP($C8,Setting!$C$4:$AC$27,COLUMN(),FALSE),"")</f>
        <v>0</v>
      </c>
      <c r="J8" s="11">
        <f>IF($B8&lt;&gt;"",VLOOKUP($C8,Setting!$C$4:$AC$27,COLUMN(),FALSE),"")</f>
        <v>-100</v>
      </c>
      <c r="K8" s="15">
        <f>IF($B8&lt;&gt;"",VLOOKUP($C8,Setting!$C$4:$AC$27,COLUMN(),FALSE),"")</f>
        <v>0</v>
      </c>
    </row>
    <row r="9" spans="2:11" x14ac:dyDescent="0.15">
      <c r="B9" s="13">
        <f>IF(B8&lt;&gt;"",IF(B8='Initial Setup'!$B$2,"",B8+1),"")</f>
        <v>4</v>
      </c>
      <c r="C9" s="14" t="str">
        <f>IF(B9&lt;&gt;"",VLOOKUP(B9,Setting!B$4:AC$27,2,FALSE),"")</f>
        <v>France</v>
      </c>
      <c r="D9" s="11">
        <f>IF($B9&lt;&gt;"",VLOOKUP($C9,Setting!$C$4:$AC$27,COLUMN(),FALSE),"")</f>
        <v>0</v>
      </c>
      <c r="E9" s="11">
        <f>IF($B9&lt;&gt;"",VLOOKUP($C9,Setting!$C$4:$AC$27,COLUMN(),FALSE),"")</f>
        <v>0</v>
      </c>
      <c r="F9" s="11">
        <f>IF($B9&lt;&gt;"",VLOOKUP($C9,Setting!$C$4:$AC$27,COLUMN(),FALSE),"")</f>
        <v>0</v>
      </c>
      <c r="G9" s="11">
        <f>IF($B9&lt;&gt;"",VLOOKUP($C9,Setting!$C$4:$AC$27,COLUMN(),FALSE),"")</f>
        <v>0</v>
      </c>
      <c r="H9" s="11">
        <f>IF($B9&lt;&gt;"",VLOOKUP($C9,Setting!$C$4:$AC$27,COLUMN(),FALSE),"")</f>
        <v>0</v>
      </c>
      <c r="I9" s="11">
        <f>IF($B9&lt;&gt;"",VLOOKUP($C9,Setting!$C$4:$AC$27,COLUMN(),FALSE),"")</f>
        <v>0</v>
      </c>
      <c r="J9" s="11">
        <f>IF($B9&lt;&gt;"",VLOOKUP($C9,Setting!$C$4:$AC$27,COLUMN(),FALSE),"")</f>
        <v>-100</v>
      </c>
      <c r="K9" s="15">
        <f>IF($B9&lt;&gt;"",VLOOKUP($C9,Setting!$C$4:$AC$27,COLUMN(),FALSE),"")</f>
        <v>0</v>
      </c>
    </row>
    <row r="10" spans="2:11" x14ac:dyDescent="0.15">
      <c r="B10" s="13">
        <f>IF(B9&lt;&gt;"",IF(B9='Initial Setup'!$B$2,"",B9+1),"")</f>
        <v>5</v>
      </c>
      <c r="C10" s="14" t="str">
        <f>IF(B10&lt;&gt;"",VLOOKUP(B10,Setting!B$4:AC$27,2,FALSE),"")</f>
        <v>Spain</v>
      </c>
      <c r="D10" s="11">
        <f>IF($B10&lt;&gt;"",VLOOKUP($C10,Setting!$C$4:$AC$27,COLUMN(),FALSE),"")</f>
        <v>0</v>
      </c>
      <c r="E10" s="11">
        <f>IF($B10&lt;&gt;"",VLOOKUP($C10,Setting!$C$4:$AC$27,COLUMN(),FALSE),"")</f>
        <v>0</v>
      </c>
      <c r="F10" s="11">
        <f>IF($B10&lt;&gt;"",VLOOKUP($C10,Setting!$C$4:$AC$27,COLUMN(),FALSE),"")</f>
        <v>0</v>
      </c>
      <c r="G10" s="11">
        <f>IF($B10&lt;&gt;"",VLOOKUP($C10,Setting!$C$4:$AC$27,COLUMN(),FALSE),"")</f>
        <v>0</v>
      </c>
      <c r="H10" s="11">
        <f>IF($B10&lt;&gt;"",VLOOKUP($C10,Setting!$C$4:$AC$27,COLUMN(),FALSE),"")</f>
        <v>0</v>
      </c>
      <c r="I10" s="11">
        <f>IF($B10&lt;&gt;"",VLOOKUP($C10,Setting!$C$4:$AC$27,COLUMN(),FALSE),"")</f>
        <v>0</v>
      </c>
      <c r="J10" s="11">
        <f>IF($B10&lt;&gt;"",VLOOKUP($C10,Setting!$C$4:$AC$27,COLUMN(),FALSE),"")</f>
        <v>-100</v>
      </c>
      <c r="K10" s="15">
        <f>IF($B10&lt;&gt;"",VLOOKUP($C10,Setting!$C$4:$AC$27,COLUMN(),FALSE),"")</f>
        <v>0</v>
      </c>
    </row>
    <row r="11" spans="2:11" x14ac:dyDescent="0.15">
      <c r="B11" s="13">
        <f>IF(B10&lt;&gt;"",IF(B10='Initial Setup'!$B$2,"",B10+1),"")</f>
        <v>6</v>
      </c>
      <c r="C11" s="14" t="str">
        <f>IF(B11&lt;&gt;"",VLOOKUP(B11,Setting!B$4:AC$27,2,FALSE),"")</f>
        <v>Turkey</v>
      </c>
      <c r="D11" s="11">
        <f>IF($B11&lt;&gt;"",VLOOKUP($C11,Setting!$C$4:$AC$27,COLUMN(),FALSE),"")</f>
        <v>0</v>
      </c>
      <c r="E11" s="11">
        <f>IF($B11&lt;&gt;"",VLOOKUP($C11,Setting!$C$4:$AC$27,COLUMN(),FALSE),"")</f>
        <v>0</v>
      </c>
      <c r="F11" s="11">
        <f>IF($B11&lt;&gt;"",VLOOKUP($C11,Setting!$C$4:$AC$27,COLUMN(),FALSE),"")</f>
        <v>0</v>
      </c>
      <c r="G11" s="11">
        <f>IF($B11&lt;&gt;"",VLOOKUP($C11,Setting!$C$4:$AC$27,COLUMN(),FALSE),"")</f>
        <v>0</v>
      </c>
      <c r="H11" s="11">
        <f>IF($B11&lt;&gt;"",VLOOKUP($C11,Setting!$C$4:$AC$27,COLUMN(),FALSE),"")</f>
        <v>0</v>
      </c>
      <c r="I11" s="11">
        <f>IF($B11&lt;&gt;"",VLOOKUP($C11,Setting!$C$4:$AC$27,COLUMN(),FALSE),"")</f>
        <v>0</v>
      </c>
      <c r="J11" s="11">
        <f>IF($B11&lt;&gt;"",VLOOKUP($C11,Setting!$C$4:$AC$27,COLUMN(),FALSE),"")</f>
        <v>-100</v>
      </c>
      <c r="K11" s="15">
        <f>IF($B11&lt;&gt;"",VLOOKUP($C11,Setting!$C$4:$AC$27,COLUMN(),FALSE),"")</f>
        <v>0</v>
      </c>
    </row>
    <row r="12" spans="2:11" x14ac:dyDescent="0.15">
      <c r="B12" s="13">
        <f>IF(B11&lt;&gt;"",IF(B11='Initial Setup'!$B$2,"",B11+1),"")</f>
        <v>7</v>
      </c>
      <c r="C12" s="14" t="str">
        <f>IF(B12&lt;&gt;"",VLOOKUP(B12,Setting!B$4:AC$27,2,FALSE),"")</f>
        <v>Italy</v>
      </c>
      <c r="D12" s="11">
        <f>IF($B12&lt;&gt;"",VLOOKUP($C12,Setting!$C$4:$AC$27,COLUMN(),FALSE),"")</f>
        <v>0</v>
      </c>
      <c r="E12" s="11">
        <f>IF($B12&lt;&gt;"",VLOOKUP($C12,Setting!$C$4:$AC$27,COLUMN(),FALSE),"")</f>
        <v>0</v>
      </c>
      <c r="F12" s="11">
        <f>IF($B12&lt;&gt;"",VLOOKUP($C12,Setting!$C$4:$AC$27,COLUMN(),FALSE),"")</f>
        <v>0</v>
      </c>
      <c r="G12" s="11">
        <f>IF($B12&lt;&gt;"",VLOOKUP($C12,Setting!$C$4:$AC$27,COLUMN(),FALSE),"")</f>
        <v>0</v>
      </c>
      <c r="H12" s="11">
        <f>IF($B12&lt;&gt;"",VLOOKUP($C12,Setting!$C$4:$AC$27,COLUMN(),FALSE),"")</f>
        <v>0</v>
      </c>
      <c r="I12" s="11">
        <f>IF($B12&lt;&gt;"",VLOOKUP($C12,Setting!$C$4:$AC$27,COLUMN(),FALSE),"")</f>
        <v>0</v>
      </c>
      <c r="J12" s="11">
        <f>IF($B12&lt;&gt;"",VLOOKUP($C12,Setting!$C$4:$AC$27,COLUMN(),FALSE),"")</f>
        <v>-100</v>
      </c>
      <c r="K12" s="15">
        <f>IF($B12&lt;&gt;"",VLOOKUP($C12,Setting!$C$4:$AC$27,COLUMN(),FALSE),"")</f>
        <v>0</v>
      </c>
    </row>
    <row r="13" spans="2:11" x14ac:dyDescent="0.15">
      <c r="B13" s="13">
        <f>IF(B12&lt;&gt;"",IF(B12='Initial Setup'!$B$2,"",B12+1),"")</f>
        <v>8</v>
      </c>
      <c r="C13" s="14" t="str">
        <f>IF(B13&lt;&gt;"",VLOOKUP(B13,Setting!B$4:AC$27,2,FALSE),"")</f>
        <v>Denmark</v>
      </c>
      <c r="D13" s="11">
        <f>IF($B13&lt;&gt;"",VLOOKUP($C13,Setting!$C$4:$AC$27,COLUMN(),FALSE),"")</f>
        <v>0</v>
      </c>
      <c r="E13" s="11">
        <f>IF($B13&lt;&gt;"",VLOOKUP($C13,Setting!$C$4:$AC$27,COLUMN(),FALSE),"")</f>
        <v>0</v>
      </c>
      <c r="F13" s="11">
        <f>IF($B13&lt;&gt;"",VLOOKUP($C13,Setting!$C$4:$AC$27,COLUMN(),FALSE),"")</f>
        <v>0</v>
      </c>
      <c r="G13" s="11">
        <f>IF($B13&lt;&gt;"",VLOOKUP($C13,Setting!$C$4:$AC$27,COLUMN(),FALSE),"")</f>
        <v>0</v>
      </c>
      <c r="H13" s="11">
        <f>IF($B13&lt;&gt;"",VLOOKUP($C13,Setting!$C$4:$AC$27,COLUMN(),FALSE),"")</f>
        <v>0</v>
      </c>
      <c r="I13" s="11">
        <f>IF($B13&lt;&gt;"",VLOOKUP($C13,Setting!$C$4:$AC$27,COLUMN(),FALSE),"")</f>
        <v>0</v>
      </c>
      <c r="J13" s="11">
        <f>IF($B13&lt;&gt;"",VLOOKUP($C13,Setting!$C$4:$AC$27,COLUMN(),FALSE),"")</f>
        <v>-100</v>
      </c>
      <c r="K13" s="15">
        <f>IF($B13&lt;&gt;"",VLOOKUP($C13,Setting!$C$4:$AC$27,COLUMN(),FALSE),"")</f>
        <v>0</v>
      </c>
    </row>
    <row r="14" spans="2:11" x14ac:dyDescent="0.15">
      <c r="B14" s="13">
        <f>IF(B13&lt;&gt;"",IF(B13='Initial Setup'!$B$2,"",B13+1),"")</f>
        <v>9</v>
      </c>
      <c r="C14" s="14" t="str">
        <f>IF(B14&lt;&gt;"",VLOOKUP(B14,Setting!B$4:AC$27,2,FALSE),"")</f>
        <v>Switzerland</v>
      </c>
      <c r="D14" s="11">
        <f>IF($B14&lt;&gt;"",VLOOKUP($C14,Setting!$C$4:$AC$27,COLUMN(),FALSE),"")</f>
        <v>0</v>
      </c>
      <c r="E14" s="11">
        <f>IF($B14&lt;&gt;"",VLOOKUP($C14,Setting!$C$4:$AC$27,COLUMN(),FALSE),"")</f>
        <v>0</v>
      </c>
      <c r="F14" s="11">
        <f>IF($B14&lt;&gt;"",VLOOKUP($C14,Setting!$C$4:$AC$27,COLUMN(),FALSE),"")</f>
        <v>0</v>
      </c>
      <c r="G14" s="11">
        <f>IF($B14&lt;&gt;"",VLOOKUP($C14,Setting!$C$4:$AC$27,COLUMN(),FALSE),"")</f>
        <v>0</v>
      </c>
      <c r="H14" s="11">
        <f>IF($B14&lt;&gt;"",VLOOKUP($C14,Setting!$C$4:$AC$27,COLUMN(),FALSE),"")</f>
        <v>0</v>
      </c>
      <c r="I14" s="11">
        <f>IF($B14&lt;&gt;"",VLOOKUP($C14,Setting!$C$4:$AC$27,COLUMN(),FALSE),"")</f>
        <v>0</v>
      </c>
      <c r="J14" s="11">
        <f>IF($B14&lt;&gt;"",VLOOKUP($C14,Setting!$C$4:$AC$27,COLUMN(),FALSE),"")</f>
        <v>-100</v>
      </c>
      <c r="K14" s="15">
        <f>IF($B14&lt;&gt;"",VLOOKUP($C14,Setting!$C$4:$AC$27,COLUMN(),FALSE),"")</f>
        <v>0</v>
      </c>
    </row>
    <row r="15" spans="2:11" x14ac:dyDescent="0.15">
      <c r="B15" s="13">
        <f>IF(B14&lt;&gt;"",IF(B14='Initial Setup'!$B$2,"",B14+1),"")</f>
        <v>10</v>
      </c>
      <c r="C15" s="14" t="str">
        <f>IF(B15&lt;&gt;"",VLOOKUP(B15,Setting!B$4:AC$27,2,FALSE),"")</f>
        <v>Czech Republic</v>
      </c>
      <c r="D15" s="11">
        <f>IF($B15&lt;&gt;"",VLOOKUP($C15,Setting!$C$4:$AC$27,COLUMN(),FALSE),"")</f>
        <v>0</v>
      </c>
      <c r="E15" s="11">
        <f>IF($B15&lt;&gt;"",VLOOKUP($C15,Setting!$C$4:$AC$27,COLUMN(),FALSE),"")</f>
        <v>0</v>
      </c>
      <c r="F15" s="11">
        <f>IF($B15&lt;&gt;"",VLOOKUP($C15,Setting!$C$4:$AC$27,COLUMN(),FALSE),"")</f>
        <v>0</v>
      </c>
      <c r="G15" s="11">
        <f>IF($B15&lt;&gt;"",VLOOKUP($C15,Setting!$C$4:$AC$27,COLUMN(),FALSE),"")</f>
        <v>0</v>
      </c>
      <c r="H15" s="11">
        <f>IF($B15&lt;&gt;"",VLOOKUP($C15,Setting!$C$4:$AC$27,COLUMN(),FALSE),"")</f>
        <v>0</v>
      </c>
      <c r="I15" s="11">
        <f>IF($B15&lt;&gt;"",VLOOKUP($C15,Setting!$C$4:$AC$27,COLUMN(),FALSE),"")</f>
        <v>0</v>
      </c>
      <c r="J15" s="11">
        <f>IF($B15&lt;&gt;"",VLOOKUP($C15,Setting!$C$4:$AC$27,COLUMN(),FALSE),"")</f>
        <v>-100</v>
      </c>
      <c r="K15" s="15">
        <f>IF($B15&lt;&gt;"",VLOOKUP($C15,Setting!$C$4:$AC$27,COLUMN(),FALSE),"")</f>
        <v>0</v>
      </c>
    </row>
    <row r="16" spans="2:11" x14ac:dyDescent="0.15">
      <c r="B16" s="13">
        <f>IF(B15&lt;&gt;"",IF(B15='Initial Setup'!$B$2,"",B15+1),"")</f>
        <v>11</v>
      </c>
      <c r="C16" s="14" t="str">
        <f>IF(B16&lt;&gt;"",VLOOKUP(B16,Setting!B$4:AC$27,2,FALSE),"")</f>
        <v>Sweden</v>
      </c>
      <c r="D16" s="11">
        <f>IF($B16&lt;&gt;"",VLOOKUP($C16,Setting!$C$4:$AC$27,COLUMN(),FALSE),"")</f>
        <v>0</v>
      </c>
      <c r="E16" s="11">
        <f>IF($B16&lt;&gt;"",VLOOKUP($C16,Setting!$C$4:$AC$27,COLUMN(),FALSE),"")</f>
        <v>0</v>
      </c>
      <c r="F16" s="11">
        <f>IF($B16&lt;&gt;"",VLOOKUP($C16,Setting!$C$4:$AC$27,COLUMN(),FALSE),"")</f>
        <v>0</v>
      </c>
      <c r="G16" s="11">
        <f>IF($B16&lt;&gt;"",VLOOKUP($C16,Setting!$C$4:$AC$27,COLUMN(),FALSE),"")</f>
        <v>0</v>
      </c>
      <c r="H16" s="11">
        <f>IF($B16&lt;&gt;"",VLOOKUP($C16,Setting!$C$4:$AC$27,COLUMN(),FALSE),"")</f>
        <v>0</v>
      </c>
      <c r="I16" s="11">
        <f>IF($B16&lt;&gt;"",VLOOKUP($C16,Setting!$C$4:$AC$27,COLUMN(),FALSE),"")</f>
        <v>0</v>
      </c>
      <c r="J16" s="11">
        <f>IF($B16&lt;&gt;"",VLOOKUP($C16,Setting!$C$4:$AC$27,COLUMN(),FALSE),"")</f>
        <v>-100</v>
      </c>
      <c r="K16" s="15">
        <f>IF($B16&lt;&gt;"",VLOOKUP($C16,Setting!$C$4:$AC$27,COLUMN(),FALSE),"")</f>
        <v>0</v>
      </c>
    </row>
    <row r="17" spans="2:11" x14ac:dyDescent="0.15">
      <c r="B17" s="13">
        <f>IF(B16&lt;&gt;"",IF(B16='Initial Setup'!$B$2,"",B16+1),"")</f>
        <v>12</v>
      </c>
      <c r="C17" s="14" t="str">
        <f>IF(B17&lt;&gt;"",VLOOKUP(B17,Setting!B$4:AC$27,2,FALSE),"")</f>
        <v>Poland</v>
      </c>
      <c r="D17" s="11">
        <f>IF($B17&lt;&gt;"",VLOOKUP($C17,Setting!$C$4:$AC$27,COLUMN(),FALSE),"")</f>
        <v>0</v>
      </c>
      <c r="E17" s="11">
        <f>IF($B17&lt;&gt;"",VLOOKUP($C17,Setting!$C$4:$AC$27,COLUMN(),FALSE),"")</f>
        <v>0</v>
      </c>
      <c r="F17" s="11">
        <f>IF($B17&lt;&gt;"",VLOOKUP($C17,Setting!$C$4:$AC$27,COLUMN(),FALSE),"")</f>
        <v>0</v>
      </c>
      <c r="G17" s="11">
        <f>IF($B17&lt;&gt;"",VLOOKUP($C17,Setting!$C$4:$AC$27,COLUMN(),FALSE),"")</f>
        <v>0</v>
      </c>
      <c r="H17" s="11">
        <f>IF($B17&lt;&gt;"",VLOOKUP($C17,Setting!$C$4:$AC$27,COLUMN(),FALSE),"")</f>
        <v>0</v>
      </c>
      <c r="I17" s="11">
        <f>IF($B17&lt;&gt;"",VLOOKUP($C17,Setting!$C$4:$AC$27,COLUMN(),FALSE),"")</f>
        <v>0</v>
      </c>
      <c r="J17" s="11">
        <f>IF($B17&lt;&gt;"",VLOOKUP($C17,Setting!$C$4:$AC$27,COLUMN(),FALSE),"")</f>
        <v>-100</v>
      </c>
      <c r="K17" s="15">
        <f>IF($B17&lt;&gt;"",VLOOKUP($C17,Setting!$C$4:$AC$27,COLUMN(),FALSE),"")</f>
        <v>0</v>
      </c>
    </row>
    <row r="18" spans="2:11" x14ac:dyDescent="0.15">
      <c r="B18" s="13">
        <f>IF(B17&lt;&gt;"",IF(B17='Initial Setup'!$B$2,"",B17+1),"")</f>
        <v>13</v>
      </c>
      <c r="C18" s="14" t="str">
        <f>IF(B18&lt;&gt;"",VLOOKUP(B18,Setting!B$4:AC$27,2,FALSE),"")</f>
        <v>Austria</v>
      </c>
      <c r="D18" s="11">
        <f>IF($B18&lt;&gt;"",VLOOKUP($C18,Setting!$C$4:$AC$27,COLUMN(),FALSE),"")</f>
        <v>0</v>
      </c>
      <c r="E18" s="11">
        <f>IF($B18&lt;&gt;"",VLOOKUP($C18,Setting!$C$4:$AC$27,COLUMN(),FALSE),"")</f>
        <v>0</v>
      </c>
      <c r="F18" s="11">
        <f>IF($B18&lt;&gt;"",VLOOKUP($C18,Setting!$C$4:$AC$27,COLUMN(),FALSE),"")</f>
        <v>0</v>
      </c>
      <c r="G18" s="11">
        <f>IF($B18&lt;&gt;"",VLOOKUP($C18,Setting!$C$4:$AC$27,COLUMN(),FALSE),"")</f>
        <v>0</v>
      </c>
      <c r="H18" s="11">
        <f>IF($B18&lt;&gt;"",VLOOKUP($C18,Setting!$C$4:$AC$27,COLUMN(),FALSE),"")</f>
        <v>0</v>
      </c>
      <c r="I18" s="11">
        <f>IF($B18&lt;&gt;"",VLOOKUP($C18,Setting!$C$4:$AC$27,COLUMN(),FALSE),"")</f>
        <v>0</v>
      </c>
      <c r="J18" s="11">
        <f>IF($B18&lt;&gt;"",VLOOKUP($C18,Setting!$C$4:$AC$27,COLUMN(),FALSE),"")</f>
        <v>-100</v>
      </c>
      <c r="K18" s="15">
        <f>IF($B18&lt;&gt;"",VLOOKUP($C18,Setting!$C$4:$AC$27,COLUMN(),FALSE),"")</f>
        <v>0</v>
      </c>
    </row>
    <row r="19" spans="2:11" x14ac:dyDescent="0.15">
      <c r="B19" s="13">
        <f>IF(B18&lt;&gt;"",IF(B18='Initial Setup'!$B$2,"",B18+1),"")</f>
        <v>14</v>
      </c>
      <c r="C19" s="14" t="str">
        <f>IF(B19&lt;&gt;"",VLOOKUP(B19,Setting!B$4:AC$27,2,FALSE),"")</f>
        <v>Wales</v>
      </c>
      <c r="D19" s="11">
        <f>IF($B19&lt;&gt;"",VLOOKUP($C19,Setting!$C$4:$AC$27,COLUMN(),FALSE),"")</f>
        <v>0</v>
      </c>
      <c r="E19" s="11">
        <f>IF($B19&lt;&gt;"",VLOOKUP($C19,Setting!$C$4:$AC$27,COLUMN(),FALSE),"")</f>
        <v>0</v>
      </c>
      <c r="F19" s="11">
        <f>IF($B19&lt;&gt;"",VLOOKUP($C19,Setting!$C$4:$AC$27,COLUMN(),FALSE),"")</f>
        <v>0</v>
      </c>
      <c r="G19" s="11">
        <f>IF($B19&lt;&gt;"",VLOOKUP($C19,Setting!$C$4:$AC$27,COLUMN(),FALSE),"")</f>
        <v>0</v>
      </c>
      <c r="H19" s="11">
        <f>IF($B19&lt;&gt;"",VLOOKUP($C19,Setting!$C$4:$AC$27,COLUMN(),FALSE),"")</f>
        <v>0</v>
      </c>
      <c r="I19" s="11">
        <f>IF($B19&lt;&gt;"",VLOOKUP($C19,Setting!$C$4:$AC$27,COLUMN(),FALSE),"")</f>
        <v>0</v>
      </c>
      <c r="J19" s="11">
        <f>IF($B19&lt;&gt;"",VLOOKUP($C19,Setting!$C$4:$AC$27,COLUMN(),FALSE),"")</f>
        <v>-100</v>
      </c>
      <c r="K19" s="15">
        <f>IF($B19&lt;&gt;"",VLOOKUP($C19,Setting!$C$4:$AC$27,COLUMN(),FALSE),"")</f>
        <v>0</v>
      </c>
    </row>
    <row r="20" spans="2:11" x14ac:dyDescent="0.15">
      <c r="B20" s="13">
        <f>IF(B19&lt;&gt;"",IF(B19='Initial Setup'!$B$2,"",B19+1),"")</f>
        <v>15</v>
      </c>
      <c r="C20" s="14" t="str">
        <f>IF(B20&lt;&gt;"",VLOOKUP(B20,Setting!B$4:AC$27,2,FALSE),"")</f>
        <v>Ukraine</v>
      </c>
      <c r="D20" s="11">
        <f>IF($B20&lt;&gt;"",VLOOKUP($C20,Setting!$C$4:$AC$27,COLUMN(),FALSE),"")</f>
        <v>0</v>
      </c>
      <c r="E20" s="11">
        <f>IF($B20&lt;&gt;"",VLOOKUP($C20,Setting!$C$4:$AC$27,COLUMN(),FALSE),"")</f>
        <v>0</v>
      </c>
      <c r="F20" s="11">
        <f>IF($B20&lt;&gt;"",VLOOKUP($C20,Setting!$C$4:$AC$27,COLUMN(),FALSE),"")</f>
        <v>0</v>
      </c>
      <c r="G20" s="11">
        <f>IF($B20&lt;&gt;"",VLOOKUP($C20,Setting!$C$4:$AC$27,COLUMN(),FALSE),"")</f>
        <v>0</v>
      </c>
      <c r="H20" s="11">
        <f>IF($B20&lt;&gt;"",VLOOKUP($C20,Setting!$C$4:$AC$27,COLUMN(),FALSE),"")</f>
        <v>0</v>
      </c>
      <c r="I20" s="11">
        <f>IF($B20&lt;&gt;"",VLOOKUP($C20,Setting!$C$4:$AC$27,COLUMN(),FALSE),"")</f>
        <v>0</v>
      </c>
      <c r="J20" s="11">
        <f>IF($B20&lt;&gt;"",VLOOKUP($C20,Setting!$C$4:$AC$27,COLUMN(),FALSE),"")</f>
        <v>-100</v>
      </c>
      <c r="K20" s="15">
        <f>IF($B20&lt;&gt;"",VLOOKUP($C20,Setting!$C$4:$AC$27,COLUMN(),FALSE),"")</f>
        <v>0</v>
      </c>
    </row>
    <row r="21" spans="2:11" x14ac:dyDescent="0.15">
      <c r="B21" s="13">
        <f>IF(B20&lt;&gt;"",IF(B20='Initial Setup'!$B$2,"",B20+1),"")</f>
        <v>16</v>
      </c>
      <c r="C21" s="14" t="str">
        <f>IF(B21&lt;&gt;"",VLOOKUP(B21,Setting!B$4:AC$27,2,FALSE),"")</f>
        <v>Croatia</v>
      </c>
      <c r="D21" s="11">
        <f>IF($B21&lt;&gt;"",VLOOKUP($C21,Setting!$C$4:$AC$27,COLUMN(),FALSE),"")</f>
        <v>0</v>
      </c>
      <c r="E21" s="11">
        <f>IF($B21&lt;&gt;"",VLOOKUP($C21,Setting!$C$4:$AC$27,COLUMN(),FALSE),"")</f>
        <v>0</v>
      </c>
      <c r="F21" s="11">
        <f>IF($B21&lt;&gt;"",VLOOKUP($C21,Setting!$C$4:$AC$27,COLUMN(),FALSE),"")</f>
        <v>0</v>
      </c>
      <c r="G21" s="11">
        <f>IF($B21&lt;&gt;"",VLOOKUP($C21,Setting!$C$4:$AC$27,COLUMN(),FALSE),"")</f>
        <v>0</v>
      </c>
      <c r="H21" s="11">
        <f>IF($B21&lt;&gt;"",VLOOKUP($C21,Setting!$C$4:$AC$27,COLUMN(),FALSE),"")</f>
        <v>0</v>
      </c>
      <c r="I21" s="11">
        <f>IF($B21&lt;&gt;"",VLOOKUP($C21,Setting!$C$4:$AC$27,COLUMN(),FALSE),"")</f>
        <v>0</v>
      </c>
      <c r="J21" s="11">
        <f>IF($B21&lt;&gt;"",VLOOKUP($C21,Setting!$C$4:$AC$27,COLUMN(),FALSE),"")</f>
        <v>-100</v>
      </c>
      <c r="K21" s="15">
        <f>IF($B21&lt;&gt;"",VLOOKUP($C21,Setting!$C$4:$AC$27,COLUMN(),FALSE),"")</f>
        <v>0</v>
      </c>
    </row>
    <row r="22" spans="2:11" x14ac:dyDescent="0.15">
      <c r="B22" s="13">
        <f>IF(B21&lt;&gt;"",IF(B21='Initial Setup'!$B$2,"",B21+1),"")</f>
        <v>17</v>
      </c>
      <c r="C22" s="14" t="str">
        <f>IF(B22&lt;&gt;"",VLOOKUP(B22,Setting!B$4:AC$27,2,FALSE),"")</f>
        <v>Netherlands</v>
      </c>
      <c r="D22" s="11">
        <f>IF($B22&lt;&gt;"",VLOOKUP($C22,Setting!$C$4:$AC$27,COLUMN(),FALSE),"")</f>
        <v>0</v>
      </c>
      <c r="E22" s="11">
        <f>IF($B22&lt;&gt;"",VLOOKUP($C22,Setting!$C$4:$AC$27,COLUMN(),FALSE),"")</f>
        <v>0</v>
      </c>
      <c r="F22" s="11">
        <f>IF($B22&lt;&gt;"",VLOOKUP($C22,Setting!$C$4:$AC$27,COLUMN(),FALSE),"")</f>
        <v>0</v>
      </c>
      <c r="G22" s="11">
        <f>IF($B22&lt;&gt;"",VLOOKUP($C22,Setting!$C$4:$AC$27,COLUMN(),FALSE),"")</f>
        <v>0</v>
      </c>
      <c r="H22" s="11">
        <f>IF($B22&lt;&gt;"",VLOOKUP($C22,Setting!$C$4:$AC$27,COLUMN(),FALSE),"")</f>
        <v>0</v>
      </c>
      <c r="I22" s="11">
        <f>IF($B22&lt;&gt;"",VLOOKUP($C22,Setting!$C$4:$AC$27,COLUMN(),FALSE),"")</f>
        <v>0</v>
      </c>
      <c r="J22" s="11">
        <f>IF($B22&lt;&gt;"",VLOOKUP($C22,Setting!$C$4:$AC$27,COLUMN(),FALSE),"")</f>
        <v>-100</v>
      </c>
      <c r="K22" s="15">
        <f>IF($B22&lt;&gt;"",VLOOKUP($C22,Setting!$C$4:$AC$27,COLUMN(),FALSE),"")</f>
        <v>0</v>
      </c>
    </row>
    <row r="23" spans="2:11" x14ac:dyDescent="0.15">
      <c r="B23" s="13">
        <f>IF(B22&lt;&gt;"",IF(B22='Initial Setup'!$B$2,"",B22+1),"")</f>
        <v>18</v>
      </c>
      <c r="C23" s="14" t="str">
        <f>IF(B23&lt;&gt;"",VLOOKUP(B23,Setting!B$4:AC$27,2,FALSE),"")</f>
        <v>Russia</v>
      </c>
      <c r="D23" s="11">
        <f>IF($B23&lt;&gt;"",VLOOKUP($C23,Setting!$C$4:$AC$27,COLUMN(),FALSE),"")</f>
        <v>0</v>
      </c>
      <c r="E23" s="11">
        <f>IF($B23&lt;&gt;"",VLOOKUP($C23,Setting!$C$4:$AC$27,COLUMN(),FALSE),"")</f>
        <v>0</v>
      </c>
      <c r="F23" s="11">
        <f>IF($B23&lt;&gt;"",VLOOKUP($C23,Setting!$C$4:$AC$27,COLUMN(),FALSE),"")</f>
        <v>0</v>
      </c>
      <c r="G23" s="11">
        <f>IF($B23&lt;&gt;"",VLOOKUP($C23,Setting!$C$4:$AC$27,COLUMN(),FALSE),"")</f>
        <v>0</v>
      </c>
      <c r="H23" s="11">
        <f>IF($B23&lt;&gt;"",VLOOKUP($C23,Setting!$C$4:$AC$27,COLUMN(),FALSE),"")</f>
        <v>0</v>
      </c>
      <c r="I23" s="11">
        <f>IF($B23&lt;&gt;"",VLOOKUP($C23,Setting!$C$4:$AC$27,COLUMN(),FALSE),"")</f>
        <v>0</v>
      </c>
      <c r="J23" s="11">
        <f>IF($B23&lt;&gt;"",VLOOKUP($C23,Setting!$C$4:$AC$27,COLUMN(),FALSE),"")</f>
        <v>-100</v>
      </c>
      <c r="K23" s="15">
        <f>IF($B23&lt;&gt;"",VLOOKUP($C23,Setting!$C$4:$AC$27,COLUMN(),FALSE),"")</f>
        <v>0</v>
      </c>
    </row>
    <row r="24" spans="2:11" x14ac:dyDescent="0.15">
      <c r="B24" s="13">
        <f>IF(B23&lt;&gt;"",IF(B23='Initial Setup'!$B$2,"",B23+1),"")</f>
        <v>19</v>
      </c>
      <c r="C24" s="14" t="str">
        <f>IF(B24&lt;&gt;"",VLOOKUP(B24,Setting!B$4:AC$27,2,FALSE),"")</f>
        <v>Scotland</v>
      </c>
      <c r="D24" s="11">
        <f>IF($B24&lt;&gt;"",VLOOKUP($C24,Setting!$C$4:$AC$27,COLUMN(),FALSE),"")</f>
        <v>0</v>
      </c>
      <c r="E24" s="11">
        <f>IF($B24&lt;&gt;"",VLOOKUP($C24,Setting!$C$4:$AC$27,COLUMN(),FALSE),"")</f>
        <v>0</v>
      </c>
      <c r="F24" s="11">
        <f>IF($B24&lt;&gt;"",VLOOKUP($C24,Setting!$C$4:$AC$27,COLUMN(),FALSE),"")</f>
        <v>0</v>
      </c>
      <c r="G24" s="11">
        <f>IF($B24&lt;&gt;"",VLOOKUP($C24,Setting!$C$4:$AC$27,COLUMN(),FALSE),"")</f>
        <v>0</v>
      </c>
      <c r="H24" s="11">
        <f>IF($B24&lt;&gt;"",VLOOKUP($C24,Setting!$C$4:$AC$27,COLUMN(),FALSE),"")</f>
        <v>0</v>
      </c>
      <c r="I24" s="11">
        <f>IF($B24&lt;&gt;"",VLOOKUP($C24,Setting!$C$4:$AC$27,COLUMN(),FALSE),"")</f>
        <v>0</v>
      </c>
      <c r="J24" s="11">
        <f>IF($B24&lt;&gt;"",VLOOKUP($C24,Setting!$C$4:$AC$27,COLUMN(),FALSE),"")</f>
        <v>-100</v>
      </c>
      <c r="K24" s="15">
        <f>IF($B24&lt;&gt;"",VLOOKUP($C24,Setting!$C$4:$AC$27,COLUMN(),FALSE),"")</f>
        <v>0</v>
      </c>
    </row>
    <row r="25" spans="2:11" x14ac:dyDescent="0.15">
      <c r="B25" s="13">
        <f>IF(B24&lt;&gt;"",IF(B24='Initial Setup'!$B$2,"",B24+1),"")</f>
        <v>20</v>
      </c>
      <c r="C25" s="14" t="str">
        <f>IF(B25&lt;&gt;"",VLOOKUP(B25,Setting!B$4:AC$27,2,FALSE),"")</f>
        <v>Hungary</v>
      </c>
      <c r="D25" s="11">
        <f>IF($B25&lt;&gt;"",VLOOKUP($C25,Setting!$C$4:$AC$27,COLUMN(),FALSE),"")</f>
        <v>0</v>
      </c>
      <c r="E25" s="11">
        <f>IF($B25&lt;&gt;"",VLOOKUP($C25,Setting!$C$4:$AC$27,COLUMN(),FALSE),"")</f>
        <v>0</v>
      </c>
      <c r="F25" s="11">
        <f>IF($B25&lt;&gt;"",VLOOKUP($C25,Setting!$C$4:$AC$27,COLUMN(),FALSE),"")</f>
        <v>0</v>
      </c>
      <c r="G25" s="11">
        <f>IF($B25&lt;&gt;"",VLOOKUP($C25,Setting!$C$4:$AC$27,COLUMN(),FALSE),"")</f>
        <v>0</v>
      </c>
      <c r="H25" s="11">
        <f>IF($B25&lt;&gt;"",VLOOKUP($C25,Setting!$C$4:$AC$27,COLUMN(),FALSE),"")</f>
        <v>0</v>
      </c>
      <c r="I25" s="11">
        <f>IF($B25&lt;&gt;"",VLOOKUP($C25,Setting!$C$4:$AC$27,COLUMN(),FALSE),"")</f>
        <v>0</v>
      </c>
      <c r="J25" s="11">
        <f>IF($B25&lt;&gt;"",VLOOKUP($C25,Setting!$C$4:$AC$27,COLUMN(),FALSE),"")</f>
        <v>-100</v>
      </c>
      <c r="K25" s="15">
        <f>IF($B25&lt;&gt;"",VLOOKUP($C25,Setting!$C$4:$AC$27,COLUMN(),FALSE),"")</f>
        <v>0</v>
      </c>
    </row>
    <row r="26" spans="2:11" x14ac:dyDescent="0.15">
      <c r="B26" s="13">
        <f>IF(B25&lt;&gt;"",IF(B25='Initial Setup'!$B$2,"",B25+1),"")</f>
        <v>21</v>
      </c>
      <c r="C26" s="14" t="str">
        <f>IF(B26&lt;&gt;"",VLOOKUP(B26,Setting!B$4:AC$27,2,FALSE),"")</f>
        <v>Finland</v>
      </c>
      <c r="D26" s="11">
        <f>IF($B26&lt;&gt;"",VLOOKUP($C26,Setting!$C$4:$AC$27,COLUMN(),FALSE),"")</f>
        <v>0</v>
      </c>
      <c r="E26" s="11">
        <f>IF($B26&lt;&gt;"",VLOOKUP($C26,Setting!$C$4:$AC$27,COLUMN(),FALSE),"")</f>
        <v>0</v>
      </c>
      <c r="F26" s="11">
        <f>IF($B26&lt;&gt;"",VLOOKUP($C26,Setting!$C$4:$AC$27,COLUMN(),FALSE),"")</f>
        <v>0</v>
      </c>
      <c r="G26" s="11">
        <f>IF($B26&lt;&gt;"",VLOOKUP($C26,Setting!$C$4:$AC$27,COLUMN(),FALSE),"")</f>
        <v>0</v>
      </c>
      <c r="H26" s="11">
        <f>IF($B26&lt;&gt;"",VLOOKUP($C26,Setting!$C$4:$AC$27,COLUMN(),FALSE),"")</f>
        <v>0</v>
      </c>
      <c r="I26" s="11">
        <f>IF($B26&lt;&gt;"",VLOOKUP($C26,Setting!$C$4:$AC$27,COLUMN(),FALSE),"")</f>
        <v>0</v>
      </c>
      <c r="J26" s="11">
        <f>IF($B26&lt;&gt;"",VLOOKUP($C26,Setting!$C$4:$AC$27,COLUMN(),FALSE),"")</f>
        <v>-100</v>
      </c>
      <c r="K26" s="15">
        <f>IF($B26&lt;&gt;"",VLOOKUP($C26,Setting!$C$4:$AC$27,COLUMN(),FALSE),"")</f>
        <v>0</v>
      </c>
    </row>
    <row r="27" spans="2:11" x14ac:dyDescent="0.15">
      <c r="B27" s="13">
        <f>IF(B26&lt;&gt;"",IF(B26='Initial Setup'!$B$2,"",B26+1),"")</f>
        <v>22</v>
      </c>
      <c r="C27" s="14" t="str">
        <f>IF(B27&lt;&gt;"",VLOOKUP(B27,Setting!B$4:AC$27,2,FALSE),"")</f>
        <v>Portugal</v>
      </c>
      <c r="D27" s="11">
        <f>IF($B27&lt;&gt;"",VLOOKUP($C27,Setting!$C$4:$AC$27,COLUMN(),FALSE),"")</f>
        <v>0</v>
      </c>
      <c r="E27" s="11">
        <f>IF($B27&lt;&gt;"",VLOOKUP($C27,Setting!$C$4:$AC$27,COLUMN(),FALSE),"")</f>
        <v>0</v>
      </c>
      <c r="F27" s="11">
        <f>IF($B27&lt;&gt;"",VLOOKUP($C27,Setting!$C$4:$AC$27,COLUMN(),FALSE),"")</f>
        <v>0</v>
      </c>
      <c r="G27" s="11">
        <f>IF($B27&lt;&gt;"",VLOOKUP($C27,Setting!$C$4:$AC$27,COLUMN(),FALSE),"")</f>
        <v>0</v>
      </c>
      <c r="H27" s="11">
        <f>IF($B27&lt;&gt;"",VLOOKUP($C27,Setting!$C$4:$AC$27,COLUMN(),FALSE),"")</f>
        <v>0</v>
      </c>
      <c r="I27" s="11">
        <f>IF($B27&lt;&gt;"",VLOOKUP($C27,Setting!$C$4:$AC$27,COLUMN(),FALSE),"")</f>
        <v>0</v>
      </c>
      <c r="J27" s="11">
        <f>IF($B27&lt;&gt;"",VLOOKUP($C27,Setting!$C$4:$AC$27,COLUMN(),FALSE),"")</f>
        <v>-100</v>
      </c>
      <c r="K27" s="15">
        <f>IF($B27&lt;&gt;"",VLOOKUP($C27,Setting!$C$4:$AC$27,COLUMN(),FALSE),"")</f>
        <v>0</v>
      </c>
    </row>
    <row r="28" spans="2:11" x14ac:dyDescent="0.15">
      <c r="B28" s="13">
        <f>IF(B27&lt;&gt;"",IF(B27='Initial Setup'!$B$2,"",B27+1),"")</f>
        <v>23</v>
      </c>
      <c r="C28" s="14" t="str">
        <f>IF(B28&lt;&gt;"",VLOOKUP(B28,Setting!B$4:AC$27,2,FALSE),"")</f>
        <v>Slovakia</v>
      </c>
      <c r="D28" s="11">
        <f>IF($B28&lt;&gt;"",VLOOKUP($C28,Setting!$C$4:$AC$27,COLUMN(),FALSE),"")</f>
        <v>0</v>
      </c>
      <c r="E28" s="11">
        <f>IF($B28&lt;&gt;"",VLOOKUP($C28,Setting!$C$4:$AC$27,COLUMN(),FALSE),"")</f>
        <v>0</v>
      </c>
      <c r="F28" s="11">
        <f>IF($B28&lt;&gt;"",VLOOKUP($C28,Setting!$C$4:$AC$27,COLUMN(),FALSE),"")</f>
        <v>0</v>
      </c>
      <c r="G28" s="11">
        <f>IF($B28&lt;&gt;"",VLOOKUP($C28,Setting!$C$4:$AC$27,COLUMN(),FALSE),"")</f>
        <v>0</v>
      </c>
      <c r="H28" s="11">
        <f>IF($B28&lt;&gt;"",VLOOKUP($C28,Setting!$C$4:$AC$27,COLUMN(),FALSE),"")</f>
        <v>0</v>
      </c>
      <c r="I28" s="11">
        <f>IF($B28&lt;&gt;"",VLOOKUP($C28,Setting!$C$4:$AC$27,COLUMN(),FALSE),"")</f>
        <v>0</v>
      </c>
      <c r="J28" s="11">
        <f>IF($B28&lt;&gt;"",VLOOKUP($C28,Setting!$C$4:$AC$27,COLUMN(),FALSE),"")</f>
        <v>-100</v>
      </c>
      <c r="K28" s="15">
        <f>IF($B28&lt;&gt;"",VLOOKUP($C28,Setting!$C$4:$AC$27,COLUMN(),FALSE),"")</f>
        <v>0</v>
      </c>
    </row>
    <row r="29" spans="2:11" x14ac:dyDescent="0.15">
      <c r="B29" s="13">
        <f>IF(B28&lt;&gt;"",IF(B28='Initial Setup'!$B$2,"",B28+1),"")</f>
        <v>24</v>
      </c>
      <c r="C29" s="14" t="str">
        <f>IF(B29&lt;&gt;"",VLOOKUP(B29,Setting!B$4:AC$27,2,FALSE),"")</f>
        <v>North Macedonia</v>
      </c>
      <c r="D29" s="11">
        <f>IF($B29&lt;&gt;"",VLOOKUP($C29,Setting!$C$4:$AC$27,COLUMN(),FALSE),"")</f>
        <v>0</v>
      </c>
      <c r="E29" s="11">
        <f>IF($B29&lt;&gt;"",VLOOKUP($C29,Setting!$C$4:$AC$27,COLUMN(),FALSE),"")</f>
        <v>0</v>
      </c>
      <c r="F29" s="11">
        <f>IF($B29&lt;&gt;"",VLOOKUP($C29,Setting!$C$4:$AC$27,COLUMN(),FALSE),"")</f>
        <v>0</v>
      </c>
      <c r="G29" s="11">
        <f>IF($B29&lt;&gt;"",VLOOKUP($C29,Setting!$C$4:$AC$27,COLUMN(),FALSE),"")</f>
        <v>0</v>
      </c>
      <c r="H29" s="11">
        <f>IF($B29&lt;&gt;"",VLOOKUP($C29,Setting!$C$4:$AC$27,COLUMN(),FALSE),"")</f>
        <v>0</v>
      </c>
      <c r="I29" s="11">
        <f>IF($B29&lt;&gt;"",VLOOKUP($C29,Setting!$C$4:$AC$27,COLUMN(),FALSE),"")</f>
        <v>0</v>
      </c>
      <c r="J29" s="11">
        <f>IF($B29&lt;&gt;"",VLOOKUP($C29,Setting!$C$4:$AC$27,COLUMN(),FALSE),"")</f>
        <v>-100</v>
      </c>
      <c r="K29" s="15">
        <f>IF($B29&lt;&gt;"",VLOOKUP($C29,Setting!$C$4:$AC$27,COLUMN(),FALSE),"")</f>
        <v>0</v>
      </c>
    </row>
    <row r="40" spans="8:8" ht="12.75" x14ac:dyDescent="0.2">
      <c r="H40" s="5"/>
    </row>
  </sheetData>
  <mergeCells count="10">
    <mergeCell ref="J4:J5"/>
    <mergeCell ref="K4:K5"/>
    <mergeCell ref="B4:B5"/>
    <mergeCell ref="C4:C5"/>
    <mergeCell ref="D4:D5"/>
    <mergeCell ref="E4:E5"/>
    <mergeCell ref="F4:F5"/>
    <mergeCell ref="G4:G5"/>
    <mergeCell ref="H4:H5"/>
    <mergeCell ref="I4:I5"/>
  </mergeCells>
  <phoneticPr fontId="2" type="noConversion"/>
  <conditionalFormatting sqref="B7:B29 C6:K29">
    <cfRule type="expression" dxfId="4" priority="1" stopIfTrue="1">
      <formula>$B6&lt;&gt;""</formula>
    </cfRule>
  </conditionalFormatting>
  <conditionalFormatting sqref="B6">
    <cfRule type="expression" dxfId="3" priority="2" stopIfTrue="1">
      <formula>$B$6&lt;&gt;""</formula>
    </cfRule>
  </conditionalFormatting>
  <pageMargins left="0.75" right="0.75" top="0.37" bottom="0.5" header="0.27" footer="0.3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S27"/>
  <sheetViews>
    <sheetView showGridLines="0" workbookViewId="0">
      <selection activeCell="C4" sqref="C4"/>
    </sheetView>
  </sheetViews>
  <sheetFormatPr defaultRowHeight="10.5" x14ac:dyDescent="0.15"/>
  <cols>
    <col min="1" max="1" width="9.140625" style="1"/>
    <col min="2" max="2" width="3" style="8" bestFit="1" customWidth="1"/>
    <col min="3" max="3" width="9.5703125" style="8" customWidth="1"/>
    <col min="4" max="29" width="4.7109375" style="7" customWidth="1"/>
    <col min="30" max="30" width="7.5703125" style="7" customWidth="1"/>
    <col min="31" max="31" width="8.42578125" style="7" customWidth="1"/>
    <col min="32" max="32" width="6.7109375" style="7" customWidth="1"/>
    <col min="33" max="33" width="14.85546875" style="7" customWidth="1"/>
    <col min="34" max="34" width="4.7109375" style="7" customWidth="1"/>
    <col min="35" max="45" width="9.140625" style="8"/>
    <col min="46" max="16384" width="9.140625" style="1"/>
  </cols>
  <sheetData>
    <row r="3" spans="1:33" x14ac:dyDescent="0.15">
      <c r="B3" s="8" t="s">
        <v>9</v>
      </c>
      <c r="C3" s="8" t="s">
        <v>0</v>
      </c>
      <c r="D3" s="7" t="s">
        <v>15</v>
      </c>
      <c r="E3" s="7" t="s">
        <v>10</v>
      </c>
      <c r="F3" s="7" t="s">
        <v>1</v>
      </c>
      <c r="G3" s="7" t="s">
        <v>2</v>
      </c>
      <c r="H3" s="7" t="s">
        <v>4</v>
      </c>
      <c r="I3" s="7" t="s">
        <v>3</v>
      </c>
      <c r="J3" s="7" t="s">
        <v>5</v>
      </c>
      <c r="K3" s="7" t="s">
        <v>6</v>
      </c>
      <c r="L3" s="7" t="s">
        <v>7</v>
      </c>
      <c r="M3" s="7" t="s">
        <v>8</v>
      </c>
      <c r="N3" s="7" t="s">
        <v>1</v>
      </c>
      <c r="O3" s="7" t="s">
        <v>2</v>
      </c>
      <c r="P3" s="7" t="s">
        <v>4</v>
      </c>
      <c r="Q3" s="7" t="s">
        <v>3</v>
      </c>
      <c r="R3" s="7" t="s">
        <v>5</v>
      </c>
      <c r="S3" s="7" t="s">
        <v>6</v>
      </c>
      <c r="T3" s="7" t="s">
        <v>7</v>
      </c>
      <c r="U3" s="7" t="s">
        <v>8</v>
      </c>
      <c r="V3" s="7" t="s">
        <v>1</v>
      </c>
      <c r="W3" s="7" t="s">
        <v>2</v>
      </c>
      <c r="X3" s="7" t="s">
        <v>4</v>
      </c>
      <c r="Y3" s="7" t="s">
        <v>3</v>
      </c>
      <c r="Z3" s="7" t="s">
        <v>5</v>
      </c>
      <c r="AA3" s="7" t="s">
        <v>6</v>
      </c>
      <c r="AB3" s="7" t="s">
        <v>7</v>
      </c>
      <c r="AC3" s="7" t="s">
        <v>8</v>
      </c>
      <c r="AD3" s="7" t="s">
        <v>14</v>
      </c>
      <c r="AE3" s="7" t="s">
        <v>11</v>
      </c>
      <c r="AF3" s="7" t="s">
        <v>12</v>
      </c>
      <c r="AG3" s="7" t="s">
        <v>13</v>
      </c>
    </row>
    <row r="4" spans="1:33" x14ac:dyDescent="0.15">
      <c r="A4" s="9"/>
      <c r="B4" s="8">
        <f t="shared" ref="B4:B23" si="0">AD4+AE4+AF4+AG4</f>
        <v>1</v>
      </c>
      <c r="C4" s="10" t="str">
        <f>IF('Initial Setup'!F3&lt;&gt;"",'Initial Setup'!D3,0)</f>
        <v>Belgium</v>
      </c>
      <c r="D4" s="11">
        <f>'Initial Setup'!B2</f>
        <v>24</v>
      </c>
      <c r="E4" s="11">
        <f>COUNTIF('GROUPS E,F,G,H'!D:D,Setting!C4)+COUNTIF('GROUPS E,F,G,H'!I:I,Setting!C4)</f>
        <v>0</v>
      </c>
      <c r="F4" s="7">
        <f t="shared" ref="F4:F23" si="1">G4+H4+I4</f>
        <v>0</v>
      </c>
      <c r="G4" s="7">
        <f t="shared" ref="G4:G23" si="2">O4+W4</f>
        <v>0</v>
      </c>
      <c r="H4" s="7">
        <f t="shared" ref="H4:H23" si="3">P4+X4</f>
        <v>0</v>
      </c>
      <c r="I4" s="7">
        <f t="shared" ref="I4:I23" si="4">Q4+Y4</f>
        <v>0</v>
      </c>
      <c r="J4" s="7">
        <f t="shared" ref="J4:J23" si="5">R4+Z4</f>
        <v>0</v>
      </c>
      <c r="K4" s="7">
        <f t="shared" ref="K4:K23" si="6">S4+AA4</f>
        <v>0</v>
      </c>
      <c r="L4" s="7">
        <f>IF(D4&lt;1,-100,T4+AB4)</f>
        <v>0</v>
      </c>
      <c r="M4" s="7">
        <f>U4+AC4-ABS(Deduction!D3)</f>
        <v>0</v>
      </c>
      <c r="N4" s="7">
        <f t="shared" ref="N4:N23" si="7">O4+P4+Q4</f>
        <v>0</v>
      </c>
      <c r="O4" s="7">
        <f>SUMPRODUCT(('GROUPS E,F,G,H'!D$9:D$14=Setting!C4)*('GROUPS E,F,G,H'!F$9:F$14&gt;'GROUPS E,F,G,H'!G$9:G$14))</f>
        <v>0</v>
      </c>
      <c r="P4" s="7">
        <f>SUMPRODUCT(('GROUPS E,F,G,H'!D$9:D$14=Setting!C4)*('GROUPS E,F,G,H'!F$9:F$14='GROUPS E,F,G,H'!G$9:G$14)*('GROUPS E,F,G,H'!F$9:F$14&lt;&gt;""))</f>
        <v>0</v>
      </c>
      <c r="Q4" s="7">
        <f>SUMPRODUCT(('GROUPS E,F,G,H'!D$9:D$14=Setting!C4)*('GROUPS E,F,G,H'!F$9:F$14&lt;'GROUPS E,F,G,H'!G$9:G$14))</f>
        <v>0</v>
      </c>
      <c r="R4" s="7">
        <f>SUMIF('GROUPS E,F,G,H'!D$9:D$14,Setting!C4,'GROUPS E,F,G,H'!F$9:F$14)</f>
        <v>0</v>
      </c>
      <c r="S4" s="7">
        <f>SUMIF('GROUPS E,F,G,H'!D$9:D$14,Setting!C4,'GROUPS E,F,G,H'!G$9:G$14)</f>
        <v>0</v>
      </c>
      <c r="T4" s="7">
        <f t="shared" ref="T4:T23" si="8">R4-S4</f>
        <v>0</v>
      </c>
      <c r="U4" s="7">
        <f t="shared" ref="U4:U23" si="9">O4*3+P4*1</f>
        <v>0</v>
      </c>
      <c r="V4" s="7">
        <f>W4+X4+Y4</f>
        <v>0</v>
      </c>
      <c r="W4" s="7">
        <f>SUMPRODUCT(('GROUPS E,F,G,H'!I$9:I$14=Setting!C4)*('GROUPS E,F,G,H'!F$9:F$14&lt;'GROUPS E,F,G,H'!G$9:G$14))</f>
        <v>0</v>
      </c>
      <c r="X4" s="7">
        <f>SUMPRODUCT(('GROUPS E,F,G,H'!I$9:I$14=Setting!C4)*('GROUPS E,F,G,H'!F$9:F$14='GROUPS E,F,G,H'!G$9:G$14)*('GROUPS E,F,G,H'!G$9:G$14&lt;&gt;""))</f>
        <v>0</v>
      </c>
      <c r="Y4" s="7">
        <f>SUMPRODUCT(('GROUPS E,F,G,H'!I$9:I$14=Setting!C4)*('GROUPS E,F,G,H'!F$9:F$14&gt;'GROUPS E,F,G,H'!G$9:G$14))</f>
        <v>0</v>
      </c>
      <c r="Z4" s="7">
        <f>SUMIF('GROUPS E,F,G,H'!I$9:I$14,Setting!C4,'GROUPS E,F,G,H'!G$9:G$14)</f>
        <v>0</v>
      </c>
      <c r="AA4" s="7">
        <f>SUMIF('GROUPS E,F,G,H'!I$9:I$14,Setting!C4,'GROUPS E,F,G,H'!F$9:F$14)</f>
        <v>0</v>
      </c>
      <c r="AB4" s="7">
        <f t="shared" ref="AB4:AB23" si="10">Z4-AA4</f>
        <v>0</v>
      </c>
      <c r="AC4" s="7">
        <f t="shared" ref="AC4:AC23" si="11">W4*3+X4*1</f>
        <v>0</v>
      </c>
      <c r="AD4" s="7">
        <f>RANK(M4,M$4:M$27)</f>
        <v>1</v>
      </c>
      <c r="AE4" s="7">
        <f>SUMPRODUCT((M$4:M$27=M4)*(L$4:L$27&gt;L4))</f>
        <v>0</v>
      </c>
      <c r="AF4" s="7">
        <f>SUMPRODUCT((M$4:M$27=M4)*(L$4:L$27=L4)*(J$4:J$27&gt;J4))</f>
        <v>0</v>
      </c>
      <c r="AG4" s="7">
        <f>SUMPRODUCT((M$4:M$27=M4)*(L$4:L$27=L4)*(J$4:J$27=J4)*(D$4:D$27&gt;D4))</f>
        <v>0</v>
      </c>
    </row>
    <row r="5" spans="1:33" x14ac:dyDescent="0.15">
      <c r="A5" s="9"/>
      <c r="B5" s="8">
        <f t="shared" si="0"/>
        <v>2</v>
      </c>
      <c r="C5" s="10" t="str">
        <f>IF('Initial Setup'!F4&lt;&gt;"",'Initial Setup'!D4,0)</f>
        <v>Germany</v>
      </c>
      <c r="D5" s="12">
        <f>T4-1</f>
        <v>-1</v>
      </c>
      <c r="E5" s="11">
        <f>COUNTIF('GROUPS E,F,G,H'!D:D,Setting!C5)+COUNTIF('GROUPS E,F,G,H'!I:I,Setting!C5)</f>
        <v>3</v>
      </c>
      <c r="F5" s="7">
        <f t="shared" si="1"/>
        <v>0</v>
      </c>
      <c r="G5" s="7">
        <f t="shared" si="2"/>
        <v>0</v>
      </c>
      <c r="H5" s="7">
        <f t="shared" si="3"/>
        <v>0</v>
      </c>
      <c r="I5" s="7">
        <f t="shared" si="4"/>
        <v>0</v>
      </c>
      <c r="J5" s="7">
        <f t="shared" si="5"/>
        <v>0</v>
      </c>
      <c r="K5" s="7">
        <f t="shared" si="6"/>
        <v>0</v>
      </c>
      <c r="L5" s="7">
        <f t="shared" ref="L5:L27" si="12">IF(D5&lt;1,-100,T5+AB5)</f>
        <v>-100</v>
      </c>
      <c r="M5" s="7">
        <f>U5+AC5-ABS(Deduction!D4)</f>
        <v>0</v>
      </c>
      <c r="N5" s="7">
        <f t="shared" si="7"/>
        <v>0</v>
      </c>
      <c r="O5" s="7">
        <f>SUMPRODUCT(('GROUPS E,F,G,H'!D$9:D$14=Setting!C5)*('GROUPS E,F,G,H'!F$9:F$14&gt;'GROUPS E,F,G,H'!G$9:G$14))</f>
        <v>0</v>
      </c>
      <c r="P5" s="7">
        <f>SUMPRODUCT(('GROUPS E,F,G,H'!D$9:D$14=Setting!C5)*('GROUPS E,F,G,H'!F$9:F$14='GROUPS E,F,G,H'!G$9:G$14)*('GROUPS E,F,G,H'!F$9:F$14&lt;&gt;""))</f>
        <v>0</v>
      </c>
      <c r="Q5" s="7">
        <f>SUMPRODUCT(('GROUPS E,F,G,H'!D$9:D$14=Setting!C5)*('GROUPS E,F,G,H'!F$9:F$14&lt;'GROUPS E,F,G,H'!G$9:G$14))</f>
        <v>0</v>
      </c>
      <c r="R5" s="7">
        <f>SUMIF('GROUPS E,F,G,H'!D$9:D$14,Setting!C5,'GROUPS E,F,G,H'!F$9:F$14)</f>
        <v>0</v>
      </c>
      <c r="S5" s="7">
        <f>SUMIF('GROUPS E,F,G,H'!D$9:D$14,Setting!C5,'GROUPS E,F,G,H'!G$9:G$14)</f>
        <v>0</v>
      </c>
      <c r="T5" s="7">
        <f t="shared" si="8"/>
        <v>0</v>
      </c>
      <c r="U5" s="7">
        <f t="shared" si="9"/>
        <v>0</v>
      </c>
      <c r="V5" s="7">
        <f t="shared" ref="V5:V23" si="13">W5+X5+Y5</f>
        <v>0</v>
      </c>
      <c r="W5" s="7">
        <f>SUMPRODUCT(('GROUPS E,F,G,H'!I$9:I$14=Setting!C5)*('GROUPS E,F,G,H'!F$9:F$14&lt;'GROUPS E,F,G,H'!G$9:G$14))</f>
        <v>0</v>
      </c>
      <c r="X5" s="7">
        <f>SUMPRODUCT(('GROUPS E,F,G,H'!I$9:I$14=Setting!C5)*('GROUPS E,F,G,H'!F$9:F$14='GROUPS E,F,G,H'!G$9:G$14)*('GROUPS E,F,G,H'!G$9:G$14&lt;&gt;""))</f>
        <v>0</v>
      </c>
      <c r="Y5" s="7">
        <f>SUMPRODUCT(('GROUPS E,F,G,H'!I$9:I$14=Setting!C5)*('GROUPS E,F,G,H'!F$9:F$14&gt;'GROUPS E,F,G,H'!G$9:G$14))</f>
        <v>0</v>
      </c>
      <c r="Z5" s="7">
        <f>SUMIF('GROUPS E,F,G,H'!I$9:I$14,Setting!C5,'GROUPS E,F,G,H'!G$9:G$14)</f>
        <v>0</v>
      </c>
      <c r="AA5" s="7">
        <f>SUMIF('GROUPS E,F,G,H'!I$9:I$14,Setting!C5,'GROUPS E,F,G,H'!F$9:F$14)</f>
        <v>0</v>
      </c>
      <c r="AB5" s="7">
        <f t="shared" si="10"/>
        <v>0</v>
      </c>
      <c r="AC5" s="7">
        <f t="shared" si="11"/>
        <v>0</v>
      </c>
      <c r="AD5" s="7">
        <f t="shared" ref="AD5:AD27" si="14">RANK(M5,M$4:M$27)</f>
        <v>1</v>
      </c>
      <c r="AE5" s="7">
        <f t="shared" ref="AE5:AE27" si="15">SUMPRODUCT((M$4:M$27=M5)*(L$4:L$27&gt;L5))</f>
        <v>1</v>
      </c>
      <c r="AF5" s="7">
        <f t="shared" ref="AF5:AF27" si="16">SUMPRODUCT((M$4:M$27=M5)*(L$4:L$27=L5)*(J$4:J$27&gt;J5))</f>
        <v>0</v>
      </c>
      <c r="AG5" s="7">
        <f t="shared" ref="AG5:AG27" si="17">SUMPRODUCT((M$4:M$27=M5)*(L$4:L$27=L5)*(J$4:J$27=J5)*(D$4:D$27&gt;D5))</f>
        <v>0</v>
      </c>
    </row>
    <row r="6" spans="1:33" x14ac:dyDescent="0.15">
      <c r="A6" s="9"/>
      <c r="B6" s="8">
        <f t="shared" si="0"/>
        <v>3</v>
      </c>
      <c r="C6" s="10" t="str">
        <f>IF('Initial Setup'!F5&lt;&gt;"",'Initial Setup'!D5,0)</f>
        <v>England</v>
      </c>
      <c r="D6" s="12">
        <f t="shared" ref="D6:D27" si="18">D5-1</f>
        <v>-2</v>
      </c>
      <c r="E6" s="11">
        <f>COUNTIF('GROUPS E,F,G,H'!D:D,Setting!C6)+COUNTIF('GROUPS E,F,G,H'!I:I,Setting!C6)</f>
        <v>0</v>
      </c>
      <c r="F6" s="7">
        <f t="shared" si="1"/>
        <v>0</v>
      </c>
      <c r="G6" s="7">
        <f t="shared" si="2"/>
        <v>0</v>
      </c>
      <c r="H6" s="7">
        <f t="shared" si="3"/>
        <v>0</v>
      </c>
      <c r="I6" s="7">
        <f t="shared" si="4"/>
        <v>0</v>
      </c>
      <c r="J6" s="7">
        <f t="shared" si="5"/>
        <v>0</v>
      </c>
      <c r="K6" s="7">
        <f t="shared" si="6"/>
        <v>0</v>
      </c>
      <c r="L6" s="7">
        <f t="shared" si="12"/>
        <v>-100</v>
      </c>
      <c r="M6" s="7">
        <f>U6+AC6-ABS(Deduction!D5)</f>
        <v>0</v>
      </c>
      <c r="N6" s="7">
        <f t="shared" si="7"/>
        <v>0</v>
      </c>
      <c r="O6" s="7">
        <f>SUMPRODUCT(('GROUPS E,F,G,H'!D$9:D$14=Setting!C6)*('GROUPS E,F,G,H'!F$9:F$14&gt;'GROUPS E,F,G,H'!G$9:G$14))</f>
        <v>0</v>
      </c>
      <c r="P6" s="7">
        <f>SUMPRODUCT(('GROUPS E,F,G,H'!D$9:D$14=Setting!C6)*('GROUPS E,F,G,H'!F$9:F$14='GROUPS E,F,G,H'!G$9:G$14)*('GROUPS E,F,G,H'!F$9:F$14&lt;&gt;""))</f>
        <v>0</v>
      </c>
      <c r="Q6" s="7">
        <f>SUMPRODUCT(('GROUPS E,F,G,H'!D$9:D$14=Setting!C6)*('GROUPS E,F,G,H'!F$9:F$14&lt;'GROUPS E,F,G,H'!G$9:G$14))</f>
        <v>0</v>
      </c>
      <c r="R6" s="7">
        <f>SUMIF('GROUPS E,F,G,H'!D$9:D$14,Setting!C6,'GROUPS E,F,G,H'!F$9:F$14)</f>
        <v>0</v>
      </c>
      <c r="S6" s="7">
        <f>SUMIF('GROUPS E,F,G,H'!D$9:D$14,Setting!C6,'GROUPS E,F,G,H'!G$9:G$14)</f>
        <v>0</v>
      </c>
      <c r="T6" s="7">
        <f t="shared" si="8"/>
        <v>0</v>
      </c>
      <c r="U6" s="7">
        <f t="shared" si="9"/>
        <v>0</v>
      </c>
      <c r="V6" s="7">
        <f t="shared" si="13"/>
        <v>0</v>
      </c>
      <c r="W6" s="7">
        <f>SUMPRODUCT(('GROUPS E,F,G,H'!I$9:I$14=Setting!C6)*('GROUPS E,F,G,H'!F$9:F$14&lt;'GROUPS E,F,G,H'!G$9:G$14))</f>
        <v>0</v>
      </c>
      <c r="X6" s="7">
        <f>SUMPRODUCT(('GROUPS E,F,G,H'!I$9:I$14=Setting!C6)*('GROUPS E,F,G,H'!F$9:F$14='GROUPS E,F,G,H'!G$9:G$14)*('GROUPS E,F,G,H'!G$9:G$14&lt;&gt;""))</f>
        <v>0</v>
      </c>
      <c r="Y6" s="7">
        <f>SUMPRODUCT(('GROUPS E,F,G,H'!I$9:I$14=Setting!C6)*('GROUPS E,F,G,H'!F$9:F$14&gt;'GROUPS E,F,G,H'!G$9:G$14))</f>
        <v>0</v>
      </c>
      <c r="Z6" s="7">
        <f>SUMIF('GROUPS E,F,G,H'!I$9:I$14,Setting!C6,'GROUPS E,F,G,H'!G$9:G$14)</f>
        <v>0</v>
      </c>
      <c r="AA6" s="7">
        <f>SUMIF('GROUPS E,F,G,H'!I$9:I$14,Setting!C6,'GROUPS E,F,G,H'!F$9:F$14)</f>
        <v>0</v>
      </c>
      <c r="AB6" s="7">
        <f t="shared" si="10"/>
        <v>0</v>
      </c>
      <c r="AC6" s="7">
        <f t="shared" si="11"/>
        <v>0</v>
      </c>
      <c r="AD6" s="7">
        <f t="shared" si="14"/>
        <v>1</v>
      </c>
      <c r="AE6" s="7">
        <f t="shared" si="15"/>
        <v>1</v>
      </c>
      <c r="AF6" s="7">
        <f t="shared" si="16"/>
        <v>0</v>
      </c>
      <c r="AG6" s="7">
        <f t="shared" si="17"/>
        <v>1</v>
      </c>
    </row>
    <row r="7" spans="1:33" x14ac:dyDescent="0.15">
      <c r="B7" s="8">
        <f t="shared" si="0"/>
        <v>4</v>
      </c>
      <c r="C7" s="10" t="str">
        <f>IF('Initial Setup'!F6&lt;&gt;"",'Initial Setup'!D6,0)</f>
        <v>France</v>
      </c>
      <c r="D7" s="12">
        <f t="shared" si="18"/>
        <v>-3</v>
      </c>
      <c r="E7" s="11">
        <f>COUNTIF('GROUPS E,F,G,H'!D:D,Setting!C7)+COUNTIF('GROUPS E,F,G,H'!I:I,Setting!C7)</f>
        <v>3</v>
      </c>
      <c r="F7" s="7">
        <f t="shared" si="1"/>
        <v>0</v>
      </c>
      <c r="G7" s="7">
        <f t="shared" si="2"/>
        <v>0</v>
      </c>
      <c r="H7" s="7">
        <f t="shared" si="3"/>
        <v>0</v>
      </c>
      <c r="I7" s="7">
        <f t="shared" si="4"/>
        <v>0</v>
      </c>
      <c r="J7" s="7">
        <f t="shared" si="5"/>
        <v>0</v>
      </c>
      <c r="K7" s="7">
        <f t="shared" si="6"/>
        <v>0</v>
      </c>
      <c r="L7" s="7">
        <f t="shared" si="12"/>
        <v>-100</v>
      </c>
      <c r="M7" s="7">
        <f>U7+AC7-ABS(Deduction!D6)</f>
        <v>0</v>
      </c>
      <c r="N7" s="7">
        <f t="shared" si="7"/>
        <v>0</v>
      </c>
      <c r="O7" s="7">
        <f>SUMPRODUCT(('GROUPS E,F,G,H'!D$9:D$14=Setting!C7)*('GROUPS E,F,G,H'!F$9:F$14&gt;'GROUPS E,F,G,H'!G$9:G$14))</f>
        <v>0</v>
      </c>
      <c r="P7" s="7">
        <f>SUMPRODUCT(('GROUPS E,F,G,H'!D$9:D$14=Setting!C7)*('GROUPS E,F,G,H'!F$9:F$14='GROUPS E,F,G,H'!G$9:G$14)*('GROUPS E,F,G,H'!F$9:F$14&lt;&gt;""))</f>
        <v>0</v>
      </c>
      <c r="Q7" s="7">
        <f>SUMPRODUCT(('GROUPS E,F,G,H'!D$9:D$14=Setting!C7)*('GROUPS E,F,G,H'!F$9:F$14&lt;'GROUPS E,F,G,H'!G$9:G$14))</f>
        <v>0</v>
      </c>
      <c r="R7" s="7">
        <f>SUMIF('GROUPS E,F,G,H'!D$9:D$14,Setting!C7,'GROUPS E,F,G,H'!F$9:F$14)</f>
        <v>0</v>
      </c>
      <c r="S7" s="7">
        <f>SUMIF('GROUPS E,F,G,H'!D$9:D$14,Setting!C7,'GROUPS E,F,G,H'!G$9:G$14)</f>
        <v>0</v>
      </c>
      <c r="T7" s="7">
        <f t="shared" si="8"/>
        <v>0</v>
      </c>
      <c r="U7" s="7">
        <f t="shared" si="9"/>
        <v>0</v>
      </c>
      <c r="V7" s="7">
        <f t="shared" si="13"/>
        <v>0</v>
      </c>
      <c r="W7" s="7">
        <f>SUMPRODUCT(('GROUPS E,F,G,H'!I$9:I$14=Setting!C7)*('GROUPS E,F,G,H'!F$9:F$14&lt;'GROUPS E,F,G,H'!G$9:G$14))</f>
        <v>0</v>
      </c>
      <c r="X7" s="7">
        <f>SUMPRODUCT(('GROUPS E,F,G,H'!I$9:I$14=Setting!C7)*('GROUPS E,F,G,H'!F$9:F$14='GROUPS E,F,G,H'!G$9:G$14)*('GROUPS E,F,G,H'!G$9:G$14&lt;&gt;""))</f>
        <v>0</v>
      </c>
      <c r="Y7" s="7">
        <f>SUMPRODUCT(('GROUPS E,F,G,H'!I$9:I$14=Setting!C7)*('GROUPS E,F,G,H'!F$9:F$14&gt;'GROUPS E,F,G,H'!G$9:G$14))</f>
        <v>0</v>
      </c>
      <c r="Z7" s="7">
        <f>SUMIF('GROUPS E,F,G,H'!I$9:I$14,Setting!C7,'GROUPS E,F,G,H'!G$9:G$14)</f>
        <v>0</v>
      </c>
      <c r="AA7" s="7">
        <f>SUMIF('GROUPS E,F,G,H'!I$9:I$14,Setting!C7,'GROUPS E,F,G,H'!F$9:F$14)</f>
        <v>0</v>
      </c>
      <c r="AB7" s="7">
        <f t="shared" si="10"/>
        <v>0</v>
      </c>
      <c r="AC7" s="7">
        <f t="shared" si="11"/>
        <v>0</v>
      </c>
      <c r="AD7" s="7">
        <f t="shared" si="14"/>
        <v>1</v>
      </c>
      <c r="AE7" s="7">
        <f t="shared" si="15"/>
        <v>1</v>
      </c>
      <c r="AF7" s="7">
        <f t="shared" si="16"/>
        <v>0</v>
      </c>
      <c r="AG7" s="7">
        <f t="shared" si="17"/>
        <v>2</v>
      </c>
    </row>
    <row r="8" spans="1:33" x14ac:dyDescent="0.15">
      <c r="B8" s="8">
        <f t="shared" si="0"/>
        <v>5</v>
      </c>
      <c r="C8" s="10" t="str">
        <f>IF('Initial Setup'!F7&lt;&gt;"",'Initial Setup'!D7,0)</f>
        <v>Spain</v>
      </c>
      <c r="D8" s="12">
        <f t="shared" si="18"/>
        <v>-4</v>
      </c>
      <c r="E8" s="11">
        <f>COUNTIF('GROUPS E,F,G,H'!D:D,Setting!C8)+COUNTIF('GROUPS E,F,G,H'!I:I,Setting!C8)</f>
        <v>3</v>
      </c>
      <c r="F8" s="7">
        <f t="shared" si="1"/>
        <v>0</v>
      </c>
      <c r="G8" s="7">
        <f t="shared" si="2"/>
        <v>0</v>
      </c>
      <c r="H8" s="7">
        <f t="shared" si="3"/>
        <v>0</v>
      </c>
      <c r="I8" s="7">
        <f t="shared" si="4"/>
        <v>0</v>
      </c>
      <c r="J8" s="7">
        <f t="shared" si="5"/>
        <v>0</v>
      </c>
      <c r="K8" s="7">
        <f t="shared" si="6"/>
        <v>0</v>
      </c>
      <c r="L8" s="7">
        <f t="shared" si="12"/>
        <v>-100</v>
      </c>
      <c r="M8" s="7">
        <f>U8+AC8-ABS(Deduction!D7)</f>
        <v>0</v>
      </c>
      <c r="N8" s="7">
        <f t="shared" si="7"/>
        <v>0</v>
      </c>
      <c r="O8" s="7">
        <f>SUMPRODUCT(('GROUPS E,F,G,H'!D$9:D$14=Setting!C8)*('GROUPS E,F,G,H'!F$9:F$14&gt;'GROUPS E,F,G,H'!G$9:G$14))</f>
        <v>0</v>
      </c>
      <c r="P8" s="7">
        <f>SUMPRODUCT(('GROUPS E,F,G,H'!D$9:D$14=Setting!C8)*('GROUPS E,F,G,H'!F$9:F$14='GROUPS E,F,G,H'!G$9:G$14)*('GROUPS E,F,G,H'!F$9:F$14&lt;&gt;""))</f>
        <v>0</v>
      </c>
      <c r="Q8" s="7">
        <f>SUMPRODUCT(('GROUPS E,F,G,H'!D$9:D$14=Setting!C8)*('GROUPS E,F,G,H'!F$9:F$14&lt;'GROUPS E,F,G,H'!G$9:G$14))</f>
        <v>0</v>
      </c>
      <c r="R8" s="7">
        <f>SUMIF('GROUPS E,F,G,H'!D$9:D$14,Setting!C8,'GROUPS E,F,G,H'!F$9:F$14)</f>
        <v>0</v>
      </c>
      <c r="S8" s="7">
        <f>SUMIF('GROUPS E,F,G,H'!D$9:D$14,Setting!C8,'GROUPS E,F,G,H'!G$9:G$14)</f>
        <v>0</v>
      </c>
      <c r="T8" s="7">
        <f t="shared" si="8"/>
        <v>0</v>
      </c>
      <c r="U8" s="7">
        <f t="shared" si="9"/>
        <v>0</v>
      </c>
      <c r="V8" s="7">
        <f t="shared" si="13"/>
        <v>0</v>
      </c>
      <c r="W8" s="7">
        <f>SUMPRODUCT(('GROUPS E,F,G,H'!I$9:I$14=Setting!C8)*('GROUPS E,F,G,H'!F$9:F$14&lt;'GROUPS E,F,G,H'!G$9:G$14))</f>
        <v>0</v>
      </c>
      <c r="X8" s="7">
        <f>SUMPRODUCT(('GROUPS E,F,G,H'!I$9:I$14=Setting!C8)*('GROUPS E,F,G,H'!F$9:F$14='GROUPS E,F,G,H'!G$9:G$14)*('GROUPS E,F,G,H'!G$9:G$14&lt;&gt;""))</f>
        <v>0</v>
      </c>
      <c r="Y8" s="7">
        <f>SUMPRODUCT(('GROUPS E,F,G,H'!I$9:I$14=Setting!C8)*('GROUPS E,F,G,H'!F$9:F$14&gt;'GROUPS E,F,G,H'!G$9:G$14))</f>
        <v>0</v>
      </c>
      <c r="Z8" s="7">
        <f>SUMIF('GROUPS E,F,G,H'!I$9:I$14,Setting!C8,'GROUPS E,F,G,H'!G$9:G$14)</f>
        <v>0</v>
      </c>
      <c r="AA8" s="7">
        <f>SUMIF('GROUPS E,F,G,H'!I$9:I$14,Setting!C8,'GROUPS E,F,G,H'!F$9:F$14)</f>
        <v>0</v>
      </c>
      <c r="AB8" s="7">
        <f t="shared" si="10"/>
        <v>0</v>
      </c>
      <c r="AC8" s="7">
        <f t="shared" si="11"/>
        <v>0</v>
      </c>
      <c r="AD8" s="7">
        <f t="shared" si="14"/>
        <v>1</v>
      </c>
      <c r="AE8" s="7">
        <f t="shared" si="15"/>
        <v>1</v>
      </c>
      <c r="AF8" s="7">
        <f t="shared" si="16"/>
        <v>0</v>
      </c>
      <c r="AG8" s="7">
        <f t="shared" si="17"/>
        <v>3</v>
      </c>
    </row>
    <row r="9" spans="1:33" x14ac:dyDescent="0.15">
      <c r="B9" s="8">
        <f t="shared" si="0"/>
        <v>6</v>
      </c>
      <c r="C9" s="10" t="str">
        <f>IF('Initial Setup'!F8&lt;&gt;"",'Initial Setup'!D8,0)</f>
        <v>Turkey</v>
      </c>
      <c r="D9" s="12">
        <f t="shared" si="18"/>
        <v>-5</v>
      </c>
      <c r="E9" s="11">
        <f>COUNTIF('GROUPS E,F,G,H'!D:D,Setting!C9)+COUNTIF('GROUPS E,F,G,H'!I:I,Setting!C9)</f>
        <v>0</v>
      </c>
      <c r="F9" s="7">
        <f t="shared" si="1"/>
        <v>0</v>
      </c>
      <c r="G9" s="7">
        <f t="shared" si="2"/>
        <v>0</v>
      </c>
      <c r="H9" s="7">
        <f t="shared" si="3"/>
        <v>0</v>
      </c>
      <c r="I9" s="7">
        <f t="shared" si="4"/>
        <v>0</v>
      </c>
      <c r="J9" s="7">
        <f t="shared" si="5"/>
        <v>0</v>
      </c>
      <c r="K9" s="7">
        <f t="shared" si="6"/>
        <v>0</v>
      </c>
      <c r="L9" s="7">
        <f t="shared" si="12"/>
        <v>-100</v>
      </c>
      <c r="M9" s="7">
        <f>U9+AC9-ABS(Deduction!D8)</f>
        <v>0</v>
      </c>
      <c r="N9" s="7">
        <f t="shared" si="7"/>
        <v>0</v>
      </c>
      <c r="O9" s="7">
        <f>SUMPRODUCT(('GROUPS E,F,G,H'!D$9:D$14=Setting!C9)*('GROUPS E,F,G,H'!F$9:F$14&gt;'GROUPS E,F,G,H'!G$9:G$14))</f>
        <v>0</v>
      </c>
      <c r="P9" s="7">
        <f>SUMPRODUCT(('GROUPS E,F,G,H'!D$9:D$14=Setting!C9)*('GROUPS E,F,G,H'!F$9:F$14='GROUPS E,F,G,H'!G$9:G$14)*('GROUPS E,F,G,H'!F$9:F$14&lt;&gt;""))</f>
        <v>0</v>
      </c>
      <c r="Q9" s="7">
        <f>SUMPRODUCT(('GROUPS E,F,G,H'!D$9:D$14=Setting!C9)*('GROUPS E,F,G,H'!F$9:F$14&lt;'GROUPS E,F,G,H'!G$9:G$14))</f>
        <v>0</v>
      </c>
      <c r="R9" s="7">
        <f>SUMIF('GROUPS E,F,G,H'!D$9:D$14,Setting!C9,'GROUPS E,F,G,H'!F$9:F$14)</f>
        <v>0</v>
      </c>
      <c r="S9" s="7">
        <f>SUMIF('GROUPS E,F,G,H'!D$9:D$14,Setting!C9,'GROUPS E,F,G,H'!G$9:G$14)</f>
        <v>0</v>
      </c>
      <c r="T9" s="7">
        <f t="shared" si="8"/>
        <v>0</v>
      </c>
      <c r="U9" s="7">
        <f t="shared" si="9"/>
        <v>0</v>
      </c>
      <c r="V9" s="7">
        <f t="shared" si="13"/>
        <v>0</v>
      </c>
      <c r="W9" s="7">
        <f>SUMPRODUCT(('GROUPS E,F,G,H'!I$9:I$14=Setting!C9)*('GROUPS E,F,G,H'!F$9:F$14&lt;'GROUPS E,F,G,H'!G$9:G$14))</f>
        <v>0</v>
      </c>
      <c r="X9" s="7">
        <f>SUMPRODUCT(('GROUPS E,F,G,H'!I$9:I$14=Setting!C9)*('GROUPS E,F,G,H'!F$9:F$14='GROUPS E,F,G,H'!G$9:G$14)*('GROUPS E,F,G,H'!G$9:G$14&lt;&gt;""))</f>
        <v>0</v>
      </c>
      <c r="Y9" s="7">
        <f>SUMPRODUCT(('GROUPS E,F,G,H'!I$9:I$14=Setting!C9)*('GROUPS E,F,G,H'!F$9:F$14&gt;'GROUPS E,F,G,H'!G$9:G$14))</f>
        <v>0</v>
      </c>
      <c r="Z9" s="7">
        <f>SUMIF('GROUPS E,F,G,H'!I$9:I$14,Setting!C9,'GROUPS E,F,G,H'!G$9:G$14)</f>
        <v>0</v>
      </c>
      <c r="AA9" s="7">
        <f>SUMIF('GROUPS E,F,G,H'!I$9:I$14,Setting!C9,'GROUPS E,F,G,H'!F$9:F$14)</f>
        <v>0</v>
      </c>
      <c r="AB9" s="7">
        <f t="shared" si="10"/>
        <v>0</v>
      </c>
      <c r="AC9" s="7">
        <f t="shared" si="11"/>
        <v>0</v>
      </c>
      <c r="AD9" s="7">
        <f t="shared" si="14"/>
        <v>1</v>
      </c>
      <c r="AE9" s="7">
        <f t="shared" si="15"/>
        <v>1</v>
      </c>
      <c r="AF9" s="7">
        <f t="shared" si="16"/>
        <v>0</v>
      </c>
      <c r="AG9" s="7">
        <f t="shared" si="17"/>
        <v>4</v>
      </c>
    </row>
    <row r="10" spans="1:33" x14ac:dyDescent="0.15">
      <c r="B10" s="8">
        <f t="shared" si="0"/>
        <v>7</v>
      </c>
      <c r="C10" s="10" t="str">
        <f>IF('Initial Setup'!F9&lt;&gt;"",'Initial Setup'!D9,0)</f>
        <v>Italy</v>
      </c>
      <c r="D10" s="12">
        <f t="shared" si="18"/>
        <v>-6</v>
      </c>
      <c r="E10" s="11">
        <f>COUNTIF('GROUPS E,F,G,H'!D:D,Setting!C10)+COUNTIF('GROUPS E,F,G,H'!I:I,Setting!C10)</f>
        <v>0</v>
      </c>
      <c r="F10" s="7">
        <f t="shared" si="1"/>
        <v>0</v>
      </c>
      <c r="G10" s="7">
        <f t="shared" si="2"/>
        <v>0</v>
      </c>
      <c r="H10" s="7">
        <f t="shared" si="3"/>
        <v>0</v>
      </c>
      <c r="I10" s="7">
        <f t="shared" si="4"/>
        <v>0</v>
      </c>
      <c r="J10" s="7">
        <f t="shared" si="5"/>
        <v>0</v>
      </c>
      <c r="K10" s="7">
        <f t="shared" si="6"/>
        <v>0</v>
      </c>
      <c r="L10" s="7">
        <f t="shared" si="12"/>
        <v>-100</v>
      </c>
      <c r="M10" s="7">
        <f>U10+AC10-ABS(Deduction!D9)</f>
        <v>0</v>
      </c>
      <c r="N10" s="7">
        <f t="shared" si="7"/>
        <v>0</v>
      </c>
      <c r="O10" s="7">
        <f>SUMPRODUCT(('GROUPS E,F,G,H'!D$9:D$14=Setting!C10)*('GROUPS E,F,G,H'!F$9:F$14&gt;'GROUPS E,F,G,H'!G$9:G$14))</f>
        <v>0</v>
      </c>
      <c r="P10" s="7">
        <f>SUMPRODUCT(('GROUPS E,F,G,H'!D$9:D$14=Setting!C10)*('GROUPS E,F,G,H'!F$9:F$14='GROUPS E,F,G,H'!G$9:G$14)*('GROUPS E,F,G,H'!F$9:F$14&lt;&gt;""))</f>
        <v>0</v>
      </c>
      <c r="Q10" s="7">
        <f>SUMPRODUCT(('GROUPS E,F,G,H'!D$9:D$14=Setting!C10)*('GROUPS E,F,G,H'!F$9:F$14&lt;'GROUPS E,F,G,H'!G$9:G$14))</f>
        <v>0</v>
      </c>
      <c r="R10" s="7">
        <f>SUMIF('GROUPS E,F,G,H'!D$9:D$14,Setting!C10,'GROUPS E,F,G,H'!F$9:F$14)</f>
        <v>0</v>
      </c>
      <c r="S10" s="7">
        <f>SUMIF('GROUPS E,F,G,H'!D$9:D$14,Setting!C10,'GROUPS E,F,G,H'!G$9:G$14)</f>
        <v>0</v>
      </c>
      <c r="T10" s="7">
        <f t="shared" si="8"/>
        <v>0</v>
      </c>
      <c r="U10" s="7">
        <f t="shared" si="9"/>
        <v>0</v>
      </c>
      <c r="V10" s="7">
        <f t="shared" si="13"/>
        <v>0</v>
      </c>
      <c r="W10" s="7">
        <f>SUMPRODUCT(('GROUPS E,F,G,H'!I$9:I$14=Setting!C10)*('GROUPS E,F,G,H'!F$9:F$14&lt;'GROUPS E,F,G,H'!G$9:G$14))</f>
        <v>0</v>
      </c>
      <c r="X10" s="7">
        <f>SUMPRODUCT(('GROUPS E,F,G,H'!I$9:I$14=Setting!C10)*('GROUPS E,F,G,H'!F$9:F$14='GROUPS E,F,G,H'!G$9:G$14)*('GROUPS E,F,G,H'!G$9:G$14&lt;&gt;""))</f>
        <v>0</v>
      </c>
      <c r="Y10" s="7">
        <f>SUMPRODUCT(('GROUPS E,F,G,H'!I$9:I$14=Setting!C10)*('GROUPS E,F,G,H'!F$9:F$14&gt;'GROUPS E,F,G,H'!G$9:G$14))</f>
        <v>0</v>
      </c>
      <c r="Z10" s="7">
        <f>SUMIF('GROUPS E,F,G,H'!I$9:I$14,Setting!C10,'GROUPS E,F,G,H'!G$9:G$14)</f>
        <v>0</v>
      </c>
      <c r="AA10" s="7">
        <f>SUMIF('GROUPS E,F,G,H'!I$9:I$14,Setting!C10,'GROUPS E,F,G,H'!F$9:F$14)</f>
        <v>0</v>
      </c>
      <c r="AB10" s="7">
        <f t="shared" si="10"/>
        <v>0</v>
      </c>
      <c r="AC10" s="7">
        <f t="shared" si="11"/>
        <v>0</v>
      </c>
      <c r="AD10" s="7">
        <f t="shared" si="14"/>
        <v>1</v>
      </c>
      <c r="AE10" s="7">
        <f t="shared" si="15"/>
        <v>1</v>
      </c>
      <c r="AF10" s="7">
        <f t="shared" si="16"/>
        <v>0</v>
      </c>
      <c r="AG10" s="7">
        <f t="shared" si="17"/>
        <v>5</v>
      </c>
    </row>
    <row r="11" spans="1:33" x14ac:dyDescent="0.15">
      <c r="B11" s="8">
        <f t="shared" si="0"/>
        <v>8</v>
      </c>
      <c r="C11" s="10" t="str">
        <f>IF('Initial Setup'!F10&lt;&gt;"",'Initial Setup'!D10,0)</f>
        <v>Denmark</v>
      </c>
      <c r="D11" s="12">
        <f t="shared" si="18"/>
        <v>-7</v>
      </c>
      <c r="E11" s="11">
        <f>COUNTIF('GROUPS E,F,G,H'!D:D,Setting!C11)+COUNTIF('GROUPS E,F,G,H'!I:I,Setting!C11)</f>
        <v>0</v>
      </c>
      <c r="F11" s="7">
        <f t="shared" si="1"/>
        <v>0</v>
      </c>
      <c r="G11" s="7">
        <f t="shared" si="2"/>
        <v>0</v>
      </c>
      <c r="H11" s="7">
        <f t="shared" si="3"/>
        <v>0</v>
      </c>
      <c r="I11" s="7">
        <f t="shared" si="4"/>
        <v>0</v>
      </c>
      <c r="J11" s="7">
        <f t="shared" si="5"/>
        <v>0</v>
      </c>
      <c r="K11" s="7">
        <f t="shared" si="6"/>
        <v>0</v>
      </c>
      <c r="L11" s="7">
        <f t="shared" si="12"/>
        <v>-100</v>
      </c>
      <c r="M11" s="7">
        <f>U11+AC11-ABS(Deduction!D10)</f>
        <v>0</v>
      </c>
      <c r="N11" s="7">
        <f t="shared" si="7"/>
        <v>0</v>
      </c>
      <c r="O11" s="7">
        <f>SUMPRODUCT(('GROUPS E,F,G,H'!D$9:D$14=Setting!C11)*('GROUPS E,F,G,H'!F$9:F$14&gt;'GROUPS E,F,G,H'!G$9:G$14))</f>
        <v>0</v>
      </c>
      <c r="P11" s="7">
        <f>SUMPRODUCT(('GROUPS E,F,G,H'!D$9:D$14=Setting!C11)*('GROUPS E,F,G,H'!F$9:F$14='GROUPS E,F,G,H'!G$9:G$14)*('GROUPS E,F,G,H'!F$9:F$14&lt;&gt;""))</f>
        <v>0</v>
      </c>
      <c r="Q11" s="7">
        <f>SUMPRODUCT(('GROUPS E,F,G,H'!D$9:D$14=Setting!C11)*('GROUPS E,F,G,H'!F$9:F$14&lt;'GROUPS E,F,G,H'!G$9:G$14))</f>
        <v>0</v>
      </c>
      <c r="R11" s="7">
        <f>SUMIF('GROUPS E,F,G,H'!D$9:D$14,Setting!C11,'GROUPS E,F,G,H'!F$9:F$14)</f>
        <v>0</v>
      </c>
      <c r="S11" s="7">
        <f>SUMIF('GROUPS E,F,G,H'!D$9:D$14,Setting!C11,'GROUPS E,F,G,H'!G$9:G$14)</f>
        <v>0</v>
      </c>
      <c r="T11" s="7">
        <f t="shared" si="8"/>
        <v>0</v>
      </c>
      <c r="U11" s="7">
        <f t="shared" si="9"/>
        <v>0</v>
      </c>
      <c r="V11" s="7">
        <f t="shared" si="13"/>
        <v>0</v>
      </c>
      <c r="W11" s="7">
        <f>SUMPRODUCT(('GROUPS E,F,G,H'!I$9:I$14=Setting!C11)*('GROUPS E,F,G,H'!F$9:F$14&lt;'GROUPS E,F,G,H'!G$9:G$14))</f>
        <v>0</v>
      </c>
      <c r="X11" s="7">
        <f>SUMPRODUCT(('GROUPS E,F,G,H'!I$9:I$14=Setting!C11)*('GROUPS E,F,G,H'!F$9:F$14='GROUPS E,F,G,H'!G$9:G$14)*('GROUPS E,F,G,H'!G$9:G$14&lt;&gt;""))</f>
        <v>0</v>
      </c>
      <c r="Y11" s="7">
        <f>SUMPRODUCT(('GROUPS E,F,G,H'!I$9:I$14=Setting!C11)*('GROUPS E,F,G,H'!F$9:F$14&gt;'GROUPS E,F,G,H'!G$9:G$14))</f>
        <v>0</v>
      </c>
      <c r="Z11" s="7">
        <f>SUMIF('GROUPS E,F,G,H'!I$9:I$14,Setting!C11,'GROUPS E,F,G,H'!G$9:G$14)</f>
        <v>0</v>
      </c>
      <c r="AA11" s="7">
        <f>SUMIF('GROUPS E,F,G,H'!I$9:I$14,Setting!C11,'GROUPS E,F,G,H'!F$9:F$14)</f>
        <v>0</v>
      </c>
      <c r="AB11" s="7">
        <f t="shared" si="10"/>
        <v>0</v>
      </c>
      <c r="AC11" s="7">
        <f t="shared" si="11"/>
        <v>0</v>
      </c>
      <c r="AD11" s="7">
        <f t="shared" si="14"/>
        <v>1</v>
      </c>
      <c r="AE11" s="7">
        <f t="shared" si="15"/>
        <v>1</v>
      </c>
      <c r="AF11" s="7">
        <f t="shared" si="16"/>
        <v>0</v>
      </c>
      <c r="AG11" s="7">
        <f t="shared" si="17"/>
        <v>6</v>
      </c>
    </row>
    <row r="12" spans="1:33" x14ac:dyDescent="0.15">
      <c r="B12" s="8">
        <f t="shared" si="0"/>
        <v>9</v>
      </c>
      <c r="C12" s="10" t="str">
        <f>IF('Initial Setup'!F11&lt;&gt;"",'Initial Setup'!D11,0)</f>
        <v>Switzerland</v>
      </c>
      <c r="D12" s="12">
        <f t="shared" si="18"/>
        <v>-8</v>
      </c>
      <c r="E12" s="11">
        <f>COUNTIF('GROUPS E,F,G,H'!D:D,Setting!C12)+COUNTIF('GROUPS E,F,G,H'!I:I,Setting!C12)</f>
        <v>0</v>
      </c>
      <c r="F12" s="7">
        <f t="shared" si="1"/>
        <v>0</v>
      </c>
      <c r="G12" s="7">
        <f t="shared" si="2"/>
        <v>0</v>
      </c>
      <c r="H12" s="7">
        <f t="shared" si="3"/>
        <v>0</v>
      </c>
      <c r="I12" s="7">
        <f t="shared" si="4"/>
        <v>0</v>
      </c>
      <c r="J12" s="7">
        <f t="shared" si="5"/>
        <v>0</v>
      </c>
      <c r="K12" s="7">
        <f t="shared" si="6"/>
        <v>0</v>
      </c>
      <c r="L12" s="7">
        <f t="shared" si="12"/>
        <v>-100</v>
      </c>
      <c r="M12" s="7">
        <f>U12+AC12-ABS(Deduction!D11)</f>
        <v>0</v>
      </c>
      <c r="N12" s="7">
        <f t="shared" si="7"/>
        <v>0</v>
      </c>
      <c r="O12" s="7">
        <f>SUMPRODUCT(('GROUPS E,F,G,H'!D$9:D$14=Setting!C12)*('GROUPS E,F,G,H'!F$9:F$14&gt;'GROUPS E,F,G,H'!G$9:G$14))</f>
        <v>0</v>
      </c>
      <c r="P12" s="7">
        <f>SUMPRODUCT(('GROUPS E,F,G,H'!D$9:D$14=Setting!C12)*('GROUPS E,F,G,H'!F$9:F$14='GROUPS E,F,G,H'!G$9:G$14)*('GROUPS E,F,G,H'!F$9:F$14&lt;&gt;""))</f>
        <v>0</v>
      </c>
      <c r="Q12" s="7">
        <f>SUMPRODUCT(('GROUPS E,F,G,H'!D$9:D$14=Setting!C12)*('GROUPS E,F,G,H'!F$9:F$14&lt;'GROUPS E,F,G,H'!G$9:G$14))</f>
        <v>0</v>
      </c>
      <c r="R12" s="7">
        <f>SUMIF('GROUPS E,F,G,H'!D$9:D$14,Setting!C12,'GROUPS E,F,G,H'!F$9:F$14)</f>
        <v>0</v>
      </c>
      <c r="S12" s="7">
        <f>SUMIF('GROUPS E,F,G,H'!D$9:D$14,Setting!C12,'GROUPS E,F,G,H'!G$9:G$14)</f>
        <v>0</v>
      </c>
      <c r="T12" s="7">
        <f t="shared" si="8"/>
        <v>0</v>
      </c>
      <c r="U12" s="7">
        <f t="shared" si="9"/>
        <v>0</v>
      </c>
      <c r="V12" s="7">
        <f t="shared" si="13"/>
        <v>0</v>
      </c>
      <c r="W12" s="7">
        <f>SUMPRODUCT(('GROUPS E,F,G,H'!I$9:I$14=Setting!C12)*('GROUPS E,F,G,H'!F$9:F$14&lt;'GROUPS E,F,G,H'!G$9:G$14))</f>
        <v>0</v>
      </c>
      <c r="X12" s="7">
        <f>SUMPRODUCT(('GROUPS E,F,G,H'!I$9:I$14=Setting!C12)*('GROUPS E,F,G,H'!F$9:F$14='GROUPS E,F,G,H'!G$9:G$14)*('GROUPS E,F,G,H'!G$9:G$14&lt;&gt;""))</f>
        <v>0</v>
      </c>
      <c r="Y12" s="7">
        <f>SUMPRODUCT(('GROUPS E,F,G,H'!I$9:I$14=Setting!C12)*('GROUPS E,F,G,H'!F$9:F$14&gt;'GROUPS E,F,G,H'!G$9:G$14))</f>
        <v>0</v>
      </c>
      <c r="Z12" s="7">
        <f>SUMIF('GROUPS E,F,G,H'!I$9:I$14,Setting!C12,'GROUPS E,F,G,H'!G$9:G$14)</f>
        <v>0</v>
      </c>
      <c r="AA12" s="7">
        <f>SUMIF('GROUPS E,F,G,H'!I$9:I$14,Setting!C12,'GROUPS E,F,G,H'!F$9:F$14)</f>
        <v>0</v>
      </c>
      <c r="AB12" s="7">
        <f t="shared" si="10"/>
        <v>0</v>
      </c>
      <c r="AC12" s="7">
        <f t="shared" si="11"/>
        <v>0</v>
      </c>
      <c r="AD12" s="7">
        <f t="shared" si="14"/>
        <v>1</v>
      </c>
      <c r="AE12" s="7">
        <f t="shared" si="15"/>
        <v>1</v>
      </c>
      <c r="AF12" s="7">
        <f t="shared" si="16"/>
        <v>0</v>
      </c>
      <c r="AG12" s="7">
        <f t="shared" si="17"/>
        <v>7</v>
      </c>
    </row>
    <row r="13" spans="1:33" x14ac:dyDescent="0.15">
      <c r="B13" s="8">
        <f t="shared" si="0"/>
        <v>10</v>
      </c>
      <c r="C13" s="10" t="str">
        <f>IF('Initial Setup'!F12&lt;&gt;"",'Initial Setup'!D12,0)</f>
        <v>Czech Republic</v>
      </c>
      <c r="D13" s="12">
        <f t="shared" si="18"/>
        <v>-9</v>
      </c>
      <c r="E13" s="11">
        <f>COUNTIF('GROUPS E,F,G,H'!D:D,Setting!C13)+COUNTIF('GROUPS E,F,G,H'!I:I,Setting!C13)</f>
        <v>0</v>
      </c>
      <c r="F13" s="7">
        <f t="shared" si="1"/>
        <v>0</v>
      </c>
      <c r="G13" s="7">
        <f t="shared" si="2"/>
        <v>0</v>
      </c>
      <c r="H13" s="7">
        <f t="shared" si="3"/>
        <v>0</v>
      </c>
      <c r="I13" s="7">
        <f t="shared" si="4"/>
        <v>0</v>
      </c>
      <c r="J13" s="7">
        <f t="shared" si="5"/>
        <v>0</v>
      </c>
      <c r="K13" s="7">
        <f t="shared" si="6"/>
        <v>0</v>
      </c>
      <c r="L13" s="7">
        <f t="shared" si="12"/>
        <v>-100</v>
      </c>
      <c r="M13" s="7">
        <f>U13+AC13-ABS(Deduction!D12)</f>
        <v>0</v>
      </c>
      <c r="N13" s="7">
        <f t="shared" si="7"/>
        <v>0</v>
      </c>
      <c r="O13" s="7">
        <f>SUMPRODUCT(('GROUPS E,F,G,H'!D$9:D$14=Setting!C13)*('GROUPS E,F,G,H'!F$9:F$14&gt;'GROUPS E,F,G,H'!G$9:G$14))</f>
        <v>0</v>
      </c>
      <c r="P13" s="7">
        <f>SUMPRODUCT(('GROUPS E,F,G,H'!D$9:D$14=Setting!C13)*('GROUPS E,F,G,H'!F$9:F$14='GROUPS E,F,G,H'!G$9:G$14)*('GROUPS E,F,G,H'!F$9:F$14&lt;&gt;""))</f>
        <v>0</v>
      </c>
      <c r="Q13" s="7">
        <f>SUMPRODUCT(('GROUPS E,F,G,H'!D$9:D$14=Setting!C13)*('GROUPS E,F,G,H'!F$9:F$14&lt;'GROUPS E,F,G,H'!G$9:G$14))</f>
        <v>0</v>
      </c>
      <c r="R13" s="7">
        <f>SUMIF('GROUPS E,F,G,H'!D$9:D$14,Setting!C13,'GROUPS E,F,G,H'!F$9:F$14)</f>
        <v>0</v>
      </c>
      <c r="S13" s="7">
        <f>SUMIF('GROUPS E,F,G,H'!D$9:D$14,Setting!C13,'GROUPS E,F,G,H'!G$9:G$14)</f>
        <v>0</v>
      </c>
      <c r="T13" s="7">
        <f t="shared" si="8"/>
        <v>0</v>
      </c>
      <c r="U13" s="7">
        <f t="shared" si="9"/>
        <v>0</v>
      </c>
      <c r="V13" s="7">
        <f t="shared" si="13"/>
        <v>0</v>
      </c>
      <c r="W13" s="7">
        <f>SUMPRODUCT(('GROUPS E,F,G,H'!I$9:I$14=Setting!C13)*('GROUPS E,F,G,H'!F$9:F$14&lt;'GROUPS E,F,G,H'!G$9:G$14))</f>
        <v>0</v>
      </c>
      <c r="X13" s="7">
        <f>SUMPRODUCT(('GROUPS E,F,G,H'!I$9:I$14=Setting!C13)*('GROUPS E,F,G,H'!F$9:F$14='GROUPS E,F,G,H'!G$9:G$14)*('GROUPS E,F,G,H'!G$9:G$14&lt;&gt;""))</f>
        <v>0</v>
      </c>
      <c r="Y13" s="7">
        <f>SUMPRODUCT(('GROUPS E,F,G,H'!I$9:I$14=Setting!C13)*('GROUPS E,F,G,H'!F$9:F$14&gt;'GROUPS E,F,G,H'!G$9:G$14))</f>
        <v>0</v>
      </c>
      <c r="Z13" s="7">
        <f>SUMIF('GROUPS E,F,G,H'!I$9:I$14,Setting!C13,'GROUPS E,F,G,H'!G$9:G$14)</f>
        <v>0</v>
      </c>
      <c r="AA13" s="7">
        <f>SUMIF('GROUPS E,F,G,H'!I$9:I$14,Setting!C13,'GROUPS E,F,G,H'!F$9:F$14)</f>
        <v>0</v>
      </c>
      <c r="AB13" s="7">
        <f t="shared" si="10"/>
        <v>0</v>
      </c>
      <c r="AC13" s="7">
        <f t="shared" si="11"/>
        <v>0</v>
      </c>
      <c r="AD13" s="7">
        <f t="shared" si="14"/>
        <v>1</v>
      </c>
      <c r="AE13" s="7">
        <f t="shared" si="15"/>
        <v>1</v>
      </c>
      <c r="AF13" s="7">
        <f t="shared" si="16"/>
        <v>0</v>
      </c>
      <c r="AG13" s="7">
        <f t="shared" si="17"/>
        <v>8</v>
      </c>
    </row>
    <row r="14" spans="1:33" x14ac:dyDescent="0.15">
      <c r="B14" s="8">
        <f t="shared" si="0"/>
        <v>11</v>
      </c>
      <c r="C14" s="10" t="str">
        <f>IF('Initial Setup'!F13&lt;&gt;"",'Initial Setup'!D13,0)</f>
        <v>Sweden</v>
      </c>
      <c r="D14" s="12">
        <f t="shared" si="18"/>
        <v>-10</v>
      </c>
      <c r="E14" s="11">
        <f>COUNTIF('GROUPS E,F,G,H'!D:D,Setting!C14)+COUNTIF('GROUPS E,F,G,H'!I:I,Setting!C14)</f>
        <v>3</v>
      </c>
      <c r="F14" s="7">
        <f t="shared" si="1"/>
        <v>0</v>
      </c>
      <c r="G14" s="7">
        <f t="shared" si="2"/>
        <v>0</v>
      </c>
      <c r="H14" s="7">
        <f t="shared" si="3"/>
        <v>0</v>
      </c>
      <c r="I14" s="7">
        <f t="shared" si="4"/>
        <v>0</v>
      </c>
      <c r="J14" s="7">
        <f t="shared" si="5"/>
        <v>0</v>
      </c>
      <c r="K14" s="7">
        <f t="shared" si="6"/>
        <v>0</v>
      </c>
      <c r="L14" s="7">
        <f t="shared" si="12"/>
        <v>-100</v>
      </c>
      <c r="M14" s="7">
        <f>U14+AC14-ABS(Deduction!D13)</f>
        <v>0</v>
      </c>
      <c r="N14" s="7">
        <f t="shared" si="7"/>
        <v>0</v>
      </c>
      <c r="O14" s="7">
        <f>SUMPRODUCT(('GROUPS E,F,G,H'!D$9:D$14=Setting!C14)*('GROUPS E,F,G,H'!F$9:F$14&gt;'GROUPS E,F,G,H'!G$9:G$14))</f>
        <v>0</v>
      </c>
      <c r="P14" s="7">
        <f>SUMPRODUCT(('GROUPS E,F,G,H'!D$9:D$14=Setting!C14)*('GROUPS E,F,G,H'!F$9:F$14='GROUPS E,F,G,H'!G$9:G$14)*('GROUPS E,F,G,H'!F$9:F$14&lt;&gt;""))</f>
        <v>0</v>
      </c>
      <c r="Q14" s="7">
        <f>SUMPRODUCT(('GROUPS E,F,G,H'!D$9:D$14=Setting!C14)*('GROUPS E,F,G,H'!F$9:F$14&lt;'GROUPS E,F,G,H'!G$9:G$14))</f>
        <v>0</v>
      </c>
      <c r="R14" s="7">
        <f>SUMIF('GROUPS E,F,G,H'!D$9:D$14,Setting!C14,'GROUPS E,F,G,H'!F$9:F$14)</f>
        <v>0</v>
      </c>
      <c r="S14" s="7">
        <f>SUMIF('GROUPS E,F,G,H'!D$9:D$14,Setting!C14,'GROUPS E,F,G,H'!G$9:G$14)</f>
        <v>0</v>
      </c>
      <c r="T14" s="7">
        <f t="shared" si="8"/>
        <v>0</v>
      </c>
      <c r="U14" s="7">
        <f t="shared" si="9"/>
        <v>0</v>
      </c>
      <c r="V14" s="7">
        <f t="shared" si="13"/>
        <v>0</v>
      </c>
      <c r="W14" s="7">
        <f>SUMPRODUCT(('GROUPS E,F,G,H'!I$9:I$14=Setting!C14)*('GROUPS E,F,G,H'!F$9:F$14&lt;'GROUPS E,F,G,H'!G$9:G$14))</f>
        <v>0</v>
      </c>
      <c r="X14" s="7">
        <f>SUMPRODUCT(('GROUPS E,F,G,H'!I$9:I$14=Setting!C14)*('GROUPS E,F,G,H'!F$9:F$14='GROUPS E,F,G,H'!G$9:G$14)*('GROUPS E,F,G,H'!G$9:G$14&lt;&gt;""))</f>
        <v>0</v>
      </c>
      <c r="Y14" s="7">
        <f>SUMPRODUCT(('GROUPS E,F,G,H'!I$9:I$14=Setting!C14)*('GROUPS E,F,G,H'!F$9:F$14&gt;'GROUPS E,F,G,H'!G$9:G$14))</f>
        <v>0</v>
      </c>
      <c r="Z14" s="7">
        <f>SUMIF('GROUPS E,F,G,H'!I$9:I$14,Setting!C14,'GROUPS E,F,G,H'!G$9:G$14)</f>
        <v>0</v>
      </c>
      <c r="AA14" s="7">
        <f>SUMIF('GROUPS E,F,G,H'!I$9:I$14,Setting!C14,'GROUPS E,F,G,H'!F$9:F$14)</f>
        <v>0</v>
      </c>
      <c r="AB14" s="7">
        <f t="shared" si="10"/>
        <v>0</v>
      </c>
      <c r="AC14" s="7">
        <f t="shared" si="11"/>
        <v>0</v>
      </c>
      <c r="AD14" s="7">
        <f t="shared" si="14"/>
        <v>1</v>
      </c>
      <c r="AE14" s="7">
        <f t="shared" si="15"/>
        <v>1</v>
      </c>
      <c r="AF14" s="7">
        <f t="shared" si="16"/>
        <v>0</v>
      </c>
      <c r="AG14" s="7">
        <f t="shared" si="17"/>
        <v>9</v>
      </c>
    </row>
    <row r="15" spans="1:33" x14ac:dyDescent="0.15">
      <c r="B15" s="8">
        <f t="shared" si="0"/>
        <v>12</v>
      </c>
      <c r="C15" s="10" t="str">
        <f>IF('Initial Setup'!F14&lt;&gt;"",'Initial Setup'!D14,0)</f>
        <v>Poland</v>
      </c>
      <c r="D15" s="12">
        <f t="shared" si="18"/>
        <v>-11</v>
      </c>
      <c r="E15" s="11">
        <f>COUNTIF('GROUPS E,F,G,H'!D:D,Setting!C15)+COUNTIF('GROUPS E,F,G,H'!I:I,Setting!C15)</f>
        <v>3</v>
      </c>
      <c r="F15" s="7">
        <f t="shared" si="1"/>
        <v>0</v>
      </c>
      <c r="G15" s="7">
        <f t="shared" si="2"/>
        <v>0</v>
      </c>
      <c r="H15" s="7">
        <f t="shared" si="3"/>
        <v>0</v>
      </c>
      <c r="I15" s="7">
        <f t="shared" si="4"/>
        <v>0</v>
      </c>
      <c r="J15" s="7">
        <f t="shared" si="5"/>
        <v>0</v>
      </c>
      <c r="K15" s="7">
        <f t="shared" si="6"/>
        <v>0</v>
      </c>
      <c r="L15" s="7">
        <f t="shared" si="12"/>
        <v>-100</v>
      </c>
      <c r="M15" s="7">
        <f>U15+AC15-ABS(Deduction!D14)</f>
        <v>0</v>
      </c>
      <c r="N15" s="7">
        <f t="shared" si="7"/>
        <v>0</v>
      </c>
      <c r="O15" s="7">
        <f>SUMPRODUCT(('GROUPS E,F,G,H'!D$9:D$14=Setting!C15)*('GROUPS E,F,G,H'!F$9:F$14&gt;'GROUPS E,F,G,H'!G$9:G$14))</f>
        <v>0</v>
      </c>
      <c r="P15" s="7">
        <f>SUMPRODUCT(('GROUPS E,F,G,H'!D$9:D$14=Setting!C15)*('GROUPS E,F,G,H'!F$9:F$14='GROUPS E,F,G,H'!G$9:G$14)*('GROUPS E,F,G,H'!F$9:F$14&lt;&gt;""))</f>
        <v>0</v>
      </c>
      <c r="Q15" s="7">
        <f>SUMPRODUCT(('GROUPS E,F,G,H'!D$9:D$14=Setting!C15)*('GROUPS E,F,G,H'!F$9:F$14&lt;'GROUPS E,F,G,H'!G$9:G$14))</f>
        <v>0</v>
      </c>
      <c r="R15" s="7">
        <f>SUMIF('GROUPS E,F,G,H'!D$9:D$14,Setting!C15,'GROUPS E,F,G,H'!F$9:F$14)</f>
        <v>0</v>
      </c>
      <c r="S15" s="7">
        <f>SUMIF('GROUPS E,F,G,H'!D$9:D$14,Setting!C15,'GROUPS E,F,G,H'!G$9:G$14)</f>
        <v>0</v>
      </c>
      <c r="T15" s="7">
        <f t="shared" si="8"/>
        <v>0</v>
      </c>
      <c r="U15" s="7">
        <f t="shared" si="9"/>
        <v>0</v>
      </c>
      <c r="V15" s="7">
        <f t="shared" si="13"/>
        <v>0</v>
      </c>
      <c r="W15" s="7">
        <f>SUMPRODUCT(('GROUPS E,F,G,H'!I$9:I$14=Setting!C15)*('GROUPS E,F,G,H'!F$9:F$14&lt;'GROUPS E,F,G,H'!G$9:G$14))</f>
        <v>0</v>
      </c>
      <c r="X15" s="7">
        <f>SUMPRODUCT(('GROUPS E,F,G,H'!I$9:I$14=Setting!C15)*('GROUPS E,F,G,H'!F$9:F$14='GROUPS E,F,G,H'!G$9:G$14)*('GROUPS E,F,G,H'!G$9:G$14&lt;&gt;""))</f>
        <v>0</v>
      </c>
      <c r="Y15" s="7">
        <f>SUMPRODUCT(('GROUPS E,F,G,H'!I$9:I$14=Setting!C15)*('GROUPS E,F,G,H'!F$9:F$14&gt;'GROUPS E,F,G,H'!G$9:G$14))</f>
        <v>0</v>
      </c>
      <c r="Z15" s="7">
        <f>SUMIF('GROUPS E,F,G,H'!I$9:I$14,Setting!C15,'GROUPS E,F,G,H'!G$9:G$14)</f>
        <v>0</v>
      </c>
      <c r="AA15" s="7">
        <f>SUMIF('GROUPS E,F,G,H'!I$9:I$14,Setting!C15,'GROUPS E,F,G,H'!F$9:F$14)</f>
        <v>0</v>
      </c>
      <c r="AB15" s="7">
        <f t="shared" si="10"/>
        <v>0</v>
      </c>
      <c r="AC15" s="7">
        <f t="shared" si="11"/>
        <v>0</v>
      </c>
      <c r="AD15" s="7">
        <f t="shared" si="14"/>
        <v>1</v>
      </c>
      <c r="AE15" s="7">
        <f t="shared" si="15"/>
        <v>1</v>
      </c>
      <c r="AF15" s="7">
        <f t="shared" si="16"/>
        <v>0</v>
      </c>
      <c r="AG15" s="7">
        <f t="shared" si="17"/>
        <v>10</v>
      </c>
    </row>
    <row r="16" spans="1:33" x14ac:dyDescent="0.15">
      <c r="B16" s="8">
        <f t="shared" si="0"/>
        <v>13</v>
      </c>
      <c r="C16" s="10" t="str">
        <f>IF('Initial Setup'!F15&lt;&gt;"",'Initial Setup'!D15,0)</f>
        <v>Austria</v>
      </c>
      <c r="D16" s="12">
        <f t="shared" si="18"/>
        <v>-12</v>
      </c>
      <c r="E16" s="11">
        <f>COUNTIF('GROUPS E,F,G,H'!D:D,Setting!C16)+COUNTIF('GROUPS E,F,G,H'!I:I,Setting!C16)</f>
        <v>0</v>
      </c>
      <c r="F16" s="7">
        <f t="shared" si="1"/>
        <v>0</v>
      </c>
      <c r="G16" s="7">
        <f t="shared" si="2"/>
        <v>0</v>
      </c>
      <c r="H16" s="7">
        <f t="shared" si="3"/>
        <v>0</v>
      </c>
      <c r="I16" s="7">
        <f t="shared" si="4"/>
        <v>0</v>
      </c>
      <c r="J16" s="7">
        <f t="shared" si="5"/>
        <v>0</v>
      </c>
      <c r="K16" s="7">
        <f t="shared" si="6"/>
        <v>0</v>
      </c>
      <c r="L16" s="7">
        <f t="shared" si="12"/>
        <v>-100</v>
      </c>
      <c r="M16" s="7">
        <f>U16+AC16-ABS(Deduction!D15)</f>
        <v>0</v>
      </c>
      <c r="N16" s="7">
        <f t="shared" si="7"/>
        <v>0</v>
      </c>
      <c r="O16" s="7">
        <f>SUMPRODUCT(('GROUPS E,F,G,H'!D$9:D$14=Setting!C16)*('GROUPS E,F,G,H'!F$9:F$14&gt;'GROUPS E,F,G,H'!G$9:G$14))</f>
        <v>0</v>
      </c>
      <c r="P16" s="7">
        <f>SUMPRODUCT(('GROUPS E,F,G,H'!D$9:D$14=Setting!C16)*('GROUPS E,F,G,H'!F$9:F$14='GROUPS E,F,G,H'!G$9:G$14)*('GROUPS E,F,G,H'!F$9:F$14&lt;&gt;""))</f>
        <v>0</v>
      </c>
      <c r="Q16" s="7">
        <f>SUMPRODUCT(('GROUPS E,F,G,H'!D$9:D$14=Setting!C16)*('GROUPS E,F,G,H'!F$9:F$14&lt;'GROUPS E,F,G,H'!G$9:G$14))</f>
        <v>0</v>
      </c>
      <c r="R16" s="7">
        <f>SUMIF('GROUPS E,F,G,H'!D$9:D$14,Setting!C16,'GROUPS E,F,G,H'!F$9:F$14)</f>
        <v>0</v>
      </c>
      <c r="S16" s="7">
        <f>SUMIF('GROUPS E,F,G,H'!D$9:D$14,Setting!C16,'GROUPS E,F,G,H'!G$9:G$14)</f>
        <v>0</v>
      </c>
      <c r="T16" s="7">
        <f t="shared" si="8"/>
        <v>0</v>
      </c>
      <c r="U16" s="7">
        <f t="shared" si="9"/>
        <v>0</v>
      </c>
      <c r="V16" s="7">
        <f t="shared" si="13"/>
        <v>0</v>
      </c>
      <c r="W16" s="7">
        <f>SUMPRODUCT(('GROUPS E,F,G,H'!I$9:I$14=Setting!C16)*('GROUPS E,F,G,H'!F$9:F$14&lt;'GROUPS E,F,G,H'!G$9:G$14))</f>
        <v>0</v>
      </c>
      <c r="X16" s="7">
        <f>SUMPRODUCT(('GROUPS E,F,G,H'!I$9:I$14=Setting!C16)*('GROUPS E,F,G,H'!F$9:F$14='GROUPS E,F,G,H'!G$9:G$14)*('GROUPS E,F,G,H'!G$9:G$14&lt;&gt;""))</f>
        <v>0</v>
      </c>
      <c r="Y16" s="7">
        <f>SUMPRODUCT(('GROUPS E,F,G,H'!I$9:I$14=Setting!C16)*('GROUPS E,F,G,H'!F$9:F$14&gt;'GROUPS E,F,G,H'!G$9:G$14))</f>
        <v>0</v>
      </c>
      <c r="Z16" s="7">
        <f>SUMIF('GROUPS E,F,G,H'!I$9:I$14,Setting!C16,'GROUPS E,F,G,H'!G$9:G$14)</f>
        <v>0</v>
      </c>
      <c r="AA16" s="7">
        <f>SUMIF('GROUPS E,F,G,H'!I$9:I$14,Setting!C16,'GROUPS E,F,G,H'!F$9:F$14)</f>
        <v>0</v>
      </c>
      <c r="AB16" s="7">
        <f t="shared" si="10"/>
        <v>0</v>
      </c>
      <c r="AC16" s="7">
        <f t="shared" si="11"/>
        <v>0</v>
      </c>
      <c r="AD16" s="7">
        <f t="shared" si="14"/>
        <v>1</v>
      </c>
      <c r="AE16" s="7">
        <f t="shared" si="15"/>
        <v>1</v>
      </c>
      <c r="AF16" s="7">
        <f t="shared" si="16"/>
        <v>0</v>
      </c>
      <c r="AG16" s="7">
        <f t="shared" si="17"/>
        <v>11</v>
      </c>
    </row>
    <row r="17" spans="2:33" x14ac:dyDescent="0.15">
      <c r="B17" s="8">
        <f t="shared" si="0"/>
        <v>14</v>
      </c>
      <c r="C17" s="10" t="str">
        <f>IF('Initial Setup'!F16&lt;&gt;"",'Initial Setup'!D16,0)</f>
        <v>Wales</v>
      </c>
      <c r="D17" s="12">
        <f t="shared" si="18"/>
        <v>-13</v>
      </c>
      <c r="E17" s="11">
        <f>COUNTIF('GROUPS E,F,G,H'!D:D,Setting!C17)+COUNTIF('GROUPS E,F,G,H'!I:I,Setting!C17)</f>
        <v>0</v>
      </c>
      <c r="F17" s="7">
        <f t="shared" si="1"/>
        <v>0</v>
      </c>
      <c r="G17" s="7">
        <f t="shared" si="2"/>
        <v>0</v>
      </c>
      <c r="H17" s="7">
        <f t="shared" si="3"/>
        <v>0</v>
      </c>
      <c r="I17" s="7">
        <f t="shared" si="4"/>
        <v>0</v>
      </c>
      <c r="J17" s="7">
        <f t="shared" si="5"/>
        <v>0</v>
      </c>
      <c r="K17" s="7">
        <f t="shared" si="6"/>
        <v>0</v>
      </c>
      <c r="L17" s="7">
        <f t="shared" si="12"/>
        <v>-100</v>
      </c>
      <c r="M17" s="7">
        <f>U17+AC17-ABS(Deduction!D16)</f>
        <v>0</v>
      </c>
      <c r="N17" s="7">
        <f t="shared" si="7"/>
        <v>0</v>
      </c>
      <c r="O17" s="7">
        <f>SUMPRODUCT(('GROUPS E,F,G,H'!D$9:D$14=Setting!C17)*('GROUPS E,F,G,H'!F$9:F$14&gt;'GROUPS E,F,G,H'!G$9:G$14))</f>
        <v>0</v>
      </c>
      <c r="P17" s="7">
        <f>SUMPRODUCT(('GROUPS E,F,G,H'!D$9:D$14=Setting!C17)*('GROUPS E,F,G,H'!F$9:F$14='GROUPS E,F,G,H'!G$9:G$14)*('GROUPS E,F,G,H'!F$9:F$14&lt;&gt;""))</f>
        <v>0</v>
      </c>
      <c r="Q17" s="7">
        <f>SUMPRODUCT(('GROUPS E,F,G,H'!D$9:D$14=Setting!C17)*('GROUPS E,F,G,H'!F$9:F$14&lt;'GROUPS E,F,G,H'!G$9:G$14))</f>
        <v>0</v>
      </c>
      <c r="R17" s="7">
        <f>SUMIF('GROUPS E,F,G,H'!D$9:D$14,Setting!C17,'GROUPS E,F,G,H'!F$9:F$14)</f>
        <v>0</v>
      </c>
      <c r="S17" s="7">
        <f>SUMIF('GROUPS E,F,G,H'!D$9:D$14,Setting!C17,'GROUPS E,F,G,H'!G$9:G$14)</f>
        <v>0</v>
      </c>
      <c r="T17" s="7">
        <f t="shared" si="8"/>
        <v>0</v>
      </c>
      <c r="U17" s="7">
        <f t="shared" si="9"/>
        <v>0</v>
      </c>
      <c r="V17" s="7">
        <f t="shared" si="13"/>
        <v>0</v>
      </c>
      <c r="W17" s="7">
        <f>SUMPRODUCT(('GROUPS E,F,G,H'!I$9:I$14=Setting!C17)*('GROUPS E,F,G,H'!F$9:F$14&lt;'GROUPS E,F,G,H'!G$9:G$14))</f>
        <v>0</v>
      </c>
      <c r="X17" s="7">
        <f>SUMPRODUCT(('GROUPS E,F,G,H'!I$9:I$14=Setting!C17)*('GROUPS E,F,G,H'!F$9:F$14='GROUPS E,F,G,H'!G$9:G$14)*('GROUPS E,F,G,H'!G$9:G$14&lt;&gt;""))</f>
        <v>0</v>
      </c>
      <c r="Y17" s="7">
        <f>SUMPRODUCT(('GROUPS E,F,G,H'!I$9:I$14=Setting!C17)*('GROUPS E,F,G,H'!F$9:F$14&gt;'GROUPS E,F,G,H'!G$9:G$14))</f>
        <v>0</v>
      </c>
      <c r="Z17" s="7">
        <f>SUMIF('GROUPS E,F,G,H'!I$9:I$14,Setting!C17,'GROUPS E,F,G,H'!G$9:G$14)</f>
        <v>0</v>
      </c>
      <c r="AA17" s="7">
        <f>SUMIF('GROUPS E,F,G,H'!I$9:I$14,Setting!C17,'GROUPS E,F,G,H'!F$9:F$14)</f>
        <v>0</v>
      </c>
      <c r="AB17" s="7">
        <f t="shared" si="10"/>
        <v>0</v>
      </c>
      <c r="AC17" s="7">
        <f t="shared" si="11"/>
        <v>0</v>
      </c>
      <c r="AD17" s="7">
        <f t="shared" si="14"/>
        <v>1</v>
      </c>
      <c r="AE17" s="7">
        <f t="shared" si="15"/>
        <v>1</v>
      </c>
      <c r="AF17" s="7">
        <f t="shared" si="16"/>
        <v>0</v>
      </c>
      <c r="AG17" s="7">
        <f t="shared" si="17"/>
        <v>12</v>
      </c>
    </row>
    <row r="18" spans="2:33" x14ac:dyDescent="0.15">
      <c r="B18" s="8">
        <f t="shared" si="0"/>
        <v>15</v>
      </c>
      <c r="C18" s="10" t="str">
        <f>IF('Initial Setup'!F17&lt;&gt;"",'Initial Setup'!D17,0)</f>
        <v>Ukraine</v>
      </c>
      <c r="D18" s="12">
        <f t="shared" si="18"/>
        <v>-14</v>
      </c>
      <c r="E18" s="11">
        <f>COUNTIF('GROUPS E,F,G,H'!D:D,Setting!C18)+COUNTIF('GROUPS E,F,G,H'!I:I,Setting!C18)</f>
        <v>0</v>
      </c>
      <c r="F18" s="7">
        <f t="shared" si="1"/>
        <v>0</v>
      </c>
      <c r="G18" s="7">
        <f t="shared" si="2"/>
        <v>0</v>
      </c>
      <c r="H18" s="7">
        <f t="shared" si="3"/>
        <v>0</v>
      </c>
      <c r="I18" s="7">
        <f t="shared" si="4"/>
        <v>0</v>
      </c>
      <c r="J18" s="7">
        <f t="shared" si="5"/>
        <v>0</v>
      </c>
      <c r="K18" s="7">
        <f t="shared" si="6"/>
        <v>0</v>
      </c>
      <c r="L18" s="7">
        <f t="shared" si="12"/>
        <v>-100</v>
      </c>
      <c r="M18" s="7">
        <f>U18+AC18-ABS(Deduction!D17)</f>
        <v>0</v>
      </c>
      <c r="N18" s="7">
        <f t="shared" si="7"/>
        <v>0</v>
      </c>
      <c r="O18" s="7">
        <f>SUMPRODUCT(('GROUPS E,F,G,H'!D$9:D$14=Setting!C18)*('GROUPS E,F,G,H'!F$9:F$14&gt;'GROUPS E,F,G,H'!G$9:G$14))</f>
        <v>0</v>
      </c>
      <c r="P18" s="7">
        <f>SUMPRODUCT(('GROUPS E,F,G,H'!D$9:D$14=Setting!C18)*('GROUPS E,F,G,H'!F$9:F$14='GROUPS E,F,G,H'!G$9:G$14)*('GROUPS E,F,G,H'!F$9:F$14&lt;&gt;""))</f>
        <v>0</v>
      </c>
      <c r="Q18" s="7">
        <f>SUMPRODUCT(('GROUPS E,F,G,H'!D$9:D$14=Setting!C18)*('GROUPS E,F,G,H'!F$9:F$14&lt;'GROUPS E,F,G,H'!G$9:G$14))</f>
        <v>0</v>
      </c>
      <c r="R18" s="7">
        <f>SUMIF('GROUPS E,F,G,H'!D$9:D$14,Setting!C18,'GROUPS E,F,G,H'!F$9:F$14)</f>
        <v>0</v>
      </c>
      <c r="S18" s="7">
        <f>SUMIF('GROUPS E,F,G,H'!D$9:D$14,Setting!C18,'GROUPS E,F,G,H'!G$9:G$14)</f>
        <v>0</v>
      </c>
      <c r="T18" s="7">
        <f t="shared" si="8"/>
        <v>0</v>
      </c>
      <c r="U18" s="7">
        <f t="shared" si="9"/>
        <v>0</v>
      </c>
      <c r="V18" s="7">
        <f t="shared" si="13"/>
        <v>0</v>
      </c>
      <c r="W18" s="7">
        <f>SUMPRODUCT(('GROUPS E,F,G,H'!I$9:I$14=Setting!C18)*('GROUPS E,F,G,H'!F$9:F$14&lt;'GROUPS E,F,G,H'!G$9:G$14))</f>
        <v>0</v>
      </c>
      <c r="X18" s="7">
        <f>SUMPRODUCT(('GROUPS E,F,G,H'!I$9:I$14=Setting!C18)*('GROUPS E,F,G,H'!F$9:F$14='GROUPS E,F,G,H'!G$9:G$14)*('GROUPS E,F,G,H'!G$9:G$14&lt;&gt;""))</f>
        <v>0</v>
      </c>
      <c r="Y18" s="7">
        <f>SUMPRODUCT(('GROUPS E,F,G,H'!I$9:I$14=Setting!C18)*('GROUPS E,F,G,H'!F$9:F$14&gt;'GROUPS E,F,G,H'!G$9:G$14))</f>
        <v>0</v>
      </c>
      <c r="Z18" s="7">
        <f>SUMIF('GROUPS E,F,G,H'!I$9:I$14,Setting!C18,'GROUPS E,F,G,H'!G$9:G$14)</f>
        <v>0</v>
      </c>
      <c r="AA18" s="7">
        <f>SUMIF('GROUPS E,F,G,H'!I$9:I$14,Setting!C18,'GROUPS E,F,G,H'!F$9:F$14)</f>
        <v>0</v>
      </c>
      <c r="AB18" s="7">
        <f t="shared" si="10"/>
        <v>0</v>
      </c>
      <c r="AC18" s="7">
        <f t="shared" si="11"/>
        <v>0</v>
      </c>
      <c r="AD18" s="7">
        <f t="shared" si="14"/>
        <v>1</v>
      </c>
      <c r="AE18" s="7">
        <f t="shared" si="15"/>
        <v>1</v>
      </c>
      <c r="AF18" s="7">
        <f t="shared" si="16"/>
        <v>0</v>
      </c>
      <c r="AG18" s="7">
        <f t="shared" si="17"/>
        <v>13</v>
      </c>
    </row>
    <row r="19" spans="2:33" x14ac:dyDescent="0.15">
      <c r="B19" s="8">
        <f t="shared" si="0"/>
        <v>16</v>
      </c>
      <c r="C19" s="10" t="str">
        <f>IF('Initial Setup'!F18&lt;&gt;"",'Initial Setup'!D18,0)</f>
        <v>Croatia</v>
      </c>
      <c r="D19" s="12">
        <f t="shared" si="18"/>
        <v>-15</v>
      </c>
      <c r="E19" s="11">
        <f>COUNTIF('GROUPS E,F,G,H'!D:D,Setting!C19)+COUNTIF('GROUPS E,F,G,H'!I:I,Setting!C19)</f>
        <v>0</v>
      </c>
      <c r="F19" s="7">
        <f t="shared" si="1"/>
        <v>0</v>
      </c>
      <c r="G19" s="7">
        <f t="shared" si="2"/>
        <v>0</v>
      </c>
      <c r="H19" s="7">
        <f t="shared" si="3"/>
        <v>0</v>
      </c>
      <c r="I19" s="7">
        <f t="shared" si="4"/>
        <v>0</v>
      </c>
      <c r="J19" s="7">
        <f t="shared" si="5"/>
        <v>0</v>
      </c>
      <c r="K19" s="7">
        <f t="shared" si="6"/>
        <v>0</v>
      </c>
      <c r="L19" s="7">
        <f t="shared" si="12"/>
        <v>-100</v>
      </c>
      <c r="M19" s="7">
        <f>U19+AC19-ABS(Deduction!D18)</f>
        <v>0</v>
      </c>
      <c r="N19" s="7">
        <f t="shared" si="7"/>
        <v>0</v>
      </c>
      <c r="O19" s="7">
        <f>SUMPRODUCT(('GROUPS E,F,G,H'!D$9:D$14=Setting!C19)*('GROUPS E,F,G,H'!F$9:F$14&gt;'GROUPS E,F,G,H'!G$9:G$14))</f>
        <v>0</v>
      </c>
      <c r="P19" s="7">
        <f>SUMPRODUCT(('GROUPS E,F,G,H'!D$9:D$14=Setting!C19)*('GROUPS E,F,G,H'!F$9:F$14='GROUPS E,F,G,H'!G$9:G$14)*('GROUPS E,F,G,H'!F$9:F$14&lt;&gt;""))</f>
        <v>0</v>
      </c>
      <c r="Q19" s="7">
        <f>SUMPRODUCT(('GROUPS E,F,G,H'!D$9:D$14=Setting!C19)*('GROUPS E,F,G,H'!F$9:F$14&lt;'GROUPS E,F,G,H'!G$9:G$14))</f>
        <v>0</v>
      </c>
      <c r="R19" s="7">
        <f>SUMIF('GROUPS E,F,G,H'!D$9:D$14,Setting!C19,'GROUPS E,F,G,H'!F$9:F$14)</f>
        <v>0</v>
      </c>
      <c r="S19" s="7">
        <f>SUMIF('GROUPS E,F,G,H'!D$9:D$14,Setting!C19,'GROUPS E,F,G,H'!G$9:G$14)</f>
        <v>0</v>
      </c>
      <c r="T19" s="7">
        <f t="shared" si="8"/>
        <v>0</v>
      </c>
      <c r="U19" s="7">
        <f t="shared" si="9"/>
        <v>0</v>
      </c>
      <c r="V19" s="7">
        <f t="shared" si="13"/>
        <v>0</v>
      </c>
      <c r="W19" s="7">
        <f>SUMPRODUCT(('GROUPS E,F,G,H'!I$9:I$14=Setting!C19)*('GROUPS E,F,G,H'!F$9:F$14&lt;'GROUPS E,F,G,H'!G$9:G$14))</f>
        <v>0</v>
      </c>
      <c r="X19" s="7">
        <f>SUMPRODUCT(('GROUPS E,F,G,H'!I$9:I$14=Setting!C19)*('GROUPS E,F,G,H'!F$9:F$14='GROUPS E,F,G,H'!G$9:G$14)*('GROUPS E,F,G,H'!G$9:G$14&lt;&gt;""))</f>
        <v>0</v>
      </c>
      <c r="Y19" s="7">
        <f>SUMPRODUCT(('GROUPS E,F,G,H'!I$9:I$14=Setting!C19)*('GROUPS E,F,G,H'!F$9:F$14&gt;'GROUPS E,F,G,H'!G$9:G$14))</f>
        <v>0</v>
      </c>
      <c r="Z19" s="7">
        <f>SUMIF('GROUPS E,F,G,H'!I$9:I$14,Setting!C19,'GROUPS E,F,G,H'!G$9:G$14)</f>
        <v>0</v>
      </c>
      <c r="AA19" s="7">
        <f>SUMIF('GROUPS E,F,G,H'!I$9:I$14,Setting!C19,'GROUPS E,F,G,H'!F$9:F$14)</f>
        <v>0</v>
      </c>
      <c r="AB19" s="7">
        <f t="shared" si="10"/>
        <v>0</v>
      </c>
      <c r="AC19" s="7">
        <f t="shared" si="11"/>
        <v>0</v>
      </c>
      <c r="AD19" s="7">
        <f t="shared" si="14"/>
        <v>1</v>
      </c>
      <c r="AE19" s="7">
        <f t="shared" si="15"/>
        <v>1</v>
      </c>
      <c r="AF19" s="7">
        <f t="shared" si="16"/>
        <v>0</v>
      </c>
      <c r="AG19" s="7">
        <f t="shared" si="17"/>
        <v>14</v>
      </c>
    </row>
    <row r="20" spans="2:33" x14ac:dyDescent="0.15">
      <c r="B20" s="8">
        <f t="shared" si="0"/>
        <v>17</v>
      </c>
      <c r="C20" s="10" t="str">
        <f>IF('Initial Setup'!F19&lt;&gt;"",'Initial Setup'!D19,0)</f>
        <v>Netherlands</v>
      </c>
      <c r="D20" s="12">
        <f t="shared" si="18"/>
        <v>-16</v>
      </c>
      <c r="E20" s="11">
        <f>COUNTIF('GROUPS E,F,G,H'!D:D,Setting!C20)+COUNTIF('GROUPS E,F,G,H'!I:I,Setting!C20)</f>
        <v>0</v>
      </c>
      <c r="F20" s="7">
        <f t="shared" si="1"/>
        <v>0</v>
      </c>
      <c r="G20" s="7">
        <f t="shared" si="2"/>
        <v>0</v>
      </c>
      <c r="H20" s="7">
        <f t="shared" si="3"/>
        <v>0</v>
      </c>
      <c r="I20" s="7">
        <f t="shared" si="4"/>
        <v>0</v>
      </c>
      <c r="J20" s="7">
        <f t="shared" si="5"/>
        <v>0</v>
      </c>
      <c r="K20" s="7">
        <f t="shared" si="6"/>
        <v>0</v>
      </c>
      <c r="L20" s="7">
        <f t="shared" si="12"/>
        <v>-100</v>
      </c>
      <c r="M20" s="7">
        <f>U20+AC20-ABS(Deduction!D19)</f>
        <v>0</v>
      </c>
      <c r="N20" s="7">
        <f t="shared" si="7"/>
        <v>0</v>
      </c>
      <c r="O20" s="7">
        <f>SUMPRODUCT(('GROUPS E,F,G,H'!D$9:D$14=Setting!C20)*('GROUPS E,F,G,H'!F$9:F$14&gt;'GROUPS E,F,G,H'!G$9:G$14))</f>
        <v>0</v>
      </c>
      <c r="P20" s="7">
        <f>SUMPRODUCT(('GROUPS E,F,G,H'!D$9:D$14=Setting!C20)*('GROUPS E,F,G,H'!F$9:F$14='GROUPS E,F,G,H'!G$9:G$14)*('GROUPS E,F,G,H'!F$9:F$14&lt;&gt;""))</f>
        <v>0</v>
      </c>
      <c r="Q20" s="7">
        <f>SUMPRODUCT(('GROUPS E,F,G,H'!D$9:D$14=Setting!C20)*('GROUPS E,F,G,H'!F$9:F$14&lt;'GROUPS E,F,G,H'!G$9:G$14))</f>
        <v>0</v>
      </c>
      <c r="R20" s="7">
        <f>SUMIF('GROUPS E,F,G,H'!D$9:D$14,Setting!C20,'GROUPS E,F,G,H'!F$9:F$14)</f>
        <v>0</v>
      </c>
      <c r="S20" s="7">
        <f>SUMIF('GROUPS E,F,G,H'!D$9:D$14,Setting!C20,'GROUPS E,F,G,H'!G$9:G$14)</f>
        <v>0</v>
      </c>
      <c r="T20" s="7">
        <f t="shared" si="8"/>
        <v>0</v>
      </c>
      <c r="U20" s="7">
        <f t="shared" si="9"/>
        <v>0</v>
      </c>
      <c r="V20" s="7">
        <f t="shared" si="13"/>
        <v>0</v>
      </c>
      <c r="W20" s="7">
        <f>SUMPRODUCT(('GROUPS E,F,G,H'!I$9:I$14=Setting!C20)*('GROUPS E,F,G,H'!F$9:F$14&lt;'GROUPS E,F,G,H'!G$9:G$14))</f>
        <v>0</v>
      </c>
      <c r="X20" s="7">
        <f>SUMPRODUCT(('GROUPS E,F,G,H'!I$9:I$14=Setting!C20)*('GROUPS E,F,G,H'!F$9:F$14='GROUPS E,F,G,H'!G$9:G$14)*('GROUPS E,F,G,H'!G$9:G$14&lt;&gt;""))</f>
        <v>0</v>
      </c>
      <c r="Y20" s="7">
        <f>SUMPRODUCT(('GROUPS E,F,G,H'!I$9:I$14=Setting!C20)*('GROUPS E,F,G,H'!F$9:F$14&gt;'GROUPS E,F,G,H'!G$9:G$14))</f>
        <v>0</v>
      </c>
      <c r="Z20" s="7">
        <f>SUMIF('GROUPS E,F,G,H'!I$9:I$14,Setting!C20,'GROUPS E,F,G,H'!G$9:G$14)</f>
        <v>0</v>
      </c>
      <c r="AA20" s="7">
        <f>SUMIF('GROUPS E,F,G,H'!I$9:I$14,Setting!C20,'GROUPS E,F,G,H'!F$9:F$14)</f>
        <v>0</v>
      </c>
      <c r="AB20" s="7">
        <f t="shared" si="10"/>
        <v>0</v>
      </c>
      <c r="AC20" s="7">
        <f t="shared" si="11"/>
        <v>0</v>
      </c>
      <c r="AD20" s="7">
        <f t="shared" si="14"/>
        <v>1</v>
      </c>
      <c r="AE20" s="7">
        <f t="shared" si="15"/>
        <v>1</v>
      </c>
      <c r="AF20" s="7">
        <f t="shared" si="16"/>
        <v>0</v>
      </c>
      <c r="AG20" s="7">
        <f t="shared" si="17"/>
        <v>15</v>
      </c>
    </row>
    <row r="21" spans="2:33" x14ac:dyDescent="0.15">
      <c r="B21" s="8">
        <f t="shared" si="0"/>
        <v>18</v>
      </c>
      <c r="C21" s="10" t="str">
        <f>IF('Initial Setup'!F20&lt;&gt;"",'Initial Setup'!D20,0)</f>
        <v>Russia</v>
      </c>
      <c r="D21" s="12">
        <f t="shared" si="18"/>
        <v>-17</v>
      </c>
      <c r="E21" s="11">
        <f>COUNTIF('GROUPS E,F,G,H'!D:D,Setting!C21)+COUNTIF('GROUPS E,F,G,H'!I:I,Setting!C21)</f>
        <v>0</v>
      </c>
      <c r="F21" s="7">
        <f t="shared" si="1"/>
        <v>0</v>
      </c>
      <c r="G21" s="7">
        <f t="shared" si="2"/>
        <v>0</v>
      </c>
      <c r="H21" s="7">
        <f t="shared" si="3"/>
        <v>0</v>
      </c>
      <c r="I21" s="7">
        <f t="shared" si="4"/>
        <v>0</v>
      </c>
      <c r="J21" s="7">
        <f t="shared" si="5"/>
        <v>0</v>
      </c>
      <c r="K21" s="7">
        <f t="shared" si="6"/>
        <v>0</v>
      </c>
      <c r="L21" s="7">
        <f t="shared" si="12"/>
        <v>-100</v>
      </c>
      <c r="M21" s="7">
        <f>U21+AC21-ABS(Deduction!D20)</f>
        <v>0</v>
      </c>
      <c r="N21" s="7">
        <f t="shared" si="7"/>
        <v>0</v>
      </c>
      <c r="O21" s="7">
        <f>SUMPRODUCT(('GROUPS E,F,G,H'!D$9:D$14=Setting!C21)*('GROUPS E,F,G,H'!F$9:F$14&gt;'GROUPS E,F,G,H'!G$9:G$14))</f>
        <v>0</v>
      </c>
      <c r="P21" s="7">
        <f>SUMPRODUCT(('GROUPS E,F,G,H'!D$9:D$14=Setting!C21)*('GROUPS E,F,G,H'!F$9:F$14='GROUPS E,F,G,H'!G$9:G$14)*('GROUPS E,F,G,H'!F$9:F$14&lt;&gt;""))</f>
        <v>0</v>
      </c>
      <c r="Q21" s="7">
        <f>SUMPRODUCT(('GROUPS E,F,G,H'!D$9:D$14=Setting!C21)*('GROUPS E,F,G,H'!F$9:F$14&lt;'GROUPS E,F,G,H'!G$9:G$14))</f>
        <v>0</v>
      </c>
      <c r="R21" s="7">
        <f>SUMIF('GROUPS E,F,G,H'!D$9:D$14,Setting!C21,'GROUPS E,F,G,H'!F$9:F$14)</f>
        <v>0</v>
      </c>
      <c r="S21" s="7">
        <f>SUMIF('GROUPS E,F,G,H'!D$9:D$14,Setting!C21,'GROUPS E,F,G,H'!G$9:G$14)</f>
        <v>0</v>
      </c>
      <c r="T21" s="7">
        <f t="shared" si="8"/>
        <v>0</v>
      </c>
      <c r="U21" s="7">
        <f t="shared" si="9"/>
        <v>0</v>
      </c>
      <c r="V21" s="7">
        <f t="shared" si="13"/>
        <v>0</v>
      </c>
      <c r="W21" s="7">
        <f>SUMPRODUCT(('GROUPS E,F,G,H'!I$9:I$14=Setting!C21)*('GROUPS E,F,G,H'!F$9:F$14&lt;'GROUPS E,F,G,H'!G$9:G$14))</f>
        <v>0</v>
      </c>
      <c r="X21" s="7">
        <f>SUMPRODUCT(('GROUPS E,F,G,H'!I$9:I$14=Setting!C21)*('GROUPS E,F,G,H'!F$9:F$14='GROUPS E,F,G,H'!G$9:G$14)*('GROUPS E,F,G,H'!G$9:G$14&lt;&gt;""))</f>
        <v>0</v>
      </c>
      <c r="Y21" s="7">
        <f>SUMPRODUCT(('GROUPS E,F,G,H'!I$9:I$14=Setting!C21)*('GROUPS E,F,G,H'!F$9:F$14&gt;'GROUPS E,F,G,H'!G$9:G$14))</f>
        <v>0</v>
      </c>
      <c r="Z21" s="7">
        <f>SUMIF('GROUPS E,F,G,H'!I$9:I$14,Setting!C21,'GROUPS E,F,G,H'!G$9:G$14)</f>
        <v>0</v>
      </c>
      <c r="AA21" s="7">
        <f>SUMIF('GROUPS E,F,G,H'!I$9:I$14,Setting!C21,'GROUPS E,F,G,H'!F$9:F$14)</f>
        <v>0</v>
      </c>
      <c r="AB21" s="7">
        <f t="shared" si="10"/>
        <v>0</v>
      </c>
      <c r="AC21" s="7">
        <f t="shared" si="11"/>
        <v>0</v>
      </c>
      <c r="AD21" s="7">
        <f t="shared" si="14"/>
        <v>1</v>
      </c>
      <c r="AE21" s="7">
        <f t="shared" si="15"/>
        <v>1</v>
      </c>
      <c r="AF21" s="7">
        <f t="shared" si="16"/>
        <v>0</v>
      </c>
      <c r="AG21" s="7">
        <f t="shared" si="17"/>
        <v>16</v>
      </c>
    </row>
    <row r="22" spans="2:33" x14ac:dyDescent="0.15">
      <c r="B22" s="8">
        <f t="shared" si="0"/>
        <v>19</v>
      </c>
      <c r="C22" s="10" t="str">
        <f>IF('Initial Setup'!F21&lt;&gt;"",'Initial Setup'!D21,0)</f>
        <v>Scotland</v>
      </c>
      <c r="D22" s="12">
        <f t="shared" si="18"/>
        <v>-18</v>
      </c>
      <c r="E22" s="11">
        <f>COUNTIF('GROUPS E,F,G,H'!D:D,Setting!C22)+COUNTIF('GROUPS E,F,G,H'!I:I,Setting!C22)</f>
        <v>0</v>
      </c>
      <c r="F22" s="7">
        <f t="shared" si="1"/>
        <v>0</v>
      </c>
      <c r="G22" s="7">
        <f t="shared" si="2"/>
        <v>0</v>
      </c>
      <c r="H22" s="7">
        <f t="shared" si="3"/>
        <v>0</v>
      </c>
      <c r="I22" s="7">
        <f t="shared" si="4"/>
        <v>0</v>
      </c>
      <c r="J22" s="7">
        <f t="shared" si="5"/>
        <v>0</v>
      </c>
      <c r="K22" s="7">
        <f t="shared" si="6"/>
        <v>0</v>
      </c>
      <c r="L22" s="7">
        <f t="shared" si="12"/>
        <v>-100</v>
      </c>
      <c r="M22" s="7">
        <f>U22+AC22-ABS(Deduction!D21)</f>
        <v>0</v>
      </c>
      <c r="N22" s="7">
        <f t="shared" si="7"/>
        <v>0</v>
      </c>
      <c r="O22" s="7">
        <f>SUMPRODUCT(('GROUPS E,F,G,H'!D$9:D$14=Setting!C22)*('GROUPS E,F,G,H'!F$9:F$14&gt;'GROUPS E,F,G,H'!G$9:G$14))</f>
        <v>0</v>
      </c>
      <c r="P22" s="7">
        <f>SUMPRODUCT(('GROUPS E,F,G,H'!D$9:D$14=Setting!C22)*('GROUPS E,F,G,H'!F$9:F$14='GROUPS E,F,G,H'!G$9:G$14)*('GROUPS E,F,G,H'!F$9:F$14&lt;&gt;""))</f>
        <v>0</v>
      </c>
      <c r="Q22" s="7">
        <f>SUMPRODUCT(('GROUPS E,F,G,H'!D$9:D$14=Setting!C22)*('GROUPS E,F,G,H'!F$9:F$14&lt;'GROUPS E,F,G,H'!G$9:G$14))</f>
        <v>0</v>
      </c>
      <c r="R22" s="7">
        <f>SUMIF('GROUPS E,F,G,H'!D$9:D$14,Setting!C22,'GROUPS E,F,G,H'!F$9:F$14)</f>
        <v>0</v>
      </c>
      <c r="S22" s="7">
        <f>SUMIF('GROUPS E,F,G,H'!D$9:D$14,Setting!C22,'GROUPS E,F,G,H'!G$9:G$14)</f>
        <v>0</v>
      </c>
      <c r="T22" s="7">
        <f t="shared" si="8"/>
        <v>0</v>
      </c>
      <c r="U22" s="7">
        <f t="shared" si="9"/>
        <v>0</v>
      </c>
      <c r="V22" s="7">
        <f t="shared" si="13"/>
        <v>0</v>
      </c>
      <c r="W22" s="7">
        <f>SUMPRODUCT(('GROUPS E,F,G,H'!I$9:I$14=Setting!C22)*('GROUPS E,F,G,H'!F$9:F$14&lt;'GROUPS E,F,G,H'!G$9:G$14))</f>
        <v>0</v>
      </c>
      <c r="X22" s="7">
        <f>SUMPRODUCT(('GROUPS E,F,G,H'!I$9:I$14=Setting!C22)*('GROUPS E,F,G,H'!F$9:F$14='GROUPS E,F,G,H'!G$9:G$14)*('GROUPS E,F,G,H'!G$9:G$14&lt;&gt;""))</f>
        <v>0</v>
      </c>
      <c r="Y22" s="7">
        <f>SUMPRODUCT(('GROUPS E,F,G,H'!I$9:I$14=Setting!C22)*('GROUPS E,F,G,H'!F$9:F$14&gt;'GROUPS E,F,G,H'!G$9:G$14))</f>
        <v>0</v>
      </c>
      <c r="Z22" s="7">
        <f>SUMIF('GROUPS E,F,G,H'!I$9:I$14,Setting!C22,'GROUPS E,F,G,H'!G$9:G$14)</f>
        <v>0</v>
      </c>
      <c r="AA22" s="7">
        <f>SUMIF('GROUPS E,F,G,H'!I$9:I$14,Setting!C22,'GROUPS E,F,G,H'!F$9:F$14)</f>
        <v>0</v>
      </c>
      <c r="AB22" s="7">
        <f t="shared" si="10"/>
        <v>0</v>
      </c>
      <c r="AC22" s="7">
        <f t="shared" si="11"/>
        <v>0</v>
      </c>
      <c r="AD22" s="7">
        <f t="shared" si="14"/>
        <v>1</v>
      </c>
      <c r="AE22" s="7">
        <f t="shared" si="15"/>
        <v>1</v>
      </c>
      <c r="AF22" s="7">
        <f t="shared" si="16"/>
        <v>0</v>
      </c>
      <c r="AG22" s="7">
        <f t="shared" si="17"/>
        <v>17</v>
      </c>
    </row>
    <row r="23" spans="2:33" x14ac:dyDescent="0.15">
      <c r="B23" s="8">
        <f t="shared" si="0"/>
        <v>20</v>
      </c>
      <c r="C23" s="10" t="str">
        <f>IF('Initial Setup'!F22&lt;&gt;"",'Initial Setup'!D22,0)</f>
        <v>Hungary</v>
      </c>
      <c r="D23" s="12">
        <f t="shared" si="18"/>
        <v>-19</v>
      </c>
      <c r="E23" s="11">
        <f>COUNTIF('GROUPS E,F,G,H'!D:D,Setting!C23)+COUNTIF('GROUPS E,F,G,H'!I:I,Setting!C23)</f>
        <v>3</v>
      </c>
      <c r="F23" s="7">
        <f t="shared" si="1"/>
        <v>0</v>
      </c>
      <c r="G23" s="7">
        <f t="shared" si="2"/>
        <v>0</v>
      </c>
      <c r="H23" s="7">
        <f t="shared" si="3"/>
        <v>0</v>
      </c>
      <c r="I23" s="7">
        <f t="shared" si="4"/>
        <v>0</v>
      </c>
      <c r="J23" s="7">
        <f t="shared" si="5"/>
        <v>0</v>
      </c>
      <c r="K23" s="7">
        <f t="shared" si="6"/>
        <v>0</v>
      </c>
      <c r="L23" s="7">
        <f t="shared" si="12"/>
        <v>-100</v>
      </c>
      <c r="M23" s="7">
        <f>U23+AC23-ABS(Deduction!D22)</f>
        <v>0</v>
      </c>
      <c r="N23" s="7">
        <f t="shared" si="7"/>
        <v>0</v>
      </c>
      <c r="O23" s="7">
        <f>SUMPRODUCT(('GROUPS E,F,G,H'!D$9:D$14=Setting!C23)*('GROUPS E,F,G,H'!F$9:F$14&gt;'GROUPS E,F,G,H'!G$9:G$14))</f>
        <v>0</v>
      </c>
      <c r="P23" s="7">
        <f>SUMPRODUCT(('GROUPS E,F,G,H'!D$9:D$14=Setting!C23)*('GROUPS E,F,G,H'!F$9:F$14='GROUPS E,F,G,H'!G$9:G$14)*('GROUPS E,F,G,H'!F$9:F$14&lt;&gt;""))</f>
        <v>0</v>
      </c>
      <c r="Q23" s="7">
        <f>SUMPRODUCT(('GROUPS E,F,G,H'!D$9:D$14=Setting!C23)*('GROUPS E,F,G,H'!F$9:F$14&lt;'GROUPS E,F,G,H'!G$9:G$14))</f>
        <v>0</v>
      </c>
      <c r="R23" s="7">
        <f>SUMIF('GROUPS E,F,G,H'!D$9:D$14,Setting!C23,'GROUPS E,F,G,H'!F$9:F$14)</f>
        <v>0</v>
      </c>
      <c r="S23" s="7">
        <f>SUMIF('GROUPS E,F,G,H'!D$9:D$14,Setting!C23,'GROUPS E,F,G,H'!G$9:G$14)</f>
        <v>0</v>
      </c>
      <c r="T23" s="7">
        <f t="shared" si="8"/>
        <v>0</v>
      </c>
      <c r="U23" s="7">
        <f t="shared" si="9"/>
        <v>0</v>
      </c>
      <c r="V23" s="7">
        <f t="shared" si="13"/>
        <v>0</v>
      </c>
      <c r="W23" s="7">
        <f>SUMPRODUCT(('GROUPS E,F,G,H'!I$9:I$14=Setting!C23)*('GROUPS E,F,G,H'!F$9:F$14&lt;'GROUPS E,F,G,H'!G$9:G$14))</f>
        <v>0</v>
      </c>
      <c r="X23" s="7">
        <f>SUMPRODUCT(('GROUPS E,F,G,H'!I$9:I$14=Setting!C23)*('GROUPS E,F,G,H'!F$9:F$14='GROUPS E,F,G,H'!G$9:G$14)*('GROUPS E,F,G,H'!G$9:G$14&lt;&gt;""))</f>
        <v>0</v>
      </c>
      <c r="Y23" s="7">
        <f>SUMPRODUCT(('GROUPS E,F,G,H'!I$9:I$14=Setting!C23)*('GROUPS E,F,G,H'!F$9:F$14&gt;'GROUPS E,F,G,H'!G$9:G$14))</f>
        <v>0</v>
      </c>
      <c r="Z23" s="7">
        <f>SUMIF('GROUPS E,F,G,H'!I$9:I$14,Setting!C23,'GROUPS E,F,G,H'!G$9:G$14)</f>
        <v>0</v>
      </c>
      <c r="AA23" s="7">
        <f>SUMIF('GROUPS E,F,G,H'!I$9:I$14,Setting!C23,'GROUPS E,F,G,H'!F$9:F$14)</f>
        <v>0</v>
      </c>
      <c r="AB23" s="7">
        <f t="shared" si="10"/>
        <v>0</v>
      </c>
      <c r="AC23" s="7">
        <f t="shared" si="11"/>
        <v>0</v>
      </c>
      <c r="AD23" s="7">
        <f t="shared" si="14"/>
        <v>1</v>
      </c>
      <c r="AE23" s="7">
        <f t="shared" si="15"/>
        <v>1</v>
      </c>
      <c r="AF23" s="7">
        <f t="shared" si="16"/>
        <v>0</v>
      </c>
      <c r="AG23" s="7">
        <f t="shared" si="17"/>
        <v>18</v>
      </c>
    </row>
    <row r="24" spans="2:33" x14ac:dyDescent="0.15">
      <c r="B24" s="8">
        <f>AD24+AE24+AF24+AG24</f>
        <v>21</v>
      </c>
      <c r="C24" s="10" t="str">
        <f>IF('Initial Setup'!F23&lt;&gt;"",'Initial Setup'!D23,0)</f>
        <v>Finland</v>
      </c>
      <c r="D24" s="12">
        <f t="shared" si="18"/>
        <v>-20</v>
      </c>
      <c r="E24" s="11">
        <f>COUNTIF('GROUPS E,F,G,H'!D:D,Setting!C24)+COUNTIF('GROUPS E,F,G,H'!I:I,Setting!C24)</f>
        <v>0</v>
      </c>
      <c r="F24" s="7">
        <f>G24+H24+I24</f>
        <v>0</v>
      </c>
      <c r="G24" s="7">
        <f t="shared" ref="G24:K27" si="19">O24+W24</f>
        <v>0</v>
      </c>
      <c r="H24" s="7">
        <f t="shared" si="19"/>
        <v>0</v>
      </c>
      <c r="I24" s="7">
        <f t="shared" si="19"/>
        <v>0</v>
      </c>
      <c r="J24" s="7">
        <f t="shared" si="19"/>
        <v>0</v>
      </c>
      <c r="K24" s="7">
        <f t="shared" si="19"/>
        <v>0</v>
      </c>
      <c r="L24" s="7">
        <f t="shared" si="12"/>
        <v>-100</v>
      </c>
      <c r="M24" s="7">
        <f>U24+AC24-ABS(Deduction!D23)</f>
        <v>0</v>
      </c>
      <c r="N24" s="7">
        <f>O24+P24+Q24</f>
        <v>0</v>
      </c>
      <c r="O24" s="7">
        <f>SUMPRODUCT(('GROUPS E,F,G,H'!D$9:D$14=Setting!C24)*('GROUPS E,F,G,H'!F$9:F$14&gt;'GROUPS E,F,G,H'!G$9:G$14))</f>
        <v>0</v>
      </c>
      <c r="P24" s="7">
        <f>SUMPRODUCT(('GROUPS E,F,G,H'!D$9:D$14=Setting!C24)*('GROUPS E,F,G,H'!F$9:F$14='GROUPS E,F,G,H'!G$9:G$14)*('GROUPS E,F,G,H'!F$9:F$14&lt;&gt;""))</f>
        <v>0</v>
      </c>
      <c r="Q24" s="7">
        <f>SUMPRODUCT(('GROUPS E,F,G,H'!D$9:D$14=Setting!C24)*('GROUPS E,F,G,H'!F$9:F$14&lt;'GROUPS E,F,G,H'!G$9:G$14))</f>
        <v>0</v>
      </c>
      <c r="R24" s="7">
        <f>SUMIF('GROUPS E,F,G,H'!D$9:D$14,Setting!C24,'GROUPS E,F,G,H'!F$9:F$14)</f>
        <v>0</v>
      </c>
      <c r="S24" s="7">
        <f>SUMIF('GROUPS E,F,G,H'!D$9:D$14,Setting!C24,'GROUPS E,F,G,H'!G$9:G$14)</f>
        <v>0</v>
      </c>
      <c r="T24" s="7">
        <f>R24-S24</f>
        <v>0</v>
      </c>
      <c r="U24" s="7">
        <f>O24*3+P24*1</f>
        <v>0</v>
      </c>
      <c r="V24" s="7">
        <f>W24+X24+Y24</f>
        <v>0</v>
      </c>
      <c r="W24" s="7">
        <f>SUMPRODUCT(('GROUPS E,F,G,H'!I$9:I$14=Setting!C24)*('GROUPS E,F,G,H'!F$9:F$14&lt;'GROUPS E,F,G,H'!G$9:G$14))</f>
        <v>0</v>
      </c>
      <c r="X24" s="7">
        <f>SUMPRODUCT(('GROUPS E,F,G,H'!I$9:I$14=Setting!C24)*('GROUPS E,F,G,H'!F$9:F$14='GROUPS E,F,G,H'!G$9:G$14)*('GROUPS E,F,G,H'!G$9:G$14&lt;&gt;""))</f>
        <v>0</v>
      </c>
      <c r="Y24" s="7">
        <f>SUMPRODUCT(('GROUPS E,F,G,H'!I$9:I$14=Setting!C24)*('GROUPS E,F,G,H'!F$9:F$14&gt;'GROUPS E,F,G,H'!G$9:G$14))</f>
        <v>0</v>
      </c>
      <c r="Z24" s="7">
        <f>SUMIF('GROUPS E,F,G,H'!I$9:I$14,Setting!C24,'GROUPS E,F,G,H'!G$9:G$14)</f>
        <v>0</v>
      </c>
      <c r="AA24" s="7">
        <f>SUMIF('GROUPS E,F,G,H'!I$9:I$14,Setting!C24,'GROUPS E,F,G,H'!F$9:F$14)</f>
        <v>0</v>
      </c>
      <c r="AB24" s="7">
        <f>Z24-AA24</f>
        <v>0</v>
      </c>
      <c r="AC24" s="7">
        <f>W24*3+X24*1</f>
        <v>0</v>
      </c>
      <c r="AD24" s="7">
        <f t="shared" si="14"/>
        <v>1</v>
      </c>
      <c r="AE24" s="7">
        <f t="shared" si="15"/>
        <v>1</v>
      </c>
      <c r="AF24" s="7">
        <f t="shared" si="16"/>
        <v>0</v>
      </c>
      <c r="AG24" s="7">
        <f t="shared" si="17"/>
        <v>19</v>
      </c>
    </row>
    <row r="25" spans="2:33" x14ac:dyDescent="0.15">
      <c r="B25" s="8">
        <f>AD25+AE25+AF25+AG25</f>
        <v>22</v>
      </c>
      <c r="C25" s="10" t="str">
        <f>IF('Initial Setup'!F24&lt;&gt;"",'Initial Setup'!D24,0)</f>
        <v>Portugal</v>
      </c>
      <c r="D25" s="12">
        <f t="shared" si="18"/>
        <v>-21</v>
      </c>
      <c r="E25" s="11">
        <f>COUNTIF('GROUPS E,F,G,H'!D:D,Setting!C25)+COUNTIF('GROUPS E,F,G,H'!I:I,Setting!C25)</f>
        <v>3</v>
      </c>
      <c r="F25" s="7">
        <f>G25+H25+I25</f>
        <v>0</v>
      </c>
      <c r="G25" s="7">
        <f t="shared" si="19"/>
        <v>0</v>
      </c>
      <c r="H25" s="7">
        <f t="shared" si="19"/>
        <v>0</v>
      </c>
      <c r="I25" s="7">
        <f t="shared" si="19"/>
        <v>0</v>
      </c>
      <c r="J25" s="7">
        <f t="shared" si="19"/>
        <v>0</v>
      </c>
      <c r="K25" s="7">
        <f t="shared" si="19"/>
        <v>0</v>
      </c>
      <c r="L25" s="7">
        <f t="shared" si="12"/>
        <v>-100</v>
      </c>
      <c r="M25" s="7">
        <f>U25+AC25-ABS(Deduction!D24)</f>
        <v>0</v>
      </c>
      <c r="N25" s="7">
        <f>O25+P25+Q25</f>
        <v>0</v>
      </c>
      <c r="O25" s="7">
        <f>SUMPRODUCT(('GROUPS E,F,G,H'!D$9:D$14=Setting!C25)*('GROUPS E,F,G,H'!F$9:F$14&gt;'GROUPS E,F,G,H'!G$9:G$14))</f>
        <v>0</v>
      </c>
      <c r="P25" s="7">
        <f>SUMPRODUCT(('GROUPS E,F,G,H'!D$9:D$14=Setting!C25)*('GROUPS E,F,G,H'!F$9:F$14='GROUPS E,F,G,H'!G$9:G$14)*('GROUPS E,F,G,H'!F$9:F$14&lt;&gt;""))</f>
        <v>0</v>
      </c>
      <c r="Q25" s="7">
        <f>SUMPRODUCT(('GROUPS E,F,G,H'!D$9:D$14=Setting!C25)*('GROUPS E,F,G,H'!F$9:F$14&lt;'GROUPS E,F,G,H'!G$9:G$14))</f>
        <v>0</v>
      </c>
      <c r="R25" s="7">
        <f>SUMIF('GROUPS E,F,G,H'!D$9:D$14,Setting!C25,'GROUPS E,F,G,H'!F$9:F$14)</f>
        <v>0</v>
      </c>
      <c r="S25" s="7">
        <f>SUMIF('GROUPS E,F,G,H'!D$9:D$14,Setting!C25,'GROUPS E,F,G,H'!G$9:G$14)</f>
        <v>0</v>
      </c>
      <c r="T25" s="7">
        <f>R25-S25</f>
        <v>0</v>
      </c>
      <c r="U25" s="7">
        <f>O25*3+P25*1</f>
        <v>0</v>
      </c>
      <c r="V25" s="7">
        <f>W25+X25+Y25</f>
        <v>0</v>
      </c>
      <c r="W25" s="7">
        <f>SUMPRODUCT(('GROUPS E,F,G,H'!I$9:I$14=Setting!C25)*('GROUPS E,F,G,H'!F$9:F$14&lt;'GROUPS E,F,G,H'!G$9:G$14))</f>
        <v>0</v>
      </c>
      <c r="X25" s="7">
        <f>SUMPRODUCT(('GROUPS E,F,G,H'!I$9:I$14=Setting!C25)*('GROUPS E,F,G,H'!F$9:F$14='GROUPS E,F,G,H'!G$9:G$14)*('GROUPS E,F,G,H'!G$9:G$14&lt;&gt;""))</f>
        <v>0</v>
      </c>
      <c r="Y25" s="7">
        <f>SUMPRODUCT(('GROUPS E,F,G,H'!I$9:I$14=Setting!C25)*('GROUPS E,F,G,H'!F$9:F$14&gt;'GROUPS E,F,G,H'!G$9:G$14))</f>
        <v>0</v>
      </c>
      <c r="Z25" s="7">
        <f>SUMIF('GROUPS E,F,G,H'!I$9:I$14,Setting!C25,'GROUPS E,F,G,H'!G$9:G$14)</f>
        <v>0</v>
      </c>
      <c r="AA25" s="7">
        <f>SUMIF('GROUPS E,F,G,H'!I$9:I$14,Setting!C25,'GROUPS E,F,G,H'!F$9:F$14)</f>
        <v>0</v>
      </c>
      <c r="AB25" s="7">
        <f>Z25-AA25</f>
        <v>0</v>
      </c>
      <c r="AC25" s="7">
        <f>W25*3+X25*1</f>
        <v>0</v>
      </c>
      <c r="AD25" s="7">
        <f t="shared" si="14"/>
        <v>1</v>
      </c>
      <c r="AE25" s="7">
        <f t="shared" si="15"/>
        <v>1</v>
      </c>
      <c r="AF25" s="7">
        <f t="shared" si="16"/>
        <v>0</v>
      </c>
      <c r="AG25" s="7">
        <f t="shared" si="17"/>
        <v>20</v>
      </c>
    </row>
    <row r="26" spans="2:33" x14ac:dyDescent="0.15">
      <c r="B26" s="8">
        <f>AD26+AE26+AF26+AG26</f>
        <v>23</v>
      </c>
      <c r="C26" s="10" t="str">
        <f>IF('Initial Setup'!F25&lt;&gt;"",'Initial Setup'!D25,0)</f>
        <v>Slovakia</v>
      </c>
      <c r="D26" s="12">
        <f t="shared" si="18"/>
        <v>-22</v>
      </c>
      <c r="E26" s="11">
        <f>COUNTIF('GROUPS E,F,G,H'!D:D,Setting!C26)+COUNTIF('GROUPS E,F,G,H'!I:I,Setting!C26)</f>
        <v>3</v>
      </c>
      <c r="F26" s="7">
        <f>G26+H26+I26</f>
        <v>0</v>
      </c>
      <c r="G26" s="7">
        <f t="shared" si="19"/>
        <v>0</v>
      </c>
      <c r="H26" s="7">
        <f t="shared" si="19"/>
        <v>0</v>
      </c>
      <c r="I26" s="7">
        <f t="shared" si="19"/>
        <v>0</v>
      </c>
      <c r="J26" s="7">
        <f t="shared" si="19"/>
        <v>0</v>
      </c>
      <c r="K26" s="7">
        <f t="shared" si="19"/>
        <v>0</v>
      </c>
      <c r="L26" s="7">
        <f t="shared" si="12"/>
        <v>-100</v>
      </c>
      <c r="M26" s="7">
        <f>U26+AC26-ABS(Deduction!D25)</f>
        <v>0</v>
      </c>
      <c r="N26" s="7">
        <f>O26+P26+Q26</f>
        <v>0</v>
      </c>
      <c r="O26" s="7">
        <f>SUMPRODUCT(('GROUPS E,F,G,H'!D$9:D$14=Setting!C26)*('GROUPS E,F,G,H'!F$9:F$14&gt;'GROUPS E,F,G,H'!G$9:G$14))</f>
        <v>0</v>
      </c>
      <c r="P26" s="7">
        <f>SUMPRODUCT(('GROUPS E,F,G,H'!D$9:D$14=Setting!C26)*('GROUPS E,F,G,H'!F$9:F$14='GROUPS E,F,G,H'!G$9:G$14)*('GROUPS E,F,G,H'!F$9:F$14&lt;&gt;""))</f>
        <v>0</v>
      </c>
      <c r="Q26" s="7">
        <f>SUMPRODUCT(('GROUPS E,F,G,H'!D$9:D$14=Setting!C26)*('GROUPS E,F,G,H'!F$9:F$14&lt;'GROUPS E,F,G,H'!G$9:G$14))</f>
        <v>0</v>
      </c>
      <c r="R26" s="7">
        <f>SUMIF('GROUPS E,F,G,H'!D$9:D$14,Setting!C26,'GROUPS E,F,G,H'!F$9:F$14)</f>
        <v>0</v>
      </c>
      <c r="S26" s="7">
        <f>SUMIF('GROUPS E,F,G,H'!D$9:D$14,Setting!C26,'GROUPS E,F,G,H'!G$9:G$14)</f>
        <v>0</v>
      </c>
      <c r="T26" s="7">
        <f>R26-S26</f>
        <v>0</v>
      </c>
      <c r="U26" s="7">
        <f>O26*3+P26*1</f>
        <v>0</v>
      </c>
      <c r="V26" s="7">
        <f>W26+X26+Y26</f>
        <v>0</v>
      </c>
      <c r="W26" s="7">
        <f>SUMPRODUCT(('GROUPS E,F,G,H'!I$9:I$14=Setting!C26)*('GROUPS E,F,G,H'!F$9:F$14&lt;'GROUPS E,F,G,H'!G$9:G$14))</f>
        <v>0</v>
      </c>
      <c r="X26" s="7">
        <f>SUMPRODUCT(('GROUPS E,F,G,H'!I$9:I$14=Setting!C26)*('GROUPS E,F,G,H'!F$9:F$14='GROUPS E,F,G,H'!G$9:G$14)*('GROUPS E,F,G,H'!G$9:G$14&lt;&gt;""))</f>
        <v>0</v>
      </c>
      <c r="Y26" s="7">
        <f>SUMPRODUCT(('GROUPS E,F,G,H'!I$9:I$14=Setting!C26)*('GROUPS E,F,G,H'!F$9:F$14&gt;'GROUPS E,F,G,H'!G$9:G$14))</f>
        <v>0</v>
      </c>
      <c r="Z26" s="7">
        <f>SUMIF('GROUPS E,F,G,H'!I$9:I$14,Setting!C26,'GROUPS E,F,G,H'!G$9:G$14)</f>
        <v>0</v>
      </c>
      <c r="AA26" s="7">
        <f>SUMIF('GROUPS E,F,G,H'!I$9:I$14,Setting!C26,'GROUPS E,F,G,H'!F$9:F$14)</f>
        <v>0</v>
      </c>
      <c r="AB26" s="7">
        <f>Z26-AA26</f>
        <v>0</v>
      </c>
      <c r="AC26" s="7">
        <f>W26*3+X26*1</f>
        <v>0</v>
      </c>
      <c r="AD26" s="7">
        <f t="shared" si="14"/>
        <v>1</v>
      </c>
      <c r="AE26" s="7">
        <f t="shared" si="15"/>
        <v>1</v>
      </c>
      <c r="AF26" s="7">
        <f t="shared" si="16"/>
        <v>0</v>
      </c>
      <c r="AG26" s="7">
        <f t="shared" si="17"/>
        <v>21</v>
      </c>
    </row>
    <row r="27" spans="2:33" x14ac:dyDescent="0.15">
      <c r="B27" s="8">
        <f>AD27+AE27+AF27+AG27</f>
        <v>24</v>
      </c>
      <c r="C27" s="10" t="str">
        <f>IF('Initial Setup'!F26&lt;&gt;"",'Initial Setup'!D26,0)</f>
        <v>North Macedonia</v>
      </c>
      <c r="D27" s="12">
        <f t="shared" si="18"/>
        <v>-23</v>
      </c>
      <c r="E27" s="11">
        <f>COUNTIF('GROUPS E,F,G,H'!D:D,Setting!C27)+COUNTIF('GROUPS E,F,G,H'!I:I,Setting!C27)</f>
        <v>0</v>
      </c>
      <c r="F27" s="7">
        <f>G27+H27+I27</f>
        <v>0</v>
      </c>
      <c r="G27" s="7">
        <f t="shared" si="19"/>
        <v>0</v>
      </c>
      <c r="H27" s="7">
        <f t="shared" si="19"/>
        <v>0</v>
      </c>
      <c r="I27" s="7">
        <f t="shared" si="19"/>
        <v>0</v>
      </c>
      <c r="J27" s="7">
        <f t="shared" si="19"/>
        <v>0</v>
      </c>
      <c r="K27" s="7">
        <f t="shared" si="19"/>
        <v>0</v>
      </c>
      <c r="L27" s="7">
        <f t="shared" si="12"/>
        <v>-100</v>
      </c>
      <c r="M27" s="7">
        <f>U27+AC27-ABS(Deduction!D26)</f>
        <v>0</v>
      </c>
      <c r="N27" s="7">
        <f>O27+P27+Q27</f>
        <v>0</v>
      </c>
      <c r="O27" s="7">
        <f>SUMPRODUCT(('GROUPS E,F,G,H'!D$9:D$14=Setting!C27)*('GROUPS E,F,G,H'!F$9:F$14&gt;'GROUPS E,F,G,H'!G$9:G$14))</f>
        <v>0</v>
      </c>
      <c r="P27" s="7">
        <f>SUMPRODUCT(('GROUPS E,F,G,H'!D$9:D$14=Setting!C27)*('GROUPS E,F,G,H'!F$9:F$14='GROUPS E,F,G,H'!G$9:G$14)*('GROUPS E,F,G,H'!F$9:F$14&lt;&gt;""))</f>
        <v>0</v>
      </c>
      <c r="Q27" s="7">
        <f>SUMPRODUCT(('GROUPS E,F,G,H'!D$9:D$14=Setting!C27)*('GROUPS E,F,G,H'!F$9:F$14&lt;'GROUPS E,F,G,H'!G$9:G$14))</f>
        <v>0</v>
      </c>
      <c r="R27" s="7">
        <f>SUMIF('GROUPS E,F,G,H'!D$9:D$14,Setting!C27,'GROUPS E,F,G,H'!F$9:F$14)</f>
        <v>0</v>
      </c>
      <c r="S27" s="7">
        <f>SUMIF('GROUPS E,F,G,H'!D$9:D$14,Setting!C27,'GROUPS E,F,G,H'!G$9:G$14)</f>
        <v>0</v>
      </c>
      <c r="T27" s="7">
        <f>R27-S27</f>
        <v>0</v>
      </c>
      <c r="U27" s="7">
        <f>O27*3+P27*1</f>
        <v>0</v>
      </c>
      <c r="V27" s="7">
        <f>W27+X27+Y27</f>
        <v>0</v>
      </c>
      <c r="W27" s="7">
        <f>SUMPRODUCT(('GROUPS E,F,G,H'!I$9:I$14=Setting!C27)*('GROUPS E,F,G,H'!F$9:F$14&lt;'GROUPS E,F,G,H'!G$9:G$14))</f>
        <v>0</v>
      </c>
      <c r="X27" s="7">
        <f>SUMPRODUCT(('GROUPS E,F,G,H'!I$9:I$14=Setting!C27)*('GROUPS E,F,G,H'!F$9:F$14='GROUPS E,F,G,H'!G$9:G$14)*('GROUPS E,F,G,H'!G$9:G$14&lt;&gt;""))</f>
        <v>0</v>
      </c>
      <c r="Y27" s="7">
        <f>SUMPRODUCT(('GROUPS E,F,G,H'!I$9:I$14=Setting!C27)*('GROUPS E,F,G,H'!F$9:F$14&gt;'GROUPS E,F,G,H'!G$9:G$14))</f>
        <v>0</v>
      </c>
      <c r="Z27" s="7">
        <f>SUMIF('GROUPS E,F,G,H'!I$9:I$14,Setting!C27,'GROUPS E,F,G,H'!G$9:G$14)</f>
        <v>0</v>
      </c>
      <c r="AA27" s="7">
        <f>SUMIF('GROUPS E,F,G,H'!I$9:I$14,Setting!C27,'GROUPS E,F,G,H'!F$9:F$14)</f>
        <v>0</v>
      </c>
      <c r="AB27" s="7">
        <f>Z27-AA27</f>
        <v>0</v>
      </c>
      <c r="AC27" s="7">
        <f>W27*3+X27*1</f>
        <v>0</v>
      </c>
      <c r="AD27" s="7">
        <f t="shared" si="14"/>
        <v>1</v>
      </c>
      <c r="AE27" s="7">
        <f t="shared" si="15"/>
        <v>1</v>
      </c>
      <c r="AF27" s="7">
        <f t="shared" si="16"/>
        <v>0</v>
      </c>
      <c r="AG27" s="7">
        <f t="shared" si="17"/>
        <v>22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26"/>
  <sheetViews>
    <sheetView showGridLines="0" workbookViewId="0">
      <selection activeCell="H35" sqref="H35"/>
    </sheetView>
  </sheetViews>
  <sheetFormatPr defaultRowHeight="15" customHeight="1" x14ac:dyDescent="0.2"/>
  <cols>
    <col min="1" max="1" width="9.140625" style="3"/>
    <col min="2" max="2" width="3.85546875" style="6" customWidth="1"/>
    <col min="3" max="3" width="16.85546875" style="3" bestFit="1" customWidth="1"/>
    <col min="4" max="4" width="12.140625" style="3" customWidth="1"/>
    <col min="5" max="16384" width="9.140625" style="3"/>
  </cols>
  <sheetData>
    <row r="2" spans="2:4" ht="15" customHeight="1" x14ac:dyDescent="0.2">
      <c r="B2" s="20" t="s">
        <v>22</v>
      </c>
      <c r="C2" s="20" t="s">
        <v>0</v>
      </c>
      <c r="D2" s="20" t="s">
        <v>21</v>
      </c>
    </row>
    <row r="3" spans="2:4" ht="15" customHeight="1" x14ac:dyDescent="0.2">
      <c r="B3" s="21">
        <f>'Initial Setup'!F3</f>
        <v>1</v>
      </c>
      <c r="C3" s="19" t="str">
        <f>IF(B3&lt;&gt;"",'Initial Setup'!D3,"")</f>
        <v>Belgium</v>
      </c>
      <c r="D3" s="22"/>
    </row>
    <row r="4" spans="2:4" ht="15" customHeight="1" x14ac:dyDescent="0.2">
      <c r="B4" s="21">
        <f>'Initial Setup'!F4</f>
        <v>2</v>
      </c>
      <c r="C4" s="19" t="str">
        <f>IF(B4&lt;&gt;"",'Initial Setup'!D4,"")</f>
        <v>Germany</v>
      </c>
      <c r="D4" s="22"/>
    </row>
    <row r="5" spans="2:4" ht="15" customHeight="1" x14ac:dyDescent="0.2">
      <c r="B5" s="21">
        <f>'Initial Setup'!F5</f>
        <v>3</v>
      </c>
      <c r="C5" s="19" t="str">
        <f>IF(B5&lt;&gt;"",'Initial Setup'!D5,"")</f>
        <v>England</v>
      </c>
      <c r="D5" s="22"/>
    </row>
    <row r="6" spans="2:4" ht="15" customHeight="1" x14ac:dyDescent="0.2">
      <c r="B6" s="21">
        <f>'Initial Setup'!F6</f>
        <v>4</v>
      </c>
      <c r="C6" s="19" t="str">
        <f>IF(B6&lt;&gt;"",'Initial Setup'!D6,"")</f>
        <v>France</v>
      </c>
      <c r="D6" s="22"/>
    </row>
    <row r="7" spans="2:4" ht="15" customHeight="1" x14ac:dyDescent="0.2">
      <c r="B7" s="21">
        <f>'Initial Setup'!F7</f>
        <v>5</v>
      </c>
      <c r="C7" s="19" t="str">
        <f>IF(B7&lt;&gt;"",'Initial Setup'!D7,"")</f>
        <v>Spain</v>
      </c>
      <c r="D7" s="22"/>
    </row>
    <row r="8" spans="2:4" ht="15" customHeight="1" x14ac:dyDescent="0.2">
      <c r="B8" s="21">
        <f>'Initial Setup'!F8</f>
        <v>6</v>
      </c>
      <c r="C8" s="19" t="str">
        <f>IF(B8&lt;&gt;"",'Initial Setup'!D8,"")</f>
        <v>Turkey</v>
      </c>
      <c r="D8" s="22"/>
    </row>
    <row r="9" spans="2:4" ht="15" customHeight="1" x14ac:dyDescent="0.2">
      <c r="B9" s="21">
        <f>'Initial Setup'!F9</f>
        <v>7</v>
      </c>
      <c r="C9" s="19" t="str">
        <f>IF(B9&lt;&gt;"",'Initial Setup'!D9,"")</f>
        <v>Italy</v>
      </c>
      <c r="D9" s="22"/>
    </row>
    <row r="10" spans="2:4" ht="15" customHeight="1" x14ac:dyDescent="0.2">
      <c r="B10" s="21">
        <f>'Initial Setup'!F10</f>
        <v>8</v>
      </c>
      <c r="C10" s="19" t="str">
        <f>IF(B10&lt;&gt;"",'Initial Setup'!D10,"")</f>
        <v>Denmark</v>
      </c>
      <c r="D10" s="22"/>
    </row>
    <row r="11" spans="2:4" ht="15" customHeight="1" x14ac:dyDescent="0.2">
      <c r="B11" s="21">
        <f>'Initial Setup'!F11</f>
        <v>9</v>
      </c>
      <c r="C11" s="19" t="str">
        <f>IF(B11&lt;&gt;"",'Initial Setup'!D11,"")</f>
        <v>Switzerland</v>
      </c>
      <c r="D11" s="22"/>
    </row>
    <row r="12" spans="2:4" ht="15" customHeight="1" x14ac:dyDescent="0.2">
      <c r="B12" s="21">
        <f>'Initial Setup'!F12</f>
        <v>10</v>
      </c>
      <c r="C12" s="19" t="str">
        <f>IF(B12&lt;&gt;"",'Initial Setup'!D12,"")</f>
        <v>Czech Republic</v>
      </c>
      <c r="D12" s="22"/>
    </row>
    <row r="13" spans="2:4" ht="15" customHeight="1" x14ac:dyDescent="0.2">
      <c r="B13" s="21">
        <f>'Initial Setup'!F13</f>
        <v>11</v>
      </c>
      <c r="C13" s="19" t="str">
        <f>IF(B13&lt;&gt;"",'Initial Setup'!D13,"")</f>
        <v>Sweden</v>
      </c>
      <c r="D13" s="22"/>
    </row>
    <row r="14" spans="2:4" ht="15" customHeight="1" x14ac:dyDescent="0.2">
      <c r="B14" s="21">
        <f>'Initial Setup'!F14</f>
        <v>12</v>
      </c>
      <c r="C14" s="19" t="str">
        <f>IF(B14&lt;&gt;"",'Initial Setup'!D14,"")</f>
        <v>Poland</v>
      </c>
      <c r="D14" s="22"/>
    </row>
    <row r="15" spans="2:4" ht="15" customHeight="1" x14ac:dyDescent="0.2">
      <c r="B15" s="21">
        <f>'Initial Setup'!F15</f>
        <v>13</v>
      </c>
      <c r="C15" s="19" t="str">
        <f>IF(B15&lt;&gt;"",'Initial Setup'!D15,"")</f>
        <v>Austria</v>
      </c>
      <c r="D15" s="22"/>
    </row>
    <row r="16" spans="2:4" ht="15" customHeight="1" x14ac:dyDescent="0.2">
      <c r="B16" s="21">
        <f>'Initial Setup'!F16</f>
        <v>14</v>
      </c>
      <c r="C16" s="19" t="str">
        <f>IF(B16&lt;&gt;"",'Initial Setup'!D16,"")</f>
        <v>Wales</v>
      </c>
      <c r="D16" s="22"/>
    </row>
    <row r="17" spans="2:4" ht="15" customHeight="1" x14ac:dyDescent="0.2">
      <c r="B17" s="21">
        <f>'Initial Setup'!F17</f>
        <v>15</v>
      </c>
      <c r="C17" s="19" t="str">
        <f>IF(B17&lt;&gt;"",'Initial Setup'!D17,"")</f>
        <v>Ukraine</v>
      </c>
      <c r="D17" s="22"/>
    </row>
    <row r="18" spans="2:4" ht="15" customHeight="1" x14ac:dyDescent="0.2">
      <c r="B18" s="21">
        <f>'Initial Setup'!F18</f>
        <v>16</v>
      </c>
      <c r="C18" s="19" t="str">
        <f>IF(B18&lt;&gt;"",'Initial Setup'!D18,"")</f>
        <v>Croatia</v>
      </c>
      <c r="D18" s="22"/>
    </row>
    <row r="19" spans="2:4" ht="15" customHeight="1" x14ac:dyDescent="0.2">
      <c r="B19" s="21">
        <f>'Initial Setup'!F19</f>
        <v>17</v>
      </c>
      <c r="C19" s="19" t="str">
        <f>IF(B19&lt;&gt;"",'Initial Setup'!D19,"")</f>
        <v>Netherlands</v>
      </c>
      <c r="D19" s="22"/>
    </row>
    <row r="20" spans="2:4" ht="15" customHeight="1" x14ac:dyDescent="0.2">
      <c r="B20" s="21">
        <f>'Initial Setup'!F20</f>
        <v>18</v>
      </c>
      <c r="C20" s="19" t="str">
        <f>IF(B20&lt;&gt;"",'Initial Setup'!D20,"")</f>
        <v>Russia</v>
      </c>
      <c r="D20" s="22"/>
    </row>
    <row r="21" spans="2:4" ht="15" customHeight="1" x14ac:dyDescent="0.2">
      <c r="B21" s="21">
        <f>'Initial Setup'!F21</f>
        <v>19</v>
      </c>
      <c r="C21" s="19" t="str">
        <f>IF(B21&lt;&gt;"",'Initial Setup'!D21,"")</f>
        <v>Scotland</v>
      </c>
      <c r="D21" s="22"/>
    </row>
    <row r="22" spans="2:4" ht="15" customHeight="1" x14ac:dyDescent="0.2">
      <c r="B22" s="21">
        <f>'Initial Setup'!F22</f>
        <v>20</v>
      </c>
      <c r="C22" s="19" t="str">
        <f>IF(B22&lt;&gt;"",'Initial Setup'!D22,"")</f>
        <v>Hungary</v>
      </c>
      <c r="D22" s="22"/>
    </row>
    <row r="23" spans="2:4" ht="15" customHeight="1" x14ac:dyDescent="0.2">
      <c r="B23" s="21">
        <f>'Initial Setup'!F23</f>
        <v>21</v>
      </c>
      <c r="C23" s="19" t="str">
        <f>IF(B23&lt;&gt;"",'Initial Setup'!D23,"")</f>
        <v>Finland</v>
      </c>
      <c r="D23" s="22"/>
    </row>
    <row r="24" spans="2:4" ht="15" customHeight="1" x14ac:dyDescent="0.2">
      <c r="B24" s="21">
        <f>'Initial Setup'!F24</f>
        <v>22</v>
      </c>
      <c r="C24" s="19" t="str">
        <f>IF(B24&lt;&gt;"",'Initial Setup'!D24,"")</f>
        <v>Portugal</v>
      </c>
      <c r="D24" s="22"/>
    </row>
    <row r="25" spans="2:4" ht="15" customHeight="1" x14ac:dyDescent="0.2">
      <c r="B25" s="21">
        <f>'Initial Setup'!F25</f>
        <v>23</v>
      </c>
      <c r="C25" s="19" t="str">
        <f>IF(B25&lt;&gt;"",'Initial Setup'!D25,"")</f>
        <v>Slovakia</v>
      </c>
      <c r="D25" s="22"/>
    </row>
    <row r="26" spans="2:4" ht="15" customHeight="1" x14ac:dyDescent="0.2">
      <c r="B26" s="21">
        <f>'Initial Setup'!F26</f>
        <v>24</v>
      </c>
      <c r="C26" s="19" t="str">
        <f>IF(B26&lt;&gt;"",'Initial Setup'!D26,"")</f>
        <v>North Macedonia</v>
      </c>
      <c r="D26" s="22"/>
    </row>
  </sheetData>
  <phoneticPr fontId="2" type="noConversion"/>
  <conditionalFormatting sqref="B3:C26">
    <cfRule type="expression" dxfId="2" priority="1" stopIfTrue="1">
      <formula>$B3&lt;&gt;""</formula>
    </cfRule>
  </conditionalFormatting>
  <conditionalFormatting sqref="D3:D26">
    <cfRule type="expression" dxfId="1" priority="2" stopIfTrue="1">
      <formula>$B3&lt;&gt;""</formula>
    </cfRule>
  </conditionalFormatting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2"/>
  <sheetViews>
    <sheetView workbookViewId="0">
      <selection activeCell="C1" sqref="C1"/>
    </sheetView>
  </sheetViews>
  <sheetFormatPr defaultRowHeight="12.75" x14ac:dyDescent="0.2"/>
  <cols>
    <col min="2" max="2" width="12.42578125" style="60" customWidth="1"/>
    <col min="3" max="3" width="11.7109375" style="60" customWidth="1"/>
    <col min="4" max="4" width="19.28515625" style="30" customWidth="1"/>
    <col min="5" max="5" width="18.5703125" style="30" customWidth="1"/>
    <col min="7" max="7" width="20.7109375" style="30" customWidth="1"/>
  </cols>
  <sheetData>
    <row r="1" spans="1:7" ht="15.75" customHeight="1" x14ac:dyDescent="0.2">
      <c r="A1" s="25" t="s">
        <v>45</v>
      </c>
      <c r="B1" s="58" t="s">
        <v>46</v>
      </c>
      <c r="C1" s="58" t="s">
        <v>47</v>
      </c>
      <c r="D1" s="57" t="s">
        <v>55</v>
      </c>
      <c r="E1" s="57" t="s">
        <v>56</v>
      </c>
      <c r="F1" s="26" t="s">
        <v>48</v>
      </c>
      <c r="G1" s="26" t="s">
        <v>49</v>
      </c>
    </row>
    <row r="2" spans="1:7" x14ac:dyDescent="0.2">
      <c r="A2" s="56">
        <v>1</v>
      </c>
      <c r="B2" s="59">
        <f>'Groups A,B,C,D'!F9</f>
        <v>0</v>
      </c>
      <c r="C2" s="59">
        <f>'Groups A,B,C,D'!G9</f>
        <v>0</v>
      </c>
      <c r="D2" s="28" t="str">
        <f>'Groups A,B,C,D'!D9</f>
        <v>Turkey</v>
      </c>
      <c r="E2" s="28" t="str">
        <f>'Groups A,B,C,D'!I9</f>
        <v>Italy</v>
      </c>
      <c r="F2" s="27" t="str">
        <f t="shared" ref="F2:F25" si="0">IF(AND(ISBLANK(B2),ISBLANK(C2)),"NPY",IF(B2&gt;C2,"H",IF(B2=C2,"D",IF(B2&lt;C2,"A"))))</f>
        <v>D</v>
      </c>
      <c r="G2" s="30">
        <f>'Groups A,B,C,D'!$A$15</f>
        <v>0</v>
      </c>
    </row>
    <row r="3" spans="1:7" x14ac:dyDescent="0.2">
      <c r="A3" s="56">
        <v>2</v>
      </c>
      <c r="B3" s="59">
        <f>'Groups A,B,C,D'!F10</f>
        <v>0</v>
      </c>
      <c r="C3" s="59">
        <f>'Groups A,B,C,D'!G10</f>
        <v>0</v>
      </c>
      <c r="D3" s="28" t="str">
        <f>'Groups A,B,C,D'!D10</f>
        <v>Wales</v>
      </c>
      <c r="E3" s="28" t="str">
        <f>'Groups A,B,C,D'!I10</f>
        <v>Switzerland</v>
      </c>
      <c r="F3" s="27" t="str">
        <f t="shared" si="0"/>
        <v>D</v>
      </c>
      <c r="G3" s="30">
        <f>'Groups A,B,C,D'!$A$15</f>
        <v>0</v>
      </c>
    </row>
    <row r="4" spans="1:7" x14ac:dyDescent="0.2">
      <c r="A4" s="56">
        <v>3</v>
      </c>
      <c r="B4" s="59">
        <f>'Groups A,B,C,D'!F17</f>
        <v>0</v>
      </c>
      <c r="C4" s="59">
        <f>'Groups A,B,C,D'!G17</f>
        <v>0</v>
      </c>
      <c r="D4" s="28" t="str">
        <f>'Groups A,B,C,D'!D17</f>
        <v>Denmark</v>
      </c>
      <c r="E4" s="28" t="str">
        <f>'Groups A,B,C,D'!I17</f>
        <v>Finland</v>
      </c>
      <c r="F4" s="27" t="str">
        <f t="shared" si="0"/>
        <v>D</v>
      </c>
      <c r="G4" s="30">
        <f>'Groups A,B,C,D'!$A$15</f>
        <v>0</v>
      </c>
    </row>
    <row r="5" spans="1:7" x14ac:dyDescent="0.2">
      <c r="A5" s="56">
        <v>4</v>
      </c>
      <c r="B5" s="59">
        <f>'Groups A,B,C,D'!F18</f>
        <v>0</v>
      </c>
      <c r="C5" s="59">
        <f>'Groups A,B,C,D'!G18</f>
        <v>0</v>
      </c>
      <c r="D5" s="28" t="str">
        <f>'Groups A,B,C,D'!D18</f>
        <v>Belgium</v>
      </c>
      <c r="E5" s="28" t="str">
        <f>'Groups A,B,C,D'!I18</f>
        <v>Russia</v>
      </c>
      <c r="F5" s="27" t="str">
        <f t="shared" si="0"/>
        <v>D</v>
      </c>
      <c r="G5" s="30">
        <f>'Groups A,B,C,D'!$A$15</f>
        <v>0</v>
      </c>
    </row>
    <row r="6" spans="1:7" x14ac:dyDescent="0.2">
      <c r="A6" s="56">
        <v>5</v>
      </c>
      <c r="B6" s="59">
        <f>'Groups A,B,C,D'!F33</f>
        <v>0</v>
      </c>
      <c r="C6" s="59">
        <f>'Groups A,B,C,D'!G33</f>
        <v>0</v>
      </c>
      <c r="D6" s="28" t="str">
        <f>'Groups A,B,C,D'!D33</f>
        <v>England</v>
      </c>
      <c r="E6" s="28" t="str">
        <f>'Groups A,B,C,D'!I33</f>
        <v>Croatia</v>
      </c>
      <c r="F6" s="27" t="str">
        <f t="shared" si="0"/>
        <v>D</v>
      </c>
      <c r="G6" s="30">
        <f>'Groups A,B,C,D'!$A$15</f>
        <v>0</v>
      </c>
    </row>
    <row r="7" spans="1:7" x14ac:dyDescent="0.2">
      <c r="A7" s="56">
        <v>6</v>
      </c>
      <c r="B7" s="59">
        <f>'Groups A,B,C,D'!F25</f>
        <v>0</v>
      </c>
      <c r="C7" s="59">
        <f>'Groups A,B,C,D'!G25</f>
        <v>0</v>
      </c>
      <c r="D7" s="28" t="str">
        <f>'Groups A,B,C,D'!D25</f>
        <v>Austria</v>
      </c>
      <c r="E7" s="28" t="str">
        <f>'Groups A,B,C,D'!I25</f>
        <v>North Macedonia</v>
      </c>
      <c r="F7" s="27" t="str">
        <f t="shared" si="0"/>
        <v>D</v>
      </c>
      <c r="G7" s="30">
        <f>'Groups A,B,C,D'!$A$15</f>
        <v>0</v>
      </c>
    </row>
    <row r="8" spans="1:7" x14ac:dyDescent="0.2">
      <c r="A8" s="56">
        <v>7</v>
      </c>
      <c r="B8" s="59">
        <f>'Groups A,B,C,D'!F26</f>
        <v>0</v>
      </c>
      <c r="C8" s="59">
        <f>'Groups A,B,C,D'!G26</f>
        <v>0</v>
      </c>
      <c r="D8" s="28" t="str">
        <f>'Groups A,B,C,D'!D26</f>
        <v>Netherlands</v>
      </c>
      <c r="E8" s="28" t="str">
        <f>'Groups A,B,C,D'!I26</f>
        <v>Ukraine</v>
      </c>
      <c r="F8" s="27" t="str">
        <f t="shared" si="0"/>
        <v>D</v>
      </c>
      <c r="G8" s="30">
        <f>'Groups A,B,C,D'!$A$15</f>
        <v>0</v>
      </c>
    </row>
    <row r="9" spans="1:7" x14ac:dyDescent="0.2">
      <c r="A9" s="56">
        <v>8</v>
      </c>
      <c r="B9" s="59">
        <f>'Groups A,B,C,D'!F34</f>
        <v>0</v>
      </c>
      <c r="C9" s="59">
        <f>'Groups A,B,C,D'!G34</f>
        <v>0</v>
      </c>
      <c r="D9" s="28" t="str">
        <f>'Groups A,B,C,D'!D34</f>
        <v>Scotland</v>
      </c>
      <c r="E9" s="28" t="str">
        <f>'Groups A,B,C,D'!I34</f>
        <v>Czech Republic</v>
      </c>
      <c r="F9" s="27" t="str">
        <f t="shared" si="0"/>
        <v>D</v>
      </c>
      <c r="G9" s="30">
        <f>'Groups A,B,C,D'!$A$15</f>
        <v>0</v>
      </c>
    </row>
    <row r="10" spans="1:7" x14ac:dyDescent="0.2">
      <c r="A10" s="56">
        <v>9</v>
      </c>
      <c r="B10" s="59">
        <f>'GROUPS E,F,G,H'!F9</f>
        <v>0</v>
      </c>
      <c r="C10" s="59">
        <f>'GROUPS E,F,G,H'!G9</f>
        <v>0</v>
      </c>
      <c r="D10" s="28" t="str">
        <f>'GROUPS E,F,G,H'!D9</f>
        <v>Poland</v>
      </c>
      <c r="E10" s="28" t="str">
        <f>'GROUPS E,F,G,H'!I9</f>
        <v>Slovakia</v>
      </c>
      <c r="F10" s="27" t="str">
        <f t="shared" si="0"/>
        <v>D</v>
      </c>
      <c r="G10" s="30">
        <f>'Groups A,B,C,D'!$A$15</f>
        <v>0</v>
      </c>
    </row>
    <row r="11" spans="1:7" x14ac:dyDescent="0.2">
      <c r="A11" s="56">
        <v>10</v>
      </c>
      <c r="B11" s="59">
        <f>'GROUPS E,F,G,H'!F10</f>
        <v>0</v>
      </c>
      <c r="C11" s="59">
        <f>'GROUPS E,F,G,H'!G10</f>
        <v>0</v>
      </c>
      <c r="D11" s="28" t="str">
        <f>'GROUPS E,F,G,H'!D10</f>
        <v>Spain</v>
      </c>
      <c r="E11" s="28" t="str">
        <f>'GROUPS E,F,G,H'!I10</f>
        <v>Sweden</v>
      </c>
      <c r="F11" s="27" t="str">
        <f t="shared" si="0"/>
        <v>D</v>
      </c>
      <c r="G11" s="30">
        <f>'Groups A,B,C,D'!$A$15</f>
        <v>0</v>
      </c>
    </row>
    <row r="12" spans="1:7" ht="12" customHeight="1" x14ac:dyDescent="0.2">
      <c r="A12" s="56">
        <v>11</v>
      </c>
      <c r="B12" s="59">
        <f>'GROUPS E,F,G,H'!F17</f>
        <v>0</v>
      </c>
      <c r="C12" s="59">
        <f>'GROUPS E,F,G,H'!G17</f>
        <v>0</v>
      </c>
      <c r="D12" s="28" t="str">
        <f>'GROUPS E,F,G,H'!D17</f>
        <v>Hungary</v>
      </c>
      <c r="E12" s="28" t="str">
        <f>'GROUPS E,F,G,H'!I17</f>
        <v>Portugal</v>
      </c>
      <c r="F12" s="27" t="str">
        <f t="shared" si="0"/>
        <v>D</v>
      </c>
      <c r="G12" s="30">
        <f>'Groups A,B,C,D'!$A$15</f>
        <v>0</v>
      </c>
    </row>
    <row r="13" spans="1:7" x14ac:dyDescent="0.2">
      <c r="A13" s="56">
        <v>12</v>
      </c>
      <c r="B13" s="59">
        <f>'GROUPS E,F,G,H'!F18</f>
        <v>0</v>
      </c>
      <c r="C13" s="59">
        <f>'GROUPS E,F,G,H'!G18</f>
        <v>0</v>
      </c>
      <c r="D13" s="28" t="str">
        <f>'GROUPS E,F,G,H'!D18</f>
        <v>France</v>
      </c>
      <c r="E13" s="28" t="str">
        <f>'GROUPS E,F,G,H'!I18</f>
        <v>Germany</v>
      </c>
      <c r="F13" s="27" t="str">
        <f t="shared" si="0"/>
        <v>D</v>
      </c>
      <c r="G13" s="30">
        <f>'Groups A,B,C,D'!$A$15</f>
        <v>0</v>
      </c>
    </row>
    <row r="14" spans="1:7" x14ac:dyDescent="0.2">
      <c r="A14" s="56">
        <v>13</v>
      </c>
      <c r="B14" s="59">
        <f>'Groups A,B,C,D'!F19</f>
        <v>0</v>
      </c>
      <c r="C14" s="59">
        <f>'Groups A,B,C,D'!G19</f>
        <v>0</v>
      </c>
      <c r="D14" s="28" t="str">
        <f>'Groups A,B,C,D'!D19</f>
        <v>Finland</v>
      </c>
      <c r="E14" s="28" t="str">
        <f>'Groups A,B,C,D'!I19</f>
        <v>Russia</v>
      </c>
      <c r="F14" s="27" t="str">
        <f t="shared" si="0"/>
        <v>D</v>
      </c>
      <c r="G14" s="30">
        <f>'Groups A,B,C,D'!$A$15</f>
        <v>0</v>
      </c>
    </row>
    <row r="15" spans="1:7" x14ac:dyDescent="0.2">
      <c r="A15" s="56">
        <v>14</v>
      </c>
      <c r="B15" s="59">
        <f>'Groups A,B,C,D'!F11</f>
        <v>0</v>
      </c>
      <c r="C15" s="59">
        <f>'Groups A,B,C,D'!G11</f>
        <v>0</v>
      </c>
      <c r="D15" s="28" t="str">
        <f>'Groups A,B,C,D'!D11</f>
        <v>Turkey</v>
      </c>
      <c r="E15" s="28" t="str">
        <f>'Groups A,B,C,D'!I11</f>
        <v>Wales</v>
      </c>
      <c r="F15" s="27" t="str">
        <f t="shared" si="0"/>
        <v>D</v>
      </c>
      <c r="G15" s="30">
        <f>'Groups A,B,C,D'!$A$15</f>
        <v>0</v>
      </c>
    </row>
    <row r="16" spans="1:7" x14ac:dyDescent="0.2">
      <c r="A16" s="56">
        <v>15</v>
      </c>
      <c r="B16" s="59">
        <f>'Groups A,B,C,D'!F12</f>
        <v>0</v>
      </c>
      <c r="C16" s="59">
        <f>'Groups A,B,C,D'!G12</f>
        <v>0</v>
      </c>
      <c r="D16" s="28" t="str">
        <f>'Groups A,B,C,D'!D12</f>
        <v>Italy</v>
      </c>
      <c r="E16" s="28" t="str">
        <f>'Groups A,B,C,D'!I12</f>
        <v>Switzerland</v>
      </c>
      <c r="F16" s="27" t="str">
        <f t="shared" si="0"/>
        <v>D</v>
      </c>
      <c r="G16" s="30">
        <f>'Groups A,B,C,D'!$A$15</f>
        <v>0</v>
      </c>
    </row>
    <row r="17" spans="1:7" x14ac:dyDescent="0.2">
      <c r="A17" s="56">
        <v>16</v>
      </c>
      <c r="B17" s="59">
        <f>'Groups A,B,C,D'!F27</f>
        <v>0</v>
      </c>
      <c r="C17" s="59">
        <f>'Groups A,B,C,D'!G27</f>
        <v>0</v>
      </c>
      <c r="D17" s="28" t="str">
        <f>'Groups A,B,C,D'!D27</f>
        <v>Ukraine</v>
      </c>
      <c r="E17" s="28" t="str">
        <f>'Groups A,B,C,D'!I27</f>
        <v>North Macedonia</v>
      </c>
      <c r="F17" s="27" t="str">
        <f t="shared" si="0"/>
        <v>D</v>
      </c>
      <c r="G17" s="30">
        <f>'Groups A,B,C,D'!$A$15</f>
        <v>0</v>
      </c>
    </row>
    <row r="18" spans="1:7" x14ac:dyDescent="0.2">
      <c r="A18" s="56">
        <v>17</v>
      </c>
      <c r="B18" s="59">
        <f>'Groups A,B,C,D'!F20</f>
        <v>0</v>
      </c>
      <c r="C18" s="59">
        <f>'Groups A,B,C,D'!G20</f>
        <v>0</v>
      </c>
      <c r="D18" s="28" t="str">
        <f>'Groups A,B,C,D'!D20</f>
        <v>Denmark</v>
      </c>
      <c r="E18" s="28" t="str">
        <f>'Groups A,B,C,D'!I20</f>
        <v>Belgium</v>
      </c>
      <c r="F18" s="27" t="str">
        <f t="shared" si="0"/>
        <v>D</v>
      </c>
      <c r="G18" s="30">
        <f>'Groups A,B,C,D'!$A$15</f>
        <v>0</v>
      </c>
    </row>
    <row r="19" spans="1:7" x14ac:dyDescent="0.2">
      <c r="A19" s="56">
        <v>18</v>
      </c>
      <c r="B19" s="59">
        <f>'Groups A,B,C,D'!F28</f>
        <v>0</v>
      </c>
      <c r="C19" s="59">
        <f>'Groups A,B,C,D'!G28</f>
        <v>0</v>
      </c>
      <c r="D19" s="28" t="str">
        <f>'Groups A,B,C,D'!D28</f>
        <v>Netherlands</v>
      </c>
      <c r="E19" s="28" t="str">
        <f>'Groups A,B,C,D'!I28</f>
        <v>Austria</v>
      </c>
      <c r="F19" s="27" t="str">
        <f t="shared" si="0"/>
        <v>D</v>
      </c>
      <c r="G19" s="30">
        <f>'Groups A,B,C,D'!$A$15</f>
        <v>0</v>
      </c>
    </row>
    <row r="20" spans="1:7" x14ac:dyDescent="0.2">
      <c r="A20" s="56">
        <v>19</v>
      </c>
      <c r="B20" s="28">
        <f>'GROUPS E,F,G,H'!F11</f>
        <v>0</v>
      </c>
      <c r="C20" s="59">
        <f>'GROUPS E,F,G,H'!G11</f>
        <v>0</v>
      </c>
      <c r="D20" s="28" t="str">
        <f>'GROUPS E,F,G,H'!D11</f>
        <v>Sweden</v>
      </c>
      <c r="E20" s="28" t="str">
        <f>'GROUPS E,F,G,H'!I11</f>
        <v>Slovakia</v>
      </c>
      <c r="F20" s="27" t="str">
        <f t="shared" si="0"/>
        <v>D</v>
      </c>
      <c r="G20" s="30">
        <f>'Groups A,B,C,D'!$A$15</f>
        <v>0</v>
      </c>
    </row>
    <row r="21" spans="1:7" x14ac:dyDescent="0.2">
      <c r="A21" s="56">
        <v>20</v>
      </c>
      <c r="B21" s="59">
        <f>'Groups A,B,C,D'!F35</f>
        <v>0</v>
      </c>
      <c r="C21" s="59">
        <f>'Groups A,B,C,D'!G35</f>
        <v>0</v>
      </c>
      <c r="D21" s="28" t="str">
        <f>'Groups A,B,C,D'!D35</f>
        <v>Croatia</v>
      </c>
      <c r="E21" s="28" t="str">
        <f>'Groups A,B,C,D'!I35</f>
        <v>Czech Republic</v>
      </c>
      <c r="F21" s="27" t="str">
        <f t="shared" si="0"/>
        <v>D</v>
      </c>
      <c r="G21" s="30">
        <f>'Groups A,B,C,D'!$A$15</f>
        <v>0</v>
      </c>
    </row>
    <row r="22" spans="1:7" x14ac:dyDescent="0.2">
      <c r="A22" s="56">
        <v>21</v>
      </c>
      <c r="B22" s="59">
        <f>'Groups A,B,C,D'!F36</f>
        <v>0</v>
      </c>
      <c r="C22" s="59">
        <f>'Groups A,B,C,D'!G36</f>
        <v>0</v>
      </c>
      <c r="D22" s="28" t="str">
        <f>'Groups A,B,C,D'!D36</f>
        <v>England</v>
      </c>
      <c r="E22" s="28" t="str">
        <f>'Groups A,B,C,D'!I36</f>
        <v>Scotland</v>
      </c>
      <c r="F22" s="27" t="str">
        <f t="shared" si="0"/>
        <v>D</v>
      </c>
      <c r="G22" s="30">
        <f>'Groups A,B,C,D'!$A$15</f>
        <v>0</v>
      </c>
    </row>
    <row r="23" spans="1:7" x14ac:dyDescent="0.2">
      <c r="A23" s="56">
        <v>22</v>
      </c>
      <c r="B23" s="59">
        <f>'GROUPS E,F,G,H'!F19</f>
        <v>0</v>
      </c>
      <c r="C23" s="59">
        <f>'GROUPS E,F,G,H'!G19</f>
        <v>0</v>
      </c>
      <c r="D23" s="28" t="str">
        <f>'GROUPS E,F,G,H'!D19</f>
        <v>Hungary</v>
      </c>
      <c r="E23" s="28" t="str">
        <f>'GROUPS E,F,G,H'!I19</f>
        <v>France</v>
      </c>
      <c r="F23" s="27" t="str">
        <f t="shared" si="0"/>
        <v>D</v>
      </c>
      <c r="G23" s="30">
        <f>'Groups A,B,C,D'!$A$15</f>
        <v>0</v>
      </c>
    </row>
    <row r="24" spans="1:7" x14ac:dyDescent="0.2">
      <c r="A24" s="56">
        <v>23</v>
      </c>
      <c r="B24" s="59">
        <f>'GROUPS E,F,G,H'!F20</f>
        <v>0</v>
      </c>
      <c r="C24" s="59">
        <f>'GROUPS E,F,G,H'!G20</f>
        <v>0</v>
      </c>
      <c r="D24" s="28" t="str">
        <f>'GROUPS E,F,G,H'!D20</f>
        <v>Portugal</v>
      </c>
      <c r="E24" s="28" t="str">
        <f>'GROUPS E,F,G,H'!I20</f>
        <v>Germany</v>
      </c>
      <c r="F24" s="27" t="str">
        <f t="shared" si="0"/>
        <v>D</v>
      </c>
      <c r="G24" s="30">
        <f>'Groups A,B,C,D'!$A$15</f>
        <v>0</v>
      </c>
    </row>
    <row r="25" spans="1:7" x14ac:dyDescent="0.2">
      <c r="A25" s="56">
        <v>24</v>
      </c>
      <c r="B25" s="59">
        <f>'GROUPS E,F,G,H'!F12</f>
        <v>0</v>
      </c>
      <c r="C25" s="59">
        <f>'GROUPS E,F,G,H'!G12</f>
        <v>0</v>
      </c>
      <c r="D25" s="28" t="str">
        <f>'GROUPS E,F,G,H'!D12</f>
        <v>Spain</v>
      </c>
      <c r="E25" s="28" t="str">
        <f>'GROUPS E,F,G,H'!I12</f>
        <v>Poland</v>
      </c>
      <c r="F25" s="27" t="str">
        <f t="shared" si="0"/>
        <v>D</v>
      </c>
      <c r="G25" s="30">
        <f>'Groups A,B,C,D'!$A$15</f>
        <v>0</v>
      </c>
    </row>
    <row r="26" spans="1:7" x14ac:dyDescent="0.2">
      <c r="A26" s="56">
        <v>25</v>
      </c>
      <c r="B26" s="59">
        <f>'Groups A,B,C,D'!F13</f>
        <v>0</v>
      </c>
      <c r="C26" s="59">
        <f>'Groups A,B,C,D'!G13</f>
        <v>0</v>
      </c>
      <c r="D26" s="28" t="str">
        <f>'Groups A,B,C,D'!D13</f>
        <v>Italy</v>
      </c>
      <c r="E26" s="28" t="str">
        <f>'Groups A,B,C,D'!I13</f>
        <v>Wales</v>
      </c>
      <c r="F26" s="27" t="str">
        <f t="shared" ref="F26:F52" si="1">IF(AND(ISBLANK(B26),ISBLANK(C26)),"NPY",IF(B26&gt;C26,"H",IF(B26=C26,"D",IF(B26&lt;C26,"A"))))</f>
        <v>D</v>
      </c>
      <c r="G26" s="30">
        <f>'Groups A,B,C,D'!$A$15</f>
        <v>0</v>
      </c>
    </row>
    <row r="27" spans="1:7" x14ac:dyDescent="0.2">
      <c r="A27" s="56">
        <v>26</v>
      </c>
      <c r="B27" s="59">
        <f>'Groups A,B,C,D'!F14</f>
        <v>0</v>
      </c>
      <c r="C27" s="59">
        <f>'Groups A,B,C,D'!G14</f>
        <v>0</v>
      </c>
      <c r="D27" s="28" t="str">
        <f>'Groups A,B,C,D'!D14</f>
        <v>Switzerland</v>
      </c>
      <c r="E27" s="28" t="str">
        <f>'Groups A,B,C,D'!I14</f>
        <v>Turkey</v>
      </c>
      <c r="F27" s="27" t="str">
        <f t="shared" ref="F27" si="2">IF(AND(ISBLANK(B27),ISBLANK(C27)),"NPY",IF(B27&gt;C27,"H",IF(B27=C27,"D",IF(B27&lt;C27,"A"))))</f>
        <v>D</v>
      </c>
      <c r="G27" s="30">
        <f>'Groups A,B,C,D'!$A$15</f>
        <v>0</v>
      </c>
    </row>
    <row r="28" spans="1:7" x14ac:dyDescent="0.2">
      <c r="A28" s="56">
        <v>27</v>
      </c>
      <c r="B28" s="59">
        <f>'Groups A,B,C,D'!F29</f>
        <v>0</v>
      </c>
      <c r="C28" s="59">
        <f>'Groups A,B,C,D'!G29</f>
        <v>0</v>
      </c>
      <c r="D28" s="28" t="str">
        <f>'Groups A,B,C,D'!D29</f>
        <v>Ukraine</v>
      </c>
      <c r="E28" s="28" t="str">
        <f>'Groups A,B,C,D'!I29</f>
        <v>Austria</v>
      </c>
      <c r="F28" s="27" t="str">
        <f t="shared" si="1"/>
        <v>D</v>
      </c>
      <c r="G28" s="30">
        <f>'Groups A,B,C,D'!$A$15</f>
        <v>0</v>
      </c>
    </row>
    <row r="29" spans="1:7" x14ac:dyDescent="0.2">
      <c r="A29" s="56">
        <v>28</v>
      </c>
      <c r="B29" s="59">
        <f>'Groups A,B,C,D'!F30</f>
        <v>0</v>
      </c>
      <c r="C29" s="59">
        <f>'Groups A,B,C,D'!G30</f>
        <v>0</v>
      </c>
      <c r="D29" s="28" t="str">
        <f>'Groups A,B,C,D'!D30</f>
        <v>North Macedonia</v>
      </c>
      <c r="E29" s="28" t="str">
        <f>'Groups A,B,C,D'!I30</f>
        <v>Netherlands</v>
      </c>
      <c r="F29" s="27" t="str">
        <f t="shared" si="1"/>
        <v>D</v>
      </c>
      <c r="G29" s="30">
        <f>'Groups A,B,C,D'!$A$15</f>
        <v>0</v>
      </c>
    </row>
    <row r="30" spans="1:7" x14ac:dyDescent="0.2">
      <c r="A30" s="56">
        <v>29</v>
      </c>
      <c r="B30" s="59">
        <f>'Groups A,B,C,D'!F21</f>
        <v>0</v>
      </c>
      <c r="C30" s="59">
        <f>'Groups A,B,C,D'!G21</f>
        <v>0</v>
      </c>
      <c r="D30" s="28" t="str">
        <f>'Groups A,B,C,D'!D21</f>
        <v>FInland</v>
      </c>
      <c r="E30" s="28" t="str">
        <f>'Groups A,B,C,D'!I21</f>
        <v>Belgium</v>
      </c>
      <c r="F30" s="27" t="str">
        <f t="shared" si="1"/>
        <v>D</v>
      </c>
      <c r="G30" s="30">
        <f>'Groups A,B,C,D'!$A$15</f>
        <v>0</v>
      </c>
    </row>
    <row r="31" spans="1:7" x14ac:dyDescent="0.2">
      <c r="A31" s="56">
        <v>30</v>
      </c>
      <c r="B31" s="59">
        <f>'Groups A,B,C,D'!F22</f>
        <v>0</v>
      </c>
      <c r="C31" s="59">
        <f>'Groups A,B,C,D'!G22</f>
        <v>0</v>
      </c>
      <c r="D31" s="28" t="str">
        <f>'Groups A,B,C,D'!D22</f>
        <v>Russia</v>
      </c>
      <c r="E31" s="28" t="str">
        <f>'Groups A,B,C,D'!I22</f>
        <v>Denmark</v>
      </c>
      <c r="F31" s="27" t="str">
        <f t="shared" si="1"/>
        <v>D</v>
      </c>
      <c r="G31" s="30">
        <f>'Groups A,B,C,D'!$A$15</f>
        <v>0</v>
      </c>
    </row>
    <row r="32" spans="1:7" x14ac:dyDescent="0.2">
      <c r="A32" s="56">
        <v>31</v>
      </c>
      <c r="B32" s="59">
        <f>'Groups A,B,C,D'!F37</f>
        <v>0</v>
      </c>
      <c r="C32" s="59">
        <f>'Groups A,B,C,D'!G37</f>
        <v>0</v>
      </c>
      <c r="D32" s="28" t="str">
        <f>'Groups A,B,C,D'!D37</f>
        <v>Czech Republic</v>
      </c>
      <c r="E32" s="28" t="str">
        <f>'Groups A,B,C,D'!I37</f>
        <v>England</v>
      </c>
      <c r="F32" s="27" t="str">
        <f t="shared" si="1"/>
        <v>D</v>
      </c>
      <c r="G32" s="30">
        <f>'Groups A,B,C,D'!$A$15</f>
        <v>0</v>
      </c>
    </row>
    <row r="33" spans="1:7" x14ac:dyDescent="0.2">
      <c r="A33" s="56">
        <v>32</v>
      </c>
      <c r="B33" s="59">
        <f>'Groups A,B,C,D'!F38</f>
        <v>0</v>
      </c>
      <c r="C33" s="59">
        <f>'Groups A,B,C,D'!G38</f>
        <v>0</v>
      </c>
      <c r="D33" s="28" t="str">
        <f>'Groups A,B,C,D'!D38</f>
        <v>Croatia</v>
      </c>
      <c r="E33" s="28" t="str">
        <f>'Groups A,B,C,D'!I38</f>
        <v>Scotland</v>
      </c>
      <c r="F33" s="27" t="str">
        <f t="shared" si="1"/>
        <v>D</v>
      </c>
      <c r="G33" s="30">
        <f>'Groups A,B,C,D'!$A$15</f>
        <v>0</v>
      </c>
    </row>
    <row r="34" spans="1:7" x14ac:dyDescent="0.2">
      <c r="A34" s="56">
        <v>33</v>
      </c>
      <c r="B34" s="59">
        <f>'GROUPS E,F,G,H'!F13</f>
        <v>0</v>
      </c>
      <c r="C34" s="59">
        <f>'GROUPS E,F,G,H'!G13</f>
        <v>0</v>
      </c>
      <c r="D34" s="28" t="str">
        <f>'GROUPS E,F,G,H'!D13</f>
        <v>Sweden</v>
      </c>
      <c r="E34" s="28" t="str">
        <f>'GROUPS E,F,G,H'!I13</f>
        <v>Poland</v>
      </c>
      <c r="F34" s="27" t="str">
        <f t="shared" si="1"/>
        <v>D</v>
      </c>
      <c r="G34" s="30">
        <f>'Groups A,B,C,D'!$A$15</f>
        <v>0</v>
      </c>
    </row>
    <row r="35" spans="1:7" x14ac:dyDescent="0.2">
      <c r="A35" s="56">
        <v>34</v>
      </c>
      <c r="B35" s="59">
        <f>'GROUPS E,F,G,H'!F14</f>
        <v>0</v>
      </c>
      <c r="C35" s="59">
        <f>'GROUPS E,F,G,H'!G14</f>
        <v>0</v>
      </c>
      <c r="D35" s="28" t="str">
        <f>'GROUPS E,F,G,H'!D14</f>
        <v>Slovakia</v>
      </c>
      <c r="E35" s="28" t="str">
        <f>'GROUPS E,F,G,H'!I14</f>
        <v>Spain</v>
      </c>
      <c r="F35" s="27" t="str">
        <f t="shared" si="1"/>
        <v>D</v>
      </c>
      <c r="G35" s="30">
        <f>'Groups A,B,C,D'!$A$15</f>
        <v>0</v>
      </c>
    </row>
    <row r="36" spans="1:7" x14ac:dyDescent="0.2">
      <c r="A36" s="56">
        <v>35</v>
      </c>
      <c r="B36" s="59">
        <f>'GROUPS E,F,G,H'!F21</f>
        <v>0</v>
      </c>
      <c r="C36" s="59">
        <f>'GROUPS E,F,G,H'!G21</f>
        <v>0</v>
      </c>
      <c r="D36" s="28" t="str">
        <f>'GROUPS E,F,G,H'!D21</f>
        <v>Germany</v>
      </c>
      <c r="E36" s="28" t="str">
        <f>'GROUPS E,F,G,H'!I21</f>
        <v>Hungary</v>
      </c>
      <c r="F36" s="27" t="str">
        <f t="shared" si="1"/>
        <v>D</v>
      </c>
      <c r="G36" s="30">
        <f>'Groups A,B,C,D'!$A$15</f>
        <v>0</v>
      </c>
    </row>
    <row r="37" spans="1:7" x14ac:dyDescent="0.2">
      <c r="A37" s="56">
        <v>36</v>
      </c>
      <c r="B37" s="59">
        <f>'GROUPS E,F,G,H'!F22</f>
        <v>0</v>
      </c>
      <c r="C37" s="59">
        <f>'GROUPS E,F,G,H'!G22</f>
        <v>0</v>
      </c>
      <c r="D37" s="28" t="str">
        <f>'GROUPS E,F,G,H'!D22</f>
        <v>Portugal</v>
      </c>
      <c r="E37" s="28" t="str">
        <f>'GROUPS E,F,G,H'!I22</f>
        <v>France</v>
      </c>
      <c r="F37" s="27" t="str">
        <f t="shared" si="1"/>
        <v>D</v>
      </c>
      <c r="G37" s="30">
        <f>'Groups A,B,C,D'!$A$15</f>
        <v>0</v>
      </c>
    </row>
    <row r="38" spans="1:7" x14ac:dyDescent="0.2">
      <c r="A38" s="56">
        <v>37</v>
      </c>
      <c r="B38" s="59">
        <f>'KnockOut Stage'!F10</f>
        <v>0</v>
      </c>
      <c r="C38" s="59">
        <f>'KnockOut Stage'!G10</f>
        <v>0</v>
      </c>
      <c r="D38" s="28" t="str">
        <f>'KnockOut Stage'!D10</f>
        <v/>
      </c>
      <c r="E38" s="28" t="str">
        <f>'KnockOut Stage'!I10</f>
        <v/>
      </c>
      <c r="F38" s="27" t="str">
        <f t="shared" si="1"/>
        <v>D</v>
      </c>
      <c r="G38" s="30">
        <f>'Groups A,B,C,D'!$A$15</f>
        <v>0</v>
      </c>
    </row>
    <row r="39" spans="1:7" x14ac:dyDescent="0.2">
      <c r="A39" s="56">
        <v>38</v>
      </c>
      <c r="B39" s="59">
        <f>'KnockOut Stage'!F11</f>
        <v>0</v>
      </c>
      <c r="C39" s="59">
        <f>'KnockOut Stage'!G11</f>
        <v>0</v>
      </c>
      <c r="D39" s="28" t="str">
        <f>'KnockOut Stage'!D11</f>
        <v/>
      </c>
      <c r="E39" s="28" t="str">
        <f>'KnockOut Stage'!I11</f>
        <v/>
      </c>
      <c r="F39" s="27" t="str">
        <f t="shared" si="1"/>
        <v>D</v>
      </c>
      <c r="G39" s="30">
        <f>'Groups A,B,C,D'!$A$15</f>
        <v>0</v>
      </c>
    </row>
    <row r="40" spans="1:7" x14ac:dyDescent="0.2">
      <c r="A40" s="56">
        <v>39</v>
      </c>
      <c r="B40" s="59">
        <f>'KnockOut Stage'!F12</f>
        <v>0</v>
      </c>
      <c r="C40" s="59">
        <f>'KnockOut Stage'!G12</f>
        <v>0</v>
      </c>
      <c r="D40" s="28" t="str">
        <f>'KnockOut Stage'!D12</f>
        <v/>
      </c>
      <c r="E40" s="28" t="str">
        <f>'KnockOut Stage'!I12</f>
        <v/>
      </c>
      <c r="F40" s="27" t="str">
        <f t="shared" si="1"/>
        <v>D</v>
      </c>
      <c r="G40" s="30">
        <f>'Groups A,B,C,D'!$A$15</f>
        <v>0</v>
      </c>
    </row>
    <row r="41" spans="1:7" x14ac:dyDescent="0.2">
      <c r="A41" s="56">
        <v>40</v>
      </c>
      <c r="B41" s="59">
        <f>'KnockOut Stage'!F13</f>
        <v>0</v>
      </c>
      <c r="C41" s="59">
        <f>'KnockOut Stage'!G13</f>
        <v>0</v>
      </c>
      <c r="D41" s="28" t="str">
        <f>'KnockOut Stage'!D13</f>
        <v/>
      </c>
      <c r="E41" s="28" t="str">
        <f>'KnockOut Stage'!I13</f>
        <v/>
      </c>
      <c r="F41" s="27" t="str">
        <f t="shared" si="1"/>
        <v>D</v>
      </c>
      <c r="G41" s="30">
        <f>'Groups A,B,C,D'!$A$15</f>
        <v>0</v>
      </c>
    </row>
    <row r="42" spans="1:7" x14ac:dyDescent="0.2">
      <c r="A42" s="56">
        <v>41</v>
      </c>
      <c r="B42" s="59">
        <f>'KnockOut Stage'!F14</f>
        <v>0</v>
      </c>
      <c r="C42" s="59">
        <f>'KnockOut Stage'!G14</f>
        <v>0</v>
      </c>
      <c r="D42" s="28" t="str">
        <f>'KnockOut Stage'!D14</f>
        <v/>
      </c>
      <c r="E42" s="28" t="str">
        <f>'KnockOut Stage'!I14</f>
        <v/>
      </c>
      <c r="F42" s="27" t="str">
        <f t="shared" si="1"/>
        <v>D</v>
      </c>
      <c r="G42" s="30">
        <f>'Groups A,B,C,D'!$A$15</f>
        <v>0</v>
      </c>
    </row>
    <row r="43" spans="1:7" x14ac:dyDescent="0.2">
      <c r="A43" s="56">
        <v>42</v>
      </c>
      <c r="B43" s="59">
        <f>'KnockOut Stage'!F15</f>
        <v>0</v>
      </c>
      <c r="C43" s="59">
        <f>'KnockOut Stage'!G15</f>
        <v>0</v>
      </c>
      <c r="D43" s="28" t="str">
        <f>'KnockOut Stage'!D15</f>
        <v/>
      </c>
      <c r="E43" s="28" t="str">
        <f>'KnockOut Stage'!I15</f>
        <v/>
      </c>
      <c r="F43" s="27" t="str">
        <f t="shared" si="1"/>
        <v>D</v>
      </c>
      <c r="G43" s="30">
        <f>'Groups A,B,C,D'!$A$15</f>
        <v>0</v>
      </c>
    </row>
    <row r="44" spans="1:7" x14ac:dyDescent="0.2">
      <c r="A44" s="56">
        <v>43</v>
      </c>
      <c r="B44" s="59">
        <f>'KnockOut Stage'!F16</f>
        <v>0</v>
      </c>
      <c r="C44" s="59">
        <f>'KnockOut Stage'!G16</f>
        <v>0</v>
      </c>
      <c r="D44" s="28" t="str">
        <f>'KnockOut Stage'!D16</f>
        <v/>
      </c>
      <c r="E44" s="28" t="str">
        <f>'KnockOut Stage'!I16</f>
        <v/>
      </c>
      <c r="F44" s="27" t="str">
        <f t="shared" si="1"/>
        <v>D</v>
      </c>
      <c r="G44" s="30">
        <f>'Groups A,B,C,D'!$A$15</f>
        <v>0</v>
      </c>
    </row>
    <row r="45" spans="1:7" x14ac:dyDescent="0.2">
      <c r="A45" s="56">
        <v>44</v>
      </c>
      <c r="B45" s="59">
        <f>'KnockOut Stage'!F17</f>
        <v>0</v>
      </c>
      <c r="C45" s="59">
        <f>'KnockOut Stage'!G17</f>
        <v>0</v>
      </c>
      <c r="D45" s="28" t="str">
        <f>'KnockOut Stage'!D17</f>
        <v/>
      </c>
      <c r="E45" s="28" t="str">
        <f>'KnockOut Stage'!I17</f>
        <v/>
      </c>
      <c r="F45" s="27" t="str">
        <f t="shared" si="1"/>
        <v>D</v>
      </c>
      <c r="G45" s="30">
        <f>'Groups A,B,C,D'!$A$15</f>
        <v>0</v>
      </c>
    </row>
    <row r="46" spans="1:7" x14ac:dyDescent="0.2">
      <c r="A46" s="56">
        <v>45</v>
      </c>
      <c r="B46" s="59">
        <f>'KnockOut Stage'!F22</f>
        <v>0</v>
      </c>
      <c r="C46" s="59">
        <f>'KnockOut Stage'!G22</f>
        <v>0</v>
      </c>
      <c r="D46" s="28" t="str">
        <f>'KnockOut Stage'!D22</f>
        <v/>
      </c>
      <c r="E46" s="28" t="str">
        <f>'KnockOut Stage'!I22</f>
        <v/>
      </c>
      <c r="F46" s="27" t="str">
        <f t="shared" si="1"/>
        <v>D</v>
      </c>
      <c r="G46" s="30">
        <f>'Groups A,B,C,D'!$A$15</f>
        <v>0</v>
      </c>
    </row>
    <row r="47" spans="1:7" x14ac:dyDescent="0.2">
      <c r="A47" s="56">
        <v>46</v>
      </c>
      <c r="B47" s="59">
        <f>'KnockOut Stage'!F23</f>
        <v>0</v>
      </c>
      <c r="C47" s="59">
        <f>'KnockOut Stage'!G23</f>
        <v>0</v>
      </c>
      <c r="D47" s="28" t="str">
        <f>'KnockOut Stage'!D23</f>
        <v/>
      </c>
      <c r="E47" s="28" t="str">
        <f>'KnockOut Stage'!I23</f>
        <v/>
      </c>
      <c r="F47" s="27" t="str">
        <f t="shared" si="1"/>
        <v>D</v>
      </c>
      <c r="G47" s="30">
        <f>'Groups A,B,C,D'!$A$15</f>
        <v>0</v>
      </c>
    </row>
    <row r="48" spans="1:7" x14ac:dyDescent="0.2">
      <c r="A48" s="56">
        <v>47</v>
      </c>
      <c r="B48" s="59">
        <f>'KnockOut Stage'!F24</f>
        <v>0</v>
      </c>
      <c r="C48" s="59">
        <f>'KnockOut Stage'!G24</f>
        <v>0</v>
      </c>
      <c r="D48" s="28" t="str">
        <f>'KnockOut Stage'!D24</f>
        <v/>
      </c>
      <c r="E48" s="28" t="str">
        <f>'KnockOut Stage'!I24</f>
        <v/>
      </c>
      <c r="F48" s="27" t="str">
        <f t="shared" si="1"/>
        <v>D</v>
      </c>
      <c r="G48" s="30">
        <f>'Groups A,B,C,D'!$A$15</f>
        <v>0</v>
      </c>
    </row>
    <row r="49" spans="1:7" x14ac:dyDescent="0.2">
      <c r="A49" s="56">
        <v>48</v>
      </c>
      <c r="B49" s="59">
        <f>'KnockOut Stage'!F25</f>
        <v>0</v>
      </c>
      <c r="C49" s="59">
        <f>'KnockOut Stage'!G25</f>
        <v>0</v>
      </c>
      <c r="D49" s="28" t="str">
        <f>'KnockOut Stage'!D25</f>
        <v/>
      </c>
      <c r="E49" s="28" t="str">
        <f>'KnockOut Stage'!I25</f>
        <v/>
      </c>
      <c r="F49" s="27" t="str">
        <f t="shared" si="1"/>
        <v>D</v>
      </c>
      <c r="G49" s="30">
        <f>'Groups A,B,C,D'!$A$15</f>
        <v>0</v>
      </c>
    </row>
    <row r="50" spans="1:7" x14ac:dyDescent="0.2">
      <c r="A50" s="56">
        <v>49</v>
      </c>
      <c r="B50" s="59">
        <f>'KnockOut Stage'!AU13</f>
        <v>0</v>
      </c>
      <c r="C50" s="59">
        <f>'KnockOut Stage'!AV13</f>
        <v>0</v>
      </c>
      <c r="D50" s="28" t="str">
        <f>'KnockOut Stage'!AS13</f>
        <v/>
      </c>
      <c r="E50" s="28" t="str">
        <f>'KnockOut Stage'!AX13</f>
        <v/>
      </c>
      <c r="F50" s="27" t="str">
        <f t="shared" si="1"/>
        <v>D</v>
      </c>
      <c r="G50" s="30">
        <f>'Groups A,B,C,D'!$A$15</f>
        <v>0</v>
      </c>
    </row>
    <row r="51" spans="1:7" x14ac:dyDescent="0.2">
      <c r="A51" s="56">
        <v>50</v>
      </c>
      <c r="B51" s="59">
        <f>'KnockOut Stage'!AU14</f>
        <v>0</v>
      </c>
      <c r="C51" s="59">
        <f>'KnockOut Stage'!AV14</f>
        <v>0</v>
      </c>
      <c r="D51" s="28" t="str">
        <f>'KnockOut Stage'!AS14</f>
        <v/>
      </c>
      <c r="E51" s="28" t="str">
        <f>'KnockOut Stage'!AX14</f>
        <v/>
      </c>
      <c r="F51" s="27" t="str">
        <f t="shared" si="1"/>
        <v>D</v>
      </c>
      <c r="G51" s="30">
        <f>'Groups A,B,C,D'!$A$15</f>
        <v>0</v>
      </c>
    </row>
    <row r="52" spans="1:7" x14ac:dyDescent="0.2">
      <c r="A52" s="56">
        <v>51</v>
      </c>
      <c r="B52" s="59">
        <f>'KnockOut Stage'!BC13</f>
        <v>0</v>
      </c>
      <c r="C52" s="59">
        <f>'KnockOut Stage'!BD13</f>
        <v>0</v>
      </c>
      <c r="D52" s="28" t="str">
        <f>'KnockOut Stage'!BA13</f>
        <v/>
      </c>
      <c r="E52" s="28" t="str">
        <f>'KnockOut Stage'!BF13</f>
        <v/>
      </c>
      <c r="F52" s="27" t="str">
        <f t="shared" si="1"/>
        <v>D</v>
      </c>
      <c r="G52" s="30">
        <f>'Groups A,B,C,D'!$A$15</f>
        <v>0</v>
      </c>
    </row>
  </sheetData>
  <sheetProtection selectLockedCells="1" selectUnlockedCells="1"/>
  <phoneticPr fontId="13" type="noConversion"/>
  <pageMargins left="0.7" right="0.7" top="0.75" bottom="0.75" header="0.3" footer="0.3"/>
  <pageSetup paperSize="9" orientation="portrait" r:id="rId1"/>
  <ignoredErrors>
    <ignoredError sqref="B29:C30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J12" sqref="J12:J14"/>
    </sheetView>
  </sheetViews>
  <sheetFormatPr defaultRowHeight="12.75" x14ac:dyDescent="0.2"/>
  <cols>
    <col min="1" max="1" width="14.42578125" customWidth="1"/>
    <col min="2" max="2" width="15.7109375" customWidth="1"/>
    <col min="3" max="3" width="13.7109375" style="30" customWidth="1"/>
    <col min="4" max="4" width="13.5703125" style="30" customWidth="1"/>
    <col min="5" max="5" width="10.42578125" style="30" customWidth="1"/>
  </cols>
  <sheetData>
    <row r="1" spans="1:5" x14ac:dyDescent="0.2">
      <c r="A1" s="29" t="s">
        <v>49</v>
      </c>
      <c r="B1" s="29" t="s">
        <v>54</v>
      </c>
      <c r="C1" s="31" t="s">
        <v>53</v>
      </c>
      <c r="D1" s="31" t="s">
        <v>106</v>
      </c>
      <c r="E1" s="31" t="s">
        <v>107</v>
      </c>
    </row>
    <row r="2" spans="1:5" x14ac:dyDescent="0.2">
      <c r="A2">
        <f>'Groups A,B,C,D'!A15</f>
        <v>0</v>
      </c>
      <c r="B2">
        <f>'Groups A,B,C,D'!A19</f>
        <v>0</v>
      </c>
      <c r="C2" s="30">
        <f>'Groups A,B,C,D'!A22</f>
        <v>0</v>
      </c>
      <c r="D2" s="30" t="str">
        <f>IF('KnockOut Stage'!BC13&gt;'KnockOut Stage'!BD13,'KnockOut Stage'!BA13,'KnockOut Stage'!BF13)</f>
        <v/>
      </c>
      <c r="E2" s="30" t="str">
        <f>IF('KnockOut Stage'!BD13&lt;'KnockOut Stage'!BC13,'KnockOut Stage'!BF13,'KnockOut Stage'!BA13)</f>
        <v/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Groups A,B,C,D</vt:lpstr>
      <vt:lpstr>GROUPS E,F,G,H</vt:lpstr>
      <vt:lpstr>KnockOut Stage</vt:lpstr>
      <vt:lpstr>Goals &amp; Scorers</vt:lpstr>
      <vt:lpstr>League Table</vt:lpstr>
      <vt:lpstr>Setting</vt:lpstr>
      <vt:lpstr>Deduction</vt:lpstr>
      <vt:lpstr>Predictions</vt:lpstr>
      <vt:lpstr>TopGoalScorer</vt:lpstr>
      <vt:lpstr>3rdPlace</vt:lpstr>
      <vt:lpstr>Initial Setup</vt:lpstr>
      <vt:lpstr>'3rdPlace'!_3rd_Placed_Groups</vt:lpstr>
      <vt:lpstr>Actual_Groups</vt:lpstr>
    </vt:vector>
  </TitlesOfParts>
  <Company>Exceltemplate.net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Musadya</dc:creator>
  <cp:lastModifiedBy>marie young</cp:lastModifiedBy>
  <cp:lastPrinted>2012-05-04T08:14:22Z</cp:lastPrinted>
  <dcterms:created xsi:type="dcterms:W3CDTF">2008-06-14T05:50:19Z</dcterms:created>
  <dcterms:modified xsi:type="dcterms:W3CDTF">2021-06-09T12:35:16Z</dcterms:modified>
</cp:coreProperties>
</file>