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Eleven13 (Fort Collins, CO)/Support and Info/Financials/"/>
    </mc:Choice>
  </mc:AlternateContent>
  <xr:revisionPtr revIDLastSave="198" documentId="8_{67AB7341-F85A-41BB-B009-DC8D77F6F495}" xr6:coauthVersionLast="47" xr6:coauthVersionMax="47" xr10:uidLastSave="{9576AE34-2352-4EAF-A448-459A6E1C57F2}"/>
  <bookViews>
    <workbookView xWindow="2160" yWindow="2160" windowWidth="25800" windowHeight="18120" xr2:uid="{A2C98866-FDF1-445A-8AFB-4D97DD8ACD18}"/>
  </bookViews>
  <sheets>
    <sheet name="12 Month Statement-camb" sheetId="1" r:id="rId1"/>
  </sheets>
  <definedNames>
    <definedName name="_xlnm.Print_Titles" localSheetId="0">'12 Month Statement-camb'!$1:$5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0" i="1" l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68" i="1"/>
  <c r="R68" i="1" s="1"/>
  <c r="Q67" i="1"/>
  <c r="R67" i="1" s="1"/>
  <c r="Q66" i="1"/>
  <c r="R66" i="1" s="1"/>
  <c r="Q65" i="1"/>
  <c r="Q6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Q89" i="1" s="1"/>
  <c r="Q96" i="1"/>
  <c r="R96" i="1" s="1"/>
  <c r="Q95" i="1"/>
  <c r="R95" i="1" s="1"/>
  <c r="Q94" i="1"/>
  <c r="R94" i="1" s="1"/>
  <c r="Q93" i="1"/>
  <c r="Q97" i="1" s="1"/>
  <c r="Q101" i="1"/>
  <c r="R101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Q114" i="1" s="1"/>
  <c r="Q119" i="1"/>
  <c r="R119" i="1" s="1"/>
  <c r="Q123" i="1"/>
  <c r="R123" i="1" s="1"/>
  <c r="R124" i="1" s="1"/>
  <c r="Q118" i="1"/>
  <c r="R118" i="1" s="1"/>
  <c r="Q117" i="1"/>
  <c r="R117" i="1" s="1"/>
  <c r="Q105" i="1"/>
  <c r="R105" i="1" s="1"/>
  <c r="Q100" i="1"/>
  <c r="R100" i="1" s="1"/>
  <c r="Q92" i="1"/>
  <c r="R92" i="1" s="1"/>
  <c r="R72" i="1"/>
  <c r="Q72" i="1"/>
  <c r="Q64" i="1"/>
  <c r="R64" i="1" s="1"/>
  <c r="Q49" i="1"/>
  <c r="R49" i="1" s="1"/>
  <c r="Q45" i="1"/>
  <c r="R45" i="1" s="1"/>
  <c r="Q44" i="1"/>
  <c r="R44" i="1" s="1"/>
  <c r="Q43" i="1"/>
  <c r="R43" i="1" s="1"/>
  <c r="Q42" i="1"/>
  <c r="Q46" i="1" s="1"/>
  <c r="Q41" i="1"/>
  <c r="R41" i="1" s="1"/>
  <c r="Q40" i="1"/>
  <c r="R40" i="1" s="1"/>
  <c r="Q39" i="1"/>
  <c r="R39" i="1" s="1"/>
  <c r="R38" i="1"/>
  <c r="Q38" i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R21" i="1"/>
  <c r="Q21" i="1"/>
  <c r="Q20" i="1"/>
  <c r="R20" i="1" s="1"/>
  <c r="Q19" i="1"/>
  <c r="R19" i="1" s="1"/>
  <c r="Q18" i="1"/>
  <c r="R18" i="1" s="1"/>
  <c r="R17" i="1"/>
  <c r="Q17" i="1"/>
  <c r="Q16" i="1"/>
  <c r="R16" i="1" s="1"/>
  <c r="Q15" i="1"/>
  <c r="R15" i="1" s="1"/>
  <c r="Q11" i="1"/>
  <c r="Q10" i="1"/>
  <c r="Q9" i="1"/>
  <c r="Q8" i="1"/>
  <c r="Q7" i="1"/>
  <c r="R11" i="1"/>
  <c r="R10" i="1"/>
  <c r="R9" i="1"/>
  <c r="R8" i="1"/>
  <c r="R7" i="1"/>
  <c r="Q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O97" i="1"/>
  <c r="N97" i="1"/>
  <c r="M97" i="1"/>
  <c r="L97" i="1"/>
  <c r="K97" i="1"/>
  <c r="J97" i="1"/>
  <c r="I97" i="1"/>
  <c r="H97" i="1"/>
  <c r="G97" i="1"/>
  <c r="F97" i="1"/>
  <c r="E97" i="1"/>
  <c r="D97" i="1"/>
  <c r="O89" i="1"/>
  <c r="N89" i="1"/>
  <c r="M89" i="1"/>
  <c r="L89" i="1"/>
  <c r="K89" i="1"/>
  <c r="J89" i="1"/>
  <c r="I89" i="1"/>
  <c r="H89" i="1"/>
  <c r="G89" i="1"/>
  <c r="F89" i="1"/>
  <c r="E89" i="1"/>
  <c r="D89" i="1"/>
  <c r="O69" i="1"/>
  <c r="N69" i="1"/>
  <c r="M69" i="1"/>
  <c r="L69" i="1"/>
  <c r="K69" i="1"/>
  <c r="J69" i="1"/>
  <c r="I69" i="1"/>
  <c r="H69" i="1"/>
  <c r="G69" i="1"/>
  <c r="F69" i="1"/>
  <c r="E69" i="1"/>
  <c r="D69" i="1"/>
  <c r="O61" i="1"/>
  <c r="N61" i="1"/>
  <c r="M61" i="1"/>
  <c r="L61" i="1"/>
  <c r="K61" i="1"/>
  <c r="J61" i="1"/>
  <c r="I61" i="1"/>
  <c r="H61" i="1"/>
  <c r="G61" i="1"/>
  <c r="F61" i="1"/>
  <c r="E61" i="1"/>
  <c r="D61" i="1"/>
  <c r="O46" i="1"/>
  <c r="O126" i="1" s="1"/>
  <c r="N46" i="1"/>
  <c r="N126" i="1" s="1"/>
  <c r="M46" i="1"/>
  <c r="M126" i="1" s="1"/>
  <c r="L46" i="1"/>
  <c r="K46" i="1"/>
  <c r="J46" i="1"/>
  <c r="I46" i="1"/>
  <c r="H46" i="1"/>
  <c r="H126" i="1" s="1"/>
  <c r="G46" i="1"/>
  <c r="G126" i="1" s="1"/>
  <c r="F46" i="1"/>
  <c r="F126" i="1" s="1"/>
  <c r="E46" i="1"/>
  <c r="E126" i="1" s="1"/>
  <c r="D46" i="1"/>
  <c r="D126" i="1" s="1"/>
  <c r="D128" i="1" s="1"/>
  <c r="O31" i="1"/>
  <c r="N31" i="1"/>
  <c r="M31" i="1"/>
  <c r="L31" i="1"/>
  <c r="L33" i="1" s="1"/>
  <c r="K31" i="1"/>
  <c r="K33" i="1" s="1"/>
  <c r="J31" i="1"/>
  <c r="I31" i="1"/>
  <c r="I33" i="1" s="1"/>
  <c r="H31" i="1"/>
  <c r="G31" i="1"/>
  <c r="F31" i="1"/>
  <c r="E31" i="1"/>
  <c r="D33" i="1"/>
  <c r="D31" i="1"/>
  <c r="Q12" i="1"/>
  <c r="O12" i="1"/>
  <c r="N12" i="1"/>
  <c r="M12" i="1"/>
  <c r="L12" i="1"/>
  <c r="K12" i="1"/>
  <c r="J12" i="1"/>
  <c r="J33" i="1" s="1"/>
  <c r="I12" i="1"/>
  <c r="H12" i="1"/>
  <c r="G12" i="1"/>
  <c r="F12" i="1"/>
  <c r="E12" i="1"/>
  <c r="D12" i="1"/>
  <c r="R65" i="1" l="1"/>
  <c r="R69" i="1" s="1"/>
  <c r="R73" i="1"/>
  <c r="R89" i="1"/>
  <c r="R93" i="1"/>
  <c r="R97" i="1"/>
  <c r="R102" i="1"/>
  <c r="R106" i="1"/>
  <c r="R114" i="1"/>
  <c r="R120" i="1"/>
  <c r="Q120" i="1"/>
  <c r="Q102" i="1"/>
  <c r="R61" i="1"/>
  <c r="Q61" i="1"/>
  <c r="R42" i="1"/>
  <c r="R46" i="1"/>
  <c r="Q31" i="1"/>
  <c r="R31" i="1"/>
  <c r="R12" i="1"/>
  <c r="R33" i="1" s="1"/>
  <c r="G128" i="1"/>
  <c r="O128" i="1"/>
  <c r="H128" i="1"/>
  <c r="I126" i="1"/>
  <c r="I128" i="1" s="1"/>
  <c r="J126" i="1"/>
  <c r="J128" i="1" s="1"/>
  <c r="K126" i="1"/>
  <c r="K128" i="1" s="1"/>
  <c r="E33" i="1"/>
  <c r="E128" i="1" s="1"/>
  <c r="M33" i="1"/>
  <c r="M128" i="1" s="1"/>
  <c r="L126" i="1"/>
  <c r="L128" i="1" s="1"/>
  <c r="F33" i="1"/>
  <c r="F128" i="1" s="1"/>
  <c r="N33" i="1"/>
  <c r="N128" i="1" s="1"/>
  <c r="G33" i="1"/>
  <c r="O33" i="1"/>
  <c r="H33" i="1"/>
  <c r="Q33" i="1"/>
  <c r="Q126" i="1" l="1"/>
  <c r="R126" i="1"/>
  <c r="R128" i="1" s="1"/>
  <c r="Q128" i="1"/>
</calcChain>
</file>

<file path=xl/sharedStrings.xml><?xml version="1.0" encoding="utf-8"?>
<sst xmlns="http://schemas.openxmlformats.org/spreadsheetml/2006/main" count="127" uniqueCount="127">
  <si>
    <t xml:space="preserve"> NET OPERATING INCOME</t>
  </si>
  <si>
    <t>Total</t>
  </si>
  <si>
    <t>May 2021</t>
  </si>
  <si>
    <t>Apr 2021</t>
  </si>
  <si>
    <t>Mar 2021</t>
  </si>
  <si>
    <t>Feb 2021</t>
  </si>
  <si>
    <t>Jan 2021</t>
  </si>
  <si>
    <t>Dec 2020</t>
  </si>
  <si>
    <t>Nov 2020</t>
  </si>
  <si>
    <t>Oct 2020</t>
  </si>
  <si>
    <t>Sep 2020</t>
  </si>
  <si>
    <t>Aug 2020</t>
  </si>
  <si>
    <t>Jul 2020</t>
  </si>
  <si>
    <t>Jun 2020</t>
  </si>
  <si>
    <t>Period = Jun 2020-May 2021</t>
  </si>
  <si>
    <t>Statement (12 months)</t>
  </si>
  <si>
    <t>Cambridge (camb)</t>
  </si>
  <si>
    <t>Rental Income</t>
  </si>
  <si>
    <t>Gross Potential Rent</t>
  </si>
  <si>
    <t>Vacancy Loss</t>
  </si>
  <si>
    <t>Loss to Lease</t>
  </si>
  <si>
    <t>Collections/Write-Offs</t>
  </si>
  <si>
    <t>Concessions</t>
  </si>
  <si>
    <t>Application Fees</t>
  </si>
  <si>
    <t>Pet Fees</t>
  </si>
  <si>
    <t>Renter's Insurance Income</t>
  </si>
  <si>
    <t>Non-Refundable Fees</t>
  </si>
  <si>
    <t>Late Charges/NSF Fees</t>
  </si>
  <si>
    <t>MTM Fees</t>
  </si>
  <si>
    <t>Laundry/Vending Income</t>
  </si>
  <si>
    <t>Parking Garage Income</t>
  </si>
  <si>
    <t>Storage Income</t>
  </si>
  <si>
    <t>Relet Fees</t>
  </si>
  <si>
    <t>Move-out Charges</t>
  </si>
  <si>
    <t>Credit Card Surcharge</t>
  </si>
  <si>
    <t>Transfer Fees</t>
  </si>
  <si>
    <t>Cable TV/Antenna Income</t>
  </si>
  <si>
    <t>RUBS Income</t>
  </si>
  <si>
    <t>Miscellaneous Income</t>
  </si>
  <si>
    <t>Total Other Income</t>
  </si>
  <si>
    <t>Sal-Administrative</t>
  </si>
  <si>
    <t>Sal-Accounting/Asst Mgr</t>
  </si>
  <si>
    <t>Sal-Maintenance</t>
  </si>
  <si>
    <t>Sal-Other</t>
  </si>
  <si>
    <t>Sal-Payroll Tax</t>
  </si>
  <si>
    <t>Group Health Insurance</t>
  </si>
  <si>
    <t>Workers Compensation</t>
  </si>
  <si>
    <t>Commissions/Bonuses</t>
  </si>
  <si>
    <t>Bank Charges</t>
  </si>
  <si>
    <t>Dues &amp; Subscriptions</t>
  </si>
  <si>
    <t>Fees/Licenses/Permits</t>
  </si>
  <si>
    <t>Office Equip/Furn Lease</t>
  </si>
  <si>
    <t>Office Equip/Furn Servic</t>
  </si>
  <si>
    <t>Office Supplies</t>
  </si>
  <si>
    <t>Postage/Courier</t>
  </si>
  <si>
    <t>Printing/Forms/Stationer</t>
  </si>
  <si>
    <t>Telephone/Pager</t>
  </si>
  <si>
    <t>Internet Access</t>
  </si>
  <si>
    <t>Meetings/Staff Dev.</t>
  </si>
  <si>
    <t>Staff Advertising</t>
  </si>
  <si>
    <t>Advertising</t>
  </si>
  <si>
    <t>Locator Fees/Referral Fees</t>
  </si>
  <si>
    <t>Credit Checks</t>
  </si>
  <si>
    <t>Promotions</t>
  </si>
  <si>
    <t>Renter's Insurance Premium</t>
  </si>
  <si>
    <t>Maint-Appliances</t>
  </si>
  <si>
    <t>Maint-Fire &amp; Safety</t>
  </si>
  <si>
    <t>Maint-Interior Repairs</t>
  </si>
  <si>
    <t>Maint-Floors</t>
  </si>
  <si>
    <t>Maint-Vehicles</t>
  </si>
  <si>
    <t>Maint-Doors/Windows</t>
  </si>
  <si>
    <t>Maint-Keys/Locks</t>
  </si>
  <si>
    <t>Maint-Electric/Lights</t>
  </si>
  <si>
    <t>Maint-Equipment</t>
  </si>
  <si>
    <t>Maint-HVAC</t>
  </si>
  <si>
    <t>Maint-Office Paint/Clean</t>
  </si>
  <si>
    <t>Maint-Common Paint/Clean</t>
  </si>
  <si>
    <t>Maint-Parking Lot/Gates</t>
  </si>
  <si>
    <t>Maint-Plumbing</t>
  </si>
  <si>
    <t>Maint-Pool/Spa/Fountain</t>
  </si>
  <si>
    <t>Maint-Landscaping/Grounds</t>
  </si>
  <si>
    <t>Maint-Uniforms</t>
  </si>
  <si>
    <t>Landscaping</t>
  </si>
  <si>
    <t>Pest Control</t>
  </si>
  <si>
    <t>Security/Alarm Monitor</t>
  </si>
  <si>
    <t>Fire Alarm/Extinguishers</t>
  </si>
  <si>
    <t>Snow Removal</t>
  </si>
  <si>
    <t>Turn-Cleaning/Carpets</t>
  </si>
  <si>
    <t>Turn-Painting</t>
  </si>
  <si>
    <t>Util-Electric/Common</t>
  </si>
  <si>
    <t>Util-Electric/Units</t>
  </si>
  <si>
    <t>Util - Elect Retail</t>
  </si>
  <si>
    <t>Util-Gas</t>
  </si>
  <si>
    <t>Util-Water</t>
  </si>
  <si>
    <t>Util-Sewer</t>
  </si>
  <si>
    <t>Util-Trash Removal</t>
  </si>
  <si>
    <t>Extraordinary Trash Removal</t>
  </si>
  <si>
    <t>Util-Cable TV</t>
  </si>
  <si>
    <t>Property Insurance</t>
  </si>
  <si>
    <t>Property Tax-Real</t>
  </si>
  <si>
    <t>Property Tax-Personal</t>
  </si>
  <si>
    <t>TOTAL OPERATING EXPENSE</t>
  </si>
  <si>
    <t>Other Income</t>
  </si>
  <si>
    <t>Total Rental Income</t>
  </si>
  <si>
    <t>Operating Expenses</t>
  </si>
  <si>
    <t>Total Salaries &amp; Benefit</t>
  </si>
  <si>
    <t>Total Administrative</t>
  </si>
  <si>
    <t>Total Leasing</t>
  </si>
  <si>
    <t>Total Maintenance Exp.</t>
  </si>
  <si>
    <t>Total Turnover Expenses</t>
  </si>
  <si>
    <t>Total Utilities</t>
  </si>
  <si>
    <t>Management Fee</t>
  </si>
  <si>
    <t>Salaries &amp; Benefits</t>
  </si>
  <si>
    <t>Administrative Expenses</t>
  </si>
  <si>
    <t>Leasing Expenses</t>
  </si>
  <si>
    <t>Maintenance Expenses</t>
  </si>
  <si>
    <t>Turnover Expenses</t>
  </si>
  <si>
    <t>Utilities</t>
  </si>
  <si>
    <t>Contract Services</t>
  </si>
  <si>
    <t>Total Contract Services</t>
  </si>
  <si>
    <t>Non-Controllable Expenses</t>
  </si>
  <si>
    <t>Total Non-Controllable Expenses</t>
  </si>
  <si>
    <t>Property Management Fee</t>
  </si>
  <si>
    <t>Total Management Fee</t>
  </si>
  <si>
    <t>Total Income</t>
  </si>
  <si>
    <t>Per Unit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</si>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</sst>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_(#,##0_);_(\(#,##0\);_(&quot;-&quot;_);_(@_)"/>
  </numFmts>
  <fonts count="5" x14ac:knownFonts="1">
    <font>
      <sz val="10"/>
      <name val="Arial"/>
      <family val="2"/>
    </font>
    <font>
      <sz val="11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5" fontId="1" fillId="0" borderId="0" xfId="0" applyNumberFormat="1" applyFont="1" applyAlignment="1">
      <alignment horizontal="right" vertical="center"/>
    </xf>
    <xf numFmtId="5" fontId="1" fillId="0" borderId="0" xfId="0" applyNumberFormat="1" applyFont="1" applyAlignment="1">
      <alignment horizontal="left" vertical="center"/>
    </xf>
    <xf numFmtId="5" fontId="1" fillId="0" borderId="2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5" fontId="3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5" fontId="1" fillId="0" borderId="0" xfId="0" applyNumberFormat="1" applyFont="1" applyBorder="1" applyAlignment="1">
      <alignment horizontal="left" vertic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/>
    <xf numFmtId="5" fontId="3" fillId="0" borderId="0" xfId="0" applyNumberFormat="1" applyFont="1" applyAlignment="1">
      <alignment horizontal="left" vertical="center"/>
    </xf>
    <xf numFmtId="5" fontId="3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5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5" fontId="4" fillId="0" borderId="2" xfId="0" applyNumberFormat="1" applyFont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3AC5-947E-444A-BF88-CFFB38AA53F1}">
  <sheetPr codeName="Sheet1">
    <pageSetUpPr fitToPage="1"/>
  </sheetPr>
  <dimension ref="C1:R128"/>
  <sheetViews>
    <sheetView showGridLines="0" tabSelected="1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4" sqref="C4"/>
    </sheetView>
  </sheetViews>
  <sheetFormatPr defaultColWidth="9.1328125" defaultRowHeight="14.75" x14ac:dyDescent="0.75"/>
  <cols>
    <col min="1" max="2" width="0.86328125" style="1" customWidth="1"/>
    <col min="3" max="3" width="37.1328125" style="1" customWidth="1"/>
    <col min="4" max="15" width="16.40625" style="1" customWidth="1"/>
    <col min="16" max="16" width="0.86328125" style="1" customWidth="1"/>
    <col min="17" max="18" width="16.40625" style="1" customWidth="1"/>
    <col min="19" max="16384" width="9.1328125" style="1"/>
  </cols>
  <sheetData>
    <row r="1" spans="3:18" ht="15" customHeight="1" x14ac:dyDescent="0.75">
      <c r="C1" s="29" t="s">
        <v>16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3:18" ht="15.75" customHeight="1" x14ac:dyDescent="0.75">
      <c r="C2" s="30" t="s">
        <v>15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3:18" ht="15" customHeight="1" x14ac:dyDescent="0.75">
      <c r="C3" s="29" t="s">
        <v>14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3:18" ht="15" customHeight="1" x14ac:dyDescent="0.7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4">
        <v>107</v>
      </c>
    </row>
    <row r="5" spans="3:18" ht="15" customHeight="1" x14ac:dyDescent="0.75">
      <c r="C5" s="26" t="s">
        <v>126</v>
      </c>
      <c r="D5" s="27" t="s">
        <v>13</v>
      </c>
      <c r="E5" s="27" t="s">
        <v>12</v>
      </c>
      <c r="F5" s="27" t="s">
        <v>11</v>
      </c>
      <c r="G5" s="27" t="s">
        <v>10</v>
      </c>
      <c r="H5" s="27" t="s">
        <v>9</v>
      </c>
      <c r="I5" s="27" t="s">
        <v>8</v>
      </c>
      <c r="J5" s="27" t="s">
        <v>7</v>
      </c>
      <c r="K5" s="27" t="s">
        <v>6</v>
      </c>
      <c r="L5" s="27" t="s">
        <v>5</v>
      </c>
      <c r="M5" s="27" t="s">
        <v>4</v>
      </c>
      <c r="N5" s="27" t="s">
        <v>3</v>
      </c>
      <c r="O5" s="27" t="s">
        <v>2</v>
      </c>
      <c r="P5" s="27"/>
      <c r="Q5" s="27" t="s">
        <v>1</v>
      </c>
      <c r="R5" s="28" t="s">
        <v>125</v>
      </c>
    </row>
    <row r="6" spans="3:18" ht="15" customHeight="1" x14ac:dyDescent="0.75">
      <c r="C6" s="14" t="s">
        <v>17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3:18" ht="15" customHeight="1" x14ac:dyDescent="0.75">
      <c r="C7" s="9" t="s">
        <v>18</v>
      </c>
      <c r="D7" s="20">
        <v>138976</v>
      </c>
      <c r="E7" s="20">
        <v>138976</v>
      </c>
      <c r="F7" s="20">
        <v>143412</v>
      </c>
      <c r="G7" s="20">
        <v>143412</v>
      </c>
      <c r="H7" s="20">
        <v>143412</v>
      </c>
      <c r="I7" s="20">
        <v>143412</v>
      </c>
      <c r="J7" s="20">
        <v>143412</v>
      </c>
      <c r="K7" s="20">
        <v>143412</v>
      </c>
      <c r="L7" s="20">
        <v>143412</v>
      </c>
      <c r="M7" s="20">
        <v>143412</v>
      </c>
      <c r="N7" s="20">
        <v>143412</v>
      </c>
      <c r="O7" s="20">
        <v>143412</v>
      </c>
      <c r="P7" s="4"/>
      <c r="Q7" s="4">
        <f>SUM(D7:P7)</f>
        <v>1712072</v>
      </c>
      <c r="R7" s="4">
        <f>+IFERROR(($Q7/R$4),0)</f>
        <v>16000.672897196262</v>
      </c>
    </row>
    <row r="8" spans="3:18" ht="15" customHeight="1" x14ac:dyDescent="0.75">
      <c r="C8" s="9" t="s">
        <v>19</v>
      </c>
      <c r="D8" s="21">
        <v>-11001</v>
      </c>
      <c r="E8" s="21">
        <v>-6156</v>
      </c>
      <c r="F8" s="21">
        <v>-54977</v>
      </c>
      <c r="G8" s="21">
        <v>-41565</v>
      </c>
      <c r="H8" s="21">
        <v>-30253</v>
      </c>
      <c r="I8" s="21">
        <v>-22931</v>
      </c>
      <c r="J8" s="21">
        <v>-16693</v>
      </c>
      <c r="K8" s="21">
        <v>-15134</v>
      </c>
      <c r="L8" s="21">
        <v>-8554</v>
      </c>
      <c r="M8" s="21">
        <v>-7883</v>
      </c>
      <c r="N8" s="21">
        <v>-7841</v>
      </c>
      <c r="O8" s="21">
        <v>-8942</v>
      </c>
      <c r="P8" s="18"/>
      <c r="Q8" s="18">
        <f>SUM(D8:P8)</f>
        <v>-231930</v>
      </c>
      <c r="R8" s="18">
        <f>+IFERROR(($Q8/R$4),0)</f>
        <v>-2167.570093457944</v>
      </c>
    </row>
    <row r="9" spans="3:18" ht="15" customHeight="1" x14ac:dyDescent="0.75">
      <c r="C9" s="9" t="s">
        <v>20</v>
      </c>
      <c r="D9" s="21">
        <v>-3805</v>
      </c>
      <c r="E9" s="21">
        <v>-4105</v>
      </c>
      <c r="F9" s="21">
        <v>-2341</v>
      </c>
      <c r="G9" s="21">
        <v>-3589</v>
      </c>
      <c r="H9" s="21">
        <v>-5011</v>
      </c>
      <c r="I9" s="21">
        <v>-5912</v>
      </c>
      <c r="J9" s="21">
        <v>-7125</v>
      </c>
      <c r="K9" s="21">
        <v>-7688</v>
      </c>
      <c r="L9" s="21">
        <v>-8489</v>
      </c>
      <c r="M9" s="21">
        <v>-8664</v>
      </c>
      <c r="N9" s="21">
        <v>-8812</v>
      </c>
      <c r="O9" s="21">
        <v>-8856</v>
      </c>
      <c r="P9" s="18"/>
      <c r="Q9" s="18">
        <f t="shared" ref="Q9:Q11" si="0">SUM(D9:P9)</f>
        <v>-74397</v>
      </c>
      <c r="R9" s="18">
        <f t="shared" ref="R9:R11" si="1">+IFERROR(($Q9/R$4),0)</f>
        <v>-695.29906542056074</v>
      </c>
    </row>
    <row r="10" spans="3:18" ht="15" customHeight="1" x14ac:dyDescent="0.75">
      <c r="C10" s="9" t="s">
        <v>21</v>
      </c>
      <c r="D10" s="21">
        <v>3477</v>
      </c>
      <c r="E10" s="21">
        <v>1586</v>
      </c>
      <c r="F10" s="21">
        <v>0</v>
      </c>
      <c r="G10" s="21">
        <v>1288</v>
      </c>
      <c r="H10" s="21">
        <v>111</v>
      </c>
      <c r="I10" s="21">
        <v>592</v>
      </c>
      <c r="J10" s="21">
        <v>76</v>
      </c>
      <c r="K10" s="21">
        <v>96</v>
      </c>
      <c r="L10" s="21">
        <v>1366</v>
      </c>
      <c r="M10" s="21">
        <v>-12</v>
      </c>
      <c r="N10" s="21">
        <v>100</v>
      </c>
      <c r="O10" s="21">
        <v>75</v>
      </c>
      <c r="P10" s="18"/>
      <c r="Q10" s="18">
        <f t="shared" si="0"/>
        <v>8755</v>
      </c>
      <c r="R10" s="18">
        <f t="shared" si="1"/>
        <v>81.822429906542055</v>
      </c>
    </row>
    <row r="11" spans="3:18" ht="15" customHeight="1" x14ac:dyDescent="0.75">
      <c r="C11" s="9" t="s">
        <v>22</v>
      </c>
      <c r="D11" s="21">
        <v>-1562</v>
      </c>
      <c r="E11" s="21">
        <v>-1600</v>
      </c>
      <c r="F11" s="21">
        <v>-7564</v>
      </c>
      <c r="G11" s="21">
        <v>-5269</v>
      </c>
      <c r="H11" s="21">
        <v>-5504</v>
      </c>
      <c r="I11" s="21">
        <v>-10189</v>
      </c>
      <c r="J11" s="21">
        <v>-6573</v>
      </c>
      <c r="K11" s="21">
        <v>-2198</v>
      </c>
      <c r="L11" s="21">
        <v>0</v>
      </c>
      <c r="M11" s="21">
        <v>0</v>
      </c>
      <c r="N11" s="21">
        <v>0</v>
      </c>
      <c r="O11" s="21">
        <v>1780</v>
      </c>
      <c r="P11" s="18"/>
      <c r="Q11" s="18">
        <f t="shared" si="0"/>
        <v>-38679</v>
      </c>
      <c r="R11" s="18">
        <f t="shared" si="1"/>
        <v>-361.48598130841123</v>
      </c>
    </row>
    <row r="12" spans="3:18" ht="15" customHeight="1" x14ac:dyDescent="0.75">
      <c r="C12" s="7" t="s">
        <v>103</v>
      </c>
      <c r="D12" s="10">
        <f>SUM(D7:D11)</f>
        <v>126085</v>
      </c>
      <c r="E12" s="10">
        <f t="shared" ref="E12:R12" si="2">SUM(E7:E11)</f>
        <v>128701</v>
      </c>
      <c r="F12" s="10">
        <f t="shared" si="2"/>
        <v>78530</v>
      </c>
      <c r="G12" s="10">
        <f t="shared" si="2"/>
        <v>94277</v>
      </c>
      <c r="H12" s="10">
        <f t="shared" si="2"/>
        <v>102755</v>
      </c>
      <c r="I12" s="10">
        <f t="shared" si="2"/>
        <v>104972</v>
      </c>
      <c r="J12" s="10">
        <f t="shared" si="2"/>
        <v>113097</v>
      </c>
      <c r="K12" s="10">
        <f t="shared" si="2"/>
        <v>118488</v>
      </c>
      <c r="L12" s="10">
        <f t="shared" si="2"/>
        <v>127735</v>
      </c>
      <c r="M12" s="10">
        <f t="shared" si="2"/>
        <v>126853</v>
      </c>
      <c r="N12" s="10">
        <f t="shared" si="2"/>
        <v>126859</v>
      </c>
      <c r="O12" s="10">
        <f t="shared" si="2"/>
        <v>127469</v>
      </c>
      <c r="P12" s="10"/>
      <c r="Q12" s="10">
        <f t="shared" si="2"/>
        <v>1375821</v>
      </c>
      <c r="R12" s="10">
        <f t="shared" si="2"/>
        <v>12858.140186915889</v>
      </c>
    </row>
    <row r="13" spans="3:18" s="13" customFormat="1" ht="3" customHeight="1" x14ac:dyDescent="0.75"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3:18" s="13" customFormat="1" ht="15" customHeight="1" x14ac:dyDescent="0.75">
      <c r="C14" s="14" t="s">
        <v>102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3:18" ht="15" customHeight="1" x14ac:dyDescent="0.75">
      <c r="C15" s="9" t="s">
        <v>23</v>
      </c>
      <c r="D15" s="20">
        <v>760</v>
      </c>
      <c r="E15" s="20">
        <v>1292</v>
      </c>
      <c r="F15" s="20">
        <v>836</v>
      </c>
      <c r="G15" s="20">
        <v>494</v>
      </c>
      <c r="H15" s="20">
        <v>722</v>
      </c>
      <c r="I15" s="20">
        <v>608</v>
      </c>
      <c r="J15" s="20">
        <v>380</v>
      </c>
      <c r="K15" s="20">
        <v>912</v>
      </c>
      <c r="L15" s="20">
        <v>-190</v>
      </c>
      <c r="M15" s="20">
        <v>836</v>
      </c>
      <c r="N15" s="20">
        <v>304</v>
      </c>
      <c r="O15" s="20">
        <v>1558</v>
      </c>
      <c r="P15" s="4"/>
      <c r="Q15" s="4">
        <f>SUM(D15:P15)</f>
        <v>8512</v>
      </c>
      <c r="R15" s="4">
        <f>+IFERROR(($Q15/R$4),0)</f>
        <v>79.55140186915888</v>
      </c>
    </row>
    <row r="16" spans="3:18" ht="15" customHeight="1" x14ac:dyDescent="0.75">
      <c r="C16" s="9" t="s">
        <v>24</v>
      </c>
      <c r="D16" s="21">
        <v>944</v>
      </c>
      <c r="E16" s="21">
        <v>945</v>
      </c>
      <c r="F16" s="21">
        <v>875</v>
      </c>
      <c r="G16" s="21">
        <v>945</v>
      </c>
      <c r="H16" s="21">
        <v>1207</v>
      </c>
      <c r="I16" s="21">
        <v>1009</v>
      </c>
      <c r="J16" s="21">
        <v>919</v>
      </c>
      <c r="K16" s="21">
        <v>885</v>
      </c>
      <c r="L16" s="21">
        <v>935</v>
      </c>
      <c r="M16" s="21">
        <v>835</v>
      </c>
      <c r="N16" s="21">
        <v>920</v>
      </c>
      <c r="O16" s="21">
        <v>1035</v>
      </c>
      <c r="P16" s="18"/>
      <c r="Q16" s="18">
        <f>SUM(D16:P16)</f>
        <v>11454</v>
      </c>
      <c r="R16" s="18">
        <f>+IFERROR(($Q16/R$4),0)</f>
        <v>107.04672897196262</v>
      </c>
    </row>
    <row r="17" spans="3:18" ht="15" customHeight="1" x14ac:dyDescent="0.75">
      <c r="C17" s="9" t="s">
        <v>25</v>
      </c>
      <c r="D17" s="21">
        <v>284</v>
      </c>
      <c r="E17" s="21">
        <v>195</v>
      </c>
      <c r="F17" s="21">
        <v>295</v>
      </c>
      <c r="G17" s="21">
        <v>202</v>
      </c>
      <c r="H17" s="21">
        <v>597</v>
      </c>
      <c r="I17" s="21">
        <v>215</v>
      </c>
      <c r="J17" s="21">
        <v>309</v>
      </c>
      <c r="K17" s="21">
        <v>188</v>
      </c>
      <c r="L17" s="21">
        <v>104</v>
      </c>
      <c r="M17" s="21">
        <v>366</v>
      </c>
      <c r="N17" s="21">
        <v>186</v>
      </c>
      <c r="O17" s="21">
        <v>179</v>
      </c>
      <c r="P17" s="18"/>
      <c r="Q17" s="18">
        <f t="shared" ref="Q17:Q30" si="3">SUM(D17:P17)</f>
        <v>3120</v>
      </c>
      <c r="R17" s="18">
        <f t="shared" ref="R17:R30" si="4">+IFERROR(($Q17/R$4),0)</f>
        <v>29.158878504672899</v>
      </c>
    </row>
    <row r="18" spans="3:18" ht="15" customHeight="1" x14ac:dyDescent="0.75">
      <c r="C18" s="9" t="s">
        <v>26</v>
      </c>
      <c r="D18" s="21">
        <v>2186</v>
      </c>
      <c r="E18" s="21">
        <v>1000</v>
      </c>
      <c r="F18" s="21">
        <v>1468</v>
      </c>
      <c r="G18" s="21">
        <v>5730</v>
      </c>
      <c r="H18" s="21">
        <v>1250</v>
      </c>
      <c r="I18" s="21">
        <v>2500</v>
      </c>
      <c r="J18" s="21">
        <v>1750</v>
      </c>
      <c r="K18" s="21">
        <v>1250</v>
      </c>
      <c r="L18" s="21">
        <v>750</v>
      </c>
      <c r="M18" s="21">
        <v>1000</v>
      </c>
      <c r="N18" s="21">
        <v>500</v>
      </c>
      <c r="O18" s="21">
        <v>500</v>
      </c>
      <c r="P18" s="18"/>
      <c r="Q18" s="18">
        <f t="shared" si="3"/>
        <v>19884</v>
      </c>
      <c r="R18" s="18">
        <f t="shared" si="4"/>
        <v>185.83177570093457</v>
      </c>
    </row>
    <row r="19" spans="3:18" ht="15" customHeight="1" x14ac:dyDescent="0.75">
      <c r="C19" s="9" t="s">
        <v>27</v>
      </c>
      <c r="D19" s="21">
        <v>-50</v>
      </c>
      <c r="E19" s="21">
        <v>-634</v>
      </c>
      <c r="F19" s="21">
        <v>1160</v>
      </c>
      <c r="G19" s="21">
        <v>870</v>
      </c>
      <c r="H19" s="21">
        <v>830</v>
      </c>
      <c r="I19" s="21">
        <v>50</v>
      </c>
      <c r="J19" s="21">
        <v>25</v>
      </c>
      <c r="K19" s="21">
        <v>50</v>
      </c>
      <c r="L19" s="21">
        <v>0</v>
      </c>
      <c r="M19" s="21">
        <v>0</v>
      </c>
      <c r="N19" s="21">
        <v>0</v>
      </c>
      <c r="O19" s="21">
        <v>5325</v>
      </c>
      <c r="P19" s="18"/>
      <c r="Q19" s="18">
        <f t="shared" si="3"/>
        <v>7626</v>
      </c>
      <c r="R19" s="18">
        <f t="shared" si="4"/>
        <v>71.271028037383175</v>
      </c>
    </row>
    <row r="20" spans="3:18" ht="15" customHeight="1" x14ac:dyDescent="0.75">
      <c r="C20" s="9" t="s">
        <v>28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150</v>
      </c>
      <c r="L20" s="21">
        <v>150</v>
      </c>
      <c r="M20" s="21">
        <v>150</v>
      </c>
      <c r="N20" s="21">
        <v>150</v>
      </c>
      <c r="O20" s="21">
        <v>150</v>
      </c>
      <c r="P20" s="18"/>
      <c r="Q20" s="18">
        <f t="shared" si="3"/>
        <v>750</v>
      </c>
      <c r="R20" s="18">
        <f t="shared" si="4"/>
        <v>7.009345794392523</v>
      </c>
    </row>
    <row r="21" spans="3:18" ht="15" customHeight="1" x14ac:dyDescent="0.75">
      <c r="C21" s="9" t="s">
        <v>29</v>
      </c>
      <c r="D21" s="21">
        <v>894</v>
      </c>
      <c r="E21" s="21">
        <v>1090</v>
      </c>
      <c r="F21" s="21">
        <v>984</v>
      </c>
      <c r="G21" s="21">
        <v>981</v>
      </c>
      <c r="H21" s="21">
        <v>1051</v>
      </c>
      <c r="I21" s="21">
        <v>1172</v>
      </c>
      <c r="J21" s="21">
        <v>1083</v>
      </c>
      <c r="K21" s="21">
        <v>1069</v>
      </c>
      <c r="L21" s="21">
        <v>0</v>
      </c>
      <c r="M21" s="21">
        <v>0</v>
      </c>
      <c r="N21" s="21">
        <v>1275</v>
      </c>
      <c r="O21" s="21">
        <v>2931</v>
      </c>
      <c r="P21" s="18"/>
      <c r="Q21" s="18">
        <f t="shared" si="3"/>
        <v>12530</v>
      </c>
      <c r="R21" s="18">
        <f t="shared" si="4"/>
        <v>117.10280373831776</v>
      </c>
    </row>
    <row r="22" spans="3:18" ht="15" customHeight="1" x14ac:dyDescent="0.75">
      <c r="C22" s="9" t="s">
        <v>30</v>
      </c>
      <c r="D22" s="21">
        <v>5125</v>
      </c>
      <c r="E22" s="21">
        <v>5082</v>
      </c>
      <c r="F22" s="21">
        <v>3558</v>
      </c>
      <c r="G22" s="21">
        <v>4293</v>
      </c>
      <c r="H22" s="21">
        <v>4736</v>
      </c>
      <c r="I22" s="21">
        <v>4970</v>
      </c>
      <c r="J22" s="21">
        <v>5401</v>
      </c>
      <c r="K22" s="21">
        <v>5658</v>
      </c>
      <c r="L22" s="21">
        <v>6034</v>
      </c>
      <c r="M22" s="21">
        <v>6008</v>
      </c>
      <c r="N22" s="21">
        <v>5972</v>
      </c>
      <c r="O22" s="21">
        <v>5742</v>
      </c>
      <c r="P22" s="18"/>
      <c r="Q22" s="18">
        <f t="shared" si="3"/>
        <v>62579</v>
      </c>
      <c r="R22" s="18">
        <f t="shared" si="4"/>
        <v>584.85046728971963</v>
      </c>
    </row>
    <row r="23" spans="3:18" ht="15" customHeight="1" x14ac:dyDescent="0.75">
      <c r="C23" s="9" t="s">
        <v>31</v>
      </c>
      <c r="D23" s="21">
        <v>25</v>
      </c>
      <c r="E23" s="21">
        <v>50</v>
      </c>
      <c r="F23" s="21">
        <v>50</v>
      </c>
      <c r="G23" s="21">
        <v>75</v>
      </c>
      <c r="H23" s="21">
        <v>75</v>
      </c>
      <c r="I23" s="21">
        <v>75</v>
      </c>
      <c r="J23" s="21">
        <v>75</v>
      </c>
      <c r="K23" s="21">
        <v>75</v>
      </c>
      <c r="L23" s="21">
        <v>75</v>
      </c>
      <c r="M23" s="21">
        <v>50</v>
      </c>
      <c r="N23" s="21">
        <v>50</v>
      </c>
      <c r="O23" s="21">
        <v>50</v>
      </c>
      <c r="P23" s="18"/>
      <c r="Q23" s="18">
        <f t="shared" si="3"/>
        <v>725</v>
      </c>
      <c r="R23" s="18">
        <f t="shared" si="4"/>
        <v>6.7757009345794392</v>
      </c>
    </row>
    <row r="24" spans="3:18" ht="15" customHeight="1" x14ac:dyDescent="0.75">
      <c r="C24" s="9" t="s">
        <v>32</v>
      </c>
      <c r="D24" s="21">
        <v>0</v>
      </c>
      <c r="E24" s="21">
        <v>93</v>
      </c>
      <c r="F24" s="21">
        <v>606</v>
      </c>
      <c r="G24" s="21">
        <v>0</v>
      </c>
      <c r="H24" s="21">
        <v>0</v>
      </c>
      <c r="I24" s="21">
        <v>0</v>
      </c>
      <c r="J24" s="21">
        <v>4950</v>
      </c>
      <c r="K24" s="21">
        <v>733</v>
      </c>
      <c r="L24" s="21">
        <v>0</v>
      </c>
      <c r="M24" s="21">
        <v>0</v>
      </c>
      <c r="N24" s="21">
        <v>0</v>
      </c>
      <c r="O24" s="21">
        <v>4327</v>
      </c>
      <c r="P24" s="18"/>
      <c r="Q24" s="18">
        <f t="shared" si="3"/>
        <v>10709</v>
      </c>
      <c r="R24" s="18">
        <f t="shared" si="4"/>
        <v>100.08411214953271</v>
      </c>
    </row>
    <row r="25" spans="3:18" ht="15" customHeight="1" x14ac:dyDescent="0.75">
      <c r="C25" s="9" t="s">
        <v>33</v>
      </c>
      <c r="D25" s="21">
        <v>893</v>
      </c>
      <c r="E25" s="21">
        <v>-18</v>
      </c>
      <c r="F25" s="21">
        <v>20817</v>
      </c>
      <c r="G25" s="21">
        <v>878</v>
      </c>
      <c r="H25" s="21">
        <v>0</v>
      </c>
      <c r="I25" s="21">
        <v>0</v>
      </c>
      <c r="J25" s="21">
        <v>1422</v>
      </c>
      <c r="K25" s="21">
        <v>292</v>
      </c>
      <c r="L25" s="21">
        <v>0</v>
      </c>
      <c r="M25" s="21">
        <v>83</v>
      </c>
      <c r="N25" s="21">
        <v>0</v>
      </c>
      <c r="O25" s="21">
        <v>390</v>
      </c>
      <c r="P25" s="18"/>
      <c r="Q25" s="18">
        <f t="shared" si="3"/>
        <v>24757</v>
      </c>
      <c r="R25" s="18">
        <f t="shared" si="4"/>
        <v>231.37383177570092</v>
      </c>
    </row>
    <row r="26" spans="3:18" ht="15" customHeight="1" x14ac:dyDescent="0.75">
      <c r="C26" s="9" t="s">
        <v>34</v>
      </c>
      <c r="D26" s="21">
        <v>374</v>
      </c>
      <c r="E26" s="21">
        <v>0</v>
      </c>
      <c r="F26" s="21">
        <v>113</v>
      </c>
      <c r="G26" s="21">
        <v>0</v>
      </c>
      <c r="H26" s="21">
        <v>0</v>
      </c>
      <c r="I26" s="21">
        <v>0</v>
      </c>
      <c r="J26" s="21">
        <v>284</v>
      </c>
      <c r="K26" s="21">
        <v>0</v>
      </c>
      <c r="L26" s="21">
        <v>0</v>
      </c>
      <c r="M26" s="21">
        <v>363</v>
      </c>
      <c r="N26" s="21">
        <v>0</v>
      </c>
      <c r="O26" s="21">
        <v>0</v>
      </c>
      <c r="P26" s="18"/>
      <c r="Q26" s="18">
        <f t="shared" si="3"/>
        <v>1134</v>
      </c>
      <c r="R26" s="18">
        <f t="shared" si="4"/>
        <v>10.598130841121495</v>
      </c>
    </row>
    <row r="27" spans="3:18" ht="15" customHeight="1" x14ac:dyDescent="0.75">
      <c r="C27" s="9" t="s">
        <v>35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250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18"/>
      <c r="Q27" s="18">
        <f t="shared" si="3"/>
        <v>250</v>
      </c>
      <c r="R27" s="18">
        <f t="shared" si="4"/>
        <v>2.3364485981308412</v>
      </c>
    </row>
    <row r="28" spans="3:18" ht="15" customHeight="1" x14ac:dyDescent="0.75">
      <c r="C28" s="9" t="s">
        <v>36</v>
      </c>
      <c r="D28" s="21">
        <v>15</v>
      </c>
      <c r="E28" s="21">
        <v>0</v>
      </c>
      <c r="F28" s="21">
        <v>15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21</v>
      </c>
      <c r="M28" s="21">
        <v>0</v>
      </c>
      <c r="N28" s="21">
        <v>0</v>
      </c>
      <c r="O28" s="21">
        <v>0</v>
      </c>
      <c r="P28" s="18"/>
      <c r="Q28" s="18">
        <f t="shared" si="3"/>
        <v>51</v>
      </c>
      <c r="R28" s="18">
        <f t="shared" si="4"/>
        <v>0.47663551401869159</v>
      </c>
    </row>
    <row r="29" spans="3:18" ht="15" customHeight="1" x14ac:dyDescent="0.75">
      <c r="C29" s="9" t="s">
        <v>37</v>
      </c>
      <c r="D29" s="21">
        <v>0</v>
      </c>
      <c r="E29" s="21">
        <v>97</v>
      </c>
      <c r="F29" s="21">
        <v>1544</v>
      </c>
      <c r="G29" s="21">
        <v>1710</v>
      </c>
      <c r="H29" s="21">
        <v>2005</v>
      </c>
      <c r="I29" s="21">
        <v>2087</v>
      </c>
      <c r="J29" s="21">
        <v>2189</v>
      </c>
      <c r="K29" s="21">
        <v>2235</v>
      </c>
      <c r="L29" s="21">
        <v>2361</v>
      </c>
      <c r="M29" s="21">
        <v>2374</v>
      </c>
      <c r="N29" s="21">
        <v>2375</v>
      </c>
      <c r="O29" s="21">
        <v>2354</v>
      </c>
      <c r="P29" s="18"/>
      <c r="Q29" s="18">
        <f t="shared" si="3"/>
        <v>21331</v>
      </c>
      <c r="R29" s="18">
        <f t="shared" si="4"/>
        <v>199.35514018691589</v>
      </c>
    </row>
    <row r="30" spans="3:18" ht="15" customHeight="1" x14ac:dyDescent="0.75">
      <c r="C30" s="9" t="s">
        <v>38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-10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19"/>
      <c r="Q30" s="18">
        <f t="shared" si="3"/>
        <v>-10</v>
      </c>
      <c r="R30" s="18">
        <f t="shared" si="4"/>
        <v>-9.3457943925233641E-2</v>
      </c>
    </row>
    <row r="31" spans="3:18" s="15" customFormat="1" ht="15" customHeight="1" x14ac:dyDescent="0.75">
      <c r="C31" s="8" t="s">
        <v>39</v>
      </c>
      <c r="D31" s="10">
        <f>SUM(D15:D30)</f>
        <v>11450</v>
      </c>
      <c r="E31" s="10">
        <f t="shared" ref="E31:R31" si="5">SUM(E15:E30)</f>
        <v>9192</v>
      </c>
      <c r="F31" s="10">
        <f t="shared" si="5"/>
        <v>32321</v>
      </c>
      <c r="G31" s="10">
        <f t="shared" si="5"/>
        <v>16178</v>
      </c>
      <c r="H31" s="10">
        <f t="shared" si="5"/>
        <v>12473</v>
      </c>
      <c r="I31" s="10">
        <f t="shared" si="5"/>
        <v>12676</v>
      </c>
      <c r="J31" s="10">
        <f t="shared" si="5"/>
        <v>19037</v>
      </c>
      <c r="K31" s="10">
        <f t="shared" si="5"/>
        <v>13497</v>
      </c>
      <c r="L31" s="10">
        <f t="shared" si="5"/>
        <v>10240</v>
      </c>
      <c r="M31" s="10">
        <f t="shared" si="5"/>
        <v>12065</v>
      </c>
      <c r="N31" s="10">
        <f t="shared" si="5"/>
        <v>11732</v>
      </c>
      <c r="O31" s="10">
        <f t="shared" si="5"/>
        <v>24541</v>
      </c>
      <c r="P31" s="10"/>
      <c r="Q31" s="10">
        <f t="shared" si="5"/>
        <v>185402</v>
      </c>
      <c r="R31" s="10">
        <f t="shared" si="5"/>
        <v>1732.7289719626167</v>
      </c>
    </row>
    <row r="32" spans="3:18" s="15" customFormat="1" ht="3" customHeight="1" x14ac:dyDescent="0.75">
      <c r="C32" s="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3:18" s="15" customFormat="1" ht="15" customHeight="1" x14ac:dyDescent="0.75">
      <c r="C33" s="8" t="s">
        <v>124</v>
      </c>
      <c r="D33" s="10">
        <f>SUM(D12,D31)</f>
        <v>137535</v>
      </c>
      <c r="E33" s="10">
        <f t="shared" ref="E33:Q33" si="6">SUM(E12,E31)</f>
        <v>137893</v>
      </c>
      <c r="F33" s="10">
        <f t="shared" si="6"/>
        <v>110851</v>
      </c>
      <c r="G33" s="10">
        <f t="shared" si="6"/>
        <v>110455</v>
      </c>
      <c r="H33" s="10">
        <f t="shared" si="6"/>
        <v>115228</v>
      </c>
      <c r="I33" s="10">
        <f t="shared" si="6"/>
        <v>117648</v>
      </c>
      <c r="J33" s="10">
        <f t="shared" si="6"/>
        <v>132134</v>
      </c>
      <c r="K33" s="10">
        <f t="shared" si="6"/>
        <v>131985</v>
      </c>
      <c r="L33" s="10">
        <f t="shared" si="6"/>
        <v>137975</v>
      </c>
      <c r="M33" s="10">
        <f t="shared" si="6"/>
        <v>138918</v>
      </c>
      <c r="N33" s="10">
        <f t="shared" si="6"/>
        <v>138591</v>
      </c>
      <c r="O33" s="10">
        <f t="shared" si="6"/>
        <v>152010</v>
      </c>
      <c r="P33" s="10"/>
      <c r="Q33" s="10">
        <f t="shared" si="6"/>
        <v>1561223</v>
      </c>
      <c r="R33" s="10">
        <f t="shared" ref="R33" si="7">SUM(R12,R31)</f>
        <v>14590.869158878506</v>
      </c>
    </row>
    <row r="34" spans="3:18" ht="15" customHeight="1" x14ac:dyDescent="0.75">
      <c r="C34" s="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3:18" ht="15" customHeight="1" x14ac:dyDescent="0.75"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3:18" ht="15" customHeight="1" x14ac:dyDescent="0.75">
      <c r="C36" s="8" t="s">
        <v>104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3:18" ht="15" customHeight="1" x14ac:dyDescent="0.75">
      <c r="C37" s="8" t="s">
        <v>112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3:18" ht="15" customHeight="1" x14ac:dyDescent="0.75">
      <c r="C38" s="9" t="s">
        <v>40</v>
      </c>
      <c r="D38" s="20">
        <v>4879</v>
      </c>
      <c r="E38" s="20">
        <v>3537</v>
      </c>
      <c r="F38" s="20">
        <v>3779</v>
      </c>
      <c r="G38" s="20">
        <v>3544</v>
      </c>
      <c r="H38" s="20">
        <v>3516</v>
      </c>
      <c r="I38" s="20">
        <v>2639</v>
      </c>
      <c r="J38" s="20">
        <v>5310</v>
      </c>
      <c r="K38" s="20">
        <v>4173</v>
      </c>
      <c r="L38" s="20">
        <v>3256</v>
      </c>
      <c r="M38" s="20">
        <v>3219</v>
      </c>
      <c r="N38" s="20">
        <v>3519</v>
      </c>
      <c r="O38" s="20">
        <v>3513</v>
      </c>
      <c r="P38" s="4"/>
      <c r="Q38" s="4">
        <f>SUM(D38:P38)</f>
        <v>44884</v>
      </c>
      <c r="R38" s="4">
        <f>+IFERROR(($Q38/R$4),0)</f>
        <v>419.47663551401871</v>
      </c>
    </row>
    <row r="39" spans="3:18" ht="15" customHeight="1" x14ac:dyDescent="0.75">
      <c r="C39" s="9" t="s">
        <v>41</v>
      </c>
      <c r="D39" s="21">
        <v>689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2</v>
      </c>
      <c r="K39" s="21">
        <v>1</v>
      </c>
      <c r="L39" s="21">
        <v>0</v>
      </c>
      <c r="M39" s="21">
        <v>0</v>
      </c>
      <c r="N39" s="21">
        <v>0</v>
      </c>
      <c r="O39" s="21">
        <v>0</v>
      </c>
      <c r="P39" s="18"/>
      <c r="Q39" s="18">
        <f>SUM(D39:P39)</f>
        <v>692</v>
      </c>
      <c r="R39" s="18">
        <f>+IFERROR(($Q39/R$4),0)</f>
        <v>6.4672897196261685</v>
      </c>
    </row>
    <row r="40" spans="3:18" ht="15" customHeight="1" x14ac:dyDescent="0.75">
      <c r="C40" s="9" t="s">
        <v>42</v>
      </c>
      <c r="D40" s="21">
        <v>3939</v>
      </c>
      <c r="E40" s="21">
        <v>2585</v>
      </c>
      <c r="F40" s="21">
        <v>1467</v>
      </c>
      <c r="G40" s="21">
        <v>1437</v>
      </c>
      <c r="H40" s="21">
        <v>762</v>
      </c>
      <c r="I40" s="21">
        <v>700</v>
      </c>
      <c r="J40" s="21">
        <v>4815</v>
      </c>
      <c r="K40" s="21">
        <v>3047</v>
      </c>
      <c r="L40" s="21">
        <v>3401</v>
      </c>
      <c r="M40" s="21">
        <v>3339</v>
      </c>
      <c r="N40" s="21">
        <v>2654</v>
      </c>
      <c r="O40" s="21">
        <v>3474</v>
      </c>
      <c r="P40" s="18"/>
      <c r="Q40" s="18">
        <f t="shared" ref="Q40:Q45" si="8">SUM(D40:P40)</f>
        <v>31620</v>
      </c>
      <c r="R40" s="18">
        <f t="shared" ref="R40:R45" si="9">+IFERROR(($Q40/R$4),0)</f>
        <v>295.51401869158877</v>
      </c>
    </row>
    <row r="41" spans="3:18" ht="15" customHeight="1" x14ac:dyDescent="0.75">
      <c r="C41" s="9" t="s">
        <v>43</v>
      </c>
      <c r="D41" s="21">
        <v>0</v>
      </c>
      <c r="E41" s="21">
        <v>0</v>
      </c>
      <c r="F41" s="21">
        <v>0</v>
      </c>
      <c r="G41" s="21">
        <v>41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18"/>
      <c r="Q41" s="18">
        <f t="shared" si="8"/>
        <v>41</v>
      </c>
      <c r="R41" s="18">
        <f t="shared" si="9"/>
        <v>0.38317757009345793</v>
      </c>
    </row>
    <row r="42" spans="3:18" ht="15" customHeight="1" x14ac:dyDescent="0.75">
      <c r="C42" s="9" t="s">
        <v>44</v>
      </c>
      <c r="D42" s="21">
        <v>846</v>
      </c>
      <c r="E42" s="21">
        <v>549</v>
      </c>
      <c r="F42" s="21">
        <v>662</v>
      </c>
      <c r="G42" s="21">
        <v>492</v>
      </c>
      <c r="H42" s="21">
        <v>403</v>
      </c>
      <c r="I42" s="21">
        <v>221</v>
      </c>
      <c r="J42" s="21">
        <v>545</v>
      </c>
      <c r="K42" s="21">
        <v>565</v>
      </c>
      <c r="L42" s="21">
        <v>579</v>
      </c>
      <c r="M42" s="21">
        <v>594</v>
      </c>
      <c r="N42" s="21">
        <v>529</v>
      </c>
      <c r="O42" s="21">
        <v>635</v>
      </c>
      <c r="P42" s="18"/>
      <c r="Q42" s="18">
        <f t="shared" si="8"/>
        <v>6620</v>
      </c>
      <c r="R42" s="18">
        <f t="shared" si="9"/>
        <v>61.86915887850467</v>
      </c>
    </row>
    <row r="43" spans="3:18" ht="15" customHeight="1" x14ac:dyDescent="0.75">
      <c r="C43" s="9" t="s">
        <v>45</v>
      </c>
      <c r="D43" s="21">
        <v>935</v>
      </c>
      <c r="E43" s="21">
        <v>333</v>
      </c>
      <c r="F43" s="21">
        <v>333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18"/>
      <c r="Q43" s="18">
        <f t="shared" si="8"/>
        <v>1601</v>
      </c>
      <c r="R43" s="18">
        <f t="shared" si="9"/>
        <v>14.962616822429906</v>
      </c>
    </row>
    <row r="44" spans="3:18" ht="15" customHeight="1" x14ac:dyDescent="0.75">
      <c r="C44" s="9" t="s">
        <v>46</v>
      </c>
      <c r="D44" s="21">
        <v>200</v>
      </c>
      <c r="E44" s="21">
        <v>130</v>
      </c>
      <c r="F44" s="21">
        <v>157</v>
      </c>
      <c r="G44" s="21">
        <v>117</v>
      </c>
      <c r="H44" s="21">
        <v>95</v>
      </c>
      <c r="I44" s="21">
        <v>52</v>
      </c>
      <c r="J44" s="21">
        <v>129</v>
      </c>
      <c r="K44" s="21">
        <v>134</v>
      </c>
      <c r="L44" s="21">
        <v>137</v>
      </c>
      <c r="M44" s="21">
        <v>141</v>
      </c>
      <c r="N44" s="21">
        <v>125</v>
      </c>
      <c r="O44" s="21">
        <v>150</v>
      </c>
      <c r="P44" s="18"/>
      <c r="Q44" s="18">
        <f t="shared" si="8"/>
        <v>1567</v>
      </c>
      <c r="R44" s="18">
        <f t="shared" si="9"/>
        <v>14.644859813084112</v>
      </c>
    </row>
    <row r="45" spans="3:18" ht="15" customHeight="1" x14ac:dyDescent="0.75">
      <c r="C45" s="9" t="s">
        <v>47</v>
      </c>
      <c r="D45" s="22">
        <v>768</v>
      </c>
      <c r="E45" s="22">
        <v>553</v>
      </c>
      <c r="F45" s="22">
        <v>2804</v>
      </c>
      <c r="G45" s="22">
        <v>960</v>
      </c>
      <c r="H45" s="22">
        <v>616</v>
      </c>
      <c r="I45" s="22">
        <v>300</v>
      </c>
      <c r="J45" s="22">
        <v>175</v>
      </c>
      <c r="K45" s="22">
        <v>407</v>
      </c>
      <c r="L45" s="22">
        <v>375</v>
      </c>
      <c r="M45" s="22">
        <v>654</v>
      </c>
      <c r="N45" s="22">
        <v>250</v>
      </c>
      <c r="O45" s="22">
        <v>731</v>
      </c>
      <c r="P45" s="19"/>
      <c r="Q45" s="18">
        <f t="shared" si="8"/>
        <v>8593</v>
      </c>
      <c r="R45" s="18">
        <f t="shared" si="9"/>
        <v>80.308411214953267</v>
      </c>
    </row>
    <row r="46" spans="3:18" s="15" customFormat="1" ht="15" customHeight="1" x14ac:dyDescent="0.75">
      <c r="C46" s="8" t="s">
        <v>105</v>
      </c>
      <c r="D46" s="10">
        <f>SUM(D38:D45)</f>
        <v>12256</v>
      </c>
      <c r="E46" s="10">
        <f t="shared" ref="E46:R46" si="10">SUM(E38:E45)</f>
        <v>7687</v>
      </c>
      <c r="F46" s="10">
        <f t="shared" si="10"/>
        <v>9202</v>
      </c>
      <c r="G46" s="10">
        <f t="shared" si="10"/>
        <v>6591</v>
      </c>
      <c r="H46" s="10">
        <f t="shared" si="10"/>
        <v>5392</v>
      </c>
      <c r="I46" s="10">
        <f t="shared" si="10"/>
        <v>3912</v>
      </c>
      <c r="J46" s="10">
        <f t="shared" si="10"/>
        <v>10976</v>
      </c>
      <c r="K46" s="10">
        <f t="shared" si="10"/>
        <v>8327</v>
      </c>
      <c r="L46" s="10">
        <f t="shared" si="10"/>
        <v>7748</v>
      </c>
      <c r="M46" s="10">
        <f t="shared" si="10"/>
        <v>7947</v>
      </c>
      <c r="N46" s="10">
        <f t="shared" si="10"/>
        <v>7077</v>
      </c>
      <c r="O46" s="10">
        <f t="shared" si="10"/>
        <v>8503</v>
      </c>
      <c r="P46" s="10"/>
      <c r="Q46" s="10">
        <f t="shared" si="10"/>
        <v>95618</v>
      </c>
      <c r="R46" s="10">
        <f t="shared" si="10"/>
        <v>893.62616822429914</v>
      </c>
    </row>
    <row r="47" spans="3:18" ht="3" customHeight="1" x14ac:dyDescent="0.75">
      <c r="C47" s="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3:18" ht="15" customHeight="1" x14ac:dyDescent="0.75">
      <c r="C48" s="8" t="s">
        <v>113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18" ht="15" customHeight="1" x14ac:dyDescent="0.75">
      <c r="C49" s="9" t="s">
        <v>48</v>
      </c>
      <c r="D49" s="20">
        <v>231</v>
      </c>
      <c r="E49" s="20">
        <v>210</v>
      </c>
      <c r="F49" s="20">
        <v>203</v>
      </c>
      <c r="G49" s="20">
        <v>178</v>
      </c>
      <c r="H49" s="20">
        <v>95</v>
      </c>
      <c r="I49" s="20">
        <v>97</v>
      </c>
      <c r="J49" s="20">
        <v>85</v>
      </c>
      <c r="K49" s="20">
        <v>88</v>
      </c>
      <c r="L49" s="20">
        <v>141</v>
      </c>
      <c r="M49" s="20">
        <v>101</v>
      </c>
      <c r="N49" s="20">
        <v>103</v>
      </c>
      <c r="O49" s="20">
        <v>134</v>
      </c>
      <c r="P49" s="4"/>
      <c r="Q49" s="4">
        <f>SUM(D49:P49)</f>
        <v>1666</v>
      </c>
      <c r="R49" s="4">
        <f>+IFERROR(($Q49/R$4),0)</f>
        <v>15.570093457943925</v>
      </c>
    </row>
    <row r="50" spans="3:18" ht="15" customHeight="1" x14ac:dyDescent="0.75">
      <c r="C50" s="9" t="s">
        <v>49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88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18"/>
      <c r="Q50" s="18">
        <f t="shared" ref="Q50:Q60" si="11">SUM(D50:P50)</f>
        <v>88</v>
      </c>
      <c r="R50" s="18">
        <f t="shared" ref="R50:R60" si="12">+IFERROR(($Q50/R$4),0)</f>
        <v>0.82242990654205606</v>
      </c>
    </row>
    <row r="51" spans="3:18" ht="15" customHeight="1" x14ac:dyDescent="0.75">
      <c r="C51" s="9" t="s">
        <v>50</v>
      </c>
      <c r="D51" s="21">
        <v>0</v>
      </c>
      <c r="E51" s="21">
        <v>0</v>
      </c>
      <c r="F51" s="21">
        <v>0</v>
      </c>
      <c r="G51" s="21">
        <v>60</v>
      </c>
      <c r="H51" s="21">
        <v>41</v>
      </c>
      <c r="I51" s="21">
        <v>125</v>
      </c>
      <c r="J51" s="21">
        <v>0</v>
      </c>
      <c r="K51" s="21">
        <v>2335</v>
      </c>
      <c r="L51" s="21">
        <v>30</v>
      </c>
      <c r="M51" s="21">
        <v>0</v>
      </c>
      <c r="N51" s="21">
        <v>114</v>
      </c>
      <c r="O51" s="21">
        <v>0</v>
      </c>
      <c r="P51" s="18"/>
      <c r="Q51" s="18">
        <f t="shared" si="11"/>
        <v>2705</v>
      </c>
      <c r="R51" s="18">
        <f t="shared" si="12"/>
        <v>25.280373831775702</v>
      </c>
    </row>
    <row r="52" spans="3:18" ht="15" customHeight="1" x14ac:dyDescent="0.75">
      <c r="C52" s="9" t="s">
        <v>51</v>
      </c>
      <c r="D52" s="21">
        <v>371</v>
      </c>
      <c r="E52" s="21">
        <v>0</v>
      </c>
      <c r="F52" s="21">
        <v>190</v>
      </c>
      <c r="G52" s="21">
        <v>190</v>
      </c>
      <c r="H52" s="21">
        <v>281</v>
      </c>
      <c r="I52" s="21">
        <v>313</v>
      </c>
      <c r="J52" s="21">
        <v>294</v>
      </c>
      <c r="K52" s="21">
        <v>73</v>
      </c>
      <c r="L52" s="21">
        <v>190</v>
      </c>
      <c r="M52" s="21">
        <v>91</v>
      </c>
      <c r="N52" s="21">
        <v>222</v>
      </c>
      <c r="O52" s="21">
        <v>582</v>
      </c>
      <c r="P52" s="18"/>
      <c r="Q52" s="18">
        <f t="shared" si="11"/>
        <v>2797</v>
      </c>
      <c r="R52" s="18">
        <f t="shared" si="12"/>
        <v>26.140186915887849</v>
      </c>
    </row>
    <row r="53" spans="3:18" ht="15" customHeight="1" x14ac:dyDescent="0.75">
      <c r="C53" s="9" t="s">
        <v>52</v>
      </c>
      <c r="D53" s="21">
        <v>0</v>
      </c>
      <c r="E53" s="21">
        <v>304</v>
      </c>
      <c r="F53" s="21">
        <v>153</v>
      </c>
      <c r="G53" s="21">
        <v>540</v>
      </c>
      <c r="H53" s="21">
        <v>0</v>
      </c>
      <c r="I53" s="21">
        <v>0</v>
      </c>
      <c r="J53" s="21">
        <v>1298</v>
      </c>
      <c r="K53" s="21">
        <v>190</v>
      </c>
      <c r="L53" s="21">
        <v>67</v>
      </c>
      <c r="M53" s="21">
        <v>0</v>
      </c>
      <c r="N53" s="21">
        <v>-92</v>
      </c>
      <c r="O53" s="21">
        <v>0</v>
      </c>
      <c r="P53" s="18"/>
      <c r="Q53" s="18">
        <f t="shared" si="11"/>
        <v>2460</v>
      </c>
      <c r="R53" s="18">
        <f t="shared" si="12"/>
        <v>22.990654205607477</v>
      </c>
    </row>
    <row r="54" spans="3:18" ht="15" customHeight="1" x14ac:dyDescent="0.75">
      <c r="C54" s="9" t="s">
        <v>53</v>
      </c>
      <c r="D54" s="21">
        <v>88</v>
      </c>
      <c r="E54" s="21">
        <v>197</v>
      </c>
      <c r="F54" s="21">
        <v>123</v>
      </c>
      <c r="G54" s="21">
        <v>117</v>
      </c>
      <c r="H54" s="21">
        <v>0</v>
      </c>
      <c r="I54" s="21">
        <v>23</v>
      </c>
      <c r="J54" s="21">
        <v>91</v>
      </c>
      <c r="K54" s="21">
        <v>71</v>
      </c>
      <c r="L54" s="21">
        <v>275</v>
      </c>
      <c r="M54" s="21">
        <v>0</v>
      </c>
      <c r="N54" s="21">
        <v>55</v>
      </c>
      <c r="O54" s="21">
        <v>0</v>
      </c>
      <c r="P54" s="18"/>
      <c r="Q54" s="18">
        <f t="shared" si="11"/>
        <v>1040</v>
      </c>
      <c r="R54" s="18">
        <f t="shared" si="12"/>
        <v>9.7196261682242984</v>
      </c>
    </row>
    <row r="55" spans="3:18" ht="15" customHeight="1" x14ac:dyDescent="0.75">
      <c r="C55" s="9" t="s">
        <v>54</v>
      </c>
      <c r="D55" s="21">
        <v>0</v>
      </c>
      <c r="E55" s="21">
        <v>48</v>
      </c>
      <c r="F55" s="21">
        <v>41</v>
      </c>
      <c r="G55" s="21">
        <v>22</v>
      </c>
      <c r="H55" s="21">
        <v>147</v>
      </c>
      <c r="I55" s="21">
        <v>50</v>
      </c>
      <c r="J55" s="21">
        <v>82</v>
      </c>
      <c r="K55" s="21">
        <v>155</v>
      </c>
      <c r="L55" s="21">
        <v>0</v>
      </c>
      <c r="M55" s="21">
        <v>0</v>
      </c>
      <c r="N55" s="21">
        <v>71</v>
      </c>
      <c r="O55" s="21">
        <v>16</v>
      </c>
      <c r="P55" s="18"/>
      <c r="Q55" s="18">
        <f t="shared" si="11"/>
        <v>632</v>
      </c>
      <c r="R55" s="18">
        <f t="shared" si="12"/>
        <v>5.9065420560747661</v>
      </c>
    </row>
    <row r="56" spans="3:18" ht="15" customHeight="1" x14ac:dyDescent="0.75">
      <c r="C56" s="9" t="s">
        <v>55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139</v>
      </c>
      <c r="O56" s="21">
        <v>0</v>
      </c>
      <c r="P56" s="18"/>
      <c r="Q56" s="18">
        <f t="shared" si="11"/>
        <v>139</v>
      </c>
      <c r="R56" s="18">
        <f t="shared" si="12"/>
        <v>1.2990654205607477</v>
      </c>
    </row>
    <row r="57" spans="3:18" ht="15" customHeight="1" x14ac:dyDescent="0.75">
      <c r="C57" s="9" t="s">
        <v>56</v>
      </c>
      <c r="D57" s="21">
        <v>192</v>
      </c>
      <c r="E57" s="21">
        <v>0</v>
      </c>
      <c r="F57" s="21">
        <v>341</v>
      </c>
      <c r="G57" s="21">
        <v>0</v>
      </c>
      <c r="H57" s="21">
        <v>478</v>
      </c>
      <c r="I57" s="21">
        <v>242</v>
      </c>
      <c r="J57" s="21">
        <v>342</v>
      </c>
      <c r="K57" s="21">
        <v>657</v>
      </c>
      <c r="L57" s="21">
        <v>0</v>
      </c>
      <c r="M57" s="21">
        <v>0</v>
      </c>
      <c r="N57" s="21">
        <v>916</v>
      </c>
      <c r="O57" s="21">
        <v>0</v>
      </c>
      <c r="P57" s="18"/>
      <c r="Q57" s="18">
        <f t="shared" si="11"/>
        <v>3168</v>
      </c>
      <c r="R57" s="18">
        <f t="shared" si="12"/>
        <v>29.607476635514018</v>
      </c>
    </row>
    <row r="58" spans="3:18" ht="15" customHeight="1" x14ac:dyDescent="0.75">
      <c r="C58" s="9" t="s">
        <v>57</v>
      </c>
      <c r="D58" s="21">
        <v>146</v>
      </c>
      <c r="E58" s="21">
        <v>341</v>
      </c>
      <c r="F58" s="21">
        <v>0</v>
      </c>
      <c r="G58" s="21">
        <v>1605</v>
      </c>
      <c r="H58" s="21">
        <v>220</v>
      </c>
      <c r="I58" s="21">
        <v>110</v>
      </c>
      <c r="J58" s="21">
        <v>0</v>
      </c>
      <c r="K58" s="21">
        <v>220</v>
      </c>
      <c r="L58" s="21">
        <v>37</v>
      </c>
      <c r="M58" s="21">
        <v>379</v>
      </c>
      <c r="N58" s="21">
        <v>1605</v>
      </c>
      <c r="O58" s="21">
        <v>2</v>
      </c>
      <c r="P58" s="18"/>
      <c r="Q58" s="18">
        <f t="shared" si="11"/>
        <v>4665</v>
      </c>
      <c r="R58" s="18">
        <f t="shared" si="12"/>
        <v>43.598130841121495</v>
      </c>
    </row>
    <row r="59" spans="3:18" ht="15" customHeight="1" x14ac:dyDescent="0.75">
      <c r="C59" s="9" t="s">
        <v>58</v>
      </c>
      <c r="D59" s="21">
        <v>25</v>
      </c>
      <c r="E59" s="21">
        <v>305</v>
      </c>
      <c r="F59" s="21">
        <v>25</v>
      </c>
      <c r="G59" s="21">
        <v>143</v>
      </c>
      <c r="H59" s="21">
        <v>105</v>
      </c>
      <c r="I59" s="21">
        <v>97</v>
      </c>
      <c r="J59" s="21">
        <v>176</v>
      </c>
      <c r="K59" s="21">
        <v>334</v>
      </c>
      <c r="L59" s="21">
        <v>33</v>
      </c>
      <c r="M59" s="21">
        <v>0</v>
      </c>
      <c r="N59" s="21">
        <v>102</v>
      </c>
      <c r="O59" s="21">
        <v>0</v>
      </c>
      <c r="P59" s="18"/>
      <c r="Q59" s="18">
        <f t="shared" si="11"/>
        <v>1345</v>
      </c>
      <c r="R59" s="18">
        <f t="shared" si="12"/>
        <v>12.570093457943925</v>
      </c>
    </row>
    <row r="60" spans="3:18" ht="15" customHeight="1" x14ac:dyDescent="0.75">
      <c r="C60" s="9" t="s">
        <v>59</v>
      </c>
      <c r="D60" s="22">
        <v>0</v>
      </c>
      <c r="E60" s="22">
        <v>0</v>
      </c>
      <c r="F60" s="22">
        <v>0</v>
      </c>
      <c r="G60" s="22">
        <v>82</v>
      </c>
      <c r="H60" s="22">
        <v>0</v>
      </c>
      <c r="I60" s="22">
        <v>72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19"/>
      <c r="Q60" s="18">
        <f t="shared" si="11"/>
        <v>154</v>
      </c>
      <c r="R60" s="18">
        <f t="shared" si="12"/>
        <v>1.4392523364485981</v>
      </c>
    </row>
    <row r="61" spans="3:18" s="15" customFormat="1" ht="15" customHeight="1" x14ac:dyDescent="0.75">
      <c r="C61" s="8" t="s">
        <v>106</v>
      </c>
      <c r="D61" s="10">
        <f>SUM(D49:D60)</f>
        <v>1053</v>
      </c>
      <c r="E61" s="10">
        <f t="shared" ref="E61:R61" si="13">SUM(E49:E60)</f>
        <v>1405</v>
      </c>
      <c r="F61" s="10">
        <f t="shared" si="13"/>
        <v>1076</v>
      </c>
      <c r="G61" s="10">
        <f t="shared" si="13"/>
        <v>2937</v>
      </c>
      <c r="H61" s="10">
        <f t="shared" si="13"/>
        <v>1367</v>
      </c>
      <c r="I61" s="10">
        <f t="shared" si="13"/>
        <v>1217</v>
      </c>
      <c r="J61" s="10">
        <f t="shared" si="13"/>
        <v>2368</v>
      </c>
      <c r="K61" s="10">
        <f t="shared" si="13"/>
        <v>4123</v>
      </c>
      <c r="L61" s="10">
        <f t="shared" si="13"/>
        <v>773</v>
      </c>
      <c r="M61" s="10">
        <f t="shared" si="13"/>
        <v>571</v>
      </c>
      <c r="N61" s="10">
        <f t="shared" si="13"/>
        <v>3235</v>
      </c>
      <c r="O61" s="10">
        <f t="shared" si="13"/>
        <v>734</v>
      </c>
      <c r="P61" s="10"/>
      <c r="Q61" s="10">
        <f t="shared" si="13"/>
        <v>20859</v>
      </c>
      <c r="R61" s="10">
        <f t="shared" si="13"/>
        <v>194.94392523364488</v>
      </c>
    </row>
    <row r="62" spans="3:18" ht="3" customHeight="1" x14ac:dyDescent="0.75">
      <c r="C62" s="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3:18" ht="15" customHeight="1" x14ac:dyDescent="0.75">
      <c r="C63" s="8" t="s">
        <v>114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3:18" ht="15" customHeight="1" x14ac:dyDescent="0.75">
      <c r="C64" s="9" t="s">
        <v>60</v>
      </c>
      <c r="D64" s="20">
        <v>1966</v>
      </c>
      <c r="E64" s="20">
        <v>2703</v>
      </c>
      <c r="F64" s="20">
        <v>2065</v>
      </c>
      <c r="G64" s="20">
        <v>5986</v>
      </c>
      <c r="H64" s="20">
        <v>3422</v>
      </c>
      <c r="I64" s="20">
        <v>3715</v>
      </c>
      <c r="J64" s="20">
        <v>1668</v>
      </c>
      <c r="K64" s="20">
        <v>2811</v>
      </c>
      <c r="L64" s="20">
        <v>4920</v>
      </c>
      <c r="M64" s="20">
        <v>1449</v>
      </c>
      <c r="N64" s="20">
        <v>2939</v>
      </c>
      <c r="O64" s="20">
        <v>2850</v>
      </c>
      <c r="P64" s="4"/>
      <c r="Q64" s="4">
        <f>SUM(D64:P64)</f>
        <v>36494</v>
      </c>
      <c r="R64" s="4">
        <f>+IFERROR(($Q64/R$4),0)</f>
        <v>341.06542056074767</v>
      </c>
    </row>
    <row r="65" spans="3:18" ht="15" customHeight="1" x14ac:dyDescent="0.75">
      <c r="C65" s="9" t="s">
        <v>61</v>
      </c>
      <c r="D65" s="21">
        <v>900</v>
      </c>
      <c r="E65" s="21">
        <v>0</v>
      </c>
      <c r="F65" s="21">
        <v>0</v>
      </c>
      <c r="G65" s="21">
        <v>0</v>
      </c>
      <c r="H65" s="21">
        <v>900</v>
      </c>
      <c r="I65" s="21">
        <v>3544</v>
      </c>
      <c r="J65" s="21">
        <v>1827</v>
      </c>
      <c r="K65" s="21">
        <v>450</v>
      </c>
      <c r="L65" s="21">
        <v>900</v>
      </c>
      <c r="M65" s="21">
        <v>0</v>
      </c>
      <c r="N65" s="21">
        <v>0</v>
      </c>
      <c r="O65" s="21">
        <v>0</v>
      </c>
      <c r="P65" s="18"/>
      <c r="Q65" s="18">
        <f t="shared" ref="Q65:Q68" si="14">SUM(D65:P65)</f>
        <v>8521</v>
      </c>
      <c r="R65" s="18">
        <f t="shared" ref="R65:R68" si="15">+IFERROR(($Q65/R$4),0)</f>
        <v>79.635514018691595</v>
      </c>
    </row>
    <row r="66" spans="3:18" ht="15" customHeight="1" x14ac:dyDescent="0.75">
      <c r="C66" s="9" t="s">
        <v>62</v>
      </c>
      <c r="D66" s="21">
        <v>646</v>
      </c>
      <c r="E66" s="21">
        <v>456</v>
      </c>
      <c r="F66" s="21">
        <v>1406</v>
      </c>
      <c r="G66" s="21">
        <v>722</v>
      </c>
      <c r="H66" s="21">
        <v>456</v>
      </c>
      <c r="I66" s="21">
        <v>798</v>
      </c>
      <c r="J66" s="21">
        <v>608</v>
      </c>
      <c r="K66" s="21">
        <v>410</v>
      </c>
      <c r="L66" s="21">
        <v>0</v>
      </c>
      <c r="M66" s="21">
        <v>1091</v>
      </c>
      <c r="N66" s="21">
        <v>196</v>
      </c>
      <c r="O66" s="21">
        <v>380</v>
      </c>
      <c r="P66" s="18"/>
      <c r="Q66" s="18">
        <f t="shared" si="14"/>
        <v>7169</v>
      </c>
      <c r="R66" s="18">
        <f t="shared" si="15"/>
        <v>67</v>
      </c>
    </row>
    <row r="67" spans="3:18" ht="15" customHeight="1" x14ac:dyDescent="0.75">
      <c r="C67" s="9" t="s">
        <v>63</v>
      </c>
      <c r="D67" s="21">
        <v>36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29</v>
      </c>
      <c r="K67" s="21">
        <v>22</v>
      </c>
      <c r="L67" s="21">
        <v>0</v>
      </c>
      <c r="M67" s="21">
        <v>0</v>
      </c>
      <c r="N67" s="21">
        <v>8</v>
      </c>
      <c r="O67" s="21">
        <v>100</v>
      </c>
      <c r="P67" s="18"/>
      <c r="Q67" s="18">
        <f t="shared" si="14"/>
        <v>195</v>
      </c>
      <c r="R67" s="18">
        <f t="shared" si="15"/>
        <v>1.8224299065420562</v>
      </c>
    </row>
    <row r="68" spans="3:18" ht="15" customHeight="1" x14ac:dyDescent="0.75">
      <c r="C68" s="9" t="s">
        <v>64</v>
      </c>
      <c r="D68" s="22">
        <v>96</v>
      </c>
      <c r="E68" s="22">
        <v>104</v>
      </c>
      <c r="F68" s="22">
        <v>73</v>
      </c>
      <c r="G68" s="22">
        <v>131</v>
      </c>
      <c r="H68" s="22">
        <v>87</v>
      </c>
      <c r="I68" s="22">
        <v>120</v>
      </c>
      <c r="J68" s="22">
        <v>136</v>
      </c>
      <c r="K68" s="22">
        <v>117</v>
      </c>
      <c r="L68" s="22">
        <v>-82</v>
      </c>
      <c r="M68" s="22">
        <v>295</v>
      </c>
      <c r="N68" s="22">
        <v>105</v>
      </c>
      <c r="O68" s="22">
        <v>109</v>
      </c>
      <c r="P68" s="19"/>
      <c r="Q68" s="18">
        <f t="shared" si="14"/>
        <v>1291</v>
      </c>
      <c r="R68" s="18">
        <f t="shared" si="15"/>
        <v>12.065420560747663</v>
      </c>
    </row>
    <row r="69" spans="3:18" s="15" customFormat="1" ht="15" customHeight="1" x14ac:dyDescent="0.75">
      <c r="C69" s="8" t="s">
        <v>107</v>
      </c>
      <c r="D69" s="10">
        <f>SUM(D64:D68)</f>
        <v>3644</v>
      </c>
      <c r="E69" s="10">
        <f t="shared" ref="E69:R69" si="16">SUM(E64:E68)</f>
        <v>3263</v>
      </c>
      <c r="F69" s="10">
        <f t="shared" si="16"/>
        <v>3544</v>
      </c>
      <c r="G69" s="10">
        <f t="shared" si="16"/>
        <v>6839</v>
      </c>
      <c r="H69" s="10">
        <f t="shared" si="16"/>
        <v>4865</v>
      </c>
      <c r="I69" s="10">
        <f t="shared" si="16"/>
        <v>8177</v>
      </c>
      <c r="J69" s="10">
        <f t="shared" si="16"/>
        <v>4268</v>
      </c>
      <c r="K69" s="10">
        <f t="shared" si="16"/>
        <v>3810</v>
      </c>
      <c r="L69" s="10">
        <f t="shared" si="16"/>
        <v>5738</v>
      </c>
      <c r="M69" s="10">
        <f t="shared" si="16"/>
        <v>2835</v>
      </c>
      <c r="N69" s="10">
        <f t="shared" si="16"/>
        <v>3248</v>
      </c>
      <c r="O69" s="10">
        <f t="shared" si="16"/>
        <v>3439</v>
      </c>
      <c r="P69" s="10"/>
      <c r="Q69" s="10">
        <f t="shared" si="16"/>
        <v>53670</v>
      </c>
      <c r="R69" s="10">
        <f t="shared" si="16"/>
        <v>501.58878504672901</v>
      </c>
    </row>
    <row r="70" spans="3:18" ht="3" customHeight="1" x14ac:dyDescent="0.75">
      <c r="C70" s="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3:18" ht="15" customHeight="1" x14ac:dyDescent="0.75">
      <c r="C71" s="8" t="s">
        <v>115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3:18" ht="15" customHeight="1" x14ac:dyDescent="0.75">
      <c r="C72" s="9" t="s">
        <v>65</v>
      </c>
      <c r="D72" s="20">
        <v>456</v>
      </c>
      <c r="E72" s="20">
        <v>1600</v>
      </c>
      <c r="F72" s="20">
        <v>138</v>
      </c>
      <c r="G72" s="20">
        <v>643</v>
      </c>
      <c r="H72" s="20">
        <v>0</v>
      </c>
      <c r="I72" s="20">
        <v>0</v>
      </c>
      <c r="J72" s="20">
        <v>0</v>
      </c>
      <c r="K72" s="20">
        <v>0</v>
      </c>
      <c r="L72" s="20">
        <v>66</v>
      </c>
      <c r="M72" s="20">
        <v>0</v>
      </c>
      <c r="N72" s="20">
        <v>0</v>
      </c>
      <c r="O72" s="20">
        <v>0</v>
      </c>
      <c r="P72" s="4"/>
      <c r="Q72" s="4">
        <f>SUM(D72:P72)</f>
        <v>2903</v>
      </c>
      <c r="R72" s="4">
        <f>+IFERROR(($Q72/R$4),0)</f>
        <v>27.130841121495326</v>
      </c>
    </row>
    <row r="73" spans="3:18" ht="15" customHeight="1" x14ac:dyDescent="0.75">
      <c r="C73" s="9" t="s">
        <v>66</v>
      </c>
      <c r="D73" s="21">
        <v>136</v>
      </c>
      <c r="E73" s="21">
        <v>135</v>
      </c>
      <c r="F73" s="21">
        <v>497</v>
      </c>
      <c r="G73" s="21">
        <v>0</v>
      </c>
      <c r="H73" s="21">
        <v>0</v>
      </c>
      <c r="I73" s="21">
        <v>0</v>
      </c>
      <c r="J73" s="21">
        <v>0</v>
      </c>
      <c r="K73" s="21">
        <v>867</v>
      </c>
      <c r="L73" s="21">
        <v>0</v>
      </c>
      <c r="M73" s="21">
        <v>0</v>
      </c>
      <c r="N73" s="21">
        <v>2221</v>
      </c>
      <c r="O73" s="21">
        <v>0</v>
      </c>
      <c r="P73" s="18"/>
      <c r="Q73" s="18">
        <f t="shared" ref="Q73:Q88" si="17">SUM(D73:P73)</f>
        <v>3856</v>
      </c>
      <c r="R73" s="18">
        <f t="shared" ref="R73:R88" si="18">+IFERROR(($Q73/R$4),0)</f>
        <v>36.037383177570092</v>
      </c>
    </row>
    <row r="74" spans="3:18" ht="15" customHeight="1" x14ac:dyDescent="0.75">
      <c r="C74" s="9" t="s">
        <v>67</v>
      </c>
      <c r="D74" s="21">
        <v>0</v>
      </c>
      <c r="E74" s="21">
        <v>422</v>
      </c>
      <c r="F74" s="21">
        <v>624</v>
      </c>
      <c r="G74" s="21">
        <v>0</v>
      </c>
      <c r="H74" s="21">
        <v>2561</v>
      </c>
      <c r="I74" s="21">
        <v>473</v>
      </c>
      <c r="J74" s="21">
        <v>13</v>
      </c>
      <c r="K74" s="21">
        <v>0</v>
      </c>
      <c r="L74" s="21">
        <v>0</v>
      </c>
      <c r="M74" s="21">
        <v>0</v>
      </c>
      <c r="N74" s="21">
        <v>104</v>
      </c>
      <c r="O74" s="21">
        <v>32</v>
      </c>
      <c r="P74" s="18"/>
      <c r="Q74" s="18">
        <f t="shared" si="17"/>
        <v>4229</v>
      </c>
      <c r="R74" s="18">
        <f t="shared" si="18"/>
        <v>39.523364485981311</v>
      </c>
    </row>
    <row r="75" spans="3:18" ht="15" customHeight="1" x14ac:dyDescent="0.75">
      <c r="C75" s="9" t="s">
        <v>68</v>
      </c>
      <c r="D75" s="21">
        <v>0</v>
      </c>
      <c r="E75" s="21">
        <v>950</v>
      </c>
      <c r="F75" s="21">
        <v>1584</v>
      </c>
      <c r="G75" s="21">
        <v>1100</v>
      </c>
      <c r="H75" s="21">
        <v>172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18"/>
      <c r="Q75" s="18">
        <f t="shared" si="17"/>
        <v>3806</v>
      </c>
      <c r="R75" s="18">
        <f t="shared" si="18"/>
        <v>35.570093457943926</v>
      </c>
    </row>
    <row r="76" spans="3:18" ht="15" customHeight="1" x14ac:dyDescent="0.75">
      <c r="C76" s="9" t="s">
        <v>69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35</v>
      </c>
      <c r="K76" s="21">
        <v>0</v>
      </c>
      <c r="L76" s="21">
        <v>90</v>
      </c>
      <c r="M76" s="21">
        <v>0</v>
      </c>
      <c r="N76" s="21">
        <v>484</v>
      </c>
      <c r="O76" s="21">
        <v>19</v>
      </c>
      <c r="P76" s="18"/>
      <c r="Q76" s="18">
        <f t="shared" si="17"/>
        <v>628</v>
      </c>
      <c r="R76" s="18">
        <f t="shared" si="18"/>
        <v>5.8691588785046731</v>
      </c>
    </row>
    <row r="77" spans="3:18" ht="15" customHeight="1" x14ac:dyDescent="0.75">
      <c r="C77" s="9" t="s">
        <v>70</v>
      </c>
      <c r="D77" s="21">
        <v>0</v>
      </c>
      <c r="E77" s="21">
        <v>354</v>
      </c>
      <c r="F77" s="21">
        <v>0</v>
      </c>
      <c r="G77" s="21">
        <v>0</v>
      </c>
      <c r="H77" s="21">
        <v>62</v>
      </c>
      <c r="I77" s="21">
        <v>0</v>
      </c>
      <c r="J77" s="21">
        <v>0</v>
      </c>
      <c r="K77" s="21">
        <v>215</v>
      </c>
      <c r="L77" s="21">
        <v>0</v>
      </c>
      <c r="M77" s="21">
        <v>0</v>
      </c>
      <c r="N77" s="21">
        <v>233</v>
      </c>
      <c r="O77" s="21">
        <v>28</v>
      </c>
      <c r="P77" s="18"/>
      <c r="Q77" s="18">
        <f t="shared" si="17"/>
        <v>892</v>
      </c>
      <c r="R77" s="18">
        <f t="shared" si="18"/>
        <v>8.3364485981308416</v>
      </c>
    </row>
    <row r="78" spans="3:18" ht="15" customHeight="1" x14ac:dyDescent="0.75">
      <c r="C78" s="9" t="s">
        <v>71</v>
      </c>
      <c r="D78" s="21">
        <v>678</v>
      </c>
      <c r="E78" s="21">
        <v>0</v>
      </c>
      <c r="F78" s="21">
        <v>161</v>
      </c>
      <c r="G78" s="21">
        <v>0</v>
      </c>
      <c r="H78" s="21">
        <v>0</v>
      </c>
      <c r="I78" s="21">
        <v>0</v>
      </c>
      <c r="J78" s="21">
        <v>228</v>
      </c>
      <c r="K78" s="21">
        <v>104</v>
      </c>
      <c r="L78" s="21">
        <v>8</v>
      </c>
      <c r="M78" s="21">
        <v>96</v>
      </c>
      <c r="N78" s="21">
        <v>0</v>
      </c>
      <c r="O78" s="21">
        <v>987</v>
      </c>
      <c r="P78" s="18"/>
      <c r="Q78" s="18">
        <f t="shared" si="17"/>
        <v>2262</v>
      </c>
      <c r="R78" s="18">
        <f t="shared" si="18"/>
        <v>21.140186915887849</v>
      </c>
    </row>
    <row r="79" spans="3:18" ht="15" customHeight="1" x14ac:dyDescent="0.75">
      <c r="C79" s="9" t="s">
        <v>72</v>
      </c>
      <c r="D79" s="21">
        <v>346</v>
      </c>
      <c r="E79" s="21">
        <v>212</v>
      </c>
      <c r="F79" s="21">
        <v>0</v>
      </c>
      <c r="G79" s="21">
        <v>122</v>
      </c>
      <c r="H79" s="21">
        <v>0</v>
      </c>
      <c r="I79" s="21">
        <v>308</v>
      </c>
      <c r="J79" s="21">
        <v>317</v>
      </c>
      <c r="K79" s="21">
        <v>630</v>
      </c>
      <c r="L79" s="21">
        <v>772</v>
      </c>
      <c r="M79" s="21">
        <v>424</v>
      </c>
      <c r="N79" s="21">
        <v>0</v>
      </c>
      <c r="O79" s="21">
        <v>0</v>
      </c>
      <c r="P79" s="18"/>
      <c r="Q79" s="18">
        <f t="shared" si="17"/>
        <v>3131</v>
      </c>
      <c r="R79" s="18">
        <f t="shared" si="18"/>
        <v>29.261682242990656</v>
      </c>
    </row>
    <row r="80" spans="3:18" ht="15" customHeight="1" x14ac:dyDescent="0.75">
      <c r="C80" s="9" t="s">
        <v>73</v>
      </c>
      <c r="D80" s="21">
        <v>0</v>
      </c>
      <c r="E80" s="21">
        <v>0</v>
      </c>
      <c r="F80" s="21">
        <v>0</v>
      </c>
      <c r="G80" s="21">
        <v>42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137</v>
      </c>
      <c r="P80" s="18"/>
      <c r="Q80" s="18">
        <f t="shared" si="17"/>
        <v>179</v>
      </c>
      <c r="R80" s="18">
        <f t="shared" si="18"/>
        <v>1.6728971962616823</v>
      </c>
    </row>
    <row r="81" spans="3:18" ht="15" customHeight="1" x14ac:dyDescent="0.75">
      <c r="C81" s="9" t="s">
        <v>74</v>
      </c>
      <c r="D81" s="21">
        <v>1316</v>
      </c>
      <c r="E81" s="21">
        <v>0</v>
      </c>
      <c r="F81" s="21">
        <v>1</v>
      </c>
      <c r="G81" s="21">
        <v>435</v>
      </c>
      <c r="H81" s="21">
        <v>616</v>
      </c>
      <c r="I81" s="21">
        <v>58</v>
      </c>
      <c r="J81" s="21">
        <v>0</v>
      </c>
      <c r="K81" s="21">
        <v>-37</v>
      </c>
      <c r="L81" s="21">
        <v>1551</v>
      </c>
      <c r="M81" s="21">
        <v>0</v>
      </c>
      <c r="N81" s="21">
        <v>2063</v>
      </c>
      <c r="O81" s="21">
        <v>375</v>
      </c>
      <c r="P81" s="18"/>
      <c r="Q81" s="18">
        <f t="shared" si="17"/>
        <v>6378</v>
      </c>
      <c r="R81" s="18">
        <f t="shared" si="18"/>
        <v>59.607476635514018</v>
      </c>
    </row>
    <row r="82" spans="3:18" ht="15" customHeight="1" x14ac:dyDescent="0.75">
      <c r="C82" s="9" t="s">
        <v>75</v>
      </c>
      <c r="D82" s="21">
        <v>1300</v>
      </c>
      <c r="E82" s="21">
        <v>1656</v>
      </c>
      <c r="F82" s="21">
        <v>1478</v>
      </c>
      <c r="G82" s="21">
        <v>1478</v>
      </c>
      <c r="H82" s="21">
        <v>1478</v>
      </c>
      <c r="I82" s="21">
        <v>178</v>
      </c>
      <c r="J82" s="21">
        <v>2778</v>
      </c>
      <c r="K82" s="21">
        <v>178</v>
      </c>
      <c r="L82" s="21">
        <v>4078</v>
      </c>
      <c r="M82" s="21">
        <v>178</v>
      </c>
      <c r="N82" s="21">
        <v>1478</v>
      </c>
      <c r="O82" s="21">
        <v>1478</v>
      </c>
      <c r="P82" s="18"/>
      <c r="Q82" s="18">
        <f t="shared" si="17"/>
        <v>17736</v>
      </c>
      <c r="R82" s="18">
        <f t="shared" si="18"/>
        <v>165.75700934579439</v>
      </c>
    </row>
    <row r="83" spans="3:18" ht="15" customHeight="1" x14ac:dyDescent="0.75">
      <c r="C83" s="9" t="s">
        <v>76</v>
      </c>
      <c r="D83" s="21">
        <v>0</v>
      </c>
      <c r="E83" s="21">
        <v>0</v>
      </c>
      <c r="F83" s="21">
        <v>0</v>
      </c>
      <c r="G83" s="21">
        <v>230</v>
      </c>
      <c r="H83" s="21">
        <v>82</v>
      </c>
      <c r="I83" s="21">
        <v>1605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18"/>
      <c r="Q83" s="18">
        <f t="shared" si="17"/>
        <v>1917</v>
      </c>
      <c r="R83" s="18">
        <f t="shared" si="18"/>
        <v>17.915887850467289</v>
      </c>
    </row>
    <row r="84" spans="3:18" ht="15" customHeight="1" x14ac:dyDescent="0.75">
      <c r="C84" s="9" t="s">
        <v>77</v>
      </c>
      <c r="D84" s="21">
        <v>131</v>
      </c>
      <c r="E84" s="21">
        <v>122</v>
      </c>
      <c r="F84" s="21">
        <v>0</v>
      </c>
      <c r="G84" s="21">
        <v>0</v>
      </c>
      <c r="H84" s="21">
        <v>0</v>
      </c>
      <c r="I84" s="21">
        <v>396</v>
      </c>
      <c r="J84" s="21">
        <v>123</v>
      </c>
      <c r="K84" s="21">
        <v>0</v>
      </c>
      <c r="L84" s="21">
        <v>123</v>
      </c>
      <c r="M84" s="21">
        <v>173</v>
      </c>
      <c r="N84" s="21">
        <v>0</v>
      </c>
      <c r="O84" s="21">
        <v>161</v>
      </c>
      <c r="P84" s="18"/>
      <c r="Q84" s="18">
        <f t="shared" si="17"/>
        <v>1229</v>
      </c>
      <c r="R84" s="18">
        <f t="shared" si="18"/>
        <v>11.485981308411215</v>
      </c>
    </row>
    <row r="85" spans="3:18" ht="15" customHeight="1" x14ac:dyDescent="0.75">
      <c r="C85" s="9" t="s">
        <v>78</v>
      </c>
      <c r="D85" s="21">
        <v>902</v>
      </c>
      <c r="E85" s="21">
        <v>138</v>
      </c>
      <c r="F85" s="21">
        <v>924</v>
      </c>
      <c r="G85" s="21">
        <v>3220</v>
      </c>
      <c r="H85" s="21">
        <v>1299</v>
      </c>
      <c r="I85" s="21">
        <v>52</v>
      </c>
      <c r="J85" s="21">
        <v>2565</v>
      </c>
      <c r="K85" s="21">
        <v>627</v>
      </c>
      <c r="L85" s="21">
        <v>1188</v>
      </c>
      <c r="M85" s="21">
        <v>1170</v>
      </c>
      <c r="N85" s="21">
        <v>1577</v>
      </c>
      <c r="O85" s="21">
        <v>290</v>
      </c>
      <c r="P85" s="18"/>
      <c r="Q85" s="18">
        <f t="shared" si="17"/>
        <v>13952</v>
      </c>
      <c r="R85" s="18">
        <f t="shared" si="18"/>
        <v>130.39252336448598</v>
      </c>
    </row>
    <row r="86" spans="3:18" ht="15" customHeight="1" x14ac:dyDescent="0.75">
      <c r="C86" s="9" t="s">
        <v>79</v>
      </c>
      <c r="D86" s="21">
        <v>0</v>
      </c>
      <c r="E86" s="21">
        <v>217</v>
      </c>
      <c r="F86" s="21">
        <v>0</v>
      </c>
      <c r="G86" s="21">
        <v>0</v>
      </c>
      <c r="H86" s="21">
        <v>0</v>
      </c>
      <c r="I86" s="21">
        <v>362</v>
      </c>
      <c r="J86" s="21">
        <v>0</v>
      </c>
      <c r="K86" s="21">
        <v>0</v>
      </c>
      <c r="L86" s="21">
        <v>100</v>
      </c>
      <c r="M86" s="21">
        <v>0</v>
      </c>
      <c r="N86" s="21">
        <v>0</v>
      </c>
      <c r="O86" s="21">
        <v>186</v>
      </c>
      <c r="P86" s="18"/>
      <c r="Q86" s="18">
        <f t="shared" si="17"/>
        <v>865</v>
      </c>
      <c r="R86" s="18">
        <f t="shared" si="18"/>
        <v>8.0841121495327108</v>
      </c>
    </row>
    <row r="87" spans="3:18" ht="15" customHeight="1" x14ac:dyDescent="0.75">
      <c r="C87" s="9" t="s">
        <v>80</v>
      </c>
      <c r="D87" s="21">
        <v>122</v>
      </c>
      <c r="E87" s="21">
        <v>0</v>
      </c>
      <c r="F87" s="21">
        <v>0</v>
      </c>
      <c r="G87" s="21">
        <v>392</v>
      </c>
      <c r="H87" s="21">
        <v>286</v>
      </c>
      <c r="I87" s="21">
        <v>378</v>
      </c>
      <c r="J87" s="21">
        <v>86</v>
      </c>
      <c r="K87" s="21">
        <v>211</v>
      </c>
      <c r="L87" s="21">
        <v>128</v>
      </c>
      <c r="M87" s="21">
        <v>206</v>
      </c>
      <c r="N87" s="21">
        <v>0</v>
      </c>
      <c r="O87" s="21">
        <v>215</v>
      </c>
      <c r="P87" s="18"/>
      <c r="Q87" s="18">
        <f t="shared" si="17"/>
        <v>2024</v>
      </c>
      <c r="R87" s="18">
        <f t="shared" si="18"/>
        <v>18.915887850467289</v>
      </c>
    </row>
    <row r="88" spans="3:18" ht="15" customHeight="1" x14ac:dyDescent="0.75">
      <c r="C88" s="9" t="s">
        <v>81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56</v>
      </c>
      <c r="O88" s="22">
        <v>0</v>
      </c>
      <c r="P88" s="19"/>
      <c r="Q88" s="18">
        <f t="shared" si="17"/>
        <v>56</v>
      </c>
      <c r="R88" s="18">
        <f t="shared" si="18"/>
        <v>0.52336448598130836</v>
      </c>
    </row>
    <row r="89" spans="3:18" s="15" customFormat="1" ht="15" customHeight="1" x14ac:dyDescent="0.75">
      <c r="C89" s="8" t="s">
        <v>108</v>
      </c>
      <c r="D89" s="10">
        <f>SUM(D72:D88)</f>
        <v>5387</v>
      </c>
      <c r="E89" s="10">
        <f t="shared" ref="E89:R89" si="19">SUM(E72:E88)</f>
        <v>5806</v>
      </c>
      <c r="F89" s="10">
        <f t="shared" si="19"/>
        <v>5407</v>
      </c>
      <c r="G89" s="10">
        <f t="shared" si="19"/>
        <v>7662</v>
      </c>
      <c r="H89" s="10">
        <f t="shared" si="19"/>
        <v>6556</v>
      </c>
      <c r="I89" s="10">
        <f t="shared" si="19"/>
        <v>3810</v>
      </c>
      <c r="J89" s="10">
        <f t="shared" si="19"/>
        <v>6145</v>
      </c>
      <c r="K89" s="10">
        <f t="shared" si="19"/>
        <v>2795</v>
      </c>
      <c r="L89" s="10">
        <f t="shared" si="19"/>
        <v>8104</v>
      </c>
      <c r="M89" s="10">
        <f t="shared" si="19"/>
        <v>2247</v>
      </c>
      <c r="N89" s="10">
        <f t="shared" si="19"/>
        <v>8216</v>
      </c>
      <c r="O89" s="10">
        <f t="shared" si="19"/>
        <v>3908</v>
      </c>
      <c r="P89" s="10"/>
      <c r="Q89" s="10">
        <f t="shared" si="19"/>
        <v>66043</v>
      </c>
      <c r="R89" s="10">
        <f t="shared" si="19"/>
        <v>617.22429906542061</v>
      </c>
    </row>
    <row r="90" spans="3:18" ht="3" customHeight="1" x14ac:dyDescent="0.75">
      <c r="C90" s="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3:18" ht="15" customHeight="1" x14ac:dyDescent="0.75">
      <c r="C91" s="8" t="s">
        <v>118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3:18" ht="15" customHeight="1" x14ac:dyDescent="0.75">
      <c r="C92" s="9" t="s">
        <v>82</v>
      </c>
      <c r="D92" s="20">
        <v>950</v>
      </c>
      <c r="E92" s="20">
        <v>950</v>
      </c>
      <c r="F92" s="20">
        <v>950</v>
      </c>
      <c r="G92" s="20">
        <v>950</v>
      </c>
      <c r="H92" s="20">
        <v>950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1500</v>
      </c>
      <c r="O92" s="20">
        <v>2915</v>
      </c>
      <c r="P92" s="4"/>
      <c r="Q92" s="4">
        <f>SUM(D92:P92)</f>
        <v>9165</v>
      </c>
      <c r="R92" s="4">
        <f>+IFERROR(($Q92/R$4),0)</f>
        <v>85.654205607476641</v>
      </c>
    </row>
    <row r="93" spans="3:18" ht="15" customHeight="1" x14ac:dyDescent="0.75">
      <c r="C93" s="9" t="s">
        <v>83</v>
      </c>
      <c r="D93" s="21">
        <v>69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18"/>
      <c r="Q93" s="18">
        <f t="shared" ref="Q93:Q96" si="20">SUM(D93:P93)</f>
        <v>69</v>
      </c>
      <c r="R93" s="18">
        <f t="shared" ref="R93:R96" si="21">+IFERROR(($Q93/R$4),0)</f>
        <v>0.64485981308411211</v>
      </c>
    </row>
    <row r="94" spans="3:18" ht="15" customHeight="1" x14ac:dyDescent="0.75">
      <c r="C94" s="9" t="s">
        <v>84</v>
      </c>
      <c r="D94" s="21">
        <v>0</v>
      </c>
      <c r="E94" s="21">
        <v>246</v>
      </c>
      <c r="F94" s="21">
        <v>0</v>
      </c>
      <c r="G94" s="21">
        <v>312</v>
      </c>
      <c r="H94" s="21">
        <v>2072</v>
      </c>
      <c r="I94" s="21">
        <v>462</v>
      </c>
      <c r="J94" s="21">
        <v>446</v>
      </c>
      <c r="K94" s="21">
        <v>573</v>
      </c>
      <c r="L94" s="21">
        <v>478</v>
      </c>
      <c r="M94" s="21">
        <v>426</v>
      </c>
      <c r="N94" s="21">
        <v>557</v>
      </c>
      <c r="O94" s="21">
        <v>440</v>
      </c>
      <c r="P94" s="18"/>
      <c r="Q94" s="18">
        <f t="shared" si="20"/>
        <v>6012</v>
      </c>
      <c r="R94" s="18">
        <f t="shared" si="21"/>
        <v>56.186915887850468</v>
      </c>
    </row>
    <row r="95" spans="3:18" ht="15" customHeight="1" x14ac:dyDescent="0.75">
      <c r="C95" s="9" t="s">
        <v>85</v>
      </c>
      <c r="D95" s="21">
        <v>497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2057</v>
      </c>
      <c r="L95" s="21">
        <v>0</v>
      </c>
      <c r="M95" s="21">
        <v>0</v>
      </c>
      <c r="N95" s="21">
        <v>0</v>
      </c>
      <c r="O95" s="21">
        <v>0</v>
      </c>
      <c r="P95" s="18"/>
      <c r="Q95" s="18">
        <f t="shared" si="20"/>
        <v>2554</v>
      </c>
      <c r="R95" s="18">
        <f t="shared" si="21"/>
        <v>23.869158878504674</v>
      </c>
    </row>
    <row r="96" spans="3:18" ht="15" customHeight="1" x14ac:dyDescent="0.75">
      <c r="C96" s="9" t="s">
        <v>86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3416</v>
      </c>
      <c r="J96" s="22">
        <v>0</v>
      </c>
      <c r="K96" s="22">
        <v>0</v>
      </c>
      <c r="L96" s="22">
        <v>1081</v>
      </c>
      <c r="M96" s="22">
        <v>1667</v>
      </c>
      <c r="N96" s="22">
        <v>0</v>
      </c>
      <c r="O96" s="22">
        <v>572</v>
      </c>
      <c r="P96" s="19"/>
      <c r="Q96" s="18">
        <f t="shared" si="20"/>
        <v>6736</v>
      </c>
      <c r="R96" s="18">
        <f t="shared" si="21"/>
        <v>62.953271028037385</v>
      </c>
    </row>
    <row r="97" spans="3:18" s="15" customFormat="1" ht="15" customHeight="1" x14ac:dyDescent="0.75">
      <c r="C97" s="8" t="s">
        <v>119</v>
      </c>
      <c r="D97" s="10">
        <f>SUM(D92:D96)</f>
        <v>1516</v>
      </c>
      <c r="E97" s="10">
        <f t="shared" ref="E97:R97" si="22">SUM(E92:E96)</f>
        <v>1196</v>
      </c>
      <c r="F97" s="10">
        <f t="shared" si="22"/>
        <v>950</v>
      </c>
      <c r="G97" s="10">
        <f t="shared" si="22"/>
        <v>1262</v>
      </c>
      <c r="H97" s="10">
        <f t="shared" si="22"/>
        <v>3022</v>
      </c>
      <c r="I97" s="10">
        <f t="shared" si="22"/>
        <v>3878</v>
      </c>
      <c r="J97" s="10">
        <f t="shared" si="22"/>
        <v>446</v>
      </c>
      <c r="K97" s="10">
        <f t="shared" si="22"/>
        <v>2630</v>
      </c>
      <c r="L97" s="10">
        <f t="shared" si="22"/>
        <v>1559</v>
      </c>
      <c r="M97" s="10">
        <f t="shared" si="22"/>
        <v>2093</v>
      </c>
      <c r="N97" s="10">
        <f t="shared" si="22"/>
        <v>2057</v>
      </c>
      <c r="O97" s="10">
        <f t="shared" si="22"/>
        <v>3927</v>
      </c>
      <c r="P97" s="10"/>
      <c r="Q97" s="10">
        <f t="shared" si="22"/>
        <v>24536</v>
      </c>
      <c r="R97" s="10">
        <f t="shared" si="22"/>
        <v>229.30841121495328</v>
      </c>
    </row>
    <row r="98" spans="3:18" ht="3" customHeight="1" x14ac:dyDescent="0.75">
      <c r="C98" s="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3:18" ht="15" customHeight="1" x14ac:dyDescent="0.75">
      <c r="C99" s="8" t="s">
        <v>116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3:18" ht="15" customHeight="1" x14ac:dyDescent="0.75">
      <c r="C100" s="9" t="s">
        <v>87</v>
      </c>
      <c r="D100" s="20">
        <v>1175</v>
      </c>
      <c r="E100" s="20">
        <v>5405</v>
      </c>
      <c r="F100" s="20">
        <v>9000</v>
      </c>
      <c r="G100" s="20">
        <v>275</v>
      </c>
      <c r="H100" s="20">
        <v>925</v>
      </c>
      <c r="I100" s="20">
        <v>220</v>
      </c>
      <c r="J100" s="20">
        <v>440</v>
      </c>
      <c r="K100" s="20">
        <v>199</v>
      </c>
      <c r="L100" s="20">
        <v>555</v>
      </c>
      <c r="M100" s="20">
        <v>0</v>
      </c>
      <c r="N100" s="20">
        <v>0</v>
      </c>
      <c r="O100" s="20">
        <v>1400</v>
      </c>
      <c r="P100" s="4"/>
      <c r="Q100" s="4">
        <f>SUM(D100:P100)</f>
        <v>19594</v>
      </c>
      <c r="R100" s="4">
        <f>+IFERROR(($Q100/R$4),0)</f>
        <v>183.12149532710279</v>
      </c>
    </row>
    <row r="101" spans="3:18" ht="15" customHeight="1" x14ac:dyDescent="0.75">
      <c r="C101" s="9" t="s">
        <v>88</v>
      </c>
      <c r="D101" s="22">
        <v>764</v>
      </c>
      <c r="E101" s="22">
        <v>0</v>
      </c>
      <c r="F101" s="22">
        <v>1155</v>
      </c>
      <c r="G101" s="22">
        <v>0</v>
      </c>
      <c r="H101" s="22">
        <v>0</v>
      </c>
      <c r="I101" s="22">
        <v>6300</v>
      </c>
      <c r="J101" s="22">
        <v>0</v>
      </c>
      <c r="K101" s="22">
        <v>330</v>
      </c>
      <c r="L101" s="22">
        <v>0</v>
      </c>
      <c r="M101" s="22">
        <v>0</v>
      </c>
      <c r="N101" s="22">
        <v>0</v>
      </c>
      <c r="O101" s="22">
        <v>454</v>
      </c>
      <c r="P101" s="19"/>
      <c r="Q101" s="18">
        <f>SUM(D101:P101)</f>
        <v>9003</v>
      </c>
      <c r="R101" s="18">
        <f>+IFERROR(($Q101/R$4),0)</f>
        <v>84.140186915887853</v>
      </c>
    </row>
    <row r="102" spans="3:18" s="15" customFormat="1" ht="15" customHeight="1" x14ac:dyDescent="0.75">
      <c r="C102" s="8" t="s">
        <v>109</v>
      </c>
      <c r="D102" s="10">
        <f>SUM(D100:D101)</f>
        <v>1939</v>
      </c>
      <c r="E102" s="10">
        <f t="shared" ref="E102:R102" si="23">SUM(E100:E101)</f>
        <v>5405</v>
      </c>
      <c r="F102" s="10">
        <f t="shared" si="23"/>
        <v>10155</v>
      </c>
      <c r="G102" s="10">
        <f t="shared" si="23"/>
        <v>275</v>
      </c>
      <c r="H102" s="10">
        <f t="shared" si="23"/>
        <v>925</v>
      </c>
      <c r="I102" s="10">
        <f t="shared" si="23"/>
        <v>6520</v>
      </c>
      <c r="J102" s="10">
        <f t="shared" si="23"/>
        <v>440</v>
      </c>
      <c r="K102" s="10">
        <f t="shared" si="23"/>
        <v>529</v>
      </c>
      <c r="L102" s="10">
        <f t="shared" si="23"/>
        <v>555</v>
      </c>
      <c r="M102" s="10">
        <f t="shared" si="23"/>
        <v>0</v>
      </c>
      <c r="N102" s="10">
        <f t="shared" si="23"/>
        <v>0</v>
      </c>
      <c r="O102" s="10">
        <f t="shared" si="23"/>
        <v>1854</v>
      </c>
      <c r="P102" s="10"/>
      <c r="Q102" s="10">
        <f t="shared" si="23"/>
        <v>28597</v>
      </c>
      <c r="R102" s="10">
        <f t="shared" si="23"/>
        <v>267.26168224299067</v>
      </c>
    </row>
    <row r="103" spans="3:18" ht="3" customHeight="1" x14ac:dyDescent="0.75">
      <c r="C103" s="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3:18" ht="15" customHeight="1" x14ac:dyDescent="0.75">
      <c r="C104" s="8" t="s">
        <v>117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3:18" ht="15" customHeight="1" x14ac:dyDescent="0.75">
      <c r="C105" s="9" t="s">
        <v>89</v>
      </c>
      <c r="D105" s="20">
        <v>3885</v>
      </c>
      <c r="E105" s="20">
        <v>7989</v>
      </c>
      <c r="F105" s="20">
        <v>5654</v>
      </c>
      <c r="G105" s="20">
        <v>5366</v>
      </c>
      <c r="H105" s="20">
        <v>3100</v>
      </c>
      <c r="I105" s="20">
        <v>3553</v>
      </c>
      <c r="J105" s="20">
        <v>3008</v>
      </c>
      <c r="K105" s="20">
        <v>3210</v>
      </c>
      <c r="L105" s="20">
        <v>3460</v>
      </c>
      <c r="M105" s="20">
        <v>3634</v>
      </c>
      <c r="N105" s="20">
        <v>3485</v>
      </c>
      <c r="O105" s="20">
        <v>3279</v>
      </c>
      <c r="P105" s="4"/>
      <c r="Q105" s="4">
        <f>SUM(D105:P105)</f>
        <v>49623</v>
      </c>
      <c r="R105" s="4">
        <f>+IFERROR(($Q105/R$4),0)</f>
        <v>463.76635514018693</v>
      </c>
    </row>
    <row r="106" spans="3:18" ht="15" customHeight="1" x14ac:dyDescent="0.75">
      <c r="C106" s="9" t="s">
        <v>90</v>
      </c>
      <c r="D106" s="21">
        <v>172</v>
      </c>
      <c r="E106" s="21">
        <v>233</v>
      </c>
      <c r="F106" s="21">
        <v>412</v>
      </c>
      <c r="G106" s="21">
        <v>423</v>
      </c>
      <c r="H106" s="21">
        <v>804</v>
      </c>
      <c r="I106" s="21">
        <v>256</v>
      </c>
      <c r="J106" s="21">
        <v>34</v>
      </c>
      <c r="K106" s="21">
        <v>13</v>
      </c>
      <c r="L106" s="21">
        <v>175</v>
      </c>
      <c r="M106" s="21">
        <v>165</v>
      </c>
      <c r="N106" s="21">
        <v>197</v>
      </c>
      <c r="O106" s="21">
        <v>312</v>
      </c>
      <c r="P106" s="18"/>
      <c r="Q106" s="18">
        <f t="shared" ref="Q106:Q113" si="24">SUM(D106:P106)</f>
        <v>3196</v>
      </c>
      <c r="R106" s="18">
        <f t="shared" ref="R106:R113" si="25">+IFERROR(($Q106/R$4),0)</f>
        <v>29.869158878504674</v>
      </c>
    </row>
    <row r="107" spans="3:18" ht="15" customHeight="1" x14ac:dyDescent="0.75">
      <c r="C107" s="9" t="s">
        <v>91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48</v>
      </c>
      <c r="M107" s="21">
        <v>0</v>
      </c>
      <c r="N107" s="21">
        <v>0</v>
      </c>
      <c r="O107" s="21">
        <v>0</v>
      </c>
      <c r="P107" s="18"/>
      <c r="Q107" s="18">
        <f t="shared" si="24"/>
        <v>48</v>
      </c>
      <c r="R107" s="18">
        <f t="shared" si="25"/>
        <v>0.44859813084112149</v>
      </c>
    </row>
    <row r="108" spans="3:18" ht="15" customHeight="1" x14ac:dyDescent="0.75">
      <c r="C108" s="9" t="s">
        <v>92</v>
      </c>
      <c r="D108" s="21">
        <v>798</v>
      </c>
      <c r="E108" s="21">
        <v>661</v>
      </c>
      <c r="F108" s="21">
        <v>612</v>
      </c>
      <c r="G108" s="21">
        <v>551</v>
      </c>
      <c r="H108" s="21">
        <v>706</v>
      </c>
      <c r="I108" s="21">
        <v>2031</v>
      </c>
      <c r="J108" s="21">
        <v>2300</v>
      </c>
      <c r="K108" s="21">
        <v>2841</v>
      </c>
      <c r="L108" s="21">
        <v>2826</v>
      </c>
      <c r="M108" s="21">
        <v>11952</v>
      </c>
      <c r="N108" s="21">
        <v>6</v>
      </c>
      <c r="O108" s="21">
        <v>4575</v>
      </c>
      <c r="P108" s="18"/>
      <c r="Q108" s="18">
        <f t="shared" si="24"/>
        <v>29859</v>
      </c>
      <c r="R108" s="18">
        <f t="shared" si="25"/>
        <v>279.05607476635515</v>
      </c>
    </row>
    <row r="109" spans="3:18" ht="15" customHeight="1" x14ac:dyDescent="0.75">
      <c r="C109" s="9" t="s">
        <v>93</v>
      </c>
      <c r="D109" s="21">
        <v>1731</v>
      </c>
      <c r="E109" s="21">
        <v>0</v>
      </c>
      <c r="F109" s="21">
        <v>6081</v>
      </c>
      <c r="G109" s="21">
        <v>1510</v>
      </c>
      <c r="H109" s="21">
        <v>2700</v>
      </c>
      <c r="I109" s="21">
        <v>1977</v>
      </c>
      <c r="J109" s="21">
        <v>2527</v>
      </c>
      <c r="K109" s="21">
        <v>1119</v>
      </c>
      <c r="L109" s="21">
        <v>931</v>
      </c>
      <c r="M109" s="21">
        <v>875</v>
      </c>
      <c r="N109" s="21">
        <v>948</v>
      </c>
      <c r="O109" s="21">
        <v>909</v>
      </c>
      <c r="P109" s="18"/>
      <c r="Q109" s="18">
        <f t="shared" si="24"/>
        <v>21308</v>
      </c>
      <c r="R109" s="18">
        <f t="shared" si="25"/>
        <v>199.14018691588785</v>
      </c>
    </row>
    <row r="110" spans="3:18" ht="15" customHeight="1" x14ac:dyDescent="0.75">
      <c r="C110" s="9" t="s">
        <v>94</v>
      </c>
      <c r="D110" s="21">
        <v>2374</v>
      </c>
      <c r="E110" s="21">
        <v>0</v>
      </c>
      <c r="F110" s="21">
        <v>0</v>
      </c>
      <c r="G110" s="21">
        <v>2118</v>
      </c>
      <c r="H110" s="21">
        <v>2219</v>
      </c>
      <c r="I110" s="21">
        <v>1257</v>
      </c>
      <c r="J110" s="21">
        <v>543</v>
      </c>
      <c r="K110" s="21">
        <v>1791</v>
      </c>
      <c r="L110" s="21">
        <v>1507</v>
      </c>
      <c r="M110" s="21">
        <v>1419</v>
      </c>
      <c r="N110" s="21">
        <v>1533</v>
      </c>
      <c r="O110" s="21">
        <v>1472</v>
      </c>
      <c r="P110" s="18"/>
      <c r="Q110" s="18">
        <f t="shared" si="24"/>
        <v>16233</v>
      </c>
      <c r="R110" s="18">
        <f t="shared" si="25"/>
        <v>151.71028037383178</v>
      </c>
    </row>
    <row r="111" spans="3:18" ht="15" customHeight="1" x14ac:dyDescent="0.75">
      <c r="C111" s="9" t="s">
        <v>95</v>
      </c>
      <c r="D111" s="21">
        <v>1053</v>
      </c>
      <c r="E111" s="21">
        <v>1534</v>
      </c>
      <c r="F111" s="21">
        <v>1532</v>
      </c>
      <c r="G111" s="21">
        <v>2714</v>
      </c>
      <c r="H111" s="21">
        <v>1200</v>
      </c>
      <c r="I111" s="21">
        <v>985</v>
      </c>
      <c r="J111" s="21">
        <v>554</v>
      </c>
      <c r="K111" s="21">
        <v>1179</v>
      </c>
      <c r="L111" s="21">
        <v>1698</v>
      </c>
      <c r="M111" s="21">
        <v>1512</v>
      </c>
      <c r="N111" s="21">
        <v>1292</v>
      </c>
      <c r="O111" s="21">
        <v>1338</v>
      </c>
      <c r="P111" s="18"/>
      <c r="Q111" s="18">
        <f t="shared" si="24"/>
        <v>16591</v>
      </c>
      <c r="R111" s="18">
        <f t="shared" si="25"/>
        <v>155.05607476635515</v>
      </c>
    </row>
    <row r="112" spans="3:18" ht="15" customHeight="1" x14ac:dyDescent="0.75">
      <c r="C112" s="9" t="s">
        <v>96</v>
      </c>
      <c r="D112" s="21">
        <v>0</v>
      </c>
      <c r="E112" s="21">
        <v>0</v>
      </c>
      <c r="F112" s="21">
        <v>1324</v>
      </c>
      <c r="G112" s="21">
        <v>109</v>
      </c>
      <c r="H112" s="21">
        <v>0</v>
      </c>
      <c r="I112" s="21">
        <v>0</v>
      </c>
      <c r="J112" s="21">
        <v>75</v>
      </c>
      <c r="K112" s="21">
        <v>40</v>
      </c>
      <c r="L112" s="21">
        <v>64</v>
      </c>
      <c r="M112" s="21">
        <v>0</v>
      </c>
      <c r="N112" s="21">
        <v>141</v>
      </c>
      <c r="O112" s="21">
        <v>0</v>
      </c>
      <c r="P112" s="18"/>
      <c r="Q112" s="18">
        <f t="shared" si="24"/>
        <v>1753</v>
      </c>
      <c r="R112" s="18">
        <f t="shared" si="25"/>
        <v>16.383177570093459</v>
      </c>
    </row>
    <row r="113" spans="3:18" ht="15" customHeight="1" x14ac:dyDescent="0.75">
      <c r="C113" s="9" t="s">
        <v>97</v>
      </c>
      <c r="D113" s="22">
        <v>1605</v>
      </c>
      <c r="E113" s="22">
        <v>1605</v>
      </c>
      <c r="F113" s="22">
        <v>1605</v>
      </c>
      <c r="G113" s="22">
        <v>0</v>
      </c>
      <c r="H113" s="22">
        <v>1742</v>
      </c>
      <c r="I113" s="22">
        <v>1605</v>
      </c>
      <c r="J113" s="22">
        <v>1605</v>
      </c>
      <c r="K113" s="22">
        <v>1605</v>
      </c>
      <c r="L113" s="22">
        <v>1605</v>
      </c>
      <c r="M113" s="22">
        <v>1605</v>
      </c>
      <c r="N113" s="22">
        <v>0</v>
      </c>
      <c r="O113" s="22">
        <v>1605</v>
      </c>
      <c r="P113" s="19"/>
      <c r="Q113" s="18">
        <f t="shared" si="24"/>
        <v>16187</v>
      </c>
      <c r="R113" s="18">
        <f t="shared" si="25"/>
        <v>151.28037383177571</v>
      </c>
    </row>
    <row r="114" spans="3:18" s="15" customFormat="1" ht="15" customHeight="1" x14ac:dyDescent="0.75">
      <c r="C114" s="8" t="s">
        <v>110</v>
      </c>
      <c r="D114" s="10">
        <f>SUM(D105:D113)</f>
        <v>11618</v>
      </c>
      <c r="E114" s="10">
        <f t="shared" ref="E114:R114" si="26">SUM(E105:E113)</f>
        <v>12022</v>
      </c>
      <c r="F114" s="10">
        <f t="shared" si="26"/>
        <v>17220</v>
      </c>
      <c r="G114" s="10">
        <f t="shared" si="26"/>
        <v>12791</v>
      </c>
      <c r="H114" s="10">
        <f t="shared" si="26"/>
        <v>12471</v>
      </c>
      <c r="I114" s="10">
        <f t="shared" si="26"/>
        <v>11664</v>
      </c>
      <c r="J114" s="10">
        <f t="shared" si="26"/>
        <v>10646</v>
      </c>
      <c r="K114" s="10">
        <f t="shared" si="26"/>
        <v>11798</v>
      </c>
      <c r="L114" s="10">
        <f t="shared" si="26"/>
        <v>12314</v>
      </c>
      <c r="M114" s="10">
        <f t="shared" si="26"/>
        <v>21162</v>
      </c>
      <c r="N114" s="10">
        <f t="shared" si="26"/>
        <v>7602</v>
      </c>
      <c r="O114" s="10">
        <f t="shared" si="26"/>
        <v>13490</v>
      </c>
      <c r="P114" s="10"/>
      <c r="Q114" s="10">
        <f t="shared" si="26"/>
        <v>154798</v>
      </c>
      <c r="R114" s="10">
        <f t="shared" si="26"/>
        <v>1446.7102803738317</v>
      </c>
    </row>
    <row r="115" spans="3:18" ht="15" customHeight="1" x14ac:dyDescent="0.75">
      <c r="C115" s="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3:18" ht="15" customHeight="1" x14ac:dyDescent="0.75">
      <c r="C116" s="8" t="s">
        <v>120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3:18" ht="15" customHeight="1" x14ac:dyDescent="0.75">
      <c r="C117" s="9" t="s">
        <v>98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45572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4"/>
      <c r="Q117" s="4">
        <f>SUM(D117:P117)</f>
        <v>45572</v>
      </c>
      <c r="R117" s="4">
        <f>+IFERROR(($Q117/R$4),0)</f>
        <v>425.90654205607478</v>
      </c>
    </row>
    <row r="118" spans="3:18" ht="15" customHeight="1" x14ac:dyDescent="0.75">
      <c r="C118" s="9" t="s">
        <v>99</v>
      </c>
      <c r="D118" s="21">
        <v>61813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56877</v>
      </c>
      <c r="M118" s="21">
        <v>0</v>
      </c>
      <c r="N118" s="21">
        <v>0</v>
      </c>
      <c r="O118" s="21">
        <v>0</v>
      </c>
      <c r="P118" s="18"/>
      <c r="Q118" s="18">
        <f>SUM(D118:P118)</f>
        <v>118690</v>
      </c>
      <c r="R118" s="18">
        <f>+IFERROR(($Q118/R$4),0)</f>
        <v>1109.252336448598</v>
      </c>
    </row>
    <row r="119" spans="3:18" ht="15" customHeight="1" x14ac:dyDescent="0.75">
      <c r="C119" s="9" t="s">
        <v>100</v>
      </c>
      <c r="D119" s="22">
        <v>458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439</v>
      </c>
      <c r="M119" s="22">
        <v>0</v>
      </c>
      <c r="N119" s="22">
        <v>0</v>
      </c>
      <c r="O119" s="22">
        <v>0</v>
      </c>
      <c r="P119" s="19"/>
      <c r="Q119" s="18">
        <f>SUM(D119:P119)</f>
        <v>897</v>
      </c>
      <c r="R119" s="18">
        <f>+IFERROR(($Q119/R$4),0)</f>
        <v>8.3831775700934585</v>
      </c>
    </row>
    <row r="120" spans="3:18" s="15" customFormat="1" ht="15" customHeight="1" x14ac:dyDescent="0.75">
      <c r="C120" s="8" t="s">
        <v>121</v>
      </c>
      <c r="D120" s="10">
        <f>SUM(D117:D119)</f>
        <v>62271</v>
      </c>
      <c r="E120" s="10">
        <f t="shared" ref="E120:R120" si="27">SUM(E117:E119)</f>
        <v>0</v>
      </c>
      <c r="F120" s="10">
        <f t="shared" si="27"/>
        <v>0</v>
      </c>
      <c r="G120" s="10">
        <f t="shared" si="27"/>
        <v>0</v>
      </c>
      <c r="H120" s="10">
        <f t="shared" si="27"/>
        <v>0</v>
      </c>
      <c r="I120" s="10">
        <f t="shared" si="27"/>
        <v>0</v>
      </c>
      <c r="J120" s="10">
        <f t="shared" si="27"/>
        <v>45572</v>
      </c>
      <c r="K120" s="10">
        <f t="shared" si="27"/>
        <v>0</v>
      </c>
      <c r="L120" s="10">
        <f t="shared" si="27"/>
        <v>57316</v>
      </c>
      <c r="M120" s="10">
        <f t="shared" si="27"/>
        <v>0</v>
      </c>
      <c r="N120" s="10">
        <f t="shared" si="27"/>
        <v>0</v>
      </c>
      <c r="O120" s="10">
        <f t="shared" si="27"/>
        <v>0</v>
      </c>
      <c r="P120" s="10"/>
      <c r="Q120" s="10">
        <f t="shared" si="27"/>
        <v>165159</v>
      </c>
      <c r="R120" s="10">
        <f t="shared" si="27"/>
        <v>1543.5420560747664</v>
      </c>
    </row>
    <row r="121" spans="3:18" ht="3" customHeight="1" x14ac:dyDescent="0.75">
      <c r="C121" s="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3:18" ht="15" customHeight="1" x14ac:dyDescent="0.75">
      <c r="C122" s="8" t="s">
        <v>111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3:18" ht="15" customHeight="1" x14ac:dyDescent="0.75">
      <c r="C123" s="9" t="s">
        <v>122</v>
      </c>
      <c r="D123" s="23">
        <v>3780</v>
      </c>
      <c r="E123" s="23">
        <v>3792</v>
      </c>
      <c r="F123" s="23">
        <v>3045</v>
      </c>
      <c r="G123" s="23">
        <v>3037</v>
      </c>
      <c r="H123" s="23">
        <v>3169</v>
      </c>
      <c r="I123" s="23">
        <v>3235</v>
      </c>
      <c r="J123" s="23">
        <v>3631</v>
      </c>
      <c r="K123" s="23">
        <v>3630</v>
      </c>
      <c r="L123" s="23">
        <v>3791</v>
      </c>
      <c r="M123" s="23">
        <v>3820</v>
      </c>
      <c r="N123" s="23">
        <v>3811</v>
      </c>
      <c r="O123" s="23">
        <v>4180</v>
      </c>
      <c r="P123" s="6"/>
      <c r="Q123" s="4">
        <f>SUM(D123:P123)</f>
        <v>42921</v>
      </c>
      <c r="R123" s="4">
        <f>+IFERROR(($Q123/R$4),0)</f>
        <v>401.13084112149534</v>
      </c>
    </row>
    <row r="124" spans="3:18" s="15" customFormat="1" ht="15" customHeight="1" x14ac:dyDescent="0.75">
      <c r="C124" s="8" t="s">
        <v>123</v>
      </c>
      <c r="D124" s="10">
        <f>SUM(D123)</f>
        <v>3780</v>
      </c>
      <c r="E124" s="10">
        <f t="shared" ref="E124:R124" si="28">SUM(E123)</f>
        <v>3792</v>
      </c>
      <c r="F124" s="10">
        <f t="shared" si="28"/>
        <v>3045</v>
      </c>
      <c r="G124" s="10">
        <f t="shared" si="28"/>
        <v>3037</v>
      </c>
      <c r="H124" s="10">
        <f t="shared" si="28"/>
        <v>3169</v>
      </c>
      <c r="I124" s="10">
        <f t="shared" si="28"/>
        <v>3235</v>
      </c>
      <c r="J124" s="10">
        <f t="shared" si="28"/>
        <v>3631</v>
      </c>
      <c r="K124" s="10">
        <f t="shared" si="28"/>
        <v>3630</v>
      </c>
      <c r="L124" s="10">
        <f t="shared" si="28"/>
        <v>3791</v>
      </c>
      <c r="M124" s="10">
        <f t="shared" si="28"/>
        <v>3820</v>
      </c>
      <c r="N124" s="10">
        <f t="shared" si="28"/>
        <v>3811</v>
      </c>
      <c r="O124" s="10">
        <f t="shared" si="28"/>
        <v>4180</v>
      </c>
      <c r="P124" s="10"/>
      <c r="Q124" s="10">
        <f t="shared" si="28"/>
        <v>42921</v>
      </c>
      <c r="R124" s="10">
        <f t="shared" si="28"/>
        <v>401.13084112149534</v>
      </c>
    </row>
    <row r="125" spans="3:18" ht="3" customHeight="1" x14ac:dyDescent="0.75">
      <c r="C125" s="3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3:18" s="15" customFormat="1" ht="15" customHeight="1" x14ac:dyDescent="0.75">
      <c r="C126" s="8" t="s">
        <v>101</v>
      </c>
      <c r="D126" s="10">
        <f>+SUM(D46,D61,D69,D89,D97,D102,D114,D120,D124)</f>
        <v>103464</v>
      </c>
      <c r="E126" s="10">
        <f t="shared" ref="E126:Q126" si="29">+SUM(E46,E61,E69,E89,E97,E102,E114,E120,E124)</f>
        <v>40576</v>
      </c>
      <c r="F126" s="10">
        <f t="shared" si="29"/>
        <v>50599</v>
      </c>
      <c r="G126" s="10">
        <f t="shared" si="29"/>
        <v>41394</v>
      </c>
      <c r="H126" s="10">
        <f t="shared" si="29"/>
        <v>37767</v>
      </c>
      <c r="I126" s="10">
        <f t="shared" si="29"/>
        <v>42413</v>
      </c>
      <c r="J126" s="10">
        <f t="shared" si="29"/>
        <v>84492</v>
      </c>
      <c r="K126" s="10">
        <f t="shared" si="29"/>
        <v>37642</v>
      </c>
      <c r="L126" s="10">
        <f t="shared" si="29"/>
        <v>97898</v>
      </c>
      <c r="M126" s="10">
        <f t="shared" si="29"/>
        <v>40675</v>
      </c>
      <c r="N126" s="10">
        <f t="shared" si="29"/>
        <v>35246</v>
      </c>
      <c r="O126" s="10">
        <f t="shared" si="29"/>
        <v>40035</v>
      </c>
      <c r="P126" s="10"/>
      <c r="Q126" s="10">
        <f t="shared" si="29"/>
        <v>652201</v>
      </c>
      <c r="R126" s="10">
        <f t="shared" ref="R126" si="30">+SUM(R46,R61,R69,R89,R97,R102,R114,R120,R124)</f>
        <v>6095.3364485981301</v>
      </c>
    </row>
    <row r="127" spans="3:18" s="15" customFormat="1" ht="3" customHeight="1" x14ac:dyDescent="0.75"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3:18" s="15" customFormat="1" ht="15" customHeight="1" x14ac:dyDescent="0.75">
      <c r="C128" s="8" t="s">
        <v>0</v>
      </c>
      <c r="D128" s="10">
        <f>+SUM(D33,-D126)</f>
        <v>34071</v>
      </c>
      <c r="E128" s="10">
        <f t="shared" ref="E128:Q128" si="31">+SUM(E33,-E126)</f>
        <v>97317</v>
      </c>
      <c r="F128" s="10">
        <f t="shared" si="31"/>
        <v>60252</v>
      </c>
      <c r="G128" s="10">
        <f t="shared" si="31"/>
        <v>69061</v>
      </c>
      <c r="H128" s="10">
        <f t="shared" si="31"/>
        <v>77461</v>
      </c>
      <c r="I128" s="10">
        <f t="shared" si="31"/>
        <v>75235</v>
      </c>
      <c r="J128" s="10">
        <f t="shared" si="31"/>
        <v>47642</v>
      </c>
      <c r="K128" s="10">
        <f t="shared" si="31"/>
        <v>94343</v>
      </c>
      <c r="L128" s="10">
        <f t="shared" si="31"/>
        <v>40077</v>
      </c>
      <c r="M128" s="10">
        <f t="shared" si="31"/>
        <v>98243</v>
      </c>
      <c r="N128" s="10">
        <f t="shared" si="31"/>
        <v>103345</v>
      </c>
      <c r="O128" s="10">
        <f t="shared" si="31"/>
        <v>111975</v>
      </c>
      <c r="P128" s="10"/>
      <c r="Q128" s="10">
        <f t="shared" si="31"/>
        <v>909022</v>
      </c>
      <c r="R128" s="10">
        <f t="shared" ref="R128" si="32">+SUM(R33,-R126)</f>
        <v>8495.5327102803749</v>
      </c>
    </row>
  </sheetData>
  <pageMargins left="0.7" right="0.7" top="0.7" bottom="0.7" header="0.5" footer="0.5"/>
  <pageSetup paperSize="5" fitToHeight="990" orientation="landscape" useFirstPageNumber="1"/>
  <headerFooter alignWithMargins="0">
    <oddHeader>&amp;R&amp;B&amp;D &amp;T</oddHeader>
    <oddFooter>&amp;C&amp;B Page &amp;P of &amp;N</oddFooter>
  </headerFooter>
  <rowBreaks count="1" manualBreakCount="1">
    <brk id="40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F1CEC2-39AE-4091-AD1A-8CC36D6E8F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428706-39D8-467E-814E-22E93FEB52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72A472-2A58-4B49-8AAB-7B912EE4E5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 Month Statement-camb</vt:lpstr>
      <vt:lpstr>'12 Month Statement-camb'!Print_Titles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Mangini</dc:creator>
  <cp:lastModifiedBy>Matt Borgeson</cp:lastModifiedBy>
  <dcterms:created xsi:type="dcterms:W3CDTF">2021-06-23T23:53:58Z</dcterms:created>
  <dcterms:modified xsi:type="dcterms:W3CDTF">2021-07-28T18:03:18Z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