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Sunrise on the Rail (Mesa, AZ)/Support and Info/"/>
    </mc:Choice>
  </mc:AlternateContent>
  <xr:revisionPtr revIDLastSave="59" documentId="11_A3919D25BF1DDDDD9864699B7C92B52193249B88" xr6:coauthVersionLast="47" xr6:coauthVersionMax="47" xr10:uidLastSave="{FCF7C888-5469-4D6F-BB4E-EBEDD55B7E89}"/>
  <bookViews>
    <workbookView xWindow="-105" yWindow="0" windowWidth="26010" windowHeight="20985" xr2:uid="{00000000-000D-0000-FFFF-FFFF00000000}"/>
  </bookViews>
  <sheets>
    <sheet name="Income Statement" sheetId="1" r:id="rId1"/>
  </sheets>
  <definedNames>
    <definedName name="_xlnm.Print_Titles" localSheetId="0">'Income Statement'!$7:$7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2" i="1" l="1"/>
  <c r="P203" i="1"/>
  <c r="O203" i="1"/>
  <c r="P132" i="1"/>
  <c r="P123" i="1"/>
  <c r="AH202" i="1"/>
  <c r="AH194" i="1"/>
  <c r="AH193" i="1"/>
  <c r="AH188" i="1"/>
  <c r="AH18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171" i="1"/>
  <c r="AH163" i="1"/>
  <c r="O163" i="1"/>
  <c r="AH162" i="1"/>
  <c r="AA236" i="1"/>
  <c r="I236" i="1" s="1"/>
  <c r="T236" i="1"/>
  <c r="S236" i="1"/>
  <c r="R236" i="1"/>
  <c r="T234" i="1"/>
  <c r="S234" i="1"/>
  <c r="R234" i="1"/>
  <c r="AB232" i="1"/>
  <c r="J232" i="1" s="1"/>
  <c r="Z232" i="1"/>
  <c r="H232" i="1" s="1"/>
  <c r="Y232" i="1"/>
  <c r="G232" i="1" s="1"/>
  <c r="T232" i="1"/>
  <c r="S232" i="1"/>
  <c r="R232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V232" i="1" s="1"/>
  <c r="D232" i="1" s="1"/>
  <c r="U228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U232" i="1" s="1"/>
  <c r="C232" i="1" s="1"/>
  <c r="AG226" i="1"/>
  <c r="AF226" i="1"/>
  <c r="AE226" i="1"/>
  <c r="AE232" i="1" s="1"/>
  <c r="M232" i="1" s="1"/>
  <c r="AD226" i="1"/>
  <c r="AC226" i="1"/>
  <c r="AB226" i="1"/>
  <c r="AA226" i="1"/>
  <c r="Z226" i="1"/>
  <c r="Y226" i="1"/>
  <c r="X226" i="1"/>
  <c r="W226" i="1"/>
  <c r="W232" i="1" s="1"/>
  <c r="E232" i="1" s="1"/>
  <c r="V226" i="1"/>
  <c r="U226" i="1"/>
  <c r="AF223" i="1"/>
  <c r="AC223" i="1"/>
  <c r="K223" i="1" s="1"/>
  <c r="X223" i="1"/>
  <c r="F223" i="1" s="1"/>
  <c r="T223" i="1"/>
  <c r="S223" i="1"/>
  <c r="R223" i="1"/>
  <c r="N223" i="1"/>
  <c r="C223" i="1"/>
  <c r="AG222" i="1"/>
  <c r="AF222" i="1"/>
  <c r="AE222" i="1"/>
  <c r="AD222" i="1"/>
  <c r="AC222" i="1"/>
  <c r="AB222" i="1"/>
  <c r="AB223" i="1" s="1"/>
  <c r="J223" i="1" s="1"/>
  <c r="AA222" i="1"/>
  <c r="Z222" i="1"/>
  <c r="Y222" i="1"/>
  <c r="X222" i="1"/>
  <c r="W222" i="1"/>
  <c r="V222" i="1"/>
  <c r="U222" i="1"/>
  <c r="U223" i="1" s="1"/>
  <c r="AG221" i="1"/>
  <c r="AF221" i="1"/>
  <c r="AE221" i="1"/>
  <c r="AE223" i="1" s="1"/>
  <c r="M223" i="1" s="1"/>
  <c r="AD221" i="1"/>
  <c r="AD223" i="1" s="1"/>
  <c r="L223" i="1" s="1"/>
  <c r="AC221" i="1"/>
  <c r="AB221" i="1"/>
  <c r="AA221" i="1"/>
  <c r="AA223" i="1" s="1"/>
  <c r="I223" i="1" s="1"/>
  <c r="Z221" i="1"/>
  <c r="Y221" i="1"/>
  <c r="Y223" i="1" s="1"/>
  <c r="G223" i="1" s="1"/>
  <c r="X221" i="1"/>
  <c r="W221" i="1"/>
  <c r="W223" i="1" s="1"/>
  <c r="E223" i="1" s="1"/>
  <c r="V221" i="1"/>
  <c r="V223" i="1" s="1"/>
  <c r="D223" i="1" s="1"/>
  <c r="U221" i="1"/>
  <c r="T218" i="1"/>
  <c r="S218" i="1"/>
  <c r="R218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AG208" i="1"/>
  <c r="AF208" i="1"/>
  <c r="AE208" i="1"/>
  <c r="AD208" i="1"/>
  <c r="AC208" i="1"/>
  <c r="AB208" i="1"/>
  <c r="AA208" i="1"/>
  <c r="Z208" i="1"/>
  <c r="Y208" i="1"/>
  <c r="Y218" i="1" s="1"/>
  <c r="G218" i="1" s="1"/>
  <c r="X208" i="1"/>
  <c r="W208" i="1"/>
  <c r="V208" i="1"/>
  <c r="U208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AG206" i="1"/>
  <c r="AF206" i="1"/>
  <c r="AE206" i="1"/>
  <c r="AD206" i="1"/>
  <c r="AC206" i="1"/>
  <c r="AB206" i="1"/>
  <c r="AA206" i="1"/>
  <c r="AA218" i="1" s="1"/>
  <c r="I218" i="1" s="1"/>
  <c r="Z206" i="1"/>
  <c r="Y206" i="1"/>
  <c r="X206" i="1"/>
  <c r="W206" i="1"/>
  <c r="V206" i="1"/>
  <c r="U206" i="1"/>
  <c r="AG205" i="1"/>
  <c r="AF205" i="1"/>
  <c r="AE205" i="1"/>
  <c r="AE218" i="1" s="1"/>
  <c r="M218" i="1" s="1"/>
  <c r="AD205" i="1"/>
  <c r="AC205" i="1"/>
  <c r="AB205" i="1"/>
  <c r="AB218" i="1" s="1"/>
  <c r="J218" i="1" s="1"/>
  <c r="AA205" i="1"/>
  <c r="Z205" i="1"/>
  <c r="Y205" i="1"/>
  <c r="X205" i="1"/>
  <c r="X218" i="1" s="1"/>
  <c r="F218" i="1" s="1"/>
  <c r="W205" i="1"/>
  <c r="W218" i="1" s="1"/>
  <c r="E218" i="1" s="1"/>
  <c r="V205" i="1"/>
  <c r="U205" i="1"/>
  <c r="T202" i="1"/>
  <c r="S202" i="1"/>
  <c r="R202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AG176" i="1"/>
  <c r="AF176" i="1"/>
  <c r="AF234" i="1" s="1"/>
  <c r="N234" i="1" s="1"/>
  <c r="AE176" i="1"/>
  <c r="AD176" i="1"/>
  <c r="AC176" i="1"/>
  <c r="AB176" i="1"/>
  <c r="AA176" i="1"/>
  <c r="Z176" i="1"/>
  <c r="Y176" i="1"/>
  <c r="X176" i="1"/>
  <c r="W176" i="1"/>
  <c r="V176" i="1"/>
  <c r="U176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V202" i="1" s="1"/>
  <c r="D202" i="1" s="1"/>
  <c r="U175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AG173" i="1"/>
  <c r="AF173" i="1"/>
  <c r="AE173" i="1"/>
  <c r="AD173" i="1"/>
  <c r="AC173" i="1"/>
  <c r="AB173" i="1"/>
  <c r="AA173" i="1"/>
  <c r="Z173" i="1"/>
  <c r="Y173" i="1"/>
  <c r="X173" i="1"/>
  <c r="W173" i="1"/>
  <c r="W202" i="1" s="1"/>
  <c r="E202" i="1" s="1"/>
  <c r="V173" i="1"/>
  <c r="U173" i="1"/>
  <c r="AG172" i="1"/>
  <c r="AF172" i="1"/>
  <c r="AE172" i="1"/>
  <c r="AD172" i="1"/>
  <c r="AC172" i="1"/>
  <c r="AC234" i="1" s="1"/>
  <c r="K234" i="1" s="1"/>
  <c r="AB172" i="1"/>
  <c r="AB234" i="1" s="1"/>
  <c r="J234" i="1" s="1"/>
  <c r="AA172" i="1"/>
  <c r="Z172" i="1"/>
  <c r="Y172" i="1"/>
  <c r="X172" i="1"/>
  <c r="W172" i="1"/>
  <c r="V172" i="1"/>
  <c r="U172" i="1"/>
  <c r="U234" i="1" s="1"/>
  <c r="C234" i="1" s="1"/>
  <c r="AG171" i="1"/>
  <c r="AG234" i="1" s="1"/>
  <c r="O234" i="1" s="1"/>
  <c r="AF171" i="1"/>
  <c r="AE171" i="1"/>
  <c r="AD171" i="1"/>
  <c r="AC171" i="1"/>
  <c r="AB171" i="1"/>
  <c r="AA171" i="1"/>
  <c r="Z171" i="1"/>
  <c r="Z202" i="1" s="1"/>
  <c r="H202" i="1" s="1"/>
  <c r="Y171" i="1"/>
  <c r="Y202" i="1" s="1"/>
  <c r="G202" i="1" s="1"/>
  <c r="X171" i="1"/>
  <c r="W171" i="1"/>
  <c r="V171" i="1"/>
  <c r="U171" i="1"/>
  <c r="AC168" i="1"/>
  <c r="K168" i="1" s="1"/>
  <c r="AB168" i="1"/>
  <c r="J168" i="1" s="1"/>
  <c r="Z168" i="1"/>
  <c r="U168" i="1"/>
  <c r="T168" i="1"/>
  <c r="S168" i="1"/>
  <c r="R168" i="1"/>
  <c r="O168" i="1"/>
  <c r="M168" i="1"/>
  <c r="H168" i="1"/>
  <c r="C168" i="1"/>
  <c r="AG167" i="1"/>
  <c r="AF167" i="1"/>
  <c r="AE167" i="1"/>
  <c r="AD167" i="1"/>
  <c r="AD168" i="1" s="1"/>
  <c r="L168" i="1" s="1"/>
  <c r="AC167" i="1"/>
  <c r="AB167" i="1"/>
  <c r="AA167" i="1"/>
  <c r="Z167" i="1"/>
  <c r="Y167" i="1"/>
  <c r="X167" i="1"/>
  <c r="W167" i="1"/>
  <c r="V167" i="1"/>
  <c r="V168" i="1" s="1"/>
  <c r="D168" i="1" s="1"/>
  <c r="U167" i="1"/>
  <c r="AG166" i="1"/>
  <c r="AG168" i="1" s="1"/>
  <c r="AF166" i="1"/>
  <c r="AF168" i="1" s="1"/>
  <c r="N168" i="1" s="1"/>
  <c r="AE166" i="1"/>
  <c r="AE168" i="1" s="1"/>
  <c r="AD166" i="1"/>
  <c r="AC166" i="1"/>
  <c r="AB166" i="1"/>
  <c r="AA166" i="1"/>
  <c r="Z166" i="1"/>
  <c r="Y166" i="1"/>
  <c r="X166" i="1"/>
  <c r="W166" i="1"/>
  <c r="V166" i="1"/>
  <c r="U166" i="1"/>
  <c r="T162" i="1"/>
  <c r="S162" i="1"/>
  <c r="R162" i="1"/>
  <c r="T160" i="1"/>
  <c r="S160" i="1"/>
  <c r="R160" i="1"/>
  <c r="AD158" i="1"/>
  <c r="AC158" i="1"/>
  <c r="K158" i="1" s="1"/>
  <c r="AA158" i="1"/>
  <c r="I158" i="1" s="1"/>
  <c r="Z158" i="1"/>
  <c r="H158" i="1" s="1"/>
  <c r="X158" i="1"/>
  <c r="W158" i="1"/>
  <c r="V158" i="1"/>
  <c r="T158" i="1"/>
  <c r="S158" i="1"/>
  <c r="R158" i="1"/>
  <c r="L158" i="1"/>
  <c r="F158" i="1"/>
  <c r="E158" i="1"/>
  <c r="D158" i="1"/>
  <c r="C158" i="1"/>
  <c r="AG157" i="1"/>
  <c r="AG158" i="1" s="1"/>
  <c r="O158" i="1" s="1"/>
  <c r="AF157" i="1"/>
  <c r="AF158" i="1" s="1"/>
  <c r="N158" i="1" s="1"/>
  <c r="AE157" i="1"/>
  <c r="AE158" i="1" s="1"/>
  <c r="M158" i="1" s="1"/>
  <c r="AD157" i="1"/>
  <c r="AC157" i="1"/>
  <c r="AB157" i="1"/>
  <c r="AB158" i="1" s="1"/>
  <c r="J158" i="1" s="1"/>
  <c r="AA157" i="1"/>
  <c r="Z157" i="1"/>
  <c r="Y157" i="1"/>
  <c r="Y158" i="1" s="1"/>
  <c r="G158" i="1" s="1"/>
  <c r="X157" i="1"/>
  <c r="W157" i="1"/>
  <c r="V157" i="1"/>
  <c r="U157" i="1"/>
  <c r="U158" i="1" s="1"/>
  <c r="AG154" i="1"/>
  <c r="O154" i="1" s="1"/>
  <c r="AF154" i="1"/>
  <c r="N154" i="1" s="1"/>
  <c r="AE154" i="1"/>
  <c r="X154" i="1"/>
  <c r="F154" i="1" s="1"/>
  <c r="W154" i="1"/>
  <c r="E154" i="1" s="1"/>
  <c r="T154" i="1"/>
  <c r="S154" i="1"/>
  <c r="R154" i="1"/>
  <c r="M154" i="1"/>
  <c r="J154" i="1"/>
  <c r="H154" i="1"/>
  <c r="AG153" i="1"/>
  <c r="AF153" i="1"/>
  <c r="AE153" i="1"/>
  <c r="AD153" i="1"/>
  <c r="AC153" i="1"/>
  <c r="AC154" i="1" s="1"/>
  <c r="K154" i="1" s="1"/>
  <c r="AB153" i="1"/>
  <c r="AA153" i="1"/>
  <c r="Z153" i="1"/>
  <c r="Y153" i="1"/>
  <c r="Y154" i="1" s="1"/>
  <c r="G154" i="1" s="1"/>
  <c r="X153" i="1"/>
  <c r="W153" i="1"/>
  <c r="V153" i="1"/>
  <c r="U153" i="1"/>
  <c r="U154" i="1" s="1"/>
  <c r="C154" i="1" s="1"/>
  <c r="AG152" i="1"/>
  <c r="AF152" i="1"/>
  <c r="AE152" i="1"/>
  <c r="AD152" i="1"/>
  <c r="AC152" i="1"/>
  <c r="AB152" i="1"/>
  <c r="AB154" i="1" s="1"/>
  <c r="AA152" i="1"/>
  <c r="AA154" i="1" s="1"/>
  <c r="I154" i="1" s="1"/>
  <c r="Z152" i="1"/>
  <c r="Z154" i="1" s="1"/>
  <c r="Y152" i="1"/>
  <c r="X152" i="1"/>
  <c r="W152" i="1"/>
  <c r="V152" i="1"/>
  <c r="U152" i="1"/>
  <c r="Y149" i="1"/>
  <c r="G149" i="1" s="1"/>
  <c r="X149" i="1"/>
  <c r="F149" i="1" s="1"/>
  <c r="T149" i="1"/>
  <c r="S149" i="1"/>
  <c r="R149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V149" i="1" s="1"/>
  <c r="D149" i="1" s="1"/>
  <c r="U147" i="1"/>
  <c r="AG146" i="1"/>
  <c r="AF146" i="1"/>
  <c r="AF149" i="1" s="1"/>
  <c r="N149" i="1" s="1"/>
  <c r="AE146" i="1"/>
  <c r="AD146" i="1"/>
  <c r="AC146" i="1"/>
  <c r="AB146" i="1"/>
  <c r="AA146" i="1"/>
  <c r="Z146" i="1"/>
  <c r="Y146" i="1"/>
  <c r="X146" i="1"/>
  <c r="W146" i="1"/>
  <c r="V146" i="1"/>
  <c r="U146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AG143" i="1"/>
  <c r="AG149" i="1" s="1"/>
  <c r="O149" i="1" s="1"/>
  <c r="AF143" i="1"/>
  <c r="AE143" i="1"/>
  <c r="AE149" i="1" s="1"/>
  <c r="M149" i="1" s="1"/>
  <c r="AD143" i="1"/>
  <c r="AD149" i="1" s="1"/>
  <c r="L149" i="1" s="1"/>
  <c r="AC143" i="1"/>
  <c r="AB143" i="1"/>
  <c r="AA143" i="1"/>
  <c r="Z143" i="1"/>
  <c r="Y143" i="1"/>
  <c r="X143" i="1"/>
  <c r="W143" i="1"/>
  <c r="W149" i="1" s="1"/>
  <c r="E149" i="1" s="1"/>
  <c r="V143" i="1"/>
  <c r="U143" i="1"/>
  <c r="T140" i="1"/>
  <c r="S140" i="1"/>
  <c r="R140" i="1"/>
  <c r="AG139" i="1"/>
  <c r="AF139" i="1"/>
  <c r="AE139" i="1"/>
  <c r="AD139" i="1"/>
  <c r="AC139" i="1"/>
  <c r="AB139" i="1"/>
  <c r="AB140" i="1" s="1"/>
  <c r="J140" i="1" s="1"/>
  <c r="AA139" i="1"/>
  <c r="Z139" i="1"/>
  <c r="Y139" i="1"/>
  <c r="X139" i="1"/>
  <c r="W139" i="1"/>
  <c r="V139" i="1"/>
  <c r="U139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AG137" i="1"/>
  <c r="AF137" i="1"/>
  <c r="AE137" i="1"/>
  <c r="AD137" i="1"/>
  <c r="AD140" i="1" s="1"/>
  <c r="L140" i="1" s="1"/>
  <c r="AC137" i="1"/>
  <c r="AB137" i="1"/>
  <c r="AA137" i="1"/>
  <c r="Z137" i="1"/>
  <c r="Y137" i="1"/>
  <c r="X137" i="1"/>
  <c r="W137" i="1"/>
  <c r="V137" i="1"/>
  <c r="U137" i="1"/>
  <c r="AG136" i="1"/>
  <c r="AF136" i="1"/>
  <c r="AE136" i="1"/>
  <c r="AD136" i="1"/>
  <c r="AC136" i="1"/>
  <c r="AB136" i="1"/>
  <c r="AA136" i="1"/>
  <c r="AA140" i="1" s="1"/>
  <c r="I140" i="1" s="1"/>
  <c r="Z136" i="1"/>
  <c r="Z140" i="1" s="1"/>
  <c r="H140" i="1" s="1"/>
  <c r="Y136" i="1"/>
  <c r="X136" i="1"/>
  <c r="W136" i="1"/>
  <c r="V136" i="1"/>
  <c r="U136" i="1"/>
  <c r="AG135" i="1"/>
  <c r="AF135" i="1"/>
  <c r="AE135" i="1"/>
  <c r="AE140" i="1" s="1"/>
  <c r="M140" i="1" s="1"/>
  <c r="AD135" i="1"/>
  <c r="AC135" i="1"/>
  <c r="AC140" i="1" s="1"/>
  <c r="K140" i="1" s="1"/>
  <c r="AB135" i="1"/>
  <c r="AA135" i="1"/>
  <c r="Z135" i="1"/>
  <c r="Y135" i="1"/>
  <c r="X135" i="1"/>
  <c r="W135" i="1"/>
  <c r="W140" i="1" s="1"/>
  <c r="E140" i="1" s="1"/>
  <c r="V135" i="1"/>
  <c r="U135" i="1"/>
  <c r="U140" i="1" s="1"/>
  <c r="C140" i="1" s="1"/>
  <c r="T132" i="1"/>
  <c r="S132" i="1"/>
  <c r="R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AG127" i="1"/>
  <c r="AF127" i="1"/>
  <c r="AE127" i="1"/>
  <c r="AD127" i="1"/>
  <c r="AC127" i="1"/>
  <c r="AB127" i="1"/>
  <c r="AA127" i="1"/>
  <c r="Z127" i="1"/>
  <c r="Y127" i="1"/>
  <c r="Y132" i="1" s="1"/>
  <c r="G132" i="1" s="1"/>
  <c r="X127" i="1"/>
  <c r="X132" i="1" s="1"/>
  <c r="F132" i="1" s="1"/>
  <c r="W127" i="1"/>
  <c r="V127" i="1"/>
  <c r="U127" i="1"/>
  <c r="AG126" i="1"/>
  <c r="AF126" i="1"/>
  <c r="AE126" i="1"/>
  <c r="AD126" i="1"/>
  <c r="AC126" i="1"/>
  <c r="AC132" i="1" s="1"/>
  <c r="K132" i="1" s="1"/>
  <c r="AB126" i="1"/>
  <c r="AB132" i="1" s="1"/>
  <c r="J132" i="1" s="1"/>
  <c r="AA126" i="1"/>
  <c r="Z126" i="1"/>
  <c r="Z132" i="1" s="1"/>
  <c r="H132" i="1" s="1"/>
  <c r="Y126" i="1"/>
  <c r="X126" i="1"/>
  <c r="W126" i="1"/>
  <c r="V126" i="1"/>
  <c r="U126" i="1"/>
  <c r="T123" i="1"/>
  <c r="S123" i="1"/>
  <c r="R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AG105" i="1"/>
  <c r="AF105" i="1"/>
  <c r="AE105" i="1"/>
  <c r="AE123" i="1" s="1"/>
  <c r="M123" i="1" s="1"/>
  <c r="AD105" i="1"/>
  <c r="AC105" i="1"/>
  <c r="AB105" i="1"/>
  <c r="AA105" i="1"/>
  <c r="Z105" i="1"/>
  <c r="Y105" i="1"/>
  <c r="X105" i="1"/>
  <c r="W105" i="1"/>
  <c r="V105" i="1"/>
  <c r="U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AG103" i="1"/>
  <c r="AG123" i="1" s="1"/>
  <c r="O123" i="1" s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AG101" i="1"/>
  <c r="AF101" i="1"/>
  <c r="AE101" i="1"/>
  <c r="AD101" i="1"/>
  <c r="AC101" i="1"/>
  <c r="AB101" i="1"/>
  <c r="AA101" i="1"/>
  <c r="Z101" i="1"/>
  <c r="Y101" i="1"/>
  <c r="Y123" i="1" s="1"/>
  <c r="G123" i="1" s="1"/>
  <c r="X101" i="1"/>
  <c r="W101" i="1"/>
  <c r="V101" i="1"/>
  <c r="U101" i="1"/>
  <c r="AG100" i="1"/>
  <c r="AF100" i="1"/>
  <c r="AF123" i="1" s="1"/>
  <c r="N123" i="1" s="1"/>
  <c r="AE100" i="1"/>
  <c r="AD100" i="1"/>
  <c r="AC100" i="1"/>
  <c r="AB100" i="1"/>
  <c r="AA100" i="1"/>
  <c r="Z100" i="1"/>
  <c r="Z123" i="1" s="1"/>
  <c r="H123" i="1" s="1"/>
  <c r="Y100" i="1"/>
  <c r="X100" i="1"/>
  <c r="X123" i="1" s="1"/>
  <c r="F123" i="1" s="1"/>
  <c r="W100" i="1"/>
  <c r="V100" i="1"/>
  <c r="U100" i="1"/>
  <c r="AG99" i="1"/>
  <c r="AF99" i="1"/>
  <c r="AE99" i="1"/>
  <c r="AD99" i="1"/>
  <c r="AC99" i="1"/>
  <c r="AC123" i="1" s="1"/>
  <c r="K123" i="1" s="1"/>
  <c r="AB99" i="1"/>
  <c r="AA99" i="1"/>
  <c r="Z99" i="1"/>
  <c r="Y99" i="1"/>
  <c r="X99" i="1"/>
  <c r="W99" i="1"/>
  <c r="W123" i="1" s="1"/>
  <c r="E123" i="1" s="1"/>
  <c r="V99" i="1"/>
  <c r="U99" i="1"/>
  <c r="U123" i="1" s="1"/>
  <c r="C123" i="1" s="1"/>
  <c r="T96" i="1"/>
  <c r="S96" i="1"/>
  <c r="R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AG89" i="1"/>
  <c r="AF89" i="1"/>
  <c r="AE89" i="1"/>
  <c r="AD89" i="1"/>
  <c r="AC89" i="1"/>
  <c r="AB89" i="1"/>
  <c r="AB96" i="1" s="1"/>
  <c r="J96" i="1" s="1"/>
  <c r="AA89" i="1"/>
  <c r="Z89" i="1"/>
  <c r="Y89" i="1"/>
  <c r="X89" i="1"/>
  <c r="W89" i="1"/>
  <c r="V89" i="1"/>
  <c r="U89" i="1"/>
  <c r="AG88" i="1"/>
  <c r="AG96" i="1" s="1"/>
  <c r="O96" i="1" s="1"/>
  <c r="AF88" i="1"/>
  <c r="AF96" i="1" s="1"/>
  <c r="N96" i="1" s="1"/>
  <c r="AE88" i="1"/>
  <c r="AE96" i="1" s="1"/>
  <c r="M96" i="1" s="1"/>
  <c r="AD88" i="1"/>
  <c r="AC88" i="1"/>
  <c r="AB88" i="1"/>
  <c r="AA88" i="1"/>
  <c r="Z88" i="1"/>
  <c r="Z96" i="1" s="1"/>
  <c r="H96" i="1" s="1"/>
  <c r="Y88" i="1"/>
  <c r="Y96" i="1" s="1"/>
  <c r="G96" i="1" s="1"/>
  <c r="X88" i="1"/>
  <c r="X96" i="1" s="1"/>
  <c r="F96" i="1" s="1"/>
  <c r="W88" i="1"/>
  <c r="W96" i="1" s="1"/>
  <c r="E96" i="1" s="1"/>
  <c r="V88" i="1"/>
  <c r="U88" i="1"/>
  <c r="U85" i="1"/>
  <c r="C85" i="1" s="1"/>
  <c r="T85" i="1"/>
  <c r="S85" i="1"/>
  <c r="R85" i="1"/>
  <c r="G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AG81" i="1"/>
  <c r="AF81" i="1"/>
  <c r="AE81" i="1"/>
  <c r="AD81" i="1"/>
  <c r="AC81" i="1"/>
  <c r="AB81" i="1"/>
  <c r="AA81" i="1"/>
  <c r="AA85" i="1" s="1"/>
  <c r="I85" i="1" s="1"/>
  <c r="Z81" i="1"/>
  <c r="Y81" i="1"/>
  <c r="X81" i="1"/>
  <c r="W81" i="1"/>
  <c r="V81" i="1"/>
  <c r="U81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AG78" i="1"/>
  <c r="AF78" i="1"/>
  <c r="AE78" i="1"/>
  <c r="AD78" i="1"/>
  <c r="AC78" i="1"/>
  <c r="AC85" i="1" s="1"/>
  <c r="K85" i="1" s="1"/>
  <c r="AB78" i="1"/>
  <c r="AA78" i="1"/>
  <c r="Z78" i="1"/>
  <c r="Z85" i="1" s="1"/>
  <c r="H85" i="1" s="1"/>
  <c r="Y78" i="1"/>
  <c r="X78" i="1"/>
  <c r="W78" i="1"/>
  <c r="V78" i="1"/>
  <c r="U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AG76" i="1"/>
  <c r="AF76" i="1"/>
  <c r="AE76" i="1"/>
  <c r="AD76" i="1"/>
  <c r="AD85" i="1" s="1"/>
  <c r="L85" i="1" s="1"/>
  <c r="AC76" i="1"/>
  <c r="AB76" i="1"/>
  <c r="AB85" i="1" s="1"/>
  <c r="J85" i="1" s="1"/>
  <c r="AA76" i="1"/>
  <c r="Z76" i="1"/>
  <c r="Y76" i="1"/>
  <c r="X76" i="1"/>
  <c r="W76" i="1"/>
  <c r="V76" i="1"/>
  <c r="U76" i="1"/>
  <c r="AG75" i="1"/>
  <c r="AG85" i="1" s="1"/>
  <c r="O85" i="1" s="1"/>
  <c r="AF75" i="1"/>
  <c r="AE75" i="1"/>
  <c r="AD75" i="1"/>
  <c r="AC75" i="1"/>
  <c r="AB75" i="1"/>
  <c r="AA75" i="1"/>
  <c r="Z75" i="1"/>
  <c r="Y75" i="1"/>
  <c r="Y85" i="1" s="1"/>
  <c r="X75" i="1"/>
  <c r="W75" i="1"/>
  <c r="V75" i="1"/>
  <c r="U75" i="1"/>
  <c r="T72" i="1"/>
  <c r="S72" i="1"/>
  <c r="R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AG59" i="1"/>
  <c r="AF59" i="1"/>
  <c r="AE59" i="1"/>
  <c r="AD59" i="1"/>
  <c r="AC59" i="1"/>
  <c r="AB59" i="1"/>
  <c r="AA59" i="1"/>
  <c r="AA160" i="1" s="1"/>
  <c r="I160" i="1" s="1"/>
  <c r="Z59" i="1"/>
  <c r="Y59" i="1"/>
  <c r="X59" i="1"/>
  <c r="W59" i="1"/>
  <c r="V59" i="1"/>
  <c r="U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AG55" i="1"/>
  <c r="AF55" i="1"/>
  <c r="AF72" i="1" s="1"/>
  <c r="N72" i="1" s="1"/>
  <c r="AE55" i="1"/>
  <c r="AD55" i="1"/>
  <c r="AC55" i="1"/>
  <c r="AB55" i="1"/>
  <c r="AA55" i="1"/>
  <c r="Z55" i="1"/>
  <c r="Y55" i="1"/>
  <c r="X55" i="1"/>
  <c r="W55" i="1"/>
  <c r="V55" i="1"/>
  <c r="U55" i="1"/>
  <c r="AG54" i="1"/>
  <c r="AF54" i="1"/>
  <c r="AE54" i="1"/>
  <c r="AD54" i="1"/>
  <c r="AD72" i="1" s="1"/>
  <c r="L72" i="1" s="1"/>
  <c r="AC54" i="1"/>
  <c r="AC160" i="1" s="1"/>
  <c r="K160" i="1" s="1"/>
  <c r="AB54" i="1"/>
  <c r="AA54" i="1"/>
  <c r="Z54" i="1"/>
  <c r="Y54" i="1"/>
  <c r="X54" i="1"/>
  <c r="X72" i="1" s="1"/>
  <c r="F72" i="1" s="1"/>
  <c r="W54" i="1"/>
  <c r="V54" i="1"/>
  <c r="V72" i="1" s="1"/>
  <c r="D72" i="1" s="1"/>
  <c r="U54" i="1"/>
  <c r="AG53" i="1"/>
  <c r="AG160" i="1" s="1"/>
  <c r="O160" i="1" s="1"/>
  <c r="AF53" i="1"/>
  <c r="AE53" i="1"/>
  <c r="AD53" i="1"/>
  <c r="AC53" i="1"/>
  <c r="AB53" i="1"/>
  <c r="AA53" i="1"/>
  <c r="Z53" i="1"/>
  <c r="Y53" i="1"/>
  <c r="Y72" i="1" s="1"/>
  <c r="G72" i="1" s="1"/>
  <c r="X53" i="1"/>
  <c r="W53" i="1"/>
  <c r="V53" i="1"/>
  <c r="U53" i="1"/>
  <c r="T49" i="1"/>
  <c r="S49" i="1"/>
  <c r="R49" i="1"/>
  <c r="T47" i="1"/>
  <c r="S47" i="1"/>
  <c r="R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G30" i="1"/>
  <c r="AF30" i="1"/>
  <c r="AE30" i="1"/>
  <c r="AD30" i="1"/>
  <c r="AD162" i="1" s="1"/>
  <c r="L162" i="1" s="1"/>
  <c r="AC30" i="1"/>
  <c r="AB30" i="1"/>
  <c r="AA30" i="1"/>
  <c r="Z30" i="1"/>
  <c r="Y30" i="1"/>
  <c r="X30" i="1"/>
  <c r="W30" i="1"/>
  <c r="V30" i="1"/>
  <c r="U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AG28" i="1"/>
  <c r="AF28" i="1"/>
  <c r="AE28" i="1"/>
  <c r="AD28" i="1"/>
  <c r="AC28" i="1"/>
  <c r="AB28" i="1"/>
  <c r="AB47" i="1" s="1"/>
  <c r="J47" i="1" s="1"/>
  <c r="AA28" i="1"/>
  <c r="Z28" i="1"/>
  <c r="Y28" i="1"/>
  <c r="Y47" i="1" s="1"/>
  <c r="G47" i="1" s="1"/>
  <c r="X28" i="1"/>
  <c r="W28" i="1"/>
  <c r="V28" i="1"/>
  <c r="U28" i="1"/>
  <c r="AG27" i="1"/>
  <c r="AG47" i="1" s="1"/>
  <c r="O47" i="1" s="1"/>
  <c r="AF27" i="1"/>
  <c r="AE27" i="1"/>
  <c r="AD27" i="1"/>
  <c r="AC27" i="1"/>
  <c r="AC47" i="1" s="1"/>
  <c r="K47" i="1" s="1"/>
  <c r="AB27" i="1"/>
  <c r="AA27" i="1"/>
  <c r="Z27" i="1"/>
  <c r="Y27" i="1"/>
  <c r="X27" i="1"/>
  <c r="W27" i="1"/>
  <c r="V27" i="1"/>
  <c r="U27" i="1"/>
  <c r="AG26" i="1"/>
  <c r="AF26" i="1"/>
  <c r="AE26" i="1"/>
  <c r="AD26" i="1"/>
  <c r="AC26" i="1"/>
  <c r="AB26" i="1"/>
  <c r="AA26" i="1"/>
  <c r="AA47" i="1" s="1"/>
  <c r="I47" i="1" s="1"/>
  <c r="Z26" i="1"/>
  <c r="Z47" i="1" s="1"/>
  <c r="H47" i="1" s="1"/>
  <c r="Y26" i="1"/>
  <c r="X26" i="1"/>
  <c r="W26" i="1"/>
  <c r="V26" i="1"/>
  <c r="U26" i="1"/>
  <c r="AG25" i="1"/>
  <c r="AF25" i="1"/>
  <c r="AE25" i="1"/>
  <c r="AD25" i="1"/>
  <c r="AC25" i="1"/>
  <c r="AB25" i="1"/>
  <c r="AA25" i="1"/>
  <c r="Z25" i="1"/>
  <c r="Y25" i="1"/>
  <c r="X25" i="1"/>
  <c r="W25" i="1"/>
  <c r="W47" i="1" s="1"/>
  <c r="E47" i="1" s="1"/>
  <c r="V25" i="1"/>
  <c r="U25" i="1"/>
  <c r="Z22" i="1"/>
  <c r="H22" i="1" s="1"/>
  <c r="Y22" i="1"/>
  <c r="G22" i="1" s="1"/>
  <c r="T22" i="1"/>
  <c r="S22" i="1"/>
  <c r="R22" i="1"/>
  <c r="AE20" i="1"/>
  <c r="M20" i="1" s="1"/>
  <c r="AD20" i="1"/>
  <c r="L20" i="1" s="1"/>
  <c r="U20" i="1"/>
  <c r="C20" i="1" s="1"/>
  <c r="T20" i="1"/>
  <c r="S20" i="1"/>
  <c r="R20" i="1"/>
  <c r="E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G17" i="1"/>
  <c r="AF17" i="1"/>
  <c r="AE17" i="1"/>
  <c r="AD17" i="1"/>
  <c r="AC17" i="1"/>
  <c r="AB17" i="1"/>
  <c r="AA17" i="1"/>
  <c r="Z17" i="1"/>
  <c r="Y17" i="1"/>
  <c r="X17" i="1"/>
  <c r="W17" i="1"/>
  <c r="V17" i="1"/>
  <c r="V20" i="1" s="1"/>
  <c r="D20" i="1" s="1"/>
  <c r="U17" i="1"/>
  <c r="AG16" i="1"/>
  <c r="AG20" i="1" s="1"/>
  <c r="O20" i="1" s="1"/>
  <c r="AF16" i="1"/>
  <c r="AE16" i="1"/>
  <c r="AD16" i="1"/>
  <c r="AC16" i="1"/>
  <c r="AB16" i="1"/>
  <c r="AA16" i="1"/>
  <c r="Z16" i="1"/>
  <c r="Y16" i="1"/>
  <c r="Y20" i="1" s="1"/>
  <c r="G20" i="1" s="1"/>
  <c r="X16" i="1"/>
  <c r="W16" i="1"/>
  <c r="V16" i="1"/>
  <c r="U16" i="1"/>
  <c r="AG15" i="1"/>
  <c r="AF15" i="1"/>
  <c r="AF20" i="1" s="1"/>
  <c r="N20" i="1" s="1"/>
  <c r="AE15" i="1"/>
  <c r="AD15" i="1"/>
  <c r="AC15" i="1"/>
  <c r="AC20" i="1" s="1"/>
  <c r="K20" i="1" s="1"/>
  <c r="AB15" i="1"/>
  <c r="AB20" i="1" s="1"/>
  <c r="J20" i="1" s="1"/>
  <c r="AA15" i="1"/>
  <c r="AA162" i="1" s="1"/>
  <c r="I162" i="1" s="1"/>
  <c r="Z15" i="1"/>
  <c r="Z20" i="1" s="1"/>
  <c r="H20" i="1" s="1"/>
  <c r="Y15" i="1"/>
  <c r="X15" i="1"/>
  <c r="X20" i="1" s="1"/>
  <c r="F20" i="1" s="1"/>
  <c r="W15" i="1"/>
  <c r="W20" i="1" s="1"/>
  <c r="V15" i="1"/>
  <c r="U15" i="1"/>
  <c r="Y12" i="1"/>
  <c r="G12" i="1" s="1"/>
  <c r="X12" i="1"/>
  <c r="F12" i="1" s="1"/>
  <c r="T12" i="1"/>
  <c r="S12" i="1"/>
  <c r="R12" i="1"/>
  <c r="AG11" i="1"/>
  <c r="AG22" i="1" s="1"/>
  <c r="O22" i="1" s="1"/>
  <c r="AF11" i="1"/>
  <c r="AF12" i="1" s="1"/>
  <c r="N12" i="1" s="1"/>
  <c r="AE11" i="1"/>
  <c r="AE49" i="1" s="1"/>
  <c r="M49" i="1" s="1"/>
  <c r="AD11" i="1"/>
  <c r="AC11" i="1"/>
  <c r="AB11" i="1"/>
  <c r="AA11" i="1"/>
  <c r="Z11" i="1"/>
  <c r="Y11" i="1"/>
  <c r="Y49" i="1" s="1"/>
  <c r="G49" i="1" s="1"/>
  <c r="X11" i="1"/>
  <c r="W11" i="1"/>
  <c r="V11" i="1"/>
  <c r="U11" i="1"/>
  <c r="AG10" i="1"/>
  <c r="AF10" i="1"/>
  <c r="AE10" i="1"/>
  <c r="AE12" i="1" s="1"/>
  <c r="M12" i="1" s="1"/>
  <c r="AD10" i="1"/>
  <c r="AC10" i="1"/>
  <c r="AC22" i="1" s="1"/>
  <c r="K22" i="1" s="1"/>
  <c r="AB10" i="1"/>
  <c r="AB49" i="1" s="1"/>
  <c r="J49" i="1" s="1"/>
  <c r="AA10" i="1"/>
  <c r="Z10" i="1"/>
  <c r="Y10" i="1"/>
  <c r="X10" i="1"/>
  <c r="W10" i="1"/>
  <c r="W22" i="1" s="1"/>
  <c r="E22" i="1" s="1"/>
  <c r="V10" i="1"/>
  <c r="U10" i="1"/>
  <c r="U12" i="1" s="1"/>
  <c r="C12" i="1" s="1"/>
  <c r="AE47" i="1" l="1"/>
  <c r="M47" i="1" s="1"/>
  <c r="AA168" i="1"/>
  <c r="I168" i="1" s="1"/>
  <c r="AA234" i="1"/>
  <c r="I234" i="1" s="1"/>
  <c r="X162" i="1"/>
  <c r="F162" i="1" s="1"/>
  <c r="AF47" i="1"/>
  <c r="N47" i="1" s="1"/>
  <c r="AF162" i="1"/>
  <c r="N162" i="1" s="1"/>
  <c r="AB236" i="1"/>
  <c r="J236" i="1" s="1"/>
  <c r="AD236" i="1"/>
  <c r="L236" i="1" s="1"/>
  <c r="AD12" i="1"/>
  <c r="L12" i="1" s="1"/>
  <c r="AD22" i="1"/>
  <c r="L22" i="1" s="1"/>
  <c r="AB22" i="1"/>
  <c r="J22" i="1" s="1"/>
  <c r="AF49" i="1"/>
  <c r="N49" i="1" s="1"/>
  <c r="AA72" i="1"/>
  <c r="I72" i="1" s="1"/>
  <c r="AD160" i="1"/>
  <c r="L160" i="1" s="1"/>
  <c r="AD218" i="1"/>
  <c r="L218" i="1" s="1"/>
  <c r="Z49" i="1"/>
  <c r="H49" i="1" s="1"/>
  <c r="U49" i="1"/>
  <c r="C49" i="1" s="1"/>
  <c r="AB160" i="1"/>
  <c r="J160" i="1" s="1"/>
  <c r="AB72" i="1"/>
  <c r="J72" i="1" s="1"/>
  <c r="X140" i="1"/>
  <c r="F140" i="1" s="1"/>
  <c r="V140" i="1"/>
  <c r="D140" i="1" s="1"/>
  <c r="AG140" i="1"/>
  <c r="O140" i="1" s="1"/>
  <c r="AG223" i="1"/>
  <c r="O223" i="1" s="1"/>
  <c r="X232" i="1"/>
  <c r="F232" i="1" s="1"/>
  <c r="X236" i="1"/>
  <c r="F236" i="1" s="1"/>
  <c r="AD47" i="1"/>
  <c r="L47" i="1" s="1"/>
  <c r="U160" i="1"/>
  <c r="C160" i="1" s="1"/>
  <c r="AF160" i="1"/>
  <c r="N160" i="1" s="1"/>
  <c r="AG72" i="1"/>
  <c r="O72" i="1" s="1"/>
  <c r="AE85" i="1"/>
  <c r="M85" i="1" s="1"/>
  <c r="V132" i="1"/>
  <c r="D132" i="1" s="1"/>
  <c r="AG132" i="1"/>
  <c r="O132" i="1" s="1"/>
  <c r="Z149" i="1"/>
  <c r="H149" i="1" s="1"/>
  <c r="U162" i="1"/>
  <c r="C162" i="1" s="1"/>
  <c r="AE132" i="1"/>
  <c r="M132" i="1" s="1"/>
  <c r="AB202" i="1"/>
  <c r="J202" i="1" s="1"/>
  <c r="X49" i="1"/>
  <c r="F49" i="1" s="1"/>
  <c r="V85" i="1"/>
  <c r="D85" i="1" s="1"/>
  <c r="U96" i="1"/>
  <c r="C96" i="1" s="1"/>
  <c r="AA123" i="1"/>
  <c r="I123" i="1" s="1"/>
  <c r="AF132" i="1"/>
  <c r="N132" i="1" s="1"/>
  <c r="Y140" i="1"/>
  <c r="G140" i="1" s="1"/>
  <c r="AB149" i="1"/>
  <c r="J149" i="1" s="1"/>
  <c r="V154" i="1"/>
  <c r="D154" i="1" s="1"/>
  <c r="AD154" i="1"/>
  <c r="L154" i="1" s="1"/>
  <c r="Y160" i="1"/>
  <c r="G160" i="1" s="1"/>
  <c r="AB162" i="1"/>
  <c r="J162" i="1" s="1"/>
  <c r="Y234" i="1"/>
  <c r="G234" i="1" s="1"/>
  <c r="AE202" i="1"/>
  <c r="M202" i="1" s="1"/>
  <c r="AG202" i="1"/>
  <c r="O202" i="1" s="1"/>
  <c r="AD232" i="1"/>
  <c r="L232" i="1" s="1"/>
  <c r="AG232" i="1"/>
  <c r="O232" i="1" s="1"/>
  <c r="AD49" i="1"/>
  <c r="L49" i="1" s="1"/>
  <c r="AC236" i="1"/>
  <c r="K236" i="1" s="1"/>
  <c r="AC49" i="1"/>
  <c r="K49" i="1" s="1"/>
  <c r="X47" i="1"/>
  <c r="F47" i="1" s="1"/>
  <c r="Z72" i="1"/>
  <c r="H72" i="1" s="1"/>
  <c r="AC72" i="1"/>
  <c r="K72" i="1" s="1"/>
  <c r="V123" i="1"/>
  <c r="D123" i="1" s="1"/>
  <c r="AD123" i="1"/>
  <c r="L123" i="1" s="1"/>
  <c r="AA132" i="1"/>
  <c r="I132" i="1" s="1"/>
  <c r="AC202" i="1"/>
  <c r="K202" i="1" s="1"/>
  <c r="V236" i="1"/>
  <c r="D236" i="1" s="1"/>
  <c r="V12" i="1"/>
  <c r="D12" i="1" s="1"/>
  <c r="V22" i="1"/>
  <c r="D22" i="1" s="1"/>
  <c r="V162" i="1"/>
  <c r="D162" i="1" s="1"/>
  <c r="AG162" i="1"/>
  <c r="O162" i="1" s="1"/>
  <c r="AB12" i="1"/>
  <c r="J12" i="1" s="1"/>
  <c r="V160" i="1"/>
  <c r="D160" i="1" s="1"/>
  <c r="AF218" i="1"/>
  <c r="N218" i="1" s="1"/>
  <c r="V218" i="1"/>
  <c r="D218" i="1" s="1"/>
  <c r="W162" i="1"/>
  <c r="E162" i="1" s="1"/>
  <c r="W236" i="1"/>
  <c r="E236" i="1" s="1"/>
  <c r="AE236" i="1"/>
  <c r="M236" i="1" s="1"/>
  <c r="AE162" i="1"/>
  <c r="M162" i="1" s="1"/>
  <c r="AE22" i="1"/>
  <c r="M22" i="1" s="1"/>
  <c r="AC12" i="1"/>
  <c r="K12" i="1" s="1"/>
  <c r="AG49" i="1"/>
  <c r="O49" i="1" s="1"/>
  <c r="AC96" i="1"/>
  <c r="K96" i="1" s="1"/>
  <c r="U132" i="1"/>
  <c r="C132" i="1" s="1"/>
  <c r="AF140" i="1"/>
  <c r="N140" i="1" s="1"/>
  <c r="AF232" i="1"/>
  <c r="N232" i="1" s="1"/>
  <c r="AF236" i="1"/>
  <c r="N236" i="1" s="1"/>
  <c r="AF22" i="1"/>
  <c r="N22" i="1" s="1"/>
  <c r="V47" i="1"/>
  <c r="D47" i="1" s="1"/>
  <c r="V49" i="1"/>
  <c r="D49" i="1" s="1"/>
  <c r="AD132" i="1"/>
  <c r="L132" i="1" s="1"/>
  <c r="AA149" i="1"/>
  <c r="I149" i="1" s="1"/>
  <c r="W168" i="1"/>
  <c r="E168" i="1" s="1"/>
  <c r="W234" i="1"/>
  <c r="E234" i="1" s="1"/>
  <c r="Z234" i="1"/>
  <c r="H234" i="1" s="1"/>
  <c r="U202" i="1"/>
  <c r="C202" i="1" s="1"/>
  <c r="AA20" i="1"/>
  <c r="I20" i="1" s="1"/>
  <c r="W49" i="1"/>
  <c r="E49" i="1" s="1"/>
  <c r="U72" i="1"/>
  <c r="C72" i="1" s="1"/>
  <c r="W132" i="1"/>
  <c r="E132" i="1" s="1"/>
  <c r="X168" i="1"/>
  <c r="F168" i="1" s="1"/>
  <c r="X234" i="1"/>
  <c r="F234" i="1" s="1"/>
  <c r="AC232" i="1"/>
  <c r="K232" i="1" s="1"/>
  <c r="Z12" i="1"/>
  <c r="H12" i="1" s="1"/>
  <c r="AG12" i="1"/>
  <c r="O12" i="1" s="1"/>
  <c r="U47" i="1"/>
  <c r="C47" i="1" s="1"/>
  <c r="AA49" i="1"/>
  <c r="I49" i="1" s="1"/>
  <c r="AA22" i="1"/>
  <c r="I22" i="1" s="1"/>
  <c r="AA12" i="1"/>
  <c r="I12" i="1" s="1"/>
  <c r="W12" i="1"/>
  <c r="E12" i="1" s="1"/>
  <c r="X22" i="1"/>
  <c r="F22" i="1" s="1"/>
  <c r="X160" i="1"/>
  <c r="F160" i="1" s="1"/>
  <c r="W85" i="1"/>
  <c r="E85" i="1" s="1"/>
  <c r="V96" i="1"/>
  <c r="D96" i="1" s="1"/>
  <c r="AD96" i="1"/>
  <c r="L96" i="1" s="1"/>
  <c r="AB123" i="1"/>
  <c r="J123" i="1" s="1"/>
  <c r="Z160" i="1"/>
  <c r="H160" i="1" s="1"/>
  <c r="AC162" i="1"/>
  <c r="K162" i="1" s="1"/>
  <c r="Y168" i="1"/>
  <c r="G168" i="1" s="1"/>
  <c r="X202" i="1"/>
  <c r="F202" i="1" s="1"/>
  <c r="AF202" i="1"/>
  <c r="N202" i="1" s="1"/>
  <c r="AA202" i="1"/>
  <c r="I202" i="1" s="1"/>
  <c r="AD202" i="1"/>
  <c r="L202" i="1" s="1"/>
  <c r="U218" i="1"/>
  <c r="C218" i="1" s="1"/>
  <c r="AC218" i="1"/>
  <c r="K218" i="1" s="1"/>
  <c r="AE234" i="1"/>
  <c r="M234" i="1" s="1"/>
  <c r="U236" i="1"/>
  <c r="C236" i="1" s="1"/>
  <c r="U22" i="1"/>
  <c r="C22" i="1" s="1"/>
  <c r="AA232" i="1"/>
  <c r="I232" i="1" s="1"/>
  <c r="Y236" i="1"/>
  <c r="G236" i="1" s="1"/>
  <c r="AG236" i="1"/>
  <c r="O236" i="1" s="1"/>
  <c r="W160" i="1"/>
  <c r="E160" i="1" s="1"/>
  <c r="W72" i="1"/>
  <c r="E72" i="1" s="1"/>
  <c r="AE160" i="1"/>
  <c r="M160" i="1" s="1"/>
  <c r="AE72" i="1"/>
  <c r="M72" i="1" s="1"/>
  <c r="U149" i="1"/>
  <c r="C149" i="1" s="1"/>
  <c r="AC149" i="1"/>
  <c r="K149" i="1" s="1"/>
  <c r="Z218" i="1"/>
  <c r="H218" i="1" s="1"/>
  <c r="AA96" i="1"/>
  <c r="I96" i="1" s="1"/>
  <c r="AG218" i="1"/>
  <c r="O218" i="1" s="1"/>
  <c r="Z223" i="1"/>
  <c r="H223" i="1" s="1"/>
  <c r="Z162" i="1"/>
  <c r="H162" i="1" s="1"/>
  <c r="X85" i="1"/>
  <c r="F85" i="1" s="1"/>
  <c r="AF85" i="1"/>
  <c r="N85" i="1" s="1"/>
  <c r="Y162" i="1"/>
  <c r="G162" i="1" s="1"/>
  <c r="V234" i="1"/>
  <c r="D234" i="1" s="1"/>
  <c r="AD234" i="1"/>
  <c r="L234" i="1" s="1"/>
  <c r="Z236" i="1"/>
  <c r="H236" i="1" s="1"/>
</calcChain>
</file>

<file path=xl/sharedStrings.xml><?xml version="1.0" encoding="utf-8"?>
<sst xmlns="http://schemas.openxmlformats.org/spreadsheetml/2006/main" count="738" uniqueCount="738">
  <si>
    <t>Income Statement</t>
  </si>
  <si>
    <t>Sunrise on the Rail</t>
  </si>
  <si>
    <t>Accrual Basis</t>
  </si>
  <si>
    <t>Jan 2023 - Dec 2023</t>
  </si>
  <si>
    <t>Account</t>
  </si>
  <si>
    <t>Account Name</t>
  </si>
  <si>
    <t>Income Statement: GL Account Type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</si>
  <si>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</si>
  <si>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</si>
  <si>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</si>
  <si>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</si>
  <si>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</si>
  <si>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</si>
  <si>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</si>
  <si>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</si>
  <si>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</si>
  <si>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</si>
  <si>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</si>
  <si>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</si>
  <si>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Total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</si>
  <si>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</si>
  <si>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</si>
  <si>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</si>
  <si>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</si>
  <si>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</si>
  <si>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</si>
  <si>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</si>
  <si>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</si>
  <si>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</si>
  <si>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</si>
  <si>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</si>
  <si>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</si>
  <si>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</si>
  <si>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</si>
  <si>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</si>
  <si>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</si>
  <si>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Income</t>
  </si>
  <si>
    <t>Rental Income</t>
  </si>
  <si>
    <t>5005-0000</t>
  </si>
  <si>
    <t>Gross Market Rent</t>
  </si>
  <si>
    <t>Sunrise on the Rail</t>
  </si>
  <si>
    <t>c1453p006554</t>
  </si>
  <si>
    <t>5010-0000</t>
  </si>
  <si>
    <t>Contract Gain(Loss) to Lease</t>
  </si>
  <si>
    <t>Sunrise on the Rail</t>
  </si>
  <si>
    <t>c1453p006554</t>
  </si>
  <si>
    <t>Rental Income</t>
  </si>
  <si>
    <t>Economic Vacancies</t>
  </si>
  <si>
    <t>5025-0000</t>
  </si>
  <si>
    <t>Bad Debt</t>
  </si>
  <si>
    <t>Sunrise on the Rail</t>
  </si>
  <si>
    <t>c1453p006554</t>
  </si>
  <si>
    <t>5030-0100</t>
  </si>
  <si>
    <t>Conc - Miscellaneous</t>
  </si>
  <si>
    <t>Sunrise on the Rail</t>
  </si>
  <si>
    <t>c1453p006554</t>
  </si>
  <si>
    <t>5030-0200</t>
  </si>
  <si>
    <t>Conc - Move-In Special</t>
  </si>
  <si>
    <t>Sunrise on the Rail</t>
  </si>
  <si>
    <t>c1453p006554</t>
  </si>
  <si>
    <t>5030-0400</t>
  </si>
  <si>
    <t>Conc - Renewals</t>
  </si>
  <si>
    <t>Sunrise on the Rail</t>
  </si>
  <si>
    <t>c1453p006554</t>
  </si>
  <si>
    <t>5065-0000</t>
  </si>
  <si>
    <t>Vacancy Loss</t>
  </si>
  <si>
    <t>Sunrise on the Rail</t>
  </si>
  <si>
    <t>c1453p006554</t>
  </si>
  <si>
    <t>Economic Vacancies</t>
  </si>
  <si>
    <t>Net Rental Income</t>
  </si>
  <si>
    <t>Other Property Income</t>
  </si>
  <si>
    <t>5210-0000</t>
  </si>
  <si>
    <t>Administrative Fees</t>
  </si>
  <si>
    <t>Sunrise on the Rail</t>
  </si>
  <si>
    <t>c1453p006554</t>
  </si>
  <si>
    <t>5220-0000</t>
  </si>
  <si>
    <t>Application Fees</t>
  </si>
  <si>
    <t>Sunrise on the Rail</t>
  </si>
  <si>
    <t>c1453p006554</t>
  </si>
  <si>
    <t>5225-0000</t>
  </si>
  <si>
    <t>Bad Debt Recovery</t>
  </si>
  <si>
    <t>Sunrise on the Rail</t>
  </si>
  <si>
    <t>c1453p006554</t>
  </si>
  <si>
    <t>5230-0000</t>
  </si>
  <si>
    <t>Cable TV Revenue</t>
  </si>
  <si>
    <t>Sunrise on the Rail</t>
  </si>
  <si>
    <t>c1453p006554</t>
  </si>
  <si>
    <t>5233-0000</t>
  </si>
  <si>
    <t>Termination Fees</t>
  </si>
  <si>
    <t>Sunrise on the Rail</t>
  </si>
  <si>
    <t>c1453p006554</t>
  </si>
  <si>
    <t>5237-0000</t>
  </si>
  <si>
    <t>Cleaning Charges</t>
  </si>
  <si>
    <t>Sunrise on the Rail</t>
  </si>
  <si>
    <t>c1453p006554</t>
  </si>
  <si>
    <t>5260-0000</t>
  </si>
  <si>
    <t>Damages Income</t>
  </si>
  <si>
    <t>Sunrise on the Rail</t>
  </si>
  <si>
    <t>c1453p006554</t>
  </si>
  <si>
    <t>5290-0000</t>
  </si>
  <si>
    <t>Key &amp; Access Card Income</t>
  </si>
  <si>
    <t>Sunrise on the Rail</t>
  </si>
  <si>
    <t>c1453p006554</t>
  </si>
  <si>
    <t>5294-0000</t>
  </si>
  <si>
    <t>Landlord Liability Coverage Expense (LRIP)</t>
  </si>
  <si>
    <t>Sunrise on the Rail</t>
  </si>
  <si>
    <t>c1453p006554</t>
  </si>
  <si>
    <t>5295-0000</t>
  </si>
  <si>
    <t>Late Charges</t>
  </si>
  <si>
    <t>Sunrise on the Rail</t>
  </si>
  <si>
    <t>c1453p006554</t>
  </si>
  <si>
    <t>5300-0000</t>
  </si>
  <si>
    <t>Laundry Income</t>
  </si>
  <si>
    <t>Sunrise on the Rail</t>
  </si>
  <si>
    <t>c1453p006554</t>
  </si>
  <si>
    <t>5310-0000</t>
  </si>
  <si>
    <t>Legal &amp; Collections</t>
  </si>
  <si>
    <t>Sunrise on the Rail</t>
  </si>
  <si>
    <t>c1453p006554</t>
  </si>
  <si>
    <t>5315-0000</t>
  </si>
  <si>
    <t>Miscellaneous Income</t>
  </si>
  <si>
    <t>Sunrise on the Rail</t>
  </si>
  <si>
    <t>c1453p006554</t>
  </si>
  <si>
    <t>5320-0000</t>
  </si>
  <si>
    <t>Month-to-Month Fees</t>
  </si>
  <si>
    <t>Sunrise on the Rail</t>
  </si>
  <si>
    <t>c1453p006554</t>
  </si>
  <si>
    <t>5325-0000</t>
  </si>
  <si>
    <t>NSF Check Fees</t>
  </si>
  <si>
    <t>Sunrise on the Rail</t>
  </si>
  <si>
    <t>c1453p006554</t>
  </si>
  <si>
    <t>5331-0000</t>
  </si>
  <si>
    <t>Pet Rent</t>
  </si>
  <si>
    <t>Sunrise on the Rail</t>
  </si>
  <si>
    <t>c1453p006554</t>
  </si>
  <si>
    <t>5370-0100</t>
  </si>
  <si>
    <t>RUBS - Electricity</t>
  </si>
  <si>
    <t>Sunrise on the Rail</t>
  </si>
  <si>
    <t>c1453p006554</t>
  </si>
  <si>
    <t>5370-0400</t>
  </si>
  <si>
    <t>RUBS - Trash</t>
  </si>
  <si>
    <t>Sunrise on the Rail</t>
  </si>
  <si>
    <t>c1453p006554</t>
  </si>
  <si>
    <t>5380-0000</t>
  </si>
  <si>
    <t>Trash - Valet Fees</t>
  </si>
  <si>
    <t>Sunrise on the Rail</t>
  </si>
  <si>
    <t>c1453p006554</t>
  </si>
  <si>
    <t>5387-0000</t>
  </si>
  <si>
    <t>Utility Reimbursement</t>
  </si>
  <si>
    <t>Sunrise on the Rail</t>
  </si>
  <si>
    <t>c1453p006554</t>
  </si>
  <si>
    <t>5390-0000</t>
  </si>
  <si>
    <t>Vending Income</t>
  </si>
  <si>
    <t>Sunrise on the Rail</t>
  </si>
  <si>
    <t>c1453p006554</t>
  </si>
  <si>
    <t>5395-0000</t>
  </si>
  <si>
    <t>Washer/Dryer Rental</t>
  </si>
  <si>
    <t>Sunrise on the Rail</t>
  </si>
  <si>
    <t>c1453p006554</t>
  </si>
  <si>
    <t>Other Property Income</t>
  </si>
  <si>
    <t>Income</t>
  </si>
  <si>
    <t>Expenses</t>
  </si>
  <si>
    <t>General &amp; Administrative</t>
  </si>
  <si>
    <t>6005-0000</t>
  </si>
  <si>
    <t>Bank Charge / Fees</t>
  </si>
  <si>
    <t>Sunrise on the Rail</t>
  </si>
  <si>
    <t>c1453p006554</t>
  </si>
  <si>
    <t>6006-0000</t>
  </si>
  <si>
    <t>Credit Card Fees</t>
  </si>
  <si>
    <t>Sunrise on the Rail</t>
  </si>
  <si>
    <t>c1453p006554</t>
  </si>
  <si>
    <t>6020-0000</t>
  </si>
  <si>
    <t>Collection &amp; Eviction Processing</t>
  </si>
  <si>
    <t>Sunrise on the Rail</t>
  </si>
  <si>
    <t>c1453p006554</t>
  </si>
  <si>
    <t>6030-0000</t>
  </si>
  <si>
    <t>Data Processing / Software Expense</t>
  </si>
  <si>
    <t>Sunrise on the Rail</t>
  </si>
  <si>
    <t>c1453p006554</t>
  </si>
  <si>
    <t>6035-0000</t>
  </si>
  <si>
    <t>Dues &amp; Subscriptions</t>
  </si>
  <si>
    <t>Sunrise on the Rail</t>
  </si>
  <si>
    <t>c1453p006554</t>
  </si>
  <si>
    <t>6045-0000</t>
  </si>
  <si>
    <t>Equipment &amp; Supplies</t>
  </si>
  <si>
    <t>Sunrise on the Rail</t>
  </si>
  <si>
    <t>c1453p006554</t>
  </si>
  <si>
    <t>6052-0000</t>
  </si>
  <si>
    <t>Professional Membership Fees</t>
  </si>
  <si>
    <t>Sunrise on the Rail</t>
  </si>
  <si>
    <t>c1453p006554</t>
  </si>
  <si>
    <t>6058-0000</t>
  </si>
  <si>
    <t>Landlord Liability Coverage Expense (LRIP)</t>
  </si>
  <si>
    <t>Sunrise on the Rail</t>
  </si>
  <si>
    <t>c1453p006554</t>
  </si>
  <si>
    <t>6060-0000</t>
  </si>
  <si>
    <t>Licenses, Fees &amp; Permits</t>
  </si>
  <si>
    <t>Sunrise on the Rail</t>
  </si>
  <si>
    <t>c1453p006554</t>
  </si>
  <si>
    <t>6065-0000</t>
  </si>
  <si>
    <t>Miscellaneous</t>
  </si>
  <si>
    <t>Sunrise on the Rail</t>
  </si>
  <si>
    <t>c1453p006554</t>
  </si>
  <si>
    <t>6070-0000</t>
  </si>
  <si>
    <t>Postage &amp; Delivery</t>
  </si>
  <si>
    <t>Sunrise on the Rail</t>
  </si>
  <si>
    <t>c1453p006554</t>
  </si>
  <si>
    <t>6085-0500</t>
  </si>
  <si>
    <t>Rent - Water Cooler</t>
  </si>
  <si>
    <t>Sunrise on the Rail</t>
  </si>
  <si>
    <t>c1453p006554</t>
  </si>
  <si>
    <t>6095-0000</t>
  </si>
  <si>
    <t>Resident Screening</t>
  </si>
  <si>
    <t>Sunrise on the Rail</t>
  </si>
  <si>
    <t>c1453p006554</t>
  </si>
  <si>
    <t>6100-0000</t>
  </si>
  <si>
    <t>Supplies-Office</t>
  </si>
  <si>
    <t>Sunrise on the Rail</t>
  </si>
  <si>
    <t>c1453p006554</t>
  </si>
  <si>
    <t>6105-0000</t>
  </si>
  <si>
    <t>Telephone</t>
  </si>
  <si>
    <t>Sunrise on the Rail</t>
  </si>
  <si>
    <t>c1453p006554</t>
  </si>
  <si>
    <t>6107-0000</t>
  </si>
  <si>
    <t>Telephone - Cell Phones/Pagers</t>
  </si>
  <si>
    <t>Sunrise on the Rail</t>
  </si>
  <si>
    <t>c1453p006554</t>
  </si>
  <si>
    <t>6110-0000</t>
  </si>
  <si>
    <t>Telephone - Answering Service</t>
  </si>
  <si>
    <t>Sunrise on the Rail</t>
  </si>
  <si>
    <t>c1453p006554</t>
  </si>
  <si>
    <t>6115-0000</t>
  </si>
  <si>
    <t>Training &amp; Seminars</t>
  </si>
  <si>
    <t>Sunrise on the Rail</t>
  </si>
  <si>
    <t>c1453p006554</t>
  </si>
  <si>
    <t>6990-0000</t>
  </si>
  <si>
    <t>Property Management Fees</t>
  </si>
  <si>
    <t>Sunrise on the Rail</t>
  </si>
  <si>
    <t>c1453p006554</t>
  </si>
  <si>
    <t>General &amp; Administrative</t>
  </si>
  <si>
    <t>Payroll &amp; Benefits</t>
  </si>
  <si>
    <t>6205-0000</t>
  </si>
  <si>
    <t>Office Salaries</t>
  </si>
  <si>
    <t>Sunrise on the Rail</t>
  </si>
  <si>
    <t>c1453p006554</t>
  </si>
  <si>
    <t>6225-0000</t>
  </si>
  <si>
    <t>Maintenance Salaries</t>
  </si>
  <si>
    <t>Sunrise on the Rail</t>
  </si>
  <si>
    <t>c1453p006554</t>
  </si>
  <si>
    <t>6250-0100</t>
  </si>
  <si>
    <t>Contract Labor - Mgmt/Office</t>
  </si>
  <si>
    <t>Sunrise on the Rail</t>
  </si>
  <si>
    <t>c1453p006554</t>
  </si>
  <si>
    <t>6260-0000</t>
  </si>
  <si>
    <t>Bonuses</t>
  </si>
  <si>
    <t>Sunrise on the Rail</t>
  </si>
  <si>
    <t>c1453p006554</t>
  </si>
  <si>
    <t>6270-0000</t>
  </si>
  <si>
    <t>Payroll Burden/Admin</t>
  </si>
  <si>
    <t>Sunrise on the Rail</t>
  </si>
  <si>
    <t>c1453p006554</t>
  </si>
  <si>
    <t>6270-0100</t>
  </si>
  <si>
    <t>Payroll Taxes</t>
  </si>
  <si>
    <t>Sunrise on the Rail</t>
  </si>
  <si>
    <t>c1453p006554</t>
  </si>
  <si>
    <t>6270-0200</t>
  </si>
  <si>
    <t>Worker's Compensation</t>
  </si>
  <si>
    <t>Sunrise on the Rail</t>
  </si>
  <si>
    <t>c1453p006554</t>
  </si>
  <si>
    <t>6275-0000</t>
  </si>
  <si>
    <t>401K Match</t>
  </si>
  <si>
    <t>Sunrise on the Rail</t>
  </si>
  <si>
    <t>c1453p006554</t>
  </si>
  <si>
    <t>6280-0000</t>
  </si>
  <si>
    <t>Group Insurance</t>
  </si>
  <si>
    <t>Sunrise on the Rail</t>
  </si>
  <si>
    <t>c1453p006554</t>
  </si>
  <si>
    <t>6295-0000</t>
  </si>
  <si>
    <t>Employee Relations</t>
  </si>
  <si>
    <t>Sunrise on the Rail</t>
  </si>
  <si>
    <t>c1453p006554</t>
  </si>
  <si>
    <t>Payroll &amp; Benefits</t>
  </si>
  <si>
    <t>Contract Services</t>
  </si>
  <si>
    <t>6305-0000</t>
  </si>
  <si>
    <t>Contract - Alarm/Monitoring - Intrusion/Fire</t>
  </si>
  <si>
    <t>Sunrise on the Rail</t>
  </si>
  <si>
    <t>c1453p006554</t>
  </si>
  <si>
    <t>6315-0000</t>
  </si>
  <si>
    <t>Contract - Cleaning</t>
  </si>
  <si>
    <t>Sunrise on the Rail</t>
  </si>
  <si>
    <t>c1453p006554</t>
  </si>
  <si>
    <t>6340-0000</t>
  </si>
  <si>
    <t>Contract - Landscape Maintenance</t>
  </si>
  <si>
    <t>Sunrise on the Rail</t>
  </si>
  <si>
    <t>c1453p006554</t>
  </si>
  <si>
    <t>6350-0000</t>
  </si>
  <si>
    <t>Contract - Pest Control</t>
  </si>
  <si>
    <t>Sunrise on the Rail</t>
  </si>
  <si>
    <t>c1453p006554</t>
  </si>
  <si>
    <t>6360-0000</t>
  </si>
  <si>
    <t>Contract - Pool</t>
  </si>
  <si>
    <t>Sunrise on the Rail</t>
  </si>
  <si>
    <t>c1453p006554</t>
  </si>
  <si>
    <t>6365-0000</t>
  </si>
  <si>
    <t>Contract - Security/Patrol/Courtesy Officer</t>
  </si>
  <si>
    <t>Sunrise on the Rail</t>
  </si>
  <si>
    <t>c1453p006554</t>
  </si>
  <si>
    <t>6375-0000</t>
  </si>
  <si>
    <t>Contract - Trash Removal</t>
  </si>
  <si>
    <t>Sunrise on the Rail</t>
  </si>
  <si>
    <t>c1453p006554</t>
  </si>
  <si>
    <t>6375-1000</t>
  </si>
  <si>
    <t>Contract - Valet Trash</t>
  </si>
  <si>
    <t>Sunrise on the Rail</t>
  </si>
  <si>
    <t>c1453p006554</t>
  </si>
  <si>
    <t>Contract Services</t>
  </si>
  <si>
    <t>Repairs &amp; Maintenance</t>
  </si>
  <si>
    <t>6405-0000</t>
  </si>
  <si>
    <t>R&amp;M - Alarms/Access/Sprinkler Systems</t>
  </si>
  <si>
    <t>Sunrise on the Rail</t>
  </si>
  <si>
    <t>c1453p006554</t>
  </si>
  <si>
    <t>6410-0000</t>
  </si>
  <si>
    <t>R&amp;M - Appliances</t>
  </si>
  <si>
    <t>Sunrise on the Rail</t>
  </si>
  <si>
    <t>c1453p006554</t>
  </si>
  <si>
    <t>6415-0000</t>
  </si>
  <si>
    <t>R&amp;M - Blinds</t>
  </si>
  <si>
    <t>Sunrise on the Rail</t>
  </si>
  <si>
    <t>c1453p006554</t>
  </si>
  <si>
    <t>6425-0000</t>
  </si>
  <si>
    <t>R&amp;M - Building</t>
  </si>
  <si>
    <t>Sunrise on the Rail</t>
  </si>
  <si>
    <t>c1453p006554</t>
  </si>
  <si>
    <t>6425-0100</t>
  </si>
  <si>
    <t>R&amp;M - Building - Interior</t>
  </si>
  <si>
    <t>Sunrise on the Rail</t>
  </si>
  <si>
    <t>c1453p006554</t>
  </si>
  <si>
    <t>6425-0200</t>
  </si>
  <si>
    <t>R&amp;M - Building - Exterior</t>
  </si>
  <si>
    <t>Sunrise on the Rail</t>
  </si>
  <si>
    <t>c1453p006554</t>
  </si>
  <si>
    <t>6430-0000</t>
  </si>
  <si>
    <t>R&amp;M - Carpentry</t>
  </si>
  <si>
    <t>Sunrise on the Rail</t>
  </si>
  <si>
    <t>c1453p006554</t>
  </si>
  <si>
    <t>6440-0000</t>
  </si>
  <si>
    <t>R&amp;M - Common Areas</t>
  </si>
  <si>
    <t>Sunrise on the Rail</t>
  </si>
  <si>
    <t>c1453p006554</t>
  </si>
  <si>
    <t>6450-0000</t>
  </si>
  <si>
    <t>R&amp;M - Doors</t>
  </si>
  <si>
    <t>Sunrise on the Rail</t>
  </si>
  <si>
    <t>c1453p006554</t>
  </si>
  <si>
    <t>6455-0000</t>
  </si>
  <si>
    <t>R&amp;M - Electrical</t>
  </si>
  <si>
    <t>Sunrise on the Rail</t>
  </si>
  <si>
    <t>c1453p006554</t>
  </si>
  <si>
    <t>6475-0000</t>
  </si>
  <si>
    <t>R&amp;M - Fire / Safety</t>
  </si>
  <si>
    <t>Sunrise on the Rail</t>
  </si>
  <si>
    <t>c1453p006554</t>
  </si>
  <si>
    <t>6478-0000</t>
  </si>
  <si>
    <t>R&amp;M - Furniture</t>
  </si>
  <si>
    <t>Sunrise on the Rail</t>
  </si>
  <si>
    <t>c1453p006554</t>
  </si>
  <si>
    <t>6495-0000</t>
  </si>
  <si>
    <t>R&amp;M - HVAC</t>
  </si>
  <si>
    <t>Sunrise on the Rail</t>
  </si>
  <si>
    <t>c1453p006554</t>
  </si>
  <si>
    <t>6500-0000</t>
  </si>
  <si>
    <t>R&amp;M - Keys &amp; Locks</t>
  </si>
  <si>
    <t>Sunrise on the Rail</t>
  </si>
  <si>
    <t>c1453p006554</t>
  </si>
  <si>
    <t>6510-0000</t>
  </si>
  <si>
    <t>R&amp;M - Landscape</t>
  </si>
  <si>
    <t>Sunrise on the Rail</t>
  </si>
  <si>
    <t>c1453p006554</t>
  </si>
  <si>
    <t>6510-0100</t>
  </si>
  <si>
    <t>R&amp;M - Landscape - Irrigation</t>
  </si>
  <si>
    <t>Sunrise on the Rail</t>
  </si>
  <si>
    <t>c1453p006554</t>
  </si>
  <si>
    <t>6510-0200</t>
  </si>
  <si>
    <t>R&amp;M - Landscaping - Supplies</t>
  </si>
  <si>
    <t>Sunrise on the Rail</t>
  </si>
  <si>
    <t>c1453p006554</t>
  </si>
  <si>
    <t>6520-0000</t>
  </si>
  <si>
    <t>R&amp;M - Lights, Fixtures, Light Bulbs</t>
  </si>
  <si>
    <t>Sunrise on the Rail</t>
  </si>
  <si>
    <t>c1453p006554</t>
  </si>
  <si>
    <t>6530-0000</t>
  </si>
  <si>
    <t>R&amp;M - Painting</t>
  </si>
  <si>
    <t>Sunrise on the Rail</t>
  </si>
  <si>
    <t>c1453p006554</t>
  </si>
  <si>
    <t>6540-0000</t>
  </si>
  <si>
    <t>R&amp;M - Plumbing</t>
  </si>
  <si>
    <t>Sunrise on the Rail</t>
  </si>
  <si>
    <t>c1453p006554</t>
  </si>
  <si>
    <t>6545-0000</t>
  </si>
  <si>
    <t>R&amp;M - Pools/Spa/Pond/Fountain</t>
  </si>
  <si>
    <t>Sunrise on the Rail</t>
  </si>
  <si>
    <t>c1453p006554</t>
  </si>
  <si>
    <t>6550-0000</t>
  </si>
  <si>
    <t>R&amp;M - Recreation/Fitness</t>
  </si>
  <si>
    <t>Sunrise on the Rail</t>
  </si>
  <si>
    <t>c1453p006554</t>
  </si>
  <si>
    <t>6570-0000</t>
  </si>
  <si>
    <t>R&amp;M - Supplies</t>
  </si>
  <si>
    <t>Sunrise on the Rail</t>
  </si>
  <si>
    <t>c1453p006554</t>
  </si>
  <si>
    <t>6575-0000</t>
  </si>
  <si>
    <t>R&amp;M - Tool Replacement</t>
  </si>
  <si>
    <t>Sunrise on the Rail</t>
  </si>
  <si>
    <t>c1453p006554</t>
  </si>
  <si>
    <t>Repairs &amp; Maintenance</t>
  </si>
  <si>
    <t>Make Ready</t>
  </si>
  <si>
    <t>6610-0000</t>
  </si>
  <si>
    <t>Carpet Cleaning &amp; Repair</t>
  </si>
  <si>
    <t>Sunrise on the Rail</t>
  </si>
  <si>
    <t>c1453p006554</t>
  </si>
  <si>
    <t>6615-0000</t>
  </si>
  <si>
    <t>Cleaning</t>
  </si>
  <si>
    <t>Sunrise on the Rail</t>
  </si>
  <si>
    <t>c1453p006554</t>
  </si>
  <si>
    <t>6635-0000</t>
  </si>
  <si>
    <t>Painting</t>
  </si>
  <si>
    <t>Sunrise on the Rail</t>
  </si>
  <si>
    <t>c1453p006554</t>
  </si>
  <si>
    <t>6655-0000</t>
  </si>
  <si>
    <t>Cleaning Supplies</t>
  </si>
  <si>
    <t>Sunrise on the Rail</t>
  </si>
  <si>
    <t>c1453p006554</t>
  </si>
  <si>
    <t>6660-0000</t>
  </si>
  <si>
    <t>Painting Supplies</t>
  </si>
  <si>
    <t>Sunrise on the Rail</t>
  </si>
  <si>
    <t>c1453p006554</t>
  </si>
  <si>
    <t>6670-0000</t>
  </si>
  <si>
    <t>Supplies</t>
  </si>
  <si>
    <t>Sunrise on the Rail</t>
  </si>
  <si>
    <t>c1453p006554</t>
  </si>
  <si>
    <t>Make Ready</t>
  </si>
  <si>
    <t>Marketing</t>
  </si>
  <si>
    <t>6720-0000</t>
  </si>
  <si>
    <t>Internet Ads</t>
  </si>
  <si>
    <t>Sunrise on the Rail</t>
  </si>
  <si>
    <t>c1453p006554</t>
  </si>
  <si>
    <t>6760-0000</t>
  </si>
  <si>
    <t>Locator Fees</t>
  </si>
  <si>
    <t>Sunrise on the Rail</t>
  </si>
  <si>
    <t>c1453p006554</t>
  </si>
  <si>
    <t>6775-0000</t>
  </si>
  <si>
    <t>Promotion &amp; Events</t>
  </si>
  <si>
    <t>Sunrise on the Rail</t>
  </si>
  <si>
    <t>c1453p006554</t>
  </si>
  <si>
    <t>6780-0000</t>
  </si>
  <si>
    <t>Referral Fees</t>
  </si>
  <si>
    <t>Sunrise on the Rail</t>
  </si>
  <si>
    <t>c1453p006554</t>
  </si>
  <si>
    <t>6785-0000</t>
  </si>
  <si>
    <t>Refreshments</t>
  </si>
  <si>
    <t>Sunrise on the Rail</t>
  </si>
  <si>
    <t>c1453p006554</t>
  </si>
  <si>
    <t>Marketing</t>
  </si>
  <si>
    <t>Utilities</t>
  </si>
  <si>
    <t>6910-0100</t>
  </si>
  <si>
    <t>Elec - Common Area</t>
  </si>
  <si>
    <t>Sunrise on the Rail</t>
  </si>
  <si>
    <t>c1453p006554</t>
  </si>
  <si>
    <t>6910-0900</t>
  </si>
  <si>
    <t>Elec - Vacant Units</t>
  </si>
  <si>
    <t>Sunrise on the Rail</t>
  </si>
  <si>
    <t>c1453p006554</t>
  </si>
  <si>
    <t>6920-0000</t>
  </si>
  <si>
    <t>Gas</t>
  </si>
  <si>
    <t>Sunrise on the Rail</t>
  </si>
  <si>
    <t>c1453p006554</t>
  </si>
  <si>
    <t>6931-0000</t>
  </si>
  <si>
    <t>Water</t>
  </si>
  <si>
    <t>Sunrise on the Rail</t>
  </si>
  <si>
    <t>c1453p006554</t>
  </si>
  <si>
    <t>6932-0000</t>
  </si>
  <si>
    <t>Sewer</t>
  </si>
  <si>
    <t>Sunrise on the Rail</t>
  </si>
  <si>
    <t>c1453p006554</t>
  </si>
  <si>
    <t>6940-0000</t>
  </si>
  <si>
    <t>Energy Consulting</t>
  </si>
  <si>
    <t>Sunrise on the Rail</t>
  </si>
  <si>
    <t>c1453p006554</t>
  </si>
  <si>
    <t>Utilities</t>
  </si>
  <si>
    <t>Taxes</t>
  </si>
  <si>
    <t>7005-0000</t>
  </si>
  <si>
    <t>Property Taxes</t>
  </si>
  <si>
    <t>Sunrise on the Rail</t>
  </si>
  <si>
    <t>c1453p006554</t>
  </si>
  <si>
    <t>7020-0000</t>
  </si>
  <si>
    <t>Property Tax Consultant</t>
  </si>
  <si>
    <t>Sunrise on the Rail</t>
  </si>
  <si>
    <t>c1453p006554</t>
  </si>
  <si>
    <t>Taxes</t>
  </si>
  <si>
    <t>Insurance</t>
  </si>
  <si>
    <t>7105-0100</t>
  </si>
  <si>
    <t>Ins - Property &amp; Casualty Insurance</t>
  </si>
  <si>
    <t>Sunrise on the Rail</t>
  </si>
  <si>
    <t>c1453p006554</t>
  </si>
  <si>
    <t>Insurance</t>
  </si>
  <si>
    <t>Expenses</t>
  </si>
  <si>
    <t>Operating Income</t>
  </si>
  <si>
    <t>Non-Operating Expenses</t>
  </si>
  <si>
    <t>Interest Expense</t>
  </si>
  <si>
    <t>7210-0000</t>
  </si>
  <si>
    <t>Interest Expense</t>
  </si>
  <si>
    <t>Sunrise on the Rail</t>
  </si>
  <si>
    <t>c1453p006554</t>
  </si>
  <si>
    <t>7220-0000</t>
  </si>
  <si>
    <t>Loan Fees</t>
  </si>
  <si>
    <t>Sunrise on the Rail</t>
  </si>
  <si>
    <t>c1453p006554</t>
  </si>
  <si>
    <t>Interest Expense</t>
  </si>
  <si>
    <t>Capital Expenditures</t>
  </si>
  <si>
    <t>8315-0200</t>
  </si>
  <si>
    <t>CAP - Appliances</t>
  </si>
  <si>
    <t>Sunrise on the Rail</t>
  </si>
  <si>
    <t>c1453p006554</t>
  </si>
  <si>
    <t>8315-0210</t>
  </si>
  <si>
    <t>CAP - Dishwashers</t>
  </si>
  <si>
    <t>Sunrise on the Rail</t>
  </si>
  <si>
    <t>c1453p006554</t>
  </si>
  <si>
    <t>8315-0220</t>
  </si>
  <si>
    <t>CAP - Disposals</t>
  </si>
  <si>
    <t>Sunrise on the Rail</t>
  </si>
  <si>
    <t>c1453p006554</t>
  </si>
  <si>
    <t>8315-0260</t>
  </si>
  <si>
    <t>CAP - Ranges</t>
  </si>
  <si>
    <t>Sunrise on the Rail</t>
  </si>
  <si>
    <t>c1453p006554</t>
  </si>
  <si>
    <t>8315-0270</t>
  </si>
  <si>
    <t>CAP - Refrigerators</t>
  </si>
  <si>
    <t>Sunrise on the Rail</t>
  </si>
  <si>
    <t>c1453p006554</t>
  </si>
  <si>
    <t>8315-0280</t>
  </si>
  <si>
    <t>CAP - Washers/Dryers</t>
  </si>
  <si>
    <t>Sunrise on the Rail</t>
  </si>
  <si>
    <t>c1453p006554</t>
  </si>
  <si>
    <t>8315-0300</t>
  </si>
  <si>
    <t>CAP - Bathrooms/Restrooms</t>
  </si>
  <si>
    <t>Sunrise on the Rail</t>
  </si>
  <si>
    <t>c1453p006554</t>
  </si>
  <si>
    <t>8315-0400</t>
  </si>
  <si>
    <t>CAP - Blinds/Drapes</t>
  </si>
  <si>
    <t>Sunrise on the Rail</t>
  </si>
  <si>
    <t>c1453p006554</t>
  </si>
  <si>
    <t>8315-0700</t>
  </si>
  <si>
    <t>CAP - Building - Exterior</t>
  </si>
  <si>
    <t>Sunrise on the Rail</t>
  </si>
  <si>
    <t>c1453p006554</t>
  </si>
  <si>
    <t>8315-0800</t>
  </si>
  <si>
    <t>CAP - Building - Interior</t>
  </si>
  <si>
    <t>Sunrise on the Rail</t>
  </si>
  <si>
    <t>c1453p006554</t>
  </si>
  <si>
    <t>8315-1000</t>
  </si>
  <si>
    <t>CAP - Carpet / Vinyl / Tile</t>
  </si>
  <si>
    <t>Sunrise on the Rail</t>
  </si>
  <si>
    <t>c1453p006554</t>
  </si>
  <si>
    <t>8315-1100</t>
  </si>
  <si>
    <t>CAP - Carports &amp; Garages</t>
  </si>
  <si>
    <t>Sunrise on the Rail</t>
  </si>
  <si>
    <t>c1453p006554</t>
  </si>
  <si>
    <t>8315-1300</t>
  </si>
  <si>
    <t>CAP - Common Areas</t>
  </si>
  <si>
    <t>Sunrise on the Rail</t>
  </si>
  <si>
    <t>c1453p006554</t>
  </si>
  <si>
    <t>8315-1500</t>
  </si>
  <si>
    <t>CAP - Doors &amp; Related Hardware</t>
  </si>
  <si>
    <t>Sunrise on the Rail</t>
  </si>
  <si>
    <t>c1453p006554</t>
  </si>
  <si>
    <t>8315-1600</t>
  </si>
  <si>
    <t>CAP - Electrical</t>
  </si>
  <si>
    <t>Sunrise on the Rail</t>
  </si>
  <si>
    <t>c1453p006554</t>
  </si>
  <si>
    <t>8315-1900</t>
  </si>
  <si>
    <t>CAP - Fire / Safety</t>
  </si>
  <si>
    <t>Sunrise on the Rail</t>
  </si>
  <si>
    <t>c1453p006554</t>
  </si>
  <si>
    <t>8315-2000</t>
  </si>
  <si>
    <t>CAP - Glass, Mirrors &amp; Screens</t>
  </si>
  <si>
    <t>Sunrise on the Rail</t>
  </si>
  <si>
    <t>c1453p006554</t>
  </si>
  <si>
    <t>8315-2100</t>
  </si>
  <si>
    <t>CAP - HVAC</t>
  </si>
  <si>
    <t>Sunrise on the Rail</t>
  </si>
  <si>
    <t>c1453p006554</t>
  </si>
  <si>
    <t>8315-2200</t>
  </si>
  <si>
    <t>CAP - Keys &amp; Locks</t>
  </si>
  <si>
    <t>Sunrise on the Rail</t>
  </si>
  <si>
    <t>c1453p006554</t>
  </si>
  <si>
    <t>8315-2300</t>
  </si>
  <si>
    <t>CAP - Landscaping</t>
  </si>
  <si>
    <t>Sunrise on the Rail</t>
  </si>
  <si>
    <t>c1453p006554</t>
  </si>
  <si>
    <t>8315-2400</t>
  </si>
  <si>
    <t>CAP - Laundry Renovation</t>
  </si>
  <si>
    <t>Sunrise on the Rail</t>
  </si>
  <si>
    <t>c1453p006554</t>
  </si>
  <si>
    <t>8315-2500</t>
  </si>
  <si>
    <t>CAP - Lights, Fixtures</t>
  </si>
  <si>
    <t>Sunrise on the Rail</t>
  </si>
  <si>
    <t>c1453p006554</t>
  </si>
  <si>
    <t>8315-2900</t>
  </si>
  <si>
    <t>CAP - Painting &amp; Woodwork</t>
  </si>
  <si>
    <t>Sunrise on the Rail</t>
  </si>
  <si>
    <t>c1453p006554</t>
  </si>
  <si>
    <t>8315-3100</t>
  </si>
  <si>
    <t>CAP - Plumbing</t>
  </si>
  <si>
    <t>Sunrise on the Rail</t>
  </si>
  <si>
    <t>c1453p006554</t>
  </si>
  <si>
    <t>8315-3200</t>
  </si>
  <si>
    <t>CAP - Pool</t>
  </si>
  <si>
    <t>Sunrise on the Rail</t>
  </si>
  <si>
    <t>c1453p006554</t>
  </si>
  <si>
    <t>8315-3500</t>
  </si>
  <si>
    <t>CAP - Resurfacing</t>
  </si>
  <si>
    <t>Sunrise on the Rail</t>
  </si>
  <si>
    <t>c1453p006554</t>
  </si>
  <si>
    <t>8315-3600</t>
  </si>
  <si>
    <t>CAP - Roofs</t>
  </si>
  <si>
    <t>Sunrise on the Rail</t>
  </si>
  <si>
    <t>c1453p006554</t>
  </si>
  <si>
    <t>8315-3800</t>
  </si>
  <si>
    <t>CAP - Site Improvements</t>
  </si>
  <si>
    <t>Sunrise on the Rail</t>
  </si>
  <si>
    <t>c1453p006554</t>
  </si>
  <si>
    <t>8315-4000</t>
  </si>
  <si>
    <t>CAP - Computers</t>
  </si>
  <si>
    <t>Sunrise on the Rail</t>
  </si>
  <si>
    <t>c1453p006554</t>
  </si>
  <si>
    <t>8315-5300</t>
  </si>
  <si>
    <t>CAP - Fitness Equipment</t>
  </si>
  <si>
    <t>Sunrise on the Rail</t>
  </si>
  <si>
    <t>c1453p006554</t>
  </si>
  <si>
    <t>8315-5400</t>
  </si>
  <si>
    <t>CAP - Maintenance Equipment</t>
  </si>
  <si>
    <t>Sunrise on the Rail</t>
  </si>
  <si>
    <t>c1453p006554</t>
  </si>
  <si>
    <t>Capital Expenditures</t>
  </si>
  <si>
    <t>Renovations</t>
  </si>
  <si>
    <t>8315-3400</t>
  </si>
  <si>
    <t>CAP - Renovations</t>
  </si>
  <si>
    <t>Sunrise on the Rail</t>
  </si>
  <si>
    <t>c1453p006554</t>
  </si>
  <si>
    <t>8315-3413</t>
  </si>
  <si>
    <t>CAP - Reno - Carpentry-Interior</t>
  </si>
  <si>
    <t>Sunrise on the Rail</t>
  </si>
  <si>
    <t>c1453p006554</t>
  </si>
  <si>
    <t>8315-3422</t>
  </si>
  <si>
    <t>CAP - Reno - Cleaning-Interior</t>
  </si>
  <si>
    <t>Sunrise on the Rail</t>
  </si>
  <si>
    <t>c1453p006554</t>
  </si>
  <si>
    <t>8315-3427</t>
  </si>
  <si>
    <t>CAP - Reno - Doors</t>
  </si>
  <si>
    <t>Sunrise on the Rail</t>
  </si>
  <si>
    <t>c1453p006554</t>
  </si>
  <si>
    <t>8315-3428</t>
  </si>
  <si>
    <t>CAP - Reno - Drywall-Interior</t>
  </si>
  <si>
    <t>Sunrise on the Rail</t>
  </si>
  <si>
    <t>c1453p006554</t>
  </si>
  <si>
    <t>8315-3449</t>
  </si>
  <si>
    <t>CAP - Reno - Doors/Cabinets</t>
  </si>
  <si>
    <t>Sunrise on the Rail</t>
  </si>
  <si>
    <t>c1453p006554</t>
  </si>
  <si>
    <t>8315-3450</t>
  </si>
  <si>
    <t>CAP - Reno - Interior</t>
  </si>
  <si>
    <t>Sunrise on the Rail</t>
  </si>
  <si>
    <t>c1453p006554</t>
  </si>
  <si>
    <t>8315-3455</t>
  </si>
  <si>
    <t>CAP - Reno - Resurfacing</t>
  </si>
  <si>
    <t>Sunrise on the Rail</t>
  </si>
  <si>
    <t>c1453p006554</t>
  </si>
  <si>
    <t>8315-3466</t>
  </si>
  <si>
    <t>CAP - Reno - Light Fixtures</t>
  </si>
  <si>
    <t>Sunrise on the Rail</t>
  </si>
  <si>
    <t>c1453p006554</t>
  </si>
  <si>
    <t>8315-3475</t>
  </si>
  <si>
    <t>CAP - Reno - Project Management &amp; Coordination</t>
  </si>
  <si>
    <t>Sunrise on the Rail</t>
  </si>
  <si>
    <t>c1453p006554</t>
  </si>
  <si>
    <t>8315-3486</t>
  </si>
  <si>
    <t>CAP - Reno - Tools</t>
  </si>
  <si>
    <t>Sunrise on the Rail</t>
  </si>
  <si>
    <t>c1453p006554</t>
  </si>
  <si>
    <t>8315-3487</t>
  </si>
  <si>
    <t>CAP - Reno - Trash Removal-Site</t>
  </si>
  <si>
    <t>Sunrise on the Rail</t>
  </si>
  <si>
    <t>c1453p006554</t>
  </si>
  <si>
    <t>8315-3488</t>
  </si>
  <si>
    <t>CAP - Reno - Trim/Millwork</t>
  </si>
  <si>
    <t>Sunrise on the Rail</t>
  </si>
  <si>
    <t>c1453p006554</t>
  </si>
  <si>
    <t>Renovations</t>
  </si>
  <si>
    <t>Extraordinary Capital Expenditures</t>
  </si>
  <si>
    <t>8505-0100</t>
  </si>
  <si>
    <t>Building - Exterior Extraordinary</t>
  </si>
  <si>
    <t>Sunrise on the Rail</t>
  </si>
  <si>
    <t>c1453p006554</t>
  </si>
  <si>
    <t>8505-0200</t>
  </si>
  <si>
    <t>Building - Interior Extraordinary</t>
  </si>
  <si>
    <t>Sunrise on the Rail</t>
  </si>
  <si>
    <t>c1453p006554</t>
  </si>
  <si>
    <t>Extraordinary Capital Expenditures</t>
  </si>
  <si>
    <t>Entity Expenses</t>
  </si>
  <si>
    <t>8920-0000</t>
  </si>
  <si>
    <t>Bank Fees</t>
  </si>
  <si>
    <t>Sunrise on the Rail</t>
  </si>
  <si>
    <t>c1453p006554</t>
  </si>
  <si>
    <t>8950-0000</t>
  </si>
  <si>
    <t>Legal Fees</t>
  </si>
  <si>
    <t>Sunrise on the Rail</t>
  </si>
  <si>
    <t>c1453p006554</t>
  </si>
  <si>
    <t>8960-0000</t>
  </si>
  <si>
    <t>Miscellaneous</t>
  </si>
  <si>
    <t>Sunrise on the Rail</t>
  </si>
  <si>
    <t>c1453p006554</t>
  </si>
  <si>
    <t>8975-0000</t>
  </si>
  <si>
    <t>Professional Fees</t>
  </si>
  <si>
    <t>Sunrise on the Rail</t>
  </si>
  <si>
    <t>c1453p006554</t>
  </si>
  <si>
    <t>8990-0000</t>
  </si>
  <si>
    <t>Tax Preparation Fees</t>
  </si>
  <si>
    <t>Sunrise on the Rail</t>
  </si>
  <si>
    <t>c1453p006554</t>
  </si>
  <si>
    <t>9190-0000</t>
  </si>
  <si>
    <t>Taxes</t>
  </si>
  <si>
    <t>Sunrise on the Rail</t>
  </si>
  <si>
    <t>c1453p006554</t>
  </si>
  <si>
    <t>Entity Expenses</t>
  </si>
  <si>
    <t>Non-Operating Expenses</t>
  </si>
  <si>
    <t>Net Income</t>
  </si>
  <si>
    <t>Per Unit Per Year</t>
  </si>
  <si>
    <t>Adjusted NOI</t>
  </si>
  <si>
    <t>Cap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</si>
</sst>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horizontal="right" vertical="center"/>
    </xf>
    <xf numFmtId="4" fontId="2" fillId="0" borderId="15" xfId="0" applyNumberFormat="1" applyFont="1" applyBorder="1" applyAlignment="1">
      <alignment horizontal="right" vertical="center"/>
    </xf>
    <xf numFmtId="39" fontId="2" fillId="0" borderId="16" xfId="0" applyNumberFormat="1" applyFont="1" applyBorder="1" applyAlignment="1">
      <alignment horizontal="right" vertical="center"/>
    </xf>
    <xf numFmtId="49" fontId="2" fillId="0" borderId="17" xfId="0" applyNumberFormat="1" applyFont="1" applyBorder="1" applyAlignment="1">
      <alignment horizontal="right" vertical="center"/>
    </xf>
    <xf numFmtId="49" fontId="1" fillId="0" borderId="19" xfId="0" applyNumberFormat="1" applyFont="1" applyBorder="1" applyAlignment="1">
      <alignment horizontal="left" vertical="center"/>
    </xf>
    <xf numFmtId="3" fontId="1" fillId="0" borderId="20" xfId="0" applyNumberFormat="1" applyFont="1" applyBorder="1" applyAlignment="1">
      <alignment horizontal="right" vertical="center"/>
    </xf>
    <xf numFmtId="4" fontId="1" fillId="0" borderId="21" xfId="0" applyNumberFormat="1" applyFont="1" applyBorder="1" applyAlignment="1">
      <alignment horizontal="right" vertical="center"/>
    </xf>
    <xf numFmtId="39" fontId="1" fillId="0" borderId="22" xfId="0" applyNumberFormat="1" applyFont="1" applyBorder="1" applyAlignment="1">
      <alignment horizontal="right" vertical="center"/>
    </xf>
    <xf numFmtId="49" fontId="2" fillId="0" borderId="23" xfId="0" applyNumberFormat="1" applyFont="1" applyBorder="1" applyAlignment="1">
      <alignment vertical="center" indent="1"/>
    </xf>
    <xf numFmtId="49" fontId="1" fillId="0" borderId="24" xfId="0" applyNumberFormat="1" applyFont="1" applyBorder="1" applyAlignment="1">
      <alignment horizontal="left" vertical="center" indent="1"/>
    </xf>
    <xf numFmtId="49" fontId="1" fillId="0" borderId="25" xfId="0" applyNumberFormat="1" applyFont="1" applyBorder="1" applyAlignment="1">
      <alignment horizontal="left" vertical="center" indent="2"/>
    </xf>
    <xf numFmtId="49" fontId="2" fillId="0" borderId="18" xfId="0" applyNumberFormat="1" applyFont="1" applyBorder="1" applyAlignment="1">
      <alignment vertical="center" wrapText="1"/>
    </xf>
    <xf numFmtId="39" fontId="1" fillId="7" borderId="22" xfId="0" applyNumberFormat="1" applyFont="1" applyFill="1" applyBorder="1" applyAlignment="1">
      <alignment horizontal="right" vertical="center"/>
    </xf>
    <xf numFmtId="39" fontId="1" fillId="8" borderId="22" xfId="0" applyNumberFormat="1" applyFont="1" applyFill="1" applyBorder="1" applyAlignment="1">
      <alignment horizontal="right" vertical="center"/>
    </xf>
    <xf numFmtId="49" fontId="2" fillId="0" borderId="23" xfId="0" applyNumberFormat="1" applyFont="1" applyBorder="1" applyAlignment="1">
      <alignment vertical="center" indent="1"/>
    </xf>
    <xf numFmtId="49" fontId="2" fillId="0" borderId="18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39" fontId="0" fillId="0" borderId="0" xfId="0" applyNumberFormat="1"/>
    <xf numFmtId="164" fontId="0" fillId="0" borderId="0" xfId="1" applyNumberFormat="1" applyFont="1"/>
    <xf numFmtId="164" fontId="6" fillId="0" borderId="0" xfId="1" applyNumberFormat="1" applyFont="1"/>
    <xf numFmtId="1" fontId="0" fillId="0" borderId="0" xfId="0" applyNumberFormat="1"/>
    <xf numFmtId="0" fontId="6" fillId="0" borderId="0" xfId="0" applyFont="1"/>
    <xf numFmtId="0" fontId="5" fillId="0" borderId="0" xfId="0" applyFont="1"/>
    <xf numFmtId="39" fontId="6" fillId="0" borderId="0" xfId="0" applyNumberFormat="1" applyFont="1"/>
    <xf numFmtId="0" fontId="6" fillId="0" borderId="0" xfId="0" applyFont="1" applyAlignment="1">
      <alignment horizontal="center"/>
    </xf>
    <xf numFmtId="10" fontId="7" fillId="0" borderId="0" xfId="1" applyNumberFormat="1" applyFont="1"/>
    <xf numFmtId="0" fontId="7" fillId="0" borderId="0" xfId="0" applyFont="1"/>
    <xf numFmtId="1" fontId="6" fillId="0" borderId="0" xfId="0" applyNumberFormat="1" applyFont="1"/>
    <xf numFmtId="3" fontId="2" fillId="0" borderId="25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236"/>
  <sheetViews>
    <sheetView tabSelected="1" workbookViewId="0">
      <pane xSplit="2" ySplit="7" topLeftCell="G172" activePane="bottomRight" state="frozen"/>
      <selection pane="topRight" activeCell="C1" sqref="C1"/>
      <selection pane="bottomLeft" activeCell="A8" sqref="A8"/>
      <selection pane="bottomRight" activeCell="O203" sqref="O203"/>
    </sheetView>
  </sheetViews>
  <sheetFormatPr defaultRowHeight="15"/>
  <cols>
    <col min="1" max="1" width="11.5703125" customWidth="1"/>
    <col min="2" max="2" width="55.85546875" customWidth="1"/>
    <col min="3" max="4" width="13.85546875" customWidth="1"/>
    <col min="5" max="5" width="15.140625" customWidth="1"/>
    <col min="6" max="6" width="13.85546875" customWidth="1"/>
    <col min="7" max="7" width="15.140625" customWidth="1"/>
    <col min="8" max="10" width="13.85546875" customWidth="1"/>
    <col min="11" max="12" width="15.140625" customWidth="1"/>
    <col min="13" max="14" width="13.85546875" customWidth="1"/>
    <col min="15" max="15" width="17.5703125" customWidth="1"/>
    <col min="17" max="17" width="15.140625" hidden="1" customWidth="1"/>
    <col min="18" max="18" width="23.5703125" hidden="1" customWidth="1"/>
    <col min="19" max="19" width="15.140625" hidden="1" customWidth="1"/>
    <col min="20" max="20" width="9.140625" hidden="1" customWidth="1"/>
    <col min="21" max="33" width="18.140625" hidden="1" customWidth="1"/>
    <col min="34" max="34" width="16" bestFit="1" customWidth="1"/>
  </cols>
  <sheetData>
    <row r="2" spans="1:33" ht="15.75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33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33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33">
      <c r="A5" s="29" t="s">
        <v>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7" spans="1:33">
      <c r="A7" s="1" t="s">
        <v>4</v>
      </c>
      <c r="B7" s="1" t="s">
        <v>5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Q7" s="4" t="s">
        <v>6</v>
      </c>
      <c r="R7" s="3" t="s">
        <v>20</v>
      </c>
      <c r="S7" s="3" t="s">
        <v>21</v>
      </c>
      <c r="T7" s="4" t="s">
        <v>22</v>
      </c>
      <c r="U7" s="5" t="s">
        <v>23</v>
      </c>
      <c r="V7" s="5" t="s">
        <v>24</v>
      </c>
      <c r="W7" s="5" t="s">
        <v>25</v>
      </c>
      <c r="X7" s="5" t="s">
        <v>26</v>
      </c>
      <c r="Y7" s="5" t="s">
        <v>27</v>
      </c>
      <c r="Z7" s="5" t="s">
        <v>28</v>
      </c>
      <c r="AA7" s="5" t="s">
        <v>29</v>
      </c>
      <c r="AB7" s="5" t="s">
        <v>30</v>
      </c>
      <c r="AC7" s="5" t="s">
        <v>31</v>
      </c>
      <c r="AD7" s="5" t="s">
        <v>32</v>
      </c>
      <c r="AE7" s="5" t="s">
        <v>33</v>
      </c>
      <c r="AF7" s="5" t="s">
        <v>34</v>
      </c>
      <c r="AG7" s="5" t="s">
        <v>35</v>
      </c>
    </row>
    <row r="8" spans="1:33">
      <c r="A8" s="23" t="s">
        <v>36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33">
      <c r="A9" s="20" t="s">
        <v>37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33">
      <c r="A10" s="22" t="s">
        <v>38</v>
      </c>
      <c r="B10" s="16" t="s">
        <v>39</v>
      </c>
      <c r="C10" s="19">
        <v>144055</v>
      </c>
      <c r="D10" s="19">
        <v>145080</v>
      </c>
      <c r="E10" s="19">
        <v>145080</v>
      </c>
      <c r="F10" s="19">
        <v>145455</v>
      </c>
      <c r="G10" s="19">
        <v>145605</v>
      </c>
      <c r="H10" s="19">
        <v>145605</v>
      </c>
      <c r="I10" s="19">
        <v>145605</v>
      </c>
      <c r="J10" s="19">
        <v>138205</v>
      </c>
      <c r="K10" s="19">
        <v>138205</v>
      </c>
      <c r="L10" s="19">
        <v>138205</v>
      </c>
      <c r="M10" s="19">
        <v>138205</v>
      </c>
      <c r="N10" s="19">
        <v>138205</v>
      </c>
      <c r="O10" s="19">
        <v>1707510</v>
      </c>
      <c r="Q10" s="17">
        <v>4</v>
      </c>
      <c r="R10" s="16" t="s">
        <v>40</v>
      </c>
      <c r="S10" s="16" t="s">
        <v>41</v>
      </c>
      <c r="U10" s="18">
        <f>IF(5 = Q10, C10 * -1, C10)</f>
        <v>144055</v>
      </c>
      <c r="V10" s="18">
        <f>IF(5 = Q10, D10 * -1, D10)</f>
        <v>145080</v>
      </c>
      <c r="W10" s="18">
        <f>IF(5 = Q10, E10 * -1, E10)</f>
        <v>145080</v>
      </c>
      <c r="X10" s="18">
        <f>IF(5 = Q10, F10 * -1, F10)</f>
        <v>145455</v>
      </c>
      <c r="Y10" s="18">
        <f>IF(5 = Q10, G10 * -1, G10)</f>
        <v>145605</v>
      </c>
      <c r="Z10" s="18">
        <f>IF(5 = Q10, H10 * -1, H10)</f>
        <v>145605</v>
      </c>
      <c r="AA10" s="18">
        <f>IF(5 = Q10, I10 * -1, I10)</f>
        <v>145605</v>
      </c>
      <c r="AB10" s="18">
        <f>IF(5 = Q10, J10 * -1, J10)</f>
        <v>138205</v>
      </c>
      <c r="AC10" s="18">
        <f>IF(5 = Q10, K10 * -1, K10)</f>
        <v>138205</v>
      </c>
      <c r="AD10" s="18">
        <f>IF(5 = Q10, L10 * -1, L10)</f>
        <v>138205</v>
      </c>
      <c r="AE10" s="18">
        <f>IF(5 = Q10, M10 * -1, M10)</f>
        <v>138205</v>
      </c>
      <c r="AF10" s="18">
        <f>IF(5 = Q10, N10 * -1, N10)</f>
        <v>138205</v>
      </c>
      <c r="AG10" s="18">
        <f>IF(5 = Q10, O10 * -1, O10)</f>
        <v>1707510</v>
      </c>
    </row>
    <row r="11" spans="1:33">
      <c r="A11" s="22" t="s">
        <v>42</v>
      </c>
      <c r="B11" s="16" t="s">
        <v>43</v>
      </c>
      <c r="C11" s="19">
        <v>-8814.24</v>
      </c>
      <c r="D11" s="19">
        <v>-9310.77</v>
      </c>
      <c r="E11" s="19">
        <v>-9115.94</v>
      </c>
      <c r="F11" s="19">
        <v>-9260.74</v>
      </c>
      <c r="G11" s="19">
        <v>-9434.09</v>
      </c>
      <c r="H11" s="19">
        <v>-9415.92</v>
      </c>
      <c r="I11" s="19">
        <v>-9191.2000000000007</v>
      </c>
      <c r="J11" s="19">
        <v>-2111.96</v>
      </c>
      <c r="K11" s="19">
        <v>-1952.35</v>
      </c>
      <c r="L11" s="19">
        <v>-1718.89</v>
      </c>
      <c r="M11" s="19">
        <v>-1815.67</v>
      </c>
      <c r="N11" s="19">
        <v>-1902.26</v>
      </c>
      <c r="O11" s="19">
        <v>-74044.03</v>
      </c>
      <c r="Q11" s="17">
        <v>4</v>
      </c>
      <c r="R11" s="16" t="s">
        <v>44</v>
      </c>
      <c r="S11" s="16" t="s">
        <v>45</v>
      </c>
      <c r="U11" s="18">
        <f>IF(5 = Q11, C11 * -1, C11)</f>
        <v>-8814.24</v>
      </c>
      <c r="V11" s="18">
        <f>IF(5 = Q11, D11 * -1, D11)</f>
        <v>-9310.77</v>
      </c>
      <c r="W11" s="18">
        <f>IF(5 = Q11, E11 * -1, E11)</f>
        <v>-9115.94</v>
      </c>
      <c r="X11" s="18">
        <f>IF(5 = Q11, F11 * -1, F11)</f>
        <v>-9260.74</v>
      </c>
      <c r="Y11" s="18">
        <f>IF(5 = Q11, G11 * -1, G11)</f>
        <v>-9434.09</v>
      </c>
      <c r="Z11" s="18">
        <f>IF(5 = Q11, H11 * -1, H11)</f>
        <v>-9415.92</v>
      </c>
      <c r="AA11" s="18">
        <f>IF(5 = Q11, I11 * -1, I11)</f>
        <v>-9191.2000000000007</v>
      </c>
      <c r="AB11" s="18">
        <f>IF(5 = Q11, J11 * -1, J11)</f>
        <v>-2111.96</v>
      </c>
      <c r="AC11" s="18">
        <f>IF(5 = Q11, K11 * -1, K11)</f>
        <v>-1952.35</v>
      </c>
      <c r="AD11" s="18">
        <f>IF(5 = Q11, L11 * -1, L11)</f>
        <v>-1718.89</v>
      </c>
      <c r="AE11" s="18">
        <f>IF(5 = Q11, M11 * -1, M11)</f>
        <v>-1815.67</v>
      </c>
      <c r="AF11" s="18">
        <f>IF(5 = Q11, N11 * -1, N11)</f>
        <v>-1902.26</v>
      </c>
      <c r="AG11" s="18">
        <f>IF(5 = Q11, O11 * -1, O11)</f>
        <v>-74044.03</v>
      </c>
    </row>
    <row r="12" spans="1:33">
      <c r="B12" s="15" t="s">
        <v>46</v>
      </c>
      <c r="C12" s="14">
        <f>IF(5 = Q12, U12 * -1, U12)</f>
        <v>135240.76</v>
      </c>
      <c r="D12" s="14">
        <f>IF(5 = Q12, V12 * -1, V12)</f>
        <v>135769.23000000001</v>
      </c>
      <c r="E12" s="14">
        <f>IF(5 = Q12, W12 * -1, W12)</f>
        <v>135964.06</v>
      </c>
      <c r="F12" s="14">
        <f>IF(5 = Q12, X12 * -1, X12)</f>
        <v>136194.26</v>
      </c>
      <c r="G12" s="14">
        <f>IF(5 = Q12, Y12 * -1, Y12)</f>
        <v>136170.91</v>
      </c>
      <c r="H12" s="14">
        <f>IF(5 = Q12, Z12 * -1, Z12)</f>
        <v>136189.07999999999</v>
      </c>
      <c r="I12" s="14">
        <f>IF(5 = Q12, AA12 * -1, AA12)</f>
        <v>136413.79999999999</v>
      </c>
      <c r="J12" s="14">
        <f>IF(5 = Q12, AB12 * -1, AB12)</f>
        <v>136093.04</v>
      </c>
      <c r="K12" s="14">
        <f>IF(5 = Q12, AC12 * -1, AC12)</f>
        <v>136252.65</v>
      </c>
      <c r="L12" s="14">
        <f>IF(5 = Q12, AD12 * -1, AD12)</f>
        <v>136486.10999999999</v>
      </c>
      <c r="M12" s="14">
        <f>IF(5 = Q12, AE12 * -1, AE12)</f>
        <v>136389.32999999999</v>
      </c>
      <c r="N12" s="14">
        <f>IF(5 = Q12, AF12 * -1, AF12)</f>
        <v>136302.74</v>
      </c>
      <c r="O12" s="14">
        <f>IF(5 = Q12, AG12 * -1, AG12)</f>
        <v>1633465.97</v>
      </c>
      <c r="Q12" s="12">
        <v>4</v>
      </c>
      <c r="R12" s="11" t="str">
        <f>R11</f>
        <v>Sunrise on the Rail</v>
      </c>
      <c r="S12" s="11" t="str">
        <f>S11</f>
        <v>c1453p006554</v>
      </c>
      <c r="T12" s="12">
        <f>T11</f>
        <v>0</v>
      </c>
      <c r="U12" s="13">
        <f t="shared" ref="U12:AG12" si="0">SUM(U10:U11)</f>
        <v>135240.76</v>
      </c>
      <c r="V12" s="13">
        <f t="shared" si="0"/>
        <v>135769.23000000001</v>
      </c>
      <c r="W12" s="13">
        <f t="shared" si="0"/>
        <v>135964.06</v>
      </c>
      <c r="X12" s="13">
        <f t="shared" si="0"/>
        <v>136194.26</v>
      </c>
      <c r="Y12" s="13">
        <f t="shared" si="0"/>
        <v>136170.91</v>
      </c>
      <c r="Z12" s="13">
        <f t="shared" si="0"/>
        <v>136189.07999999999</v>
      </c>
      <c r="AA12" s="13">
        <f t="shared" si="0"/>
        <v>136413.79999999999</v>
      </c>
      <c r="AB12" s="13">
        <f t="shared" si="0"/>
        <v>136093.04</v>
      </c>
      <c r="AC12" s="13">
        <f t="shared" si="0"/>
        <v>136252.65</v>
      </c>
      <c r="AD12" s="13">
        <f t="shared" si="0"/>
        <v>136486.10999999999</v>
      </c>
      <c r="AE12" s="13">
        <f t="shared" si="0"/>
        <v>136389.32999999999</v>
      </c>
      <c r="AF12" s="13">
        <f t="shared" si="0"/>
        <v>136302.74</v>
      </c>
      <c r="AG12" s="13">
        <f t="shared" si="0"/>
        <v>1633465.97</v>
      </c>
    </row>
    <row r="14" spans="1:33">
      <c r="A14" s="26" t="s">
        <v>47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33">
      <c r="A15" s="22" t="s">
        <v>48</v>
      </c>
      <c r="B15" s="16" t="s">
        <v>49</v>
      </c>
      <c r="C15" s="19">
        <v>-1603.25</v>
      </c>
      <c r="D15" s="19">
        <v>-363.44</v>
      </c>
      <c r="E15" s="19">
        <v>-5959.38</v>
      </c>
      <c r="F15" s="19">
        <v>-1570.43</v>
      </c>
      <c r="G15" s="19">
        <v>-2968.99</v>
      </c>
      <c r="H15" s="19">
        <v>-1458.9</v>
      </c>
      <c r="I15" s="19">
        <v>-2096.8000000000002</v>
      </c>
      <c r="J15" s="19">
        <v>-1217.9000000000001</v>
      </c>
      <c r="K15" s="19">
        <v>-1450.73</v>
      </c>
      <c r="L15" s="19">
        <v>-6267.8</v>
      </c>
      <c r="M15" s="19">
        <v>-4276.51</v>
      </c>
      <c r="N15" s="19">
        <v>-4056.97</v>
      </c>
      <c r="O15" s="19">
        <v>-33291.1</v>
      </c>
      <c r="Q15" s="17">
        <v>4</v>
      </c>
      <c r="R15" s="16" t="s">
        <v>50</v>
      </c>
      <c r="S15" s="16" t="s">
        <v>51</v>
      </c>
      <c r="U15" s="18">
        <f>IF(5 = Q15, C15 * -1, C15)</f>
        <v>-1603.25</v>
      </c>
      <c r="V15" s="18">
        <f>IF(5 = Q15, D15 * -1, D15)</f>
        <v>-363.44</v>
      </c>
      <c r="W15" s="18">
        <f>IF(5 = Q15, E15 * -1, E15)</f>
        <v>-5959.38</v>
      </c>
      <c r="X15" s="18">
        <f>IF(5 = Q15, F15 * -1, F15)</f>
        <v>-1570.43</v>
      </c>
      <c r="Y15" s="18">
        <f>IF(5 = Q15, G15 * -1, G15)</f>
        <v>-2968.99</v>
      </c>
      <c r="Z15" s="18">
        <f>IF(5 = Q15, H15 * -1, H15)</f>
        <v>-1458.9</v>
      </c>
      <c r="AA15" s="18">
        <f>IF(5 = Q15, I15 * -1, I15)</f>
        <v>-2096.8000000000002</v>
      </c>
      <c r="AB15" s="18">
        <f>IF(5 = Q15, J15 * -1, J15)</f>
        <v>-1217.9000000000001</v>
      </c>
      <c r="AC15" s="18">
        <f>IF(5 = Q15, K15 * -1, K15)</f>
        <v>-1450.73</v>
      </c>
      <c r="AD15" s="18">
        <f>IF(5 = Q15, L15 * -1, L15)</f>
        <v>-6267.8</v>
      </c>
      <c r="AE15" s="18">
        <f>IF(5 = Q15, M15 * -1, M15)</f>
        <v>-4276.51</v>
      </c>
      <c r="AF15" s="18">
        <f>IF(5 = Q15, N15 * -1, N15)</f>
        <v>-4056.97</v>
      </c>
      <c r="AG15" s="18">
        <f>IF(5 = Q15, O15 * -1, O15)</f>
        <v>-33291.1</v>
      </c>
    </row>
    <row r="16" spans="1:33">
      <c r="A16" s="22" t="s">
        <v>52</v>
      </c>
      <c r="B16" s="16" t="s">
        <v>53</v>
      </c>
      <c r="C16" s="19">
        <v>0</v>
      </c>
      <c r="D16" s="19">
        <v>-150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-400</v>
      </c>
      <c r="K16" s="19">
        <v>-250</v>
      </c>
      <c r="L16" s="19">
        <v>-316.87</v>
      </c>
      <c r="M16" s="19">
        <v>316.87</v>
      </c>
      <c r="N16" s="19">
        <v>-20</v>
      </c>
      <c r="O16" s="19">
        <v>-820</v>
      </c>
      <c r="Q16" s="17">
        <v>4</v>
      </c>
      <c r="R16" s="16" t="s">
        <v>54</v>
      </c>
      <c r="S16" s="16" t="s">
        <v>55</v>
      </c>
      <c r="U16" s="18">
        <f>IF(5 = Q16, C16 * -1, C16)</f>
        <v>0</v>
      </c>
      <c r="V16" s="18">
        <f>IF(5 = Q16, D16 * -1, D16)</f>
        <v>-150</v>
      </c>
      <c r="W16" s="18">
        <f>IF(5 = Q16, E16 * -1, E16)</f>
        <v>0</v>
      </c>
      <c r="X16" s="18">
        <f>IF(5 = Q16, F16 * -1, F16)</f>
        <v>0</v>
      </c>
      <c r="Y16" s="18">
        <f>IF(5 = Q16, G16 * -1, G16)</f>
        <v>0</v>
      </c>
      <c r="Z16" s="18">
        <f>IF(5 = Q16, H16 * -1, H16)</f>
        <v>0</v>
      </c>
      <c r="AA16" s="18">
        <f>IF(5 = Q16, I16 * -1, I16)</f>
        <v>0</v>
      </c>
      <c r="AB16" s="18">
        <f>IF(5 = Q16, J16 * -1, J16)</f>
        <v>-400</v>
      </c>
      <c r="AC16" s="18">
        <f>IF(5 = Q16, K16 * -1, K16)</f>
        <v>-250</v>
      </c>
      <c r="AD16" s="18">
        <f>IF(5 = Q16, L16 * -1, L16)</f>
        <v>-316.87</v>
      </c>
      <c r="AE16" s="18">
        <f>IF(5 = Q16, M16 * -1, M16)</f>
        <v>316.87</v>
      </c>
      <c r="AF16" s="18">
        <f>IF(5 = Q16, N16 * -1, N16)</f>
        <v>-20</v>
      </c>
      <c r="AG16" s="18">
        <f>IF(5 = Q16, O16 * -1, O16)</f>
        <v>-820</v>
      </c>
    </row>
    <row r="17" spans="1:33">
      <c r="A17" s="22" t="s">
        <v>56</v>
      </c>
      <c r="B17" s="16" t="s">
        <v>57</v>
      </c>
      <c r="C17" s="19">
        <v>-500</v>
      </c>
      <c r="D17" s="19">
        <v>-400</v>
      </c>
      <c r="E17" s="19">
        <v>0</v>
      </c>
      <c r="F17" s="19">
        <v>0</v>
      </c>
      <c r="G17" s="19">
        <v>-250</v>
      </c>
      <c r="H17" s="19">
        <v>-1050</v>
      </c>
      <c r="I17" s="19">
        <v>-750</v>
      </c>
      <c r="J17" s="19">
        <v>-2000</v>
      </c>
      <c r="K17" s="19">
        <v>-2000</v>
      </c>
      <c r="L17" s="19">
        <v>-1000</v>
      </c>
      <c r="M17" s="19">
        <v>-3500</v>
      </c>
      <c r="N17" s="19">
        <v>-900</v>
      </c>
      <c r="O17" s="19">
        <v>-12350</v>
      </c>
      <c r="Q17" s="17">
        <v>4</v>
      </c>
      <c r="R17" s="16" t="s">
        <v>58</v>
      </c>
      <c r="S17" s="16" t="s">
        <v>59</v>
      </c>
      <c r="U17" s="18">
        <f>IF(5 = Q17, C17 * -1, C17)</f>
        <v>-500</v>
      </c>
      <c r="V17" s="18">
        <f>IF(5 = Q17, D17 * -1, D17)</f>
        <v>-400</v>
      </c>
      <c r="W17" s="18">
        <f>IF(5 = Q17, E17 * -1, E17)</f>
        <v>0</v>
      </c>
      <c r="X17" s="18">
        <f>IF(5 = Q17, F17 * -1, F17)</f>
        <v>0</v>
      </c>
      <c r="Y17" s="18">
        <f>IF(5 = Q17, G17 * -1, G17)</f>
        <v>-250</v>
      </c>
      <c r="Z17" s="18">
        <f>IF(5 = Q17, H17 * -1, H17)</f>
        <v>-1050</v>
      </c>
      <c r="AA17" s="18">
        <f>IF(5 = Q17, I17 * -1, I17)</f>
        <v>-750</v>
      </c>
      <c r="AB17" s="18">
        <f>IF(5 = Q17, J17 * -1, J17)</f>
        <v>-2000</v>
      </c>
      <c r="AC17" s="18">
        <f>IF(5 = Q17, K17 * -1, K17)</f>
        <v>-2000</v>
      </c>
      <c r="AD17" s="18">
        <f>IF(5 = Q17, L17 * -1, L17)</f>
        <v>-1000</v>
      </c>
      <c r="AE17" s="18">
        <f>IF(5 = Q17, M17 * -1, M17)</f>
        <v>-3500</v>
      </c>
      <c r="AF17" s="18">
        <f>IF(5 = Q17, N17 * -1, N17)</f>
        <v>-900</v>
      </c>
      <c r="AG17" s="18">
        <f>IF(5 = Q17, O17 * -1, O17)</f>
        <v>-12350</v>
      </c>
    </row>
    <row r="18" spans="1:33">
      <c r="A18" s="22" t="s">
        <v>60</v>
      </c>
      <c r="B18" s="16" t="s">
        <v>61</v>
      </c>
      <c r="C18" s="19">
        <v>0</v>
      </c>
      <c r="D18" s="19">
        <v>-600</v>
      </c>
      <c r="E18" s="19">
        <v>-100</v>
      </c>
      <c r="F18" s="19">
        <v>0</v>
      </c>
      <c r="G18" s="19">
        <v>0</v>
      </c>
      <c r="H18" s="19">
        <v>-100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-800</v>
      </c>
      <c r="Q18" s="17">
        <v>4</v>
      </c>
      <c r="R18" s="16" t="s">
        <v>62</v>
      </c>
      <c r="S18" s="16" t="s">
        <v>63</v>
      </c>
      <c r="U18" s="18">
        <f>IF(5 = Q18, C18 * -1, C18)</f>
        <v>0</v>
      </c>
      <c r="V18" s="18">
        <f>IF(5 = Q18, D18 * -1, D18)</f>
        <v>-600</v>
      </c>
      <c r="W18" s="18">
        <f>IF(5 = Q18, E18 * -1, E18)</f>
        <v>-100</v>
      </c>
      <c r="X18" s="18">
        <f>IF(5 = Q18, F18 * -1, F18)</f>
        <v>0</v>
      </c>
      <c r="Y18" s="18">
        <f>IF(5 = Q18, G18 * -1, G18)</f>
        <v>0</v>
      </c>
      <c r="Z18" s="18">
        <f>IF(5 = Q18, H18 * -1, H18)</f>
        <v>-100</v>
      </c>
      <c r="AA18" s="18">
        <f>IF(5 = Q18, I18 * -1, I18)</f>
        <v>0</v>
      </c>
      <c r="AB18" s="18">
        <f>IF(5 = Q18, J18 * -1, J18)</f>
        <v>0</v>
      </c>
      <c r="AC18" s="18">
        <f>IF(5 = Q18, K18 * -1, K18)</f>
        <v>0</v>
      </c>
      <c r="AD18" s="18">
        <f>IF(5 = Q18, L18 * -1, L18)</f>
        <v>0</v>
      </c>
      <c r="AE18" s="18">
        <f>IF(5 = Q18, M18 * -1, M18)</f>
        <v>0</v>
      </c>
      <c r="AF18" s="18">
        <f>IF(5 = Q18, N18 * -1, N18)</f>
        <v>0</v>
      </c>
      <c r="AG18" s="18">
        <f>IF(5 = Q18, O18 * -1, O18)</f>
        <v>-800</v>
      </c>
    </row>
    <row r="19" spans="1:33">
      <c r="A19" s="22" t="s">
        <v>64</v>
      </c>
      <c r="B19" s="16" t="s">
        <v>65</v>
      </c>
      <c r="C19" s="19">
        <v>-5306.46</v>
      </c>
      <c r="D19" s="19">
        <v>-5492.39</v>
      </c>
      <c r="E19" s="19">
        <v>-11167.26</v>
      </c>
      <c r="F19" s="19">
        <v>-6921.78</v>
      </c>
      <c r="G19" s="19">
        <v>-10113.370000000001</v>
      </c>
      <c r="H19" s="19">
        <v>-9937.75</v>
      </c>
      <c r="I19" s="19">
        <v>-9500.2199999999993</v>
      </c>
      <c r="J19" s="19">
        <v>-8643.23</v>
      </c>
      <c r="K19" s="19">
        <v>-10217.5</v>
      </c>
      <c r="L19" s="19">
        <v>-11666.61</v>
      </c>
      <c r="M19" s="19">
        <v>-8826</v>
      </c>
      <c r="N19" s="19">
        <v>-5732.43</v>
      </c>
      <c r="O19" s="19">
        <v>-103525</v>
      </c>
      <c r="Q19" s="17">
        <v>4</v>
      </c>
      <c r="R19" s="16" t="s">
        <v>66</v>
      </c>
      <c r="S19" s="16" t="s">
        <v>67</v>
      </c>
      <c r="U19" s="18">
        <f>IF(5 = Q19, C19 * -1, C19)</f>
        <v>-5306.46</v>
      </c>
      <c r="V19" s="18">
        <f>IF(5 = Q19, D19 * -1, D19)</f>
        <v>-5492.39</v>
      </c>
      <c r="W19" s="18">
        <f>IF(5 = Q19, E19 * -1, E19)</f>
        <v>-11167.26</v>
      </c>
      <c r="X19" s="18">
        <f>IF(5 = Q19, F19 * -1, F19)</f>
        <v>-6921.78</v>
      </c>
      <c r="Y19" s="18">
        <f>IF(5 = Q19, G19 * -1, G19)</f>
        <v>-10113.370000000001</v>
      </c>
      <c r="Z19" s="18">
        <f>IF(5 = Q19, H19 * -1, H19)</f>
        <v>-9937.75</v>
      </c>
      <c r="AA19" s="18">
        <f>IF(5 = Q19, I19 * -1, I19)</f>
        <v>-9500.2199999999993</v>
      </c>
      <c r="AB19" s="18">
        <f>IF(5 = Q19, J19 * -1, J19)</f>
        <v>-8643.23</v>
      </c>
      <c r="AC19" s="18">
        <f>IF(5 = Q19, K19 * -1, K19)</f>
        <v>-10217.5</v>
      </c>
      <c r="AD19" s="18">
        <f>IF(5 = Q19, L19 * -1, L19)</f>
        <v>-11666.61</v>
      </c>
      <c r="AE19" s="18">
        <f>IF(5 = Q19, M19 * -1, M19)</f>
        <v>-8826</v>
      </c>
      <c r="AF19" s="18">
        <f>IF(5 = Q19, N19 * -1, N19)</f>
        <v>-5732.43</v>
      </c>
      <c r="AG19" s="18">
        <f>IF(5 = Q19, O19 * -1, O19)</f>
        <v>-103525</v>
      </c>
    </row>
    <row r="20" spans="1:33">
      <c r="B20" s="15" t="s">
        <v>68</v>
      </c>
      <c r="C20" s="14">
        <f>IF(5 = Q20, U20 * -1, U20)</f>
        <v>-7409.71</v>
      </c>
      <c r="D20" s="14">
        <f>IF(5 = Q20, V20 * -1, V20)</f>
        <v>-7005.83</v>
      </c>
      <c r="E20" s="14">
        <f>IF(5 = Q20, W20 * -1, W20)</f>
        <v>-17226.64</v>
      </c>
      <c r="F20" s="14">
        <f>IF(5 = Q20, X20 * -1, X20)</f>
        <v>-8492.2099999999991</v>
      </c>
      <c r="G20" s="14">
        <f>IF(5 = Q20, Y20 * -1, Y20)</f>
        <v>-13332.36</v>
      </c>
      <c r="H20" s="14">
        <f>IF(5 = Q20, Z20 * -1, Z20)</f>
        <v>-12546.65</v>
      </c>
      <c r="I20" s="14">
        <f>IF(5 = Q20, AA20 * -1, AA20)</f>
        <v>-12347.02</v>
      </c>
      <c r="J20" s="14">
        <f>IF(5 = Q20, AB20 * -1, AB20)</f>
        <v>-12261.13</v>
      </c>
      <c r="K20" s="14">
        <f>IF(5 = Q20, AC20 * -1, AC20)</f>
        <v>-13918.23</v>
      </c>
      <c r="L20" s="14">
        <f>IF(5 = Q20, AD20 * -1, AD20)</f>
        <v>-19251.28</v>
      </c>
      <c r="M20" s="14">
        <f>IF(5 = Q20, AE20 * -1, AE20)</f>
        <v>-16285.64</v>
      </c>
      <c r="N20" s="14">
        <f>IF(5 = Q20, AF20 * -1, AF20)</f>
        <v>-10709.4</v>
      </c>
      <c r="O20" s="14">
        <f>IF(5 = Q20, AG20 * -1, AG20)</f>
        <v>-150786.1</v>
      </c>
      <c r="Q20" s="12">
        <v>4</v>
      </c>
      <c r="R20" s="11" t="str">
        <f>R19</f>
        <v>Sunrise on the Rail</v>
      </c>
      <c r="S20" s="11" t="str">
        <f>S19</f>
        <v>c1453p006554</v>
      </c>
      <c r="T20" s="12">
        <f>T19</f>
        <v>0</v>
      </c>
      <c r="U20" s="13">
        <f t="shared" ref="U20:AG20" si="1">SUM(U15:U19)</f>
        <v>-7409.71</v>
      </c>
      <c r="V20" s="13">
        <f t="shared" si="1"/>
        <v>-7005.83</v>
      </c>
      <c r="W20" s="13">
        <f t="shared" si="1"/>
        <v>-17226.64</v>
      </c>
      <c r="X20" s="13">
        <f t="shared" si="1"/>
        <v>-8492.2099999999991</v>
      </c>
      <c r="Y20" s="13">
        <f t="shared" si="1"/>
        <v>-13332.36</v>
      </c>
      <c r="Z20" s="13">
        <f t="shared" si="1"/>
        <v>-12546.65</v>
      </c>
      <c r="AA20" s="13">
        <f t="shared" si="1"/>
        <v>-12347.02</v>
      </c>
      <c r="AB20" s="13">
        <f t="shared" si="1"/>
        <v>-12261.13</v>
      </c>
      <c r="AC20" s="13">
        <f t="shared" si="1"/>
        <v>-13918.23</v>
      </c>
      <c r="AD20" s="13">
        <f t="shared" si="1"/>
        <v>-19251.28</v>
      </c>
      <c r="AE20" s="13">
        <f t="shared" si="1"/>
        <v>-16285.64</v>
      </c>
      <c r="AF20" s="13">
        <f t="shared" si="1"/>
        <v>-10709.4</v>
      </c>
      <c r="AG20" s="13">
        <f t="shared" si="1"/>
        <v>-150786.1</v>
      </c>
    </row>
    <row r="22" spans="1:33">
      <c r="B22" s="15" t="s">
        <v>69</v>
      </c>
      <c r="C22" s="14">
        <f>IF(5 = Q22, U22 * -1, U22)</f>
        <v>127831.05</v>
      </c>
      <c r="D22" s="14">
        <f>IF(5 = Q22, V22 * -1, V22)</f>
        <v>128763.40000000001</v>
      </c>
      <c r="E22" s="14">
        <f>IF(5 = Q22, W22 * -1, W22)</f>
        <v>118737.42</v>
      </c>
      <c r="F22" s="14">
        <f>IF(5 = Q22, X22 * -1, X22)</f>
        <v>127702.05000000002</v>
      </c>
      <c r="G22" s="14">
        <f>IF(5 = Q22, Y22 * -1, Y22)</f>
        <v>122838.55</v>
      </c>
      <c r="H22" s="14">
        <f>IF(5 = Q22, Z22 * -1, Z22)</f>
        <v>123642.43</v>
      </c>
      <c r="I22" s="14">
        <f>IF(5 = Q22, AA22 * -1, AA22)</f>
        <v>124066.77999999998</v>
      </c>
      <c r="J22" s="14">
        <f>IF(5 = Q22, AB22 * -1, AB22)</f>
        <v>123831.91</v>
      </c>
      <c r="K22" s="14">
        <f>IF(5 = Q22, AC22 * -1, AC22)</f>
        <v>122334.42</v>
      </c>
      <c r="L22" s="14">
        <f>IF(5 = Q22, AD22 * -1, AD22)</f>
        <v>117234.82999999999</v>
      </c>
      <c r="M22" s="14">
        <f>IF(5 = Q22, AE22 * -1, AE22)</f>
        <v>120103.68999999999</v>
      </c>
      <c r="N22" s="14">
        <f>IF(5 = Q22, AF22 * -1, AF22)</f>
        <v>125593.34</v>
      </c>
      <c r="O22" s="14">
        <f>IF(5 = Q22, AG22 * -1, AG22)</f>
        <v>1482679.8699999999</v>
      </c>
      <c r="Q22" s="12">
        <v>4</v>
      </c>
      <c r="R22" s="11" t="str">
        <f>R19</f>
        <v>Sunrise on the Rail</v>
      </c>
      <c r="S22" s="11" t="str">
        <f>S19</f>
        <v>c1453p006554</v>
      </c>
      <c r="T22" s="12">
        <f>T19</f>
        <v>0</v>
      </c>
      <c r="U22" s="13">
        <f t="shared" ref="U22:AG22" si="2">SUM(U10:U11)+SUM(U15:U19)</f>
        <v>127831.05</v>
      </c>
      <c r="V22" s="13">
        <f t="shared" si="2"/>
        <v>128763.40000000001</v>
      </c>
      <c r="W22" s="13">
        <f t="shared" si="2"/>
        <v>118737.42</v>
      </c>
      <c r="X22" s="13">
        <f t="shared" si="2"/>
        <v>127702.05000000002</v>
      </c>
      <c r="Y22" s="13">
        <f t="shared" si="2"/>
        <v>122838.55</v>
      </c>
      <c r="Z22" s="13">
        <f t="shared" si="2"/>
        <v>123642.43</v>
      </c>
      <c r="AA22" s="13">
        <f t="shared" si="2"/>
        <v>124066.77999999998</v>
      </c>
      <c r="AB22" s="13">
        <f t="shared" si="2"/>
        <v>123831.91</v>
      </c>
      <c r="AC22" s="13">
        <f t="shared" si="2"/>
        <v>122334.42</v>
      </c>
      <c r="AD22" s="13">
        <f t="shared" si="2"/>
        <v>117234.82999999999</v>
      </c>
      <c r="AE22" s="13">
        <f t="shared" si="2"/>
        <v>120103.68999999999</v>
      </c>
      <c r="AF22" s="13">
        <f t="shared" si="2"/>
        <v>125593.34</v>
      </c>
      <c r="AG22" s="13">
        <f t="shared" si="2"/>
        <v>1482679.8699999999</v>
      </c>
    </row>
    <row r="24" spans="1:33">
      <c r="A24" s="27" t="s">
        <v>70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33">
      <c r="A25" s="21" t="s">
        <v>71</v>
      </c>
      <c r="B25" s="16" t="s">
        <v>72</v>
      </c>
      <c r="C25" s="19">
        <v>100</v>
      </c>
      <c r="D25" s="19">
        <v>0</v>
      </c>
      <c r="E25" s="19">
        <v>1200</v>
      </c>
      <c r="F25" s="19">
        <v>-200</v>
      </c>
      <c r="G25" s="19">
        <v>-200</v>
      </c>
      <c r="H25" s="19">
        <v>200</v>
      </c>
      <c r="I25" s="19">
        <v>800</v>
      </c>
      <c r="J25" s="19">
        <v>400</v>
      </c>
      <c r="K25" s="19">
        <v>1000</v>
      </c>
      <c r="L25" s="19">
        <v>800</v>
      </c>
      <c r="M25" s="19">
        <v>1600</v>
      </c>
      <c r="N25" s="19">
        <v>200</v>
      </c>
      <c r="O25" s="19">
        <v>5900</v>
      </c>
      <c r="Q25" s="17">
        <v>4</v>
      </c>
      <c r="R25" s="16" t="s">
        <v>73</v>
      </c>
      <c r="S25" s="16" t="s">
        <v>74</v>
      </c>
      <c r="U25" s="18">
        <f t="shared" ref="U25:U46" si="3">IF(5 = Q25, C25 * -1, C25)</f>
        <v>100</v>
      </c>
      <c r="V25" s="18">
        <f t="shared" ref="V25:V46" si="4">IF(5 = Q25, D25 * -1, D25)</f>
        <v>0</v>
      </c>
      <c r="W25" s="18">
        <f t="shared" ref="W25:W46" si="5">IF(5 = Q25, E25 * -1, E25)</f>
        <v>1200</v>
      </c>
      <c r="X25" s="18">
        <f t="shared" ref="X25:X46" si="6">IF(5 = Q25, F25 * -1, F25)</f>
        <v>-200</v>
      </c>
      <c r="Y25" s="18">
        <f t="shared" ref="Y25:Y46" si="7">IF(5 = Q25, G25 * -1, G25)</f>
        <v>-200</v>
      </c>
      <c r="Z25" s="18">
        <f t="shared" ref="Z25:Z46" si="8">IF(5 = Q25, H25 * -1, H25)</f>
        <v>200</v>
      </c>
      <c r="AA25" s="18">
        <f t="shared" ref="AA25:AA46" si="9">IF(5 = Q25, I25 * -1, I25)</f>
        <v>800</v>
      </c>
      <c r="AB25" s="18">
        <f t="shared" ref="AB25:AB46" si="10">IF(5 = Q25, J25 * -1, J25)</f>
        <v>400</v>
      </c>
      <c r="AC25" s="18">
        <f t="shared" ref="AC25:AC46" si="11">IF(5 = Q25, K25 * -1, K25)</f>
        <v>1000</v>
      </c>
      <c r="AD25" s="18">
        <f t="shared" ref="AD25:AD46" si="12">IF(5 = Q25, L25 * -1, L25)</f>
        <v>800</v>
      </c>
      <c r="AE25" s="18">
        <f t="shared" ref="AE25:AE46" si="13">IF(5 = Q25, M25 * -1, M25)</f>
        <v>1600</v>
      </c>
      <c r="AF25" s="18">
        <f t="shared" ref="AF25:AF46" si="14">IF(5 = Q25, N25 * -1, N25)</f>
        <v>200</v>
      </c>
      <c r="AG25" s="18">
        <f t="shared" ref="AG25:AG46" si="15">IF(5 = Q25, O25 * -1, O25)</f>
        <v>5900</v>
      </c>
    </row>
    <row r="26" spans="1:33">
      <c r="A26" s="21" t="s">
        <v>75</v>
      </c>
      <c r="B26" s="16" t="s">
        <v>76</v>
      </c>
      <c r="C26" s="19">
        <v>150</v>
      </c>
      <c r="D26" s="19">
        <v>100</v>
      </c>
      <c r="E26" s="19">
        <v>450</v>
      </c>
      <c r="F26" s="19">
        <v>0</v>
      </c>
      <c r="G26" s="19">
        <v>-100</v>
      </c>
      <c r="H26" s="19">
        <v>50</v>
      </c>
      <c r="I26" s="19">
        <v>250</v>
      </c>
      <c r="J26" s="19">
        <v>150</v>
      </c>
      <c r="K26" s="19">
        <v>300</v>
      </c>
      <c r="L26" s="19">
        <v>250</v>
      </c>
      <c r="M26" s="19">
        <v>400</v>
      </c>
      <c r="N26" s="19">
        <v>50</v>
      </c>
      <c r="O26" s="19">
        <v>2050</v>
      </c>
      <c r="Q26" s="17">
        <v>4</v>
      </c>
      <c r="R26" s="16" t="s">
        <v>77</v>
      </c>
      <c r="S26" s="16" t="s">
        <v>78</v>
      </c>
      <c r="U26" s="18">
        <f t="shared" si="3"/>
        <v>150</v>
      </c>
      <c r="V26" s="18">
        <f t="shared" si="4"/>
        <v>100</v>
      </c>
      <c r="W26" s="18">
        <f t="shared" si="5"/>
        <v>450</v>
      </c>
      <c r="X26" s="18">
        <f t="shared" si="6"/>
        <v>0</v>
      </c>
      <c r="Y26" s="18">
        <f t="shared" si="7"/>
        <v>-100</v>
      </c>
      <c r="Z26" s="18">
        <f t="shared" si="8"/>
        <v>50</v>
      </c>
      <c r="AA26" s="18">
        <f t="shared" si="9"/>
        <v>250</v>
      </c>
      <c r="AB26" s="18">
        <f t="shared" si="10"/>
        <v>150</v>
      </c>
      <c r="AC26" s="18">
        <f t="shared" si="11"/>
        <v>300</v>
      </c>
      <c r="AD26" s="18">
        <f t="shared" si="12"/>
        <v>250</v>
      </c>
      <c r="AE26" s="18">
        <f t="shared" si="13"/>
        <v>400</v>
      </c>
      <c r="AF26" s="18">
        <f t="shared" si="14"/>
        <v>50</v>
      </c>
      <c r="AG26" s="18">
        <f t="shared" si="15"/>
        <v>2050</v>
      </c>
    </row>
    <row r="27" spans="1:33">
      <c r="A27" s="21" t="s">
        <v>79</v>
      </c>
      <c r="B27" s="16" t="s">
        <v>80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262.75</v>
      </c>
      <c r="K27" s="19">
        <v>0</v>
      </c>
      <c r="L27" s="19">
        <v>0</v>
      </c>
      <c r="M27" s="19">
        <v>0</v>
      </c>
      <c r="N27" s="19">
        <v>0</v>
      </c>
      <c r="O27" s="19">
        <v>262.75</v>
      </c>
      <c r="Q27" s="17">
        <v>4</v>
      </c>
      <c r="R27" s="16" t="s">
        <v>81</v>
      </c>
      <c r="S27" s="16" t="s">
        <v>82</v>
      </c>
      <c r="U27" s="18">
        <f t="shared" si="3"/>
        <v>0</v>
      </c>
      <c r="V27" s="18">
        <f t="shared" si="4"/>
        <v>0</v>
      </c>
      <c r="W27" s="18">
        <f t="shared" si="5"/>
        <v>0</v>
      </c>
      <c r="X27" s="18">
        <f t="shared" si="6"/>
        <v>0</v>
      </c>
      <c r="Y27" s="18">
        <f t="shared" si="7"/>
        <v>0</v>
      </c>
      <c r="Z27" s="18">
        <f t="shared" si="8"/>
        <v>0</v>
      </c>
      <c r="AA27" s="18">
        <f t="shared" si="9"/>
        <v>0</v>
      </c>
      <c r="AB27" s="18">
        <f t="shared" si="10"/>
        <v>262.75</v>
      </c>
      <c r="AC27" s="18">
        <f t="shared" si="11"/>
        <v>0</v>
      </c>
      <c r="AD27" s="18">
        <f t="shared" si="12"/>
        <v>0</v>
      </c>
      <c r="AE27" s="18">
        <f t="shared" si="13"/>
        <v>0</v>
      </c>
      <c r="AF27" s="18">
        <f t="shared" si="14"/>
        <v>0</v>
      </c>
      <c r="AG27" s="18">
        <f t="shared" si="15"/>
        <v>262.75</v>
      </c>
    </row>
    <row r="28" spans="1:33">
      <c r="A28" s="21" t="s">
        <v>83</v>
      </c>
      <c r="B28" s="16" t="s">
        <v>84</v>
      </c>
      <c r="C28" s="19">
        <v>0</v>
      </c>
      <c r="D28" s="19">
        <v>673.45</v>
      </c>
      <c r="E28" s="19">
        <v>0</v>
      </c>
      <c r="F28" s="19">
        <v>0</v>
      </c>
      <c r="G28" s="19">
        <v>677.04</v>
      </c>
      <c r="H28" s="19">
        <v>0</v>
      </c>
      <c r="I28" s="19">
        <v>0</v>
      </c>
      <c r="J28" s="19">
        <v>620.76</v>
      </c>
      <c r="K28" s="19">
        <v>0</v>
      </c>
      <c r="L28" s="19">
        <v>0</v>
      </c>
      <c r="M28" s="19">
        <v>557.22</v>
      </c>
      <c r="N28" s="19">
        <v>0</v>
      </c>
      <c r="O28" s="19">
        <v>2528.4699999999998</v>
      </c>
      <c r="Q28" s="17">
        <v>4</v>
      </c>
      <c r="R28" s="16" t="s">
        <v>85</v>
      </c>
      <c r="S28" s="16" t="s">
        <v>86</v>
      </c>
      <c r="U28" s="18">
        <f t="shared" si="3"/>
        <v>0</v>
      </c>
      <c r="V28" s="18">
        <f t="shared" si="4"/>
        <v>673.45</v>
      </c>
      <c r="W28" s="18">
        <f t="shared" si="5"/>
        <v>0</v>
      </c>
      <c r="X28" s="18">
        <f t="shared" si="6"/>
        <v>0</v>
      </c>
      <c r="Y28" s="18">
        <f t="shared" si="7"/>
        <v>677.04</v>
      </c>
      <c r="Z28" s="18">
        <f t="shared" si="8"/>
        <v>0</v>
      </c>
      <c r="AA28" s="18">
        <f t="shared" si="9"/>
        <v>0</v>
      </c>
      <c r="AB28" s="18">
        <f t="shared" si="10"/>
        <v>620.76</v>
      </c>
      <c r="AC28" s="18">
        <f t="shared" si="11"/>
        <v>0</v>
      </c>
      <c r="AD28" s="18">
        <f t="shared" si="12"/>
        <v>0</v>
      </c>
      <c r="AE28" s="18">
        <f t="shared" si="13"/>
        <v>557.22</v>
      </c>
      <c r="AF28" s="18">
        <f t="shared" si="14"/>
        <v>0</v>
      </c>
      <c r="AG28" s="18">
        <f t="shared" si="15"/>
        <v>2528.4699999999998</v>
      </c>
    </row>
    <row r="29" spans="1:33">
      <c r="A29" s="21" t="s">
        <v>87</v>
      </c>
      <c r="B29" s="16" t="s">
        <v>88</v>
      </c>
      <c r="C29" s="19">
        <v>0</v>
      </c>
      <c r="D29" s="19">
        <v>500</v>
      </c>
      <c r="E29" s="19">
        <v>0</v>
      </c>
      <c r="F29" s="19">
        <v>31.83</v>
      </c>
      <c r="G29" s="19">
        <v>188.5</v>
      </c>
      <c r="H29" s="19">
        <v>555.84</v>
      </c>
      <c r="I29" s="19">
        <v>0</v>
      </c>
      <c r="J29" s="19">
        <v>490.2</v>
      </c>
      <c r="K29" s="19">
        <v>0</v>
      </c>
      <c r="L29" s="19">
        <v>0</v>
      </c>
      <c r="M29" s="19">
        <v>0</v>
      </c>
      <c r="N29" s="19">
        <v>0</v>
      </c>
      <c r="O29" s="19">
        <v>1766.37</v>
      </c>
      <c r="Q29" s="17">
        <v>4</v>
      </c>
      <c r="R29" s="16" t="s">
        <v>89</v>
      </c>
      <c r="S29" s="16" t="s">
        <v>90</v>
      </c>
      <c r="U29" s="18">
        <f t="shared" si="3"/>
        <v>0</v>
      </c>
      <c r="V29" s="18">
        <f t="shared" si="4"/>
        <v>500</v>
      </c>
      <c r="W29" s="18">
        <f t="shared" si="5"/>
        <v>0</v>
      </c>
      <c r="X29" s="18">
        <f t="shared" si="6"/>
        <v>31.83</v>
      </c>
      <c r="Y29" s="18">
        <f t="shared" si="7"/>
        <v>188.5</v>
      </c>
      <c r="Z29" s="18">
        <f t="shared" si="8"/>
        <v>555.84</v>
      </c>
      <c r="AA29" s="18">
        <f t="shared" si="9"/>
        <v>0</v>
      </c>
      <c r="AB29" s="18">
        <f t="shared" si="10"/>
        <v>490.2</v>
      </c>
      <c r="AC29" s="18">
        <f t="shared" si="11"/>
        <v>0</v>
      </c>
      <c r="AD29" s="18">
        <f t="shared" si="12"/>
        <v>0</v>
      </c>
      <c r="AE29" s="18">
        <f t="shared" si="13"/>
        <v>0</v>
      </c>
      <c r="AF29" s="18">
        <f t="shared" si="14"/>
        <v>0</v>
      </c>
      <c r="AG29" s="18">
        <f t="shared" si="15"/>
        <v>1766.37</v>
      </c>
    </row>
    <row r="30" spans="1:33">
      <c r="A30" s="21" t="s">
        <v>91</v>
      </c>
      <c r="B30" s="16" t="s">
        <v>92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280</v>
      </c>
      <c r="N30" s="19">
        <v>14.81</v>
      </c>
      <c r="O30" s="19">
        <v>294.81</v>
      </c>
      <c r="Q30" s="17">
        <v>4</v>
      </c>
      <c r="R30" s="16" t="s">
        <v>93</v>
      </c>
      <c r="S30" s="16" t="s">
        <v>94</v>
      </c>
      <c r="U30" s="18">
        <f t="shared" si="3"/>
        <v>0</v>
      </c>
      <c r="V30" s="18">
        <f t="shared" si="4"/>
        <v>0</v>
      </c>
      <c r="W30" s="18">
        <f t="shared" si="5"/>
        <v>0</v>
      </c>
      <c r="X30" s="18">
        <f t="shared" si="6"/>
        <v>0</v>
      </c>
      <c r="Y30" s="18">
        <f t="shared" si="7"/>
        <v>0</v>
      </c>
      <c r="Z30" s="18">
        <f t="shared" si="8"/>
        <v>0</v>
      </c>
      <c r="AA30" s="18">
        <f t="shared" si="9"/>
        <v>0</v>
      </c>
      <c r="AB30" s="18">
        <f t="shared" si="10"/>
        <v>0</v>
      </c>
      <c r="AC30" s="18">
        <f t="shared" si="11"/>
        <v>0</v>
      </c>
      <c r="AD30" s="18">
        <f t="shared" si="12"/>
        <v>0</v>
      </c>
      <c r="AE30" s="18">
        <f t="shared" si="13"/>
        <v>280</v>
      </c>
      <c r="AF30" s="18">
        <f t="shared" si="14"/>
        <v>14.81</v>
      </c>
      <c r="AG30" s="18">
        <f t="shared" si="15"/>
        <v>294.81</v>
      </c>
    </row>
    <row r="31" spans="1:33">
      <c r="A31" s="21" t="s">
        <v>95</v>
      </c>
      <c r="B31" s="16" t="s">
        <v>96</v>
      </c>
      <c r="C31" s="19">
        <v>15.7</v>
      </c>
      <c r="D31" s="19">
        <v>0</v>
      </c>
      <c r="E31" s="19">
        <v>276.08999999999997</v>
      </c>
      <c r="F31" s="19">
        <v>274.72000000000003</v>
      </c>
      <c r="G31" s="19">
        <v>439.06</v>
      </c>
      <c r="H31" s="19">
        <v>545</v>
      </c>
      <c r="I31" s="19">
        <v>556.49</v>
      </c>
      <c r="J31" s="19">
        <v>460</v>
      </c>
      <c r="K31" s="19">
        <v>0</v>
      </c>
      <c r="L31" s="19">
        <v>0</v>
      </c>
      <c r="M31" s="19">
        <v>0</v>
      </c>
      <c r="N31" s="19">
        <v>0</v>
      </c>
      <c r="O31" s="19">
        <v>2567.06</v>
      </c>
      <c r="Q31" s="17">
        <v>4</v>
      </c>
      <c r="R31" s="16" t="s">
        <v>97</v>
      </c>
      <c r="S31" s="16" t="s">
        <v>98</v>
      </c>
      <c r="U31" s="18">
        <f t="shared" si="3"/>
        <v>15.7</v>
      </c>
      <c r="V31" s="18">
        <f t="shared" si="4"/>
        <v>0</v>
      </c>
      <c r="W31" s="18">
        <f t="shared" si="5"/>
        <v>276.08999999999997</v>
      </c>
      <c r="X31" s="18">
        <f t="shared" si="6"/>
        <v>274.72000000000003</v>
      </c>
      <c r="Y31" s="18">
        <f t="shared" si="7"/>
        <v>439.06</v>
      </c>
      <c r="Z31" s="18">
        <f t="shared" si="8"/>
        <v>545</v>
      </c>
      <c r="AA31" s="18">
        <f t="shared" si="9"/>
        <v>556.49</v>
      </c>
      <c r="AB31" s="18">
        <f t="shared" si="10"/>
        <v>460</v>
      </c>
      <c r="AC31" s="18">
        <f t="shared" si="11"/>
        <v>0</v>
      </c>
      <c r="AD31" s="18">
        <f t="shared" si="12"/>
        <v>0</v>
      </c>
      <c r="AE31" s="18">
        <f t="shared" si="13"/>
        <v>0</v>
      </c>
      <c r="AF31" s="18">
        <f t="shared" si="14"/>
        <v>0</v>
      </c>
      <c r="AG31" s="18">
        <f t="shared" si="15"/>
        <v>2567.06</v>
      </c>
    </row>
    <row r="32" spans="1:33">
      <c r="A32" s="21" t="s">
        <v>99</v>
      </c>
      <c r="B32" s="16" t="s">
        <v>100</v>
      </c>
      <c r="C32" s="19">
        <v>0</v>
      </c>
      <c r="D32" s="19">
        <v>100</v>
      </c>
      <c r="E32" s="19">
        <v>50</v>
      </c>
      <c r="F32" s="19">
        <v>100</v>
      </c>
      <c r="G32" s="19">
        <v>100</v>
      </c>
      <c r="H32" s="19">
        <v>0</v>
      </c>
      <c r="I32" s="19">
        <v>75</v>
      </c>
      <c r="J32" s="19">
        <v>0</v>
      </c>
      <c r="K32" s="19">
        <v>0</v>
      </c>
      <c r="L32" s="19">
        <v>0</v>
      </c>
      <c r="M32" s="19">
        <v>100</v>
      </c>
      <c r="N32" s="19">
        <v>0</v>
      </c>
      <c r="O32" s="19">
        <v>525</v>
      </c>
      <c r="Q32" s="17">
        <v>4</v>
      </c>
      <c r="R32" s="16" t="s">
        <v>101</v>
      </c>
      <c r="S32" s="16" t="s">
        <v>102</v>
      </c>
      <c r="U32" s="18">
        <f t="shared" si="3"/>
        <v>0</v>
      </c>
      <c r="V32" s="18">
        <f t="shared" si="4"/>
        <v>100</v>
      </c>
      <c r="W32" s="18">
        <f t="shared" si="5"/>
        <v>50</v>
      </c>
      <c r="X32" s="18">
        <f t="shared" si="6"/>
        <v>100</v>
      </c>
      <c r="Y32" s="18">
        <f t="shared" si="7"/>
        <v>100</v>
      </c>
      <c r="Z32" s="18">
        <f t="shared" si="8"/>
        <v>0</v>
      </c>
      <c r="AA32" s="18">
        <f t="shared" si="9"/>
        <v>75</v>
      </c>
      <c r="AB32" s="18">
        <f t="shared" si="10"/>
        <v>0</v>
      </c>
      <c r="AC32" s="18">
        <f t="shared" si="11"/>
        <v>0</v>
      </c>
      <c r="AD32" s="18">
        <f t="shared" si="12"/>
        <v>0</v>
      </c>
      <c r="AE32" s="18">
        <f t="shared" si="13"/>
        <v>100</v>
      </c>
      <c r="AF32" s="18">
        <f t="shared" si="14"/>
        <v>0</v>
      </c>
      <c r="AG32" s="18">
        <f t="shared" si="15"/>
        <v>525</v>
      </c>
    </row>
    <row r="33" spans="1:33">
      <c r="A33" s="21" t="s">
        <v>103</v>
      </c>
      <c r="B33" s="16" t="s">
        <v>104</v>
      </c>
      <c r="C33" s="19">
        <v>454.1</v>
      </c>
      <c r="D33" s="19">
        <v>549.70000000000005</v>
      </c>
      <c r="E33" s="19">
        <v>657.25</v>
      </c>
      <c r="F33" s="19">
        <v>824.55</v>
      </c>
      <c r="G33" s="19">
        <v>955.9</v>
      </c>
      <c r="H33" s="19">
        <v>1015.75</v>
      </c>
      <c r="I33" s="19">
        <v>956</v>
      </c>
      <c r="J33" s="19">
        <v>1201.96</v>
      </c>
      <c r="K33" s="19">
        <v>1051.5999999999999</v>
      </c>
      <c r="L33" s="19">
        <v>979.9</v>
      </c>
      <c r="M33" s="19">
        <v>1063.55</v>
      </c>
      <c r="N33" s="19">
        <v>1075.5</v>
      </c>
      <c r="O33" s="19">
        <v>10785.76</v>
      </c>
      <c r="Q33" s="17">
        <v>4</v>
      </c>
      <c r="R33" s="16" t="s">
        <v>105</v>
      </c>
      <c r="S33" s="16" t="s">
        <v>106</v>
      </c>
      <c r="U33" s="18">
        <f t="shared" si="3"/>
        <v>454.1</v>
      </c>
      <c r="V33" s="18">
        <f t="shared" si="4"/>
        <v>549.70000000000005</v>
      </c>
      <c r="W33" s="18">
        <f t="shared" si="5"/>
        <v>657.25</v>
      </c>
      <c r="X33" s="18">
        <f t="shared" si="6"/>
        <v>824.55</v>
      </c>
      <c r="Y33" s="18">
        <f t="shared" si="7"/>
        <v>955.9</v>
      </c>
      <c r="Z33" s="18">
        <f t="shared" si="8"/>
        <v>1015.75</v>
      </c>
      <c r="AA33" s="18">
        <f t="shared" si="9"/>
        <v>956</v>
      </c>
      <c r="AB33" s="18">
        <f t="shared" si="10"/>
        <v>1201.96</v>
      </c>
      <c r="AC33" s="18">
        <f t="shared" si="11"/>
        <v>1051.5999999999999</v>
      </c>
      <c r="AD33" s="18">
        <f t="shared" si="12"/>
        <v>979.9</v>
      </c>
      <c r="AE33" s="18">
        <f t="shared" si="13"/>
        <v>1063.55</v>
      </c>
      <c r="AF33" s="18">
        <f t="shared" si="14"/>
        <v>1075.5</v>
      </c>
      <c r="AG33" s="18">
        <f t="shared" si="15"/>
        <v>10785.76</v>
      </c>
    </row>
    <row r="34" spans="1:33">
      <c r="A34" s="21" t="s">
        <v>107</v>
      </c>
      <c r="B34" s="16" t="s">
        <v>108</v>
      </c>
      <c r="C34" s="19">
        <v>2235</v>
      </c>
      <c r="D34" s="19">
        <v>3160</v>
      </c>
      <c r="E34" s="19">
        <v>1195</v>
      </c>
      <c r="F34" s="19">
        <v>2680</v>
      </c>
      <c r="G34" s="19">
        <v>3305</v>
      </c>
      <c r="H34" s="19">
        <v>2790</v>
      </c>
      <c r="I34" s="19">
        <v>2918.55</v>
      </c>
      <c r="J34" s="19">
        <v>5970</v>
      </c>
      <c r="K34" s="19">
        <v>7447.07</v>
      </c>
      <c r="L34" s="19">
        <v>2265</v>
      </c>
      <c r="M34" s="19">
        <v>3090</v>
      </c>
      <c r="N34" s="19">
        <v>4358</v>
      </c>
      <c r="O34" s="19">
        <v>41413.620000000003</v>
      </c>
      <c r="Q34" s="17">
        <v>4</v>
      </c>
      <c r="R34" s="16" t="s">
        <v>109</v>
      </c>
      <c r="S34" s="16" t="s">
        <v>110</v>
      </c>
      <c r="U34" s="18">
        <f t="shared" si="3"/>
        <v>2235</v>
      </c>
      <c r="V34" s="18">
        <f t="shared" si="4"/>
        <v>3160</v>
      </c>
      <c r="W34" s="18">
        <f t="shared" si="5"/>
        <v>1195</v>
      </c>
      <c r="X34" s="18">
        <f t="shared" si="6"/>
        <v>2680</v>
      </c>
      <c r="Y34" s="18">
        <f t="shared" si="7"/>
        <v>3305</v>
      </c>
      <c r="Z34" s="18">
        <f t="shared" si="8"/>
        <v>2790</v>
      </c>
      <c r="AA34" s="18">
        <f t="shared" si="9"/>
        <v>2918.55</v>
      </c>
      <c r="AB34" s="18">
        <f t="shared" si="10"/>
        <v>5970</v>
      </c>
      <c r="AC34" s="18">
        <f t="shared" si="11"/>
        <v>7447.07</v>
      </c>
      <c r="AD34" s="18">
        <f t="shared" si="12"/>
        <v>2265</v>
      </c>
      <c r="AE34" s="18">
        <f t="shared" si="13"/>
        <v>3090</v>
      </c>
      <c r="AF34" s="18">
        <f t="shared" si="14"/>
        <v>4358</v>
      </c>
      <c r="AG34" s="18">
        <f t="shared" si="15"/>
        <v>41413.620000000003</v>
      </c>
    </row>
    <row r="35" spans="1:33">
      <c r="A35" s="21" t="s">
        <v>111</v>
      </c>
      <c r="B35" s="16" t="s">
        <v>112</v>
      </c>
      <c r="C35" s="19">
        <v>380</v>
      </c>
      <c r="D35" s="19">
        <v>400</v>
      </c>
      <c r="E35" s="19">
        <v>320</v>
      </c>
      <c r="F35" s="19">
        <v>348.67</v>
      </c>
      <c r="G35" s="19">
        <v>356.77</v>
      </c>
      <c r="H35" s="19">
        <v>252</v>
      </c>
      <c r="I35" s="19">
        <v>351.61</v>
      </c>
      <c r="J35" s="19">
        <v>380</v>
      </c>
      <c r="K35" s="19">
        <v>340</v>
      </c>
      <c r="L35" s="19">
        <v>360</v>
      </c>
      <c r="M35" s="19">
        <v>285.33</v>
      </c>
      <c r="N35" s="19">
        <v>250.33</v>
      </c>
      <c r="O35" s="19">
        <v>4024.71</v>
      </c>
      <c r="Q35" s="17">
        <v>4</v>
      </c>
      <c r="R35" s="16" t="s">
        <v>113</v>
      </c>
      <c r="S35" s="16" t="s">
        <v>114</v>
      </c>
      <c r="U35" s="18">
        <f t="shared" si="3"/>
        <v>380</v>
      </c>
      <c r="V35" s="18">
        <f t="shared" si="4"/>
        <v>400</v>
      </c>
      <c r="W35" s="18">
        <f t="shared" si="5"/>
        <v>320</v>
      </c>
      <c r="X35" s="18">
        <f t="shared" si="6"/>
        <v>348.67</v>
      </c>
      <c r="Y35" s="18">
        <f t="shared" si="7"/>
        <v>356.77</v>
      </c>
      <c r="Z35" s="18">
        <f t="shared" si="8"/>
        <v>252</v>
      </c>
      <c r="AA35" s="18">
        <f t="shared" si="9"/>
        <v>351.61</v>
      </c>
      <c r="AB35" s="18">
        <f t="shared" si="10"/>
        <v>380</v>
      </c>
      <c r="AC35" s="18">
        <f t="shared" si="11"/>
        <v>340</v>
      </c>
      <c r="AD35" s="18">
        <f t="shared" si="12"/>
        <v>360</v>
      </c>
      <c r="AE35" s="18">
        <f t="shared" si="13"/>
        <v>285.33</v>
      </c>
      <c r="AF35" s="18">
        <f t="shared" si="14"/>
        <v>250.33</v>
      </c>
      <c r="AG35" s="18">
        <f t="shared" si="15"/>
        <v>4024.71</v>
      </c>
    </row>
    <row r="36" spans="1:33">
      <c r="A36" s="21" t="s">
        <v>115</v>
      </c>
      <c r="B36" s="16" t="s">
        <v>116</v>
      </c>
      <c r="C36" s="19">
        <v>482</v>
      </c>
      <c r="D36" s="19">
        <v>360</v>
      </c>
      <c r="E36" s="19">
        <v>463</v>
      </c>
      <c r="F36" s="19">
        <v>0</v>
      </c>
      <c r="G36" s="19">
        <v>1280</v>
      </c>
      <c r="H36" s="19">
        <v>-512</v>
      </c>
      <c r="I36" s="19">
        <v>0</v>
      </c>
      <c r="J36" s="19">
        <v>547</v>
      </c>
      <c r="K36" s="19">
        <v>575</v>
      </c>
      <c r="L36" s="19">
        <v>375</v>
      </c>
      <c r="M36" s="19">
        <v>250</v>
      </c>
      <c r="N36" s="19">
        <v>325</v>
      </c>
      <c r="O36" s="19">
        <v>4145</v>
      </c>
      <c r="Q36" s="17">
        <v>4</v>
      </c>
      <c r="R36" s="16" t="s">
        <v>117</v>
      </c>
      <c r="S36" s="16" t="s">
        <v>118</v>
      </c>
      <c r="U36" s="18">
        <f t="shared" si="3"/>
        <v>482</v>
      </c>
      <c r="V36" s="18">
        <f t="shared" si="4"/>
        <v>360</v>
      </c>
      <c r="W36" s="18">
        <f t="shared" si="5"/>
        <v>463</v>
      </c>
      <c r="X36" s="18">
        <f t="shared" si="6"/>
        <v>0</v>
      </c>
      <c r="Y36" s="18">
        <f t="shared" si="7"/>
        <v>1280</v>
      </c>
      <c r="Z36" s="18">
        <f t="shared" si="8"/>
        <v>-512</v>
      </c>
      <c r="AA36" s="18">
        <f t="shared" si="9"/>
        <v>0</v>
      </c>
      <c r="AB36" s="18">
        <f t="shared" si="10"/>
        <v>547</v>
      </c>
      <c r="AC36" s="18">
        <f t="shared" si="11"/>
        <v>575</v>
      </c>
      <c r="AD36" s="18">
        <f t="shared" si="12"/>
        <v>375</v>
      </c>
      <c r="AE36" s="18">
        <f t="shared" si="13"/>
        <v>250</v>
      </c>
      <c r="AF36" s="18">
        <f t="shared" si="14"/>
        <v>325</v>
      </c>
      <c r="AG36" s="18">
        <f t="shared" si="15"/>
        <v>4145</v>
      </c>
    </row>
    <row r="37" spans="1:33">
      <c r="A37" s="21" t="s">
        <v>119</v>
      </c>
      <c r="B37" s="16" t="s">
        <v>120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-750</v>
      </c>
      <c r="N37" s="19">
        <v>0</v>
      </c>
      <c r="O37" s="19">
        <v>-750</v>
      </c>
      <c r="Q37" s="17">
        <v>4</v>
      </c>
      <c r="R37" s="16" t="s">
        <v>121</v>
      </c>
      <c r="S37" s="16" t="s">
        <v>122</v>
      </c>
      <c r="U37" s="18">
        <f t="shared" si="3"/>
        <v>0</v>
      </c>
      <c r="V37" s="18">
        <f t="shared" si="4"/>
        <v>0</v>
      </c>
      <c r="W37" s="18">
        <f t="shared" si="5"/>
        <v>0</v>
      </c>
      <c r="X37" s="18">
        <f t="shared" si="6"/>
        <v>0</v>
      </c>
      <c r="Y37" s="18">
        <f t="shared" si="7"/>
        <v>0</v>
      </c>
      <c r="Z37" s="18">
        <f t="shared" si="8"/>
        <v>0</v>
      </c>
      <c r="AA37" s="18">
        <f t="shared" si="9"/>
        <v>0</v>
      </c>
      <c r="AB37" s="18">
        <f t="shared" si="10"/>
        <v>0</v>
      </c>
      <c r="AC37" s="18">
        <f t="shared" si="11"/>
        <v>0</v>
      </c>
      <c r="AD37" s="18">
        <f t="shared" si="12"/>
        <v>0</v>
      </c>
      <c r="AE37" s="18">
        <f t="shared" si="13"/>
        <v>-750</v>
      </c>
      <c r="AF37" s="18">
        <f t="shared" si="14"/>
        <v>0</v>
      </c>
      <c r="AG37" s="18">
        <f t="shared" si="15"/>
        <v>-750</v>
      </c>
    </row>
    <row r="38" spans="1:33">
      <c r="A38" s="21" t="s">
        <v>123</v>
      </c>
      <c r="B38" s="16" t="s">
        <v>124</v>
      </c>
      <c r="C38" s="19">
        <v>141.94</v>
      </c>
      <c r="D38" s="19">
        <v>210.72</v>
      </c>
      <c r="E38" s="19">
        <v>246.43</v>
      </c>
      <c r="F38" s="19">
        <v>216.66</v>
      </c>
      <c r="G38" s="19">
        <v>119.35</v>
      </c>
      <c r="H38" s="19">
        <v>114.73</v>
      </c>
      <c r="I38" s="19">
        <v>86.67</v>
      </c>
      <c r="J38" s="19">
        <v>106.45</v>
      </c>
      <c r="K38" s="19">
        <v>300</v>
      </c>
      <c r="L38" s="19">
        <v>-96.77</v>
      </c>
      <c r="M38" s="19">
        <v>333.33</v>
      </c>
      <c r="N38" s="19">
        <v>400</v>
      </c>
      <c r="O38" s="19">
        <v>2179.5100000000002</v>
      </c>
      <c r="Q38" s="17">
        <v>4</v>
      </c>
      <c r="R38" s="16" t="s">
        <v>125</v>
      </c>
      <c r="S38" s="16" t="s">
        <v>126</v>
      </c>
      <c r="U38" s="18">
        <f t="shared" si="3"/>
        <v>141.94</v>
      </c>
      <c r="V38" s="18">
        <f t="shared" si="4"/>
        <v>210.72</v>
      </c>
      <c r="W38" s="18">
        <f t="shared" si="5"/>
        <v>246.43</v>
      </c>
      <c r="X38" s="18">
        <f t="shared" si="6"/>
        <v>216.66</v>
      </c>
      <c r="Y38" s="18">
        <f t="shared" si="7"/>
        <v>119.35</v>
      </c>
      <c r="Z38" s="18">
        <f t="shared" si="8"/>
        <v>114.73</v>
      </c>
      <c r="AA38" s="18">
        <f t="shared" si="9"/>
        <v>86.67</v>
      </c>
      <c r="AB38" s="18">
        <f t="shared" si="10"/>
        <v>106.45</v>
      </c>
      <c r="AC38" s="18">
        <f t="shared" si="11"/>
        <v>300</v>
      </c>
      <c r="AD38" s="18">
        <f t="shared" si="12"/>
        <v>-96.77</v>
      </c>
      <c r="AE38" s="18">
        <f t="shared" si="13"/>
        <v>333.33</v>
      </c>
      <c r="AF38" s="18">
        <f t="shared" si="14"/>
        <v>400</v>
      </c>
      <c r="AG38" s="18">
        <f t="shared" si="15"/>
        <v>2179.5100000000002</v>
      </c>
    </row>
    <row r="39" spans="1:33">
      <c r="A39" s="21" t="s">
        <v>127</v>
      </c>
      <c r="B39" s="16" t="s">
        <v>128</v>
      </c>
      <c r="C39" s="19">
        <v>100</v>
      </c>
      <c r="D39" s="19">
        <v>50</v>
      </c>
      <c r="E39" s="19">
        <v>50</v>
      </c>
      <c r="F39" s="19">
        <v>0</v>
      </c>
      <c r="G39" s="19">
        <v>200</v>
      </c>
      <c r="H39" s="19">
        <v>0</v>
      </c>
      <c r="I39" s="19">
        <v>0</v>
      </c>
      <c r="J39" s="19">
        <v>0</v>
      </c>
      <c r="K39" s="19">
        <v>300</v>
      </c>
      <c r="L39" s="19">
        <v>50</v>
      </c>
      <c r="M39" s="19">
        <v>-150</v>
      </c>
      <c r="N39" s="19">
        <v>50</v>
      </c>
      <c r="O39" s="19">
        <v>650</v>
      </c>
      <c r="Q39" s="17">
        <v>4</v>
      </c>
      <c r="R39" s="16" t="s">
        <v>129</v>
      </c>
      <c r="S39" s="16" t="s">
        <v>130</v>
      </c>
      <c r="U39" s="18">
        <f t="shared" si="3"/>
        <v>100</v>
      </c>
      <c r="V39" s="18">
        <f t="shared" si="4"/>
        <v>50</v>
      </c>
      <c r="W39" s="18">
        <f t="shared" si="5"/>
        <v>50</v>
      </c>
      <c r="X39" s="18">
        <f t="shared" si="6"/>
        <v>0</v>
      </c>
      <c r="Y39" s="18">
        <f t="shared" si="7"/>
        <v>200</v>
      </c>
      <c r="Z39" s="18">
        <f t="shared" si="8"/>
        <v>0</v>
      </c>
      <c r="AA39" s="18">
        <f t="shared" si="9"/>
        <v>0</v>
      </c>
      <c r="AB39" s="18">
        <f t="shared" si="10"/>
        <v>0</v>
      </c>
      <c r="AC39" s="18">
        <f t="shared" si="11"/>
        <v>300</v>
      </c>
      <c r="AD39" s="18">
        <f t="shared" si="12"/>
        <v>50</v>
      </c>
      <c r="AE39" s="18">
        <f t="shared" si="13"/>
        <v>-150</v>
      </c>
      <c r="AF39" s="18">
        <f t="shared" si="14"/>
        <v>50</v>
      </c>
      <c r="AG39" s="18">
        <f t="shared" si="15"/>
        <v>650</v>
      </c>
    </row>
    <row r="40" spans="1:33">
      <c r="A40" s="21" t="s">
        <v>131</v>
      </c>
      <c r="B40" s="16" t="s">
        <v>132</v>
      </c>
      <c r="C40" s="19">
        <v>150</v>
      </c>
      <c r="D40" s="19">
        <v>159.82</v>
      </c>
      <c r="E40" s="19">
        <v>206.45</v>
      </c>
      <c r="F40" s="19">
        <v>250</v>
      </c>
      <c r="G40" s="19">
        <v>225</v>
      </c>
      <c r="H40" s="19">
        <v>288.27999999999997</v>
      </c>
      <c r="I40" s="19">
        <v>279.17</v>
      </c>
      <c r="J40" s="19">
        <v>323.39</v>
      </c>
      <c r="K40" s="19">
        <v>325</v>
      </c>
      <c r="L40" s="19">
        <v>275</v>
      </c>
      <c r="M40" s="19">
        <v>175</v>
      </c>
      <c r="N40" s="19">
        <v>225</v>
      </c>
      <c r="O40" s="19">
        <v>2882.11</v>
      </c>
      <c r="Q40" s="17">
        <v>4</v>
      </c>
      <c r="R40" s="16" t="s">
        <v>133</v>
      </c>
      <c r="S40" s="16" t="s">
        <v>134</v>
      </c>
      <c r="U40" s="18">
        <f t="shared" si="3"/>
        <v>150</v>
      </c>
      <c r="V40" s="18">
        <f t="shared" si="4"/>
        <v>159.82</v>
      </c>
      <c r="W40" s="18">
        <f t="shared" si="5"/>
        <v>206.45</v>
      </c>
      <c r="X40" s="18">
        <f t="shared" si="6"/>
        <v>250</v>
      </c>
      <c r="Y40" s="18">
        <f t="shared" si="7"/>
        <v>225</v>
      </c>
      <c r="Z40" s="18">
        <f t="shared" si="8"/>
        <v>288.27999999999997</v>
      </c>
      <c r="AA40" s="18">
        <f t="shared" si="9"/>
        <v>279.17</v>
      </c>
      <c r="AB40" s="18">
        <f t="shared" si="10"/>
        <v>323.39</v>
      </c>
      <c r="AC40" s="18">
        <f t="shared" si="11"/>
        <v>325</v>
      </c>
      <c r="AD40" s="18">
        <f t="shared" si="12"/>
        <v>275</v>
      </c>
      <c r="AE40" s="18">
        <f t="shared" si="13"/>
        <v>175</v>
      </c>
      <c r="AF40" s="18">
        <f t="shared" si="14"/>
        <v>225</v>
      </c>
      <c r="AG40" s="18">
        <f t="shared" si="15"/>
        <v>2882.11</v>
      </c>
    </row>
    <row r="41" spans="1:33">
      <c r="A41" s="21" t="s">
        <v>135</v>
      </c>
      <c r="B41" s="16" t="s">
        <v>136</v>
      </c>
      <c r="C41" s="19">
        <v>0</v>
      </c>
      <c r="D41" s="19">
        <v>0</v>
      </c>
      <c r="E41" s="19">
        <v>0</v>
      </c>
      <c r="F41" s="19">
        <v>0</v>
      </c>
      <c r="G41" s="19">
        <v>51.99</v>
      </c>
      <c r="H41" s="19">
        <v>0</v>
      </c>
      <c r="I41" s="19">
        <v>0</v>
      </c>
      <c r="J41" s="19">
        <v>21.83</v>
      </c>
      <c r="K41" s="19">
        <v>30</v>
      </c>
      <c r="L41" s="19">
        <v>30</v>
      </c>
      <c r="M41" s="19">
        <v>30</v>
      </c>
      <c r="N41" s="19">
        <v>30</v>
      </c>
      <c r="O41" s="19">
        <v>193.82</v>
      </c>
      <c r="Q41" s="17">
        <v>4</v>
      </c>
      <c r="R41" s="16" t="s">
        <v>137</v>
      </c>
      <c r="S41" s="16" t="s">
        <v>138</v>
      </c>
      <c r="U41" s="18">
        <f t="shared" si="3"/>
        <v>0</v>
      </c>
      <c r="V41" s="18">
        <f t="shared" si="4"/>
        <v>0</v>
      </c>
      <c r="W41" s="18">
        <f t="shared" si="5"/>
        <v>0</v>
      </c>
      <c r="X41" s="18">
        <f t="shared" si="6"/>
        <v>0</v>
      </c>
      <c r="Y41" s="18">
        <f t="shared" si="7"/>
        <v>51.99</v>
      </c>
      <c r="Z41" s="18">
        <f t="shared" si="8"/>
        <v>0</v>
      </c>
      <c r="AA41" s="18">
        <f t="shared" si="9"/>
        <v>0</v>
      </c>
      <c r="AB41" s="18">
        <f t="shared" si="10"/>
        <v>21.83</v>
      </c>
      <c r="AC41" s="18">
        <f t="shared" si="11"/>
        <v>30</v>
      </c>
      <c r="AD41" s="18">
        <f t="shared" si="12"/>
        <v>30</v>
      </c>
      <c r="AE41" s="18">
        <f t="shared" si="13"/>
        <v>30</v>
      </c>
      <c r="AF41" s="18">
        <f t="shared" si="14"/>
        <v>30</v>
      </c>
      <c r="AG41" s="18">
        <f t="shared" si="15"/>
        <v>193.82</v>
      </c>
    </row>
    <row r="42" spans="1:33">
      <c r="A42" s="21" t="s">
        <v>139</v>
      </c>
      <c r="B42" s="16" t="s">
        <v>140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25</v>
      </c>
      <c r="L42" s="19">
        <v>30</v>
      </c>
      <c r="M42" s="19">
        <v>30</v>
      </c>
      <c r="N42" s="19">
        <v>30</v>
      </c>
      <c r="O42" s="19">
        <v>115</v>
      </c>
      <c r="Q42" s="17">
        <v>4</v>
      </c>
      <c r="R42" s="16" t="s">
        <v>141</v>
      </c>
      <c r="S42" s="16" t="s">
        <v>142</v>
      </c>
      <c r="U42" s="18">
        <f t="shared" si="3"/>
        <v>0</v>
      </c>
      <c r="V42" s="18">
        <f t="shared" si="4"/>
        <v>0</v>
      </c>
      <c r="W42" s="18">
        <f t="shared" si="5"/>
        <v>0</v>
      </c>
      <c r="X42" s="18">
        <f t="shared" si="6"/>
        <v>0</v>
      </c>
      <c r="Y42" s="18">
        <f t="shared" si="7"/>
        <v>0</v>
      </c>
      <c r="Z42" s="18">
        <f t="shared" si="8"/>
        <v>0</v>
      </c>
      <c r="AA42" s="18">
        <f t="shared" si="9"/>
        <v>0</v>
      </c>
      <c r="AB42" s="18">
        <f t="shared" si="10"/>
        <v>0</v>
      </c>
      <c r="AC42" s="18">
        <f t="shared" si="11"/>
        <v>25</v>
      </c>
      <c r="AD42" s="18">
        <f t="shared" si="12"/>
        <v>30</v>
      </c>
      <c r="AE42" s="18">
        <f t="shared" si="13"/>
        <v>30</v>
      </c>
      <c r="AF42" s="18">
        <f t="shared" si="14"/>
        <v>30</v>
      </c>
      <c r="AG42" s="18">
        <f t="shared" si="15"/>
        <v>115</v>
      </c>
    </row>
    <row r="43" spans="1:33">
      <c r="A43" s="21" t="s">
        <v>143</v>
      </c>
      <c r="B43" s="16" t="s">
        <v>144</v>
      </c>
      <c r="C43" s="19">
        <v>1014.07</v>
      </c>
      <c r="D43" s="19">
        <v>1203.49</v>
      </c>
      <c r="E43" s="19">
        <v>1299.0999999999999</v>
      </c>
      <c r="F43" s="19">
        <v>1736.76</v>
      </c>
      <c r="G43" s="19">
        <v>1821.94</v>
      </c>
      <c r="H43" s="19">
        <v>2074.44</v>
      </c>
      <c r="I43" s="19">
        <v>2171.81</v>
      </c>
      <c r="J43" s="19">
        <v>2412.59</v>
      </c>
      <c r="K43" s="19">
        <v>2340</v>
      </c>
      <c r="L43" s="19">
        <v>2559</v>
      </c>
      <c r="M43" s="19">
        <v>2226</v>
      </c>
      <c r="N43" s="19">
        <v>2279.0300000000002</v>
      </c>
      <c r="O43" s="19">
        <v>23138.23</v>
      </c>
      <c r="Q43" s="17">
        <v>4</v>
      </c>
      <c r="R43" s="16" t="s">
        <v>145</v>
      </c>
      <c r="S43" s="16" t="s">
        <v>146</v>
      </c>
      <c r="U43" s="18">
        <f t="shared" si="3"/>
        <v>1014.07</v>
      </c>
      <c r="V43" s="18">
        <f t="shared" si="4"/>
        <v>1203.49</v>
      </c>
      <c r="W43" s="18">
        <f t="shared" si="5"/>
        <v>1299.0999999999999</v>
      </c>
      <c r="X43" s="18">
        <f t="shared" si="6"/>
        <v>1736.76</v>
      </c>
      <c r="Y43" s="18">
        <f t="shared" si="7"/>
        <v>1821.94</v>
      </c>
      <c r="Z43" s="18">
        <f t="shared" si="8"/>
        <v>2074.44</v>
      </c>
      <c r="AA43" s="18">
        <f t="shared" si="9"/>
        <v>2171.81</v>
      </c>
      <c r="AB43" s="18">
        <f t="shared" si="10"/>
        <v>2412.59</v>
      </c>
      <c r="AC43" s="18">
        <f t="shared" si="11"/>
        <v>2340</v>
      </c>
      <c r="AD43" s="18">
        <f t="shared" si="12"/>
        <v>2559</v>
      </c>
      <c r="AE43" s="18">
        <f t="shared" si="13"/>
        <v>2226</v>
      </c>
      <c r="AF43" s="18">
        <f t="shared" si="14"/>
        <v>2279.0300000000002</v>
      </c>
      <c r="AG43" s="18">
        <f t="shared" si="15"/>
        <v>23138.23</v>
      </c>
    </row>
    <row r="44" spans="1:33">
      <c r="A44" s="21" t="s">
        <v>147</v>
      </c>
      <c r="B44" s="16" t="s">
        <v>148</v>
      </c>
      <c r="C44" s="19">
        <v>6811.78</v>
      </c>
      <c r="D44" s="19">
        <v>6683.63</v>
      </c>
      <c r="E44" s="19">
        <v>6102.78</v>
      </c>
      <c r="F44" s="19">
        <v>6698.18</v>
      </c>
      <c r="G44" s="19">
        <v>6519.98</v>
      </c>
      <c r="H44" s="19">
        <v>6671.66</v>
      </c>
      <c r="I44" s="19">
        <v>6554.3</v>
      </c>
      <c r="J44" s="19">
        <v>6856.59</v>
      </c>
      <c r="K44" s="19">
        <v>7112.82</v>
      </c>
      <c r="L44" s="19">
        <v>6343.51</v>
      </c>
      <c r="M44" s="19">
        <v>6830.17</v>
      </c>
      <c r="N44" s="19">
        <v>6884.03</v>
      </c>
      <c r="O44" s="19">
        <v>80069.429999999993</v>
      </c>
      <c r="Q44" s="17">
        <v>4</v>
      </c>
      <c r="R44" s="16" t="s">
        <v>149</v>
      </c>
      <c r="S44" s="16" t="s">
        <v>150</v>
      </c>
      <c r="U44" s="18">
        <f t="shared" si="3"/>
        <v>6811.78</v>
      </c>
      <c r="V44" s="18">
        <f t="shared" si="4"/>
        <v>6683.63</v>
      </c>
      <c r="W44" s="18">
        <f t="shared" si="5"/>
        <v>6102.78</v>
      </c>
      <c r="X44" s="18">
        <f t="shared" si="6"/>
        <v>6698.18</v>
      </c>
      <c r="Y44" s="18">
        <f t="shared" si="7"/>
        <v>6519.98</v>
      </c>
      <c r="Z44" s="18">
        <f t="shared" si="8"/>
        <v>6671.66</v>
      </c>
      <c r="AA44" s="18">
        <f t="shared" si="9"/>
        <v>6554.3</v>
      </c>
      <c r="AB44" s="18">
        <f t="shared" si="10"/>
        <v>6856.59</v>
      </c>
      <c r="AC44" s="18">
        <f t="shared" si="11"/>
        <v>7112.82</v>
      </c>
      <c r="AD44" s="18">
        <f t="shared" si="12"/>
        <v>6343.51</v>
      </c>
      <c r="AE44" s="18">
        <f t="shared" si="13"/>
        <v>6830.17</v>
      </c>
      <c r="AF44" s="18">
        <f t="shared" si="14"/>
        <v>6884.03</v>
      </c>
      <c r="AG44" s="18">
        <f t="shared" si="15"/>
        <v>80069.429999999993</v>
      </c>
    </row>
    <row r="45" spans="1:33">
      <c r="A45" s="21" t="s">
        <v>151</v>
      </c>
      <c r="B45" s="16" t="s">
        <v>152</v>
      </c>
      <c r="C45" s="19">
        <v>0</v>
      </c>
      <c r="D45" s="19">
        <v>102.38</v>
      </c>
      <c r="E45" s="19">
        <v>0</v>
      </c>
      <c r="F45" s="19">
        <v>0</v>
      </c>
      <c r="G45" s="19">
        <v>146.15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248.53</v>
      </c>
      <c r="Q45" s="17">
        <v>4</v>
      </c>
      <c r="R45" s="16" t="s">
        <v>153</v>
      </c>
      <c r="S45" s="16" t="s">
        <v>154</v>
      </c>
      <c r="U45" s="18">
        <f t="shared" si="3"/>
        <v>0</v>
      </c>
      <c r="V45" s="18">
        <f t="shared" si="4"/>
        <v>102.38</v>
      </c>
      <c r="W45" s="18">
        <f t="shared" si="5"/>
        <v>0</v>
      </c>
      <c r="X45" s="18">
        <f t="shared" si="6"/>
        <v>0</v>
      </c>
      <c r="Y45" s="18">
        <f t="shared" si="7"/>
        <v>146.15</v>
      </c>
      <c r="Z45" s="18">
        <f t="shared" si="8"/>
        <v>0</v>
      </c>
      <c r="AA45" s="18">
        <f t="shared" si="9"/>
        <v>0</v>
      </c>
      <c r="AB45" s="18">
        <f t="shared" si="10"/>
        <v>0</v>
      </c>
      <c r="AC45" s="18">
        <f t="shared" si="11"/>
        <v>0</v>
      </c>
      <c r="AD45" s="18">
        <f t="shared" si="12"/>
        <v>0</v>
      </c>
      <c r="AE45" s="18">
        <f t="shared" si="13"/>
        <v>0</v>
      </c>
      <c r="AF45" s="18">
        <f t="shared" si="14"/>
        <v>0</v>
      </c>
      <c r="AG45" s="18">
        <f t="shared" si="15"/>
        <v>248.53</v>
      </c>
    </row>
    <row r="46" spans="1:33">
      <c r="A46" s="21" t="s">
        <v>155</v>
      </c>
      <c r="B46" s="16" t="s">
        <v>156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-20</v>
      </c>
      <c r="N46" s="19">
        <v>0</v>
      </c>
      <c r="O46" s="19">
        <v>-20</v>
      </c>
      <c r="Q46" s="17">
        <v>4</v>
      </c>
      <c r="R46" s="16" t="s">
        <v>157</v>
      </c>
      <c r="S46" s="16" t="s">
        <v>158</v>
      </c>
      <c r="U46" s="18">
        <f t="shared" si="3"/>
        <v>0</v>
      </c>
      <c r="V46" s="18">
        <f t="shared" si="4"/>
        <v>0</v>
      </c>
      <c r="W46" s="18">
        <f t="shared" si="5"/>
        <v>0</v>
      </c>
      <c r="X46" s="18">
        <f t="shared" si="6"/>
        <v>0</v>
      </c>
      <c r="Y46" s="18">
        <f t="shared" si="7"/>
        <v>0</v>
      </c>
      <c r="Z46" s="18">
        <f t="shared" si="8"/>
        <v>0</v>
      </c>
      <c r="AA46" s="18">
        <f t="shared" si="9"/>
        <v>0</v>
      </c>
      <c r="AB46" s="18">
        <f t="shared" si="10"/>
        <v>0</v>
      </c>
      <c r="AC46" s="18">
        <f t="shared" si="11"/>
        <v>0</v>
      </c>
      <c r="AD46" s="18">
        <f t="shared" si="12"/>
        <v>0</v>
      </c>
      <c r="AE46" s="18">
        <f t="shared" si="13"/>
        <v>-20</v>
      </c>
      <c r="AF46" s="18">
        <f t="shared" si="14"/>
        <v>0</v>
      </c>
      <c r="AG46" s="18">
        <f t="shared" si="15"/>
        <v>-20</v>
      </c>
    </row>
    <row r="47" spans="1:33">
      <c r="B47" s="15" t="s">
        <v>159</v>
      </c>
      <c r="C47" s="14">
        <f>IF(5 = Q47, U47 * -1, U47)</f>
        <v>12034.59</v>
      </c>
      <c r="D47" s="14">
        <f>IF(5 = Q47, V47 * -1, V47)</f>
        <v>14253.189999999999</v>
      </c>
      <c r="E47" s="14">
        <f>IF(5 = Q47, W47 * -1, W47)</f>
        <v>12516.099999999999</v>
      </c>
      <c r="F47" s="14">
        <f>IF(5 = Q47, X47 * -1, X47)</f>
        <v>12961.37</v>
      </c>
      <c r="G47" s="14">
        <f>IF(5 = Q47, Y47 * -1, Y47)</f>
        <v>16086.68</v>
      </c>
      <c r="H47" s="14">
        <f>IF(5 = Q47, Z47 * -1, Z47)</f>
        <v>14045.699999999999</v>
      </c>
      <c r="I47" s="14">
        <f>IF(5 = Q47, AA47 * -1, AA47)</f>
        <v>14999.599999999999</v>
      </c>
      <c r="J47" s="14">
        <f>IF(5 = Q47, AB47 * -1, AB47)</f>
        <v>20203.52</v>
      </c>
      <c r="K47" s="14">
        <f>IF(5 = Q47, AC47 * -1, AC47)</f>
        <v>21146.489999999998</v>
      </c>
      <c r="L47" s="14">
        <f>IF(5 = Q47, AD47 * -1, AD47)</f>
        <v>14220.64</v>
      </c>
      <c r="M47" s="14">
        <f>IF(5 = Q47, AE47 * -1, AE47)</f>
        <v>16330.6</v>
      </c>
      <c r="N47" s="14">
        <f>IF(5 = Q47, AF47 * -1, AF47)</f>
        <v>16171.7</v>
      </c>
      <c r="O47" s="14">
        <f>IF(5 = Q47, AG47 * -1, AG47)</f>
        <v>184970.18</v>
      </c>
      <c r="Q47" s="12">
        <v>4</v>
      </c>
      <c r="R47" s="11" t="str">
        <f>R46</f>
        <v>Sunrise on the Rail</v>
      </c>
      <c r="S47" s="11" t="str">
        <f>S46</f>
        <v>c1453p006554</v>
      </c>
      <c r="T47" s="12">
        <f>T46</f>
        <v>0</v>
      </c>
      <c r="U47" s="13">
        <f t="shared" ref="U47:AG47" si="16">SUM(U25:U46)</f>
        <v>12034.59</v>
      </c>
      <c r="V47" s="13">
        <f t="shared" si="16"/>
        <v>14253.189999999999</v>
      </c>
      <c r="W47" s="13">
        <f t="shared" si="16"/>
        <v>12516.099999999999</v>
      </c>
      <c r="X47" s="13">
        <f t="shared" si="16"/>
        <v>12961.37</v>
      </c>
      <c r="Y47" s="13">
        <f t="shared" si="16"/>
        <v>16086.68</v>
      </c>
      <c r="Z47" s="13">
        <f t="shared" si="16"/>
        <v>14045.699999999999</v>
      </c>
      <c r="AA47" s="13">
        <f t="shared" si="16"/>
        <v>14999.599999999999</v>
      </c>
      <c r="AB47" s="13">
        <f t="shared" si="16"/>
        <v>20203.52</v>
      </c>
      <c r="AC47" s="13">
        <f t="shared" si="16"/>
        <v>21146.489999999998</v>
      </c>
      <c r="AD47" s="13">
        <f t="shared" si="16"/>
        <v>14220.64</v>
      </c>
      <c r="AE47" s="13">
        <f t="shared" si="16"/>
        <v>16330.6</v>
      </c>
      <c r="AF47" s="13">
        <f t="shared" si="16"/>
        <v>16171.7</v>
      </c>
      <c r="AG47" s="13">
        <f t="shared" si="16"/>
        <v>184970.18</v>
      </c>
    </row>
    <row r="49" spans="1:33">
      <c r="B49" s="15" t="s">
        <v>160</v>
      </c>
      <c r="C49" s="14">
        <f>IF(5 = Q49, U49 * -1, U49)</f>
        <v>139865.64000000001</v>
      </c>
      <c r="D49" s="14">
        <f>IF(5 = Q49, V49 * -1, V49)</f>
        <v>143016.59</v>
      </c>
      <c r="E49" s="14">
        <f>IF(5 = Q49, W49 * -1, W49)</f>
        <v>131253.51999999999</v>
      </c>
      <c r="F49" s="14">
        <f>IF(5 = Q49, X49 * -1, X49)</f>
        <v>140663.42000000001</v>
      </c>
      <c r="G49" s="14">
        <f>IF(5 = Q49, Y49 * -1, Y49)</f>
        <v>138925.23000000001</v>
      </c>
      <c r="H49" s="14">
        <f>IF(5 = Q49, Z49 * -1, Z49)</f>
        <v>137688.13</v>
      </c>
      <c r="I49" s="14">
        <f>IF(5 = Q49, AA49 * -1, AA49)</f>
        <v>139066.37999999998</v>
      </c>
      <c r="J49" s="14">
        <f>IF(5 = Q49, AB49 * -1, AB49)</f>
        <v>144035.43</v>
      </c>
      <c r="K49" s="14">
        <f>IF(5 = Q49, AC49 * -1, AC49)</f>
        <v>143480.91</v>
      </c>
      <c r="L49" s="14">
        <f>IF(5 = Q49, AD49 * -1, AD49)</f>
        <v>131455.46999999997</v>
      </c>
      <c r="M49" s="14">
        <f>IF(5 = Q49, AE49 * -1, AE49)</f>
        <v>136434.28999999998</v>
      </c>
      <c r="N49" s="14">
        <f>IF(5 = Q49, AF49 * -1, AF49)</f>
        <v>141765.04</v>
      </c>
      <c r="O49" s="14">
        <f>IF(5 = Q49, AG49 * -1, AG49)</f>
        <v>1667650.0499999998</v>
      </c>
      <c r="Q49" s="12">
        <v>4</v>
      </c>
      <c r="R49" s="11" t="str">
        <f>R46</f>
        <v>Sunrise on the Rail</v>
      </c>
      <c r="S49" s="11" t="str">
        <f>S46</f>
        <v>c1453p006554</v>
      </c>
      <c r="T49" s="12">
        <f>T46</f>
        <v>0</v>
      </c>
      <c r="U49" s="13">
        <f t="shared" ref="U49:AG49" si="17">SUM(U10:U11)+SUM(U15:U19)+SUM(U25:U46)</f>
        <v>139865.64000000001</v>
      </c>
      <c r="V49" s="13">
        <f t="shared" si="17"/>
        <v>143016.59</v>
      </c>
      <c r="W49" s="13">
        <f t="shared" si="17"/>
        <v>131253.51999999999</v>
      </c>
      <c r="X49" s="13">
        <f t="shared" si="17"/>
        <v>140663.42000000001</v>
      </c>
      <c r="Y49" s="13">
        <f t="shared" si="17"/>
        <v>138925.23000000001</v>
      </c>
      <c r="Z49" s="13">
        <f t="shared" si="17"/>
        <v>137688.13</v>
      </c>
      <c r="AA49" s="13">
        <f t="shared" si="17"/>
        <v>139066.37999999998</v>
      </c>
      <c r="AB49" s="13">
        <f t="shared" si="17"/>
        <v>144035.43</v>
      </c>
      <c r="AC49" s="13">
        <f t="shared" si="17"/>
        <v>143480.91</v>
      </c>
      <c r="AD49" s="13">
        <f t="shared" si="17"/>
        <v>131455.46999999997</v>
      </c>
      <c r="AE49" s="13">
        <f t="shared" si="17"/>
        <v>136434.28999999998</v>
      </c>
      <c r="AF49" s="13">
        <f t="shared" si="17"/>
        <v>141765.04</v>
      </c>
      <c r="AG49" s="13">
        <f t="shared" si="17"/>
        <v>1667650.0499999998</v>
      </c>
    </row>
    <row r="51" spans="1:33">
      <c r="A51" s="27" t="s">
        <v>161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33">
      <c r="A52" s="26" t="s">
        <v>162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33">
      <c r="A53" s="22" t="s">
        <v>163</v>
      </c>
      <c r="B53" s="16" t="s">
        <v>164</v>
      </c>
      <c r="C53" s="19">
        <v>164.07</v>
      </c>
      <c r="D53" s="19">
        <v>648.6</v>
      </c>
      <c r="E53" s="19">
        <v>115.31</v>
      </c>
      <c r="F53" s="19">
        <v>110.49</v>
      </c>
      <c r="G53" s="19">
        <v>134.31</v>
      </c>
      <c r="H53" s="19">
        <v>103.57</v>
      </c>
      <c r="I53" s="19">
        <v>161.28</v>
      </c>
      <c r="J53" s="19">
        <v>99.31</v>
      </c>
      <c r="K53" s="19">
        <v>148.85</v>
      </c>
      <c r="L53" s="19">
        <v>117.72</v>
      </c>
      <c r="M53" s="19">
        <v>120.41</v>
      </c>
      <c r="N53" s="19">
        <v>106.52</v>
      </c>
      <c r="O53" s="19">
        <v>2030.44</v>
      </c>
      <c r="Q53" s="17">
        <v>5</v>
      </c>
      <c r="R53" s="16" t="s">
        <v>165</v>
      </c>
      <c r="S53" s="16" t="s">
        <v>166</v>
      </c>
      <c r="U53" s="18">
        <f t="shared" ref="U53:U71" si="18">IF(5 = Q53, C53 * -1, C53)</f>
        <v>-164.07</v>
      </c>
      <c r="V53" s="18">
        <f t="shared" ref="V53:V71" si="19">IF(5 = Q53, D53 * -1, D53)</f>
        <v>-648.6</v>
      </c>
      <c r="W53" s="18">
        <f t="shared" ref="W53:W71" si="20">IF(5 = Q53, E53 * -1, E53)</f>
        <v>-115.31</v>
      </c>
      <c r="X53" s="18">
        <f t="shared" ref="X53:X71" si="21">IF(5 = Q53, F53 * -1, F53)</f>
        <v>-110.49</v>
      </c>
      <c r="Y53" s="18">
        <f t="shared" ref="Y53:Y71" si="22">IF(5 = Q53, G53 * -1, G53)</f>
        <v>-134.31</v>
      </c>
      <c r="Z53" s="18">
        <f t="shared" ref="Z53:Z71" si="23">IF(5 = Q53, H53 * -1, H53)</f>
        <v>-103.57</v>
      </c>
      <c r="AA53" s="18">
        <f t="shared" ref="AA53:AA71" si="24">IF(5 = Q53, I53 * -1, I53)</f>
        <v>-161.28</v>
      </c>
      <c r="AB53" s="18">
        <f t="shared" ref="AB53:AB71" si="25">IF(5 = Q53, J53 * -1, J53)</f>
        <v>-99.31</v>
      </c>
      <c r="AC53" s="18">
        <f t="shared" ref="AC53:AC71" si="26">IF(5 = Q53, K53 * -1, K53)</f>
        <v>-148.85</v>
      </c>
      <c r="AD53" s="18">
        <f t="shared" ref="AD53:AD71" si="27">IF(5 = Q53, L53 * -1, L53)</f>
        <v>-117.72</v>
      </c>
      <c r="AE53" s="18">
        <f t="shared" ref="AE53:AE71" si="28">IF(5 = Q53, M53 * -1, M53)</f>
        <v>-120.41</v>
      </c>
      <c r="AF53" s="18">
        <f t="shared" ref="AF53:AF71" si="29">IF(5 = Q53, N53 * -1, N53)</f>
        <v>-106.52</v>
      </c>
      <c r="AG53" s="18">
        <f t="shared" ref="AG53:AG71" si="30">IF(5 = Q53, O53 * -1, O53)</f>
        <v>-2030.44</v>
      </c>
    </row>
    <row r="54" spans="1:33">
      <c r="A54" s="22" t="s">
        <v>167</v>
      </c>
      <c r="B54" s="16" t="s">
        <v>168</v>
      </c>
      <c r="C54" s="19">
        <v>107.88</v>
      </c>
      <c r="D54" s="19">
        <v>106.68</v>
      </c>
      <c r="E54" s="19">
        <v>98.88</v>
      </c>
      <c r="F54" s="19">
        <v>99.33</v>
      </c>
      <c r="G54" s="19">
        <v>123.58</v>
      </c>
      <c r="H54" s="19">
        <v>115.68</v>
      </c>
      <c r="I54" s="19">
        <v>95.73</v>
      </c>
      <c r="J54" s="19">
        <v>102.43</v>
      </c>
      <c r="K54" s="19">
        <v>137.68</v>
      </c>
      <c r="L54" s="19">
        <v>174.48</v>
      </c>
      <c r="M54" s="19">
        <v>89.43</v>
      </c>
      <c r="N54" s="19">
        <v>48.88</v>
      </c>
      <c r="O54" s="19">
        <v>1300.6600000000001</v>
      </c>
      <c r="Q54" s="17">
        <v>5</v>
      </c>
      <c r="R54" s="16" t="s">
        <v>169</v>
      </c>
      <c r="S54" s="16" t="s">
        <v>170</v>
      </c>
      <c r="U54" s="18">
        <f t="shared" si="18"/>
        <v>-107.88</v>
      </c>
      <c r="V54" s="18">
        <f t="shared" si="19"/>
        <v>-106.68</v>
      </c>
      <c r="W54" s="18">
        <f t="shared" si="20"/>
        <v>-98.88</v>
      </c>
      <c r="X54" s="18">
        <f t="shared" si="21"/>
        <v>-99.33</v>
      </c>
      <c r="Y54" s="18">
        <f t="shared" si="22"/>
        <v>-123.58</v>
      </c>
      <c r="Z54" s="18">
        <f t="shared" si="23"/>
        <v>-115.68</v>
      </c>
      <c r="AA54" s="18">
        <f t="shared" si="24"/>
        <v>-95.73</v>
      </c>
      <c r="AB54" s="18">
        <f t="shared" si="25"/>
        <v>-102.43</v>
      </c>
      <c r="AC54" s="18">
        <f t="shared" si="26"/>
        <v>-137.68</v>
      </c>
      <c r="AD54" s="18">
        <f t="shared" si="27"/>
        <v>-174.48</v>
      </c>
      <c r="AE54" s="18">
        <f t="shared" si="28"/>
        <v>-89.43</v>
      </c>
      <c r="AF54" s="18">
        <f t="shared" si="29"/>
        <v>-48.88</v>
      </c>
      <c r="AG54" s="18">
        <f t="shared" si="30"/>
        <v>-1300.6600000000001</v>
      </c>
    </row>
    <row r="55" spans="1:33">
      <c r="A55" s="22" t="s">
        <v>171</v>
      </c>
      <c r="B55" s="16" t="s">
        <v>172</v>
      </c>
      <c r="C55" s="19">
        <v>1429</v>
      </c>
      <c r="D55" s="19">
        <v>618</v>
      </c>
      <c r="E55" s="19">
        <v>1042</v>
      </c>
      <c r="F55" s="19">
        <v>2236</v>
      </c>
      <c r="G55" s="19">
        <v>1256</v>
      </c>
      <c r="H55" s="19">
        <v>602</v>
      </c>
      <c r="I55" s="19">
        <v>393</v>
      </c>
      <c r="J55" s="19">
        <v>1410</v>
      </c>
      <c r="K55" s="19">
        <v>1342</v>
      </c>
      <c r="L55" s="19">
        <v>358</v>
      </c>
      <c r="M55" s="19">
        <v>2883</v>
      </c>
      <c r="N55" s="19">
        <v>1257</v>
      </c>
      <c r="O55" s="19">
        <v>14826</v>
      </c>
      <c r="Q55" s="17">
        <v>5</v>
      </c>
      <c r="R55" s="16" t="s">
        <v>173</v>
      </c>
      <c r="S55" s="16" t="s">
        <v>174</v>
      </c>
      <c r="U55" s="18">
        <f t="shared" si="18"/>
        <v>-1429</v>
      </c>
      <c r="V55" s="18">
        <f t="shared" si="19"/>
        <v>-618</v>
      </c>
      <c r="W55" s="18">
        <f t="shared" si="20"/>
        <v>-1042</v>
      </c>
      <c r="X55" s="18">
        <f t="shared" si="21"/>
        <v>-2236</v>
      </c>
      <c r="Y55" s="18">
        <f t="shared" si="22"/>
        <v>-1256</v>
      </c>
      <c r="Z55" s="18">
        <f t="shared" si="23"/>
        <v>-602</v>
      </c>
      <c r="AA55" s="18">
        <f t="shared" si="24"/>
        <v>-393</v>
      </c>
      <c r="AB55" s="18">
        <f t="shared" si="25"/>
        <v>-1410</v>
      </c>
      <c r="AC55" s="18">
        <f t="shared" si="26"/>
        <v>-1342</v>
      </c>
      <c r="AD55" s="18">
        <f t="shared" si="27"/>
        <v>-358</v>
      </c>
      <c r="AE55" s="18">
        <f t="shared" si="28"/>
        <v>-2883</v>
      </c>
      <c r="AF55" s="18">
        <f t="shared" si="29"/>
        <v>-1257</v>
      </c>
      <c r="AG55" s="18">
        <f t="shared" si="30"/>
        <v>-14826</v>
      </c>
    </row>
    <row r="56" spans="1:33">
      <c r="A56" s="22" t="s">
        <v>175</v>
      </c>
      <c r="B56" s="16" t="s">
        <v>176</v>
      </c>
      <c r="C56" s="19">
        <v>714.5</v>
      </c>
      <c r="D56" s="19">
        <v>726.1</v>
      </c>
      <c r="E56" s="19">
        <v>721.75</v>
      </c>
      <c r="F56" s="19">
        <v>739.15</v>
      </c>
      <c r="G56" s="19">
        <v>713.05</v>
      </c>
      <c r="H56" s="19">
        <v>673.9</v>
      </c>
      <c r="I56" s="19">
        <v>682.6</v>
      </c>
      <c r="J56" s="19">
        <v>678.25</v>
      </c>
      <c r="K56" s="19">
        <v>784.1</v>
      </c>
      <c r="L56" s="19">
        <v>815.95</v>
      </c>
      <c r="M56" s="19">
        <v>746.4</v>
      </c>
      <c r="N56" s="19">
        <v>721.75</v>
      </c>
      <c r="O56" s="19">
        <v>8717.5</v>
      </c>
      <c r="Q56" s="17">
        <v>5</v>
      </c>
      <c r="R56" s="16" t="s">
        <v>177</v>
      </c>
      <c r="S56" s="16" t="s">
        <v>178</v>
      </c>
      <c r="U56" s="18">
        <f t="shared" si="18"/>
        <v>-714.5</v>
      </c>
      <c r="V56" s="18">
        <f t="shared" si="19"/>
        <v>-726.1</v>
      </c>
      <c r="W56" s="18">
        <f t="shared" si="20"/>
        <v>-721.75</v>
      </c>
      <c r="X56" s="18">
        <f t="shared" si="21"/>
        <v>-739.15</v>
      </c>
      <c r="Y56" s="18">
        <f t="shared" si="22"/>
        <v>-713.05</v>
      </c>
      <c r="Z56" s="18">
        <f t="shared" si="23"/>
        <v>-673.9</v>
      </c>
      <c r="AA56" s="18">
        <f t="shared" si="24"/>
        <v>-682.6</v>
      </c>
      <c r="AB56" s="18">
        <f t="shared" si="25"/>
        <v>-678.25</v>
      </c>
      <c r="AC56" s="18">
        <f t="shared" si="26"/>
        <v>-784.1</v>
      </c>
      <c r="AD56" s="18">
        <f t="shared" si="27"/>
        <v>-815.95</v>
      </c>
      <c r="AE56" s="18">
        <f t="shared" si="28"/>
        <v>-746.4</v>
      </c>
      <c r="AF56" s="18">
        <f t="shared" si="29"/>
        <v>-721.75</v>
      </c>
      <c r="AG56" s="18">
        <f t="shared" si="30"/>
        <v>-8717.5</v>
      </c>
    </row>
    <row r="57" spans="1:33">
      <c r="A57" s="22" t="s">
        <v>179</v>
      </c>
      <c r="B57" s="16" t="s">
        <v>180</v>
      </c>
      <c r="C57" s="19">
        <v>9.68</v>
      </c>
      <c r="D57" s="19">
        <v>606.05999999999995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615.74</v>
      </c>
      <c r="Q57" s="17">
        <v>5</v>
      </c>
      <c r="R57" s="16" t="s">
        <v>181</v>
      </c>
      <c r="S57" s="16" t="s">
        <v>182</v>
      </c>
      <c r="U57" s="18">
        <f t="shared" si="18"/>
        <v>-9.68</v>
      </c>
      <c r="V57" s="18">
        <f t="shared" si="19"/>
        <v>-606.05999999999995</v>
      </c>
      <c r="W57" s="18">
        <f t="shared" si="20"/>
        <v>0</v>
      </c>
      <c r="X57" s="18">
        <f t="shared" si="21"/>
        <v>0</v>
      </c>
      <c r="Y57" s="18">
        <f t="shared" si="22"/>
        <v>0</v>
      </c>
      <c r="Z57" s="18">
        <f t="shared" si="23"/>
        <v>0</v>
      </c>
      <c r="AA57" s="18">
        <f t="shared" si="24"/>
        <v>0</v>
      </c>
      <c r="AB57" s="18">
        <f t="shared" si="25"/>
        <v>0</v>
      </c>
      <c r="AC57" s="18">
        <f t="shared" si="26"/>
        <v>0</v>
      </c>
      <c r="AD57" s="18">
        <f t="shared" si="27"/>
        <v>0</v>
      </c>
      <c r="AE57" s="18">
        <f t="shared" si="28"/>
        <v>0</v>
      </c>
      <c r="AF57" s="18">
        <f t="shared" si="29"/>
        <v>0</v>
      </c>
      <c r="AG57" s="18">
        <f t="shared" si="30"/>
        <v>-615.74</v>
      </c>
    </row>
    <row r="58" spans="1:33">
      <c r="A58" s="22" t="s">
        <v>183</v>
      </c>
      <c r="B58" s="16" t="s">
        <v>184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182.54</v>
      </c>
      <c r="M58" s="19">
        <v>0</v>
      </c>
      <c r="N58" s="19">
        <v>29.59</v>
      </c>
      <c r="O58" s="19">
        <v>212.13</v>
      </c>
      <c r="Q58" s="17">
        <v>5</v>
      </c>
      <c r="R58" s="16" t="s">
        <v>185</v>
      </c>
      <c r="S58" s="16" t="s">
        <v>186</v>
      </c>
      <c r="U58" s="18">
        <f t="shared" si="18"/>
        <v>0</v>
      </c>
      <c r="V58" s="18">
        <f t="shared" si="19"/>
        <v>0</v>
      </c>
      <c r="W58" s="18">
        <f t="shared" si="20"/>
        <v>0</v>
      </c>
      <c r="X58" s="18">
        <f t="shared" si="21"/>
        <v>0</v>
      </c>
      <c r="Y58" s="18">
        <f t="shared" si="22"/>
        <v>0</v>
      </c>
      <c r="Z58" s="18">
        <f t="shared" si="23"/>
        <v>0</v>
      </c>
      <c r="AA58" s="18">
        <f t="shared" si="24"/>
        <v>0</v>
      </c>
      <c r="AB58" s="18">
        <f t="shared" si="25"/>
        <v>0</v>
      </c>
      <c r="AC58" s="18">
        <f t="shared" si="26"/>
        <v>0</v>
      </c>
      <c r="AD58" s="18">
        <f t="shared" si="27"/>
        <v>-182.54</v>
      </c>
      <c r="AE58" s="18">
        <f t="shared" si="28"/>
        <v>0</v>
      </c>
      <c r="AF58" s="18">
        <f t="shared" si="29"/>
        <v>-29.59</v>
      </c>
      <c r="AG58" s="18">
        <f t="shared" si="30"/>
        <v>-212.13</v>
      </c>
    </row>
    <row r="59" spans="1:33">
      <c r="A59" s="22" t="s">
        <v>187</v>
      </c>
      <c r="B59" s="16" t="s">
        <v>188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198</v>
      </c>
      <c r="M59" s="19">
        <v>0</v>
      </c>
      <c r="N59" s="19">
        <v>0</v>
      </c>
      <c r="O59" s="19">
        <v>198</v>
      </c>
      <c r="Q59" s="17">
        <v>5</v>
      </c>
      <c r="R59" s="16" t="s">
        <v>189</v>
      </c>
      <c r="S59" s="16" t="s">
        <v>190</v>
      </c>
      <c r="U59" s="18">
        <f t="shared" si="18"/>
        <v>0</v>
      </c>
      <c r="V59" s="18">
        <f t="shared" si="19"/>
        <v>0</v>
      </c>
      <c r="W59" s="18">
        <f t="shared" si="20"/>
        <v>0</v>
      </c>
      <c r="X59" s="18">
        <f t="shared" si="21"/>
        <v>0</v>
      </c>
      <c r="Y59" s="18">
        <f t="shared" si="22"/>
        <v>0</v>
      </c>
      <c r="Z59" s="18">
        <f t="shared" si="23"/>
        <v>0</v>
      </c>
      <c r="AA59" s="18">
        <f t="shared" si="24"/>
        <v>0</v>
      </c>
      <c r="AB59" s="18">
        <f t="shared" si="25"/>
        <v>0</v>
      </c>
      <c r="AC59" s="18">
        <f t="shared" si="26"/>
        <v>0</v>
      </c>
      <c r="AD59" s="18">
        <f t="shared" si="27"/>
        <v>-198</v>
      </c>
      <c r="AE59" s="18">
        <f t="shared" si="28"/>
        <v>0</v>
      </c>
      <c r="AF59" s="18">
        <f t="shared" si="29"/>
        <v>0</v>
      </c>
      <c r="AG59" s="18">
        <f t="shared" si="30"/>
        <v>-198</v>
      </c>
    </row>
    <row r="60" spans="1:33">
      <c r="A60" s="22" t="s">
        <v>191</v>
      </c>
      <c r="B60" s="16" t="s">
        <v>192</v>
      </c>
      <c r="C60" s="19">
        <v>292.48</v>
      </c>
      <c r="D60" s="19">
        <v>365.6</v>
      </c>
      <c r="E60" s="19">
        <v>447.86</v>
      </c>
      <c r="F60" s="19">
        <v>511.84</v>
      </c>
      <c r="G60" s="19">
        <v>621.52</v>
      </c>
      <c r="H60" s="19">
        <v>639.79999999999995</v>
      </c>
      <c r="I60" s="19">
        <v>712.92</v>
      </c>
      <c r="J60" s="19">
        <v>749.48</v>
      </c>
      <c r="K60" s="19">
        <v>767.76</v>
      </c>
      <c r="L60" s="19">
        <v>767.76</v>
      </c>
      <c r="M60" s="19">
        <v>767.76</v>
      </c>
      <c r="N60" s="19">
        <v>767.76</v>
      </c>
      <c r="O60" s="19">
        <v>7412.54</v>
      </c>
      <c r="Q60" s="17">
        <v>5</v>
      </c>
      <c r="R60" s="16" t="s">
        <v>193</v>
      </c>
      <c r="S60" s="16" t="s">
        <v>194</v>
      </c>
      <c r="U60" s="18">
        <f t="shared" si="18"/>
        <v>-292.48</v>
      </c>
      <c r="V60" s="18">
        <f t="shared" si="19"/>
        <v>-365.6</v>
      </c>
      <c r="W60" s="18">
        <f t="shared" si="20"/>
        <v>-447.86</v>
      </c>
      <c r="X60" s="18">
        <f t="shared" si="21"/>
        <v>-511.84</v>
      </c>
      <c r="Y60" s="18">
        <f t="shared" si="22"/>
        <v>-621.52</v>
      </c>
      <c r="Z60" s="18">
        <f t="shared" si="23"/>
        <v>-639.79999999999995</v>
      </c>
      <c r="AA60" s="18">
        <f t="shared" si="24"/>
        <v>-712.92</v>
      </c>
      <c r="AB60" s="18">
        <f t="shared" si="25"/>
        <v>-749.48</v>
      </c>
      <c r="AC60" s="18">
        <f t="shared" si="26"/>
        <v>-767.76</v>
      </c>
      <c r="AD60" s="18">
        <f t="shared" si="27"/>
        <v>-767.76</v>
      </c>
      <c r="AE60" s="18">
        <f t="shared" si="28"/>
        <v>-767.76</v>
      </c>
      <c r="AF60" s="18">
        <f t="shared" si="29"/>
        <v>-767.76</v>
      </c>
      <c r="AG60" s="18">
        <f t="shared" si="30"/>
        <v>-7412.54</v>
      </c>
    </row>
    <row r="61" spans="1:33">
      <c r="A61" s="22" t="s">
        <v>195</v>
      </c>
      <c r="B61" s="16" t="s">
        <v>196</v>
      </c>
      <c r="C61" s="19">
        <v>0</v>
      </c>
      <c r="D61" s="19">
        <v>0</v>
      </c>
      <c r="E61" s="19">
        <v>35</v>
      </c>
      <c r="F61" s="19">
        <v>0</v>
      </c>
      <c r="G61" s="19">
        <v>0</v>
      </c>
      <c r="H61" s="19">
        <v>132.66999999999999</v>
      </c>
      <c r="I61" s="19">
        <v>0</v>
      </c>
      <c r="J61" s="19">
        <v>270</v>
      </c>
      <c r="K61" s="19">
        <v>0</v>
      </c>
      <c r="L61" s="19">
        <v>0</v>
      </c>
      <c r="M61" s="19">
        <v>0</v>
      </c>
      <c r="N61" s="19">
        <v>0</v>
      </c>
      <c r="O61" s="19">
        <v>437.67</v>
      </c>
      <c r="Q61" s="17">
        <v>5</v>
      </c>
      <c r="R61" s="16" t="s">
        <v>197</v>
      </c>
      <c r="S61" s="16" t="s">
        <v>198</v>
      </c>
      <c r="U61" s="18">
        <f t="shared" si="18"/>
        <v>0</v>
      </c>
      <c r="V61" s="18">
        <f t="shared" si="19"/>
        <v>0</v>
      </c>
      <c r="W61" s="18">
        <f t="shared" si="20"/>
        <v>-35</v>
      </c>
      <c r="X61" s="18">
        <f t="shared" si="21"/>
        <v>0</v>
      </c>
      <c r="Y61" s="18">
        <f t="shared" si="22"/>
        <v>0</v>
      </c>
      <c r="Z61" s="18">
        <f t="shared" si="23"/>
        <v>-132.66999999999999</v>
      </c>
      <c r="AA61" s="18">
        <f t="shared" si="24"/>
        <v>0</v>
      </c>
      <c r="AB61" s="18">
        <f t="shared" si="25"/>
        <v>-270</v>
      </c>
      <c r="AC61" s="18">
        <f t="shared" si="26"/>
        <v>0</v>
      </c>
      <c r="AD61" s="18">
        <f t="shared" si="27"/>
        <v>0</v>
      </c>
      <c r="AE61" s="18">
        <f t="shared" si="28"/>
        <v>0</v>
      </c>
      <c r="AF61" s="18">
        <f t="shared" si="29"/>
        <v>0</v>
      </c>
      <c r="AG61" s="18">
        <f t="shared" si="30"/>
        <v>-437.67</v>
      </c>
    </row>
    <row r="62" spans="1:33">
      <c r="A62" s="22" t="s">
        <v>199</v>
      </c>
      <c r="B62" s="16" t="s">
        <v>200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-23.11</v>
      </c>
      <c r="J62" s="19">
        <v>0</v>
      </c>
      <c r="K62" s="19">
        <v>0</v>
      </c>
      <c r="L62" s="19">
        <v>0</v>
      </c>
      <c r="M62" s="19">
        <v>40.83</v>
      </c>
      <c r="N62" s="19">
        <v>16.21</v>
      </c>
      <c r="O62" s="19">
        <v>33.93</v>
      </c>
      <c r="Q62" s="17">
        <v>5</v>
      </c>
      <c r="R62" s="16" t="s">
        <v>201</v>
      </c>
      <c r="S62" s="16" t="s">
        <v>202</v>
      </c>
      <c r="U62" s="18">
        <f t="shared" si="18"/>
        <v>0</v>
      </c>
      <c r="V62" s="18">
        <f t="shared" si="19"/>
        <v>0</v>
      </c>
      <c r="W62" s="18">
        <f t="shared" si="20"/>
        <v>0</v>
      </c>
      <c r="X62" s="18">
        <f t="shared" si="21"/>
        <v>0</v>
      </c>
      <c r="Y62" s="18">
        <f t="shared" si="22"/>
        <v>0</v>
      </c>
      <c r="Z62" s="18">
        <f t="shared" si="23"/>
        <v>0</v>
      </c>
      <c r="AA62" s="18">
        <f t="shared" si="24"/>
        <v>23.11</v>
      </c>
      <c r="AB62" s="18">
        <f t="shared" si="25"/>
        <v>0</v>
      </c>
      <c r="AC62" s="18">
        <f t="shared" si="26"/>
        <v>0</v>
      </c>
      <c r="AD62" s="18">
        <f t="shared" si="27"/>
        <v>0</v>
      </c>
      <c r="AE62" s="18">
        <f t="shared" si="28"/>
        <v>-40.83</v>
      </c>
      <c r="AF62" s="18">
        <f t="shared" si="29"/>
        <v>-16.21</v>
      </c>
      <c r="AG62" s="18">
        <f t="shared" si="30"/>
        <v>-33.93</v>
      </c>
    </row>
    <row r="63" spans="1:33">
      <c r="A63" s="22" t="s">
        <v>203</v>
      </c>
      <c r="B63" s="16" t="s">
        <v>204</v>
      </c>
      <c r="C63" s="19">
        <v>45.08</v>
      </c>
      <c r="D63" s="19">
        <v>73.77</v>
      </c>
      <c r="E63" s="19">
        <v>27.6</v>
      </c>
      <c r="F63" s="19">
        <v>30.6</v>
      </c>
      <c r="G63" s="19">
        <v>41.68</v>
      </c>
      <c r="H63" s="19">
        <v>9.15</v>
      </c>
      <c r="I63" s="19">
        <v>4.2</v>
      </c>
      <c r="J63" s="19">
        <v>4.41</v>
      </c>
      <c r="K63" s="19">
        <v>85.65</v>
      </c>
      <c r="L63" s="19">
        <v>22.05</v>
      </c>
      <c r="M63" s="19">
        <v>22.05</v>
      </c>
      <c r="N63" s="19">
        <v>13.23</v>
      </c>
      <c r="O63" s="19">
        <v>379.47</v>
      </c>
      <c r="Q63" s="17">
        <v>5</v>
      </c>
      <c r="R63" s="16" t="s">
        <v>205</v>
      </c>
      <c r="S63" s="16" t="s">
        <v>206</v>
      </c>
      <c r="U63" s="18">
        <f t="shared" si="18"/>
        <v>-45.08</v>
      </c>
      <c r="V63" s="18">
        <f t="shared" si="19"/>
        <v>-73.77</v>
      </c>
      <c r="W63" s="18">
        <f t="shared" si="20"/>
        <v>-27.6</v>
      </c>
      <c r="X63" s="18">
        <f t="shared" si="21"/>
        <v>-30.6</v>
      </c>
      <c r="Y63" s="18">
        <f t="shared" si="22"/>
        <v>-41.68</v>
      </c>
      <c r="Z63" s="18">
        <f t="shared" si="23"/>
        <v>-9.15</v>
      </c>
      <c r="AA63" s="18">
        <f t="shared" si="24"/>
        <v>-4.2</v>
      </c>
      <c r="AB63" s="18">
        <f t="shared" si="25"/>
        <v>-4.41</v>
      </c>
      <c r="AC63" s="18">
        <f t="shared" si="26"/>
        <v>-85.65</v>
      </c>
      <c r="AD63" s="18">
        <f t="shared" si="27"/>
        <v>-22.05</v>
      </c>
      <c r="AE63" s="18">
        <f t="shared" si="28"/>
        <v>-22.05</v>
      </c>
      <c r="AF63" s="18">
        <f t="shared" si="29"/>
        <v>-13.23</v>
      </c>
      <c r="AG63" s="18">
        <f t="shared" si="30"/>
        <v>-379.47</v>
      </c>
    </row>
    <row r="64" spans="1:33">
      <c r="A64" s="22" t="s">
        <v>207</v>
      </c>
      <c r="B64" s="16" t="s">
        <v>208</v>
      </c>
      <c r="C64" s="19">
        <v>0</v>
      </c>
      <c r="D64" s="19">
        <v>0</v>
      </c>
      <c r="E64" s="19">
        <v>34.659999999999997</v>
      </c>
      <c r="F64" s="19">
        <v>0</v>
      </c>
      <c r="G64" s="19">
        <v>34.659999999999997</v>
      </c>
      <c r="H64" s="19">
        <v>34.659999999999997</v>
      </c>
      <c r="I64" s="19">
        <v>34.659999999999997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138.63999999999999</v>
      </c>
      <c r="Q64" s="17">
        <v>5</v>
      </c>
      <c r="R64" s="16" t="s">
        <v>209</v>
      </c>
      <c r="S64" s="16" t="s">
        <v>210</v>
      </c>
      <c r="U64" s="18">
        <f t="shared" si="18"/>
        <v>0</v>
      </c>
      <c r="V64" s="18">
        <f t="shared" si="19"/>
        <v>0</v>
      </c>
      <c r="W64" s="18">
        <f t="shared" si="20"/>
        <v>-34.659999999999997</v>
      </c>
      <c r="X64" s="18">
        <f t="shared" si="21"/>
        <v>0</v>
      </c>
      <c r="Y64" s="18">
        <f t="shared" si="22"/>
        <v>-34.659999999999997</v>
      </c>
      <c r="Z64" s="18">
        <f t="shared" si="23"/>
        <v>-34.659999999999997</v>
      </c>
      <c r="AA64" s="18">
        <f t="shared" si="24"/>
        <v>-34.659999999999997</v>
      </c>
      <c r="AB64" s="18">
        <f t="shared" si="25"/>
        <v>0</v>
      </c>
      <c r="AC64" s="18">
        <f t="shared" si="26"/>
        <v>0</v>
      </c>
      <c r="AD64" s="18">
        <f t="shared" si="27"/>
        <v>0</v>
      </c>
      <c r="AE64" s="18">
        <f t="shared" si="28"/>
        <v>0</v>
      </c>
      <c r="AF64" s="18">
        <f t="shared" si="29"/>
        <v>0</v>
      </c>
      <c r="AG64" s="18">
        <f t="shared" si="30"/>
        <v>-138.63999999999999</v>
      </c>
    </row>
    <row r="65" spans="1:33">
      <c r="A65" s="22" t="s">
        <v>211</v>
      </c>
      <c r="B65" s="16" t="s">
        <v>212</v>
      </c>
      <c r="C65" s="19">
        <v>45</v>
      </c>
      <c r="D65" s="19">
        <v>47.5</v>
      </c>
      <c r="E65" s="19">
        <v>40</v>
      </c>
      <c r="F65" s="19">
        <v>147.5</v>
      </c>
      <c r="G65" s="19">
        <v>40</v>
      </c>
      <c r="H65" s="19">
        <v>95</v>
      </c>
      <c r="I65" s="19">
        <v>52.5</v>
      </c>
      <c r="J65" s="19">
        <v>62.5</v>
      </c>
      <c r="K65" s="19">
        <v>40</v>
      </c>
      <c r="L65" s="19">
        <v>65</v>
      </c>
      <c r="M65" s="19">
        <v>52.5</v>
      </c>
      <c r="N65" s="19">
        <v>60.24</v>
      </c>
      <c r="O65" s="19">
        <v>747.74</v>
      </c>
      <c r="Q65" s="17">
        <v>5</v>
      </c>
      <c r="R65" s="16" t="s">
        <v>213</v>
      </c>
      <c r="S65" s="16" t="s">
        <v>214</v>
      </c>
      <c r="U65" s="18">
        <f t="shared" si="18"/>
        <v>-45</v>
      </c>
      <c r="V65" s="18">
        <f t="shared" si="19"/>
        <v>-47.5</v>
      </c>
      <c r="W65" s="18">
        <f t="shared" si="20"/>
        <v>-40</v>
      </c>
      <c r="X65" s="18">
        <f t="shared" si="21"/>
        <v>-147.5</v>
      </c>
      <c r="Y65" s="18">
        <f t="shared" si="22"/>
        <v>-40</v>
      </c>
      <c r="Z65" s="18">
        <f t="shared" si="23"/>
        <v>-95</v>
      </c>
      <c r="AA65" s="18">
        <f t="shared" si="24"/>
        <v>-52.5</v>
      </c>
      <c r="AB65" s="18">
        <f t="shared" si="25"/>
        <v>-62.5</v>
      </c>
      <c r="AC65" s="18">
        <f t="shared" si="26"/>
        <v>-40</v>
      </c>
      <c r="AD65" s="18">
        <f t="shared" si="27"/>
        <v>-65</v>
      </c>
      <c r="AE65" s="18">
        <f t="shared" si="28"/>
        <v>-52.5</v>
      </c>
      <c r="AF65" s="18">
        <f t="shared" si="29"/>
        <v>-60.24</v>
      </c>
      <c r="AG65" s="18">
        <f t="shared" si="30"/>
        <v>-747.74</v>
      </c>
    </row>
    <row r="66" spans="1:33">
      <c r="A66" s="22" t="s">
        <v>215</v>
      </c>
      <c r="B66" s="16" t="s">
        <v>216</v>
      </c>
      <c r="C66" s="19">
        <v>34.659999999999997</v>
      </c>
      <c r="D66" s="19">
        <v>138.11000000000001</v>
      </c>
      <c r="E66" s="19">
        <v>0</v>
      </c>
      <c r="F66" s="19">
        <v>34.659999999999997</v>
      </c>
      <c r="G66" s="19">
        <v>25.56</v>
      </c>
      <c r="H66" s="19">
        <v>0</v>
      </c>
      <c r="I66" s="19">
        <v>324.69</v>
      </c>
      <c r="J66" s="19">
        <v>0</v>
      </c>
      <c r="K66" s="19">
        <v>12.91</v>
      </c>
      <c r="L66" s="19">
        <v>282.89999999999998</v>
      </c>
      <c r="M66" s="19">
        <v>34.659999999999997</v>
      </c>
      <c r="N66" s="19">
        <v>34.65</v>
      </c>
      <c r="O66" s="19">
        <v>922.8</v>
      </c>
      <c r="Q66" s="17">
        <v>5</v>
      </c>
      <c r="R66" s="16" t="s">
        <v>217</v>
      </c>
      <c r="S66" s="16" t="s">
        <v>218</v>
      </c>
      <c r="U66" s="18">
        <f t="shared" si="18"/>
        <v>-34.659999999999997</v>
      </c>
      <c r="V66" s="18">
        <f t="shared" si="19"/>
        <v>-138.11000000000001</v>
      </c>
      <c r="W66" s="18">
        <f t="shared" si="20"/>
        <v>0</v>
      </c>
      <c r="X66" s="18">
        <f t="shared" si="21"/>
        <v>-34.659999999999997</v>
      </c>
      <c r="Y66" s="18">
        <f t="shared" si="22"/>
        <v>-25.56</v>
      </c>
      <c r="Z66" s="18">
        <f t="shared" si="23"/>
        <v>0</v>
      </c>
      <c r="AA66" s="18">
        <f t="shared" si="24"/>
        <v>-324.69</v>
      </c>
      <c r="AB66" s="18">
        <f t="shared" si="25"/>
        <v>0</v>
      </c>
      <c r="AC66" s="18">
        <f t="shared" si="26"/>
        <v>-12.91</v>
      </c>
      <c r="AD66" s="18">
        <f t="shared" si="27"/>
        <v>-282.89999999999998</v>
      </c>
      <c r="AE66" s="18">
        <f t="shared" si="28"/>
        <v>-34.659999999999997</v>
      </c>
      <c r="AF66" s="18">
        <f t="shared" si="29"/>
        <v>-34.65</v>
      </c>
      <c r="AG66" s="18">
        <f t="shared" si="30"/>
        <v>-922.8</v>
      </c>
    </row>
    <row r="67" spans="1:33">
      <c r="A67" s="22" t="s">
        <v>219</v>
      </c>
      <c r="B67" s="16" t="s">
        <v>220</v>
      </c>
      <c r="C67" s="19">
        <v>448.29</v>
      </c>
      <c r="D67" s="19">
        <v>315.51</v>
      </c>
      <c r="E67" s="19">
        <v>240.92</v>
      </c>
      <c r="F67" s="19">
        <v>281.02999999999997</v>
      </c>
      <c r="G67" s="19">
        <v>245.12</v>
      </c>
      <c r="H67" s="19">
        <v>173.46</v>
      </c>
      <c r="I67" s="19">
        <v>245.12</v>
      </c>
      <c r="J67" s="19">
        <v>245.16</v>
      </c>
      <c r="K67" s="19">
        <v>245.14</v>
      </c>
      <c r="L67" s="19">
        <v>245.14</v>
      </c>
      <c r="M67" s="19">
        <v>246.33</v>
      </c>
      <c r="N67" s="19">
        <v>246.33</v>
      </c>
      <c r="O67" s="19">
        <v>3177.55</v>
      </c>
      <c r="Q67" s="17">
        <v>5</v>
      </c>
      <c r="R67" s="16" t="s">
        <v>221</v>
      </c>
      <c r="S67" s="16" t="s">
        <v>222</v>
      </c>
      <c r="U67" s="18">
        <f t="shared" si="18"/>
        <v>-448.29</v>
      </c>
      <c r="V67" s="18">
        <f t="shared" si="19"/>
        <v>-315.51</v>
      </c>
      <c r="W67" s="18">
        <f t="shared" si="20"/>
        <v>-240.92</v>
      </c>
      <c r="X67" s="18">
        <f t="shared" si="21"/>
        <v>-281.02999999999997</v>
      </c>
      <c r="Y67" s="18">
        <f t="shared" si="22"/>
        <v>-245.12</v>
      </c>
      <c r="Z67" s="18">
        <f t="shared" si="23"/>
        <v>-173.46</v>
      </c>
      <c r="AA67" s="18">
        <f t="shared" si="24"/>
        <v>-245.12</v>
      </c>
      <c r="AB67" s="18">
        <f t="shared" si="25"/>
        <v>-245.16</v>
      </c>
      <c r="AC67" s="18">
        <f t="shared" si="26"/>
        <v>-245.14</v>
      </c>
      <c r="AD67" s="18">
        <f t="shared" si="27"/>
        <v>-245.14</v>
      </c>
      <c r="AE67" s="18">
        <f t="shared" si="28"/>
        <v>-246.33</v>
      </c>
      <c r="AF67" s="18">
        <f t="shared" si="29"/>
        <v>-246.33</v>
      </c>
      <c r="AG67" s="18">
        <f t="shared" si="30"/>
        <v>-3177.55</v>
      </c>
    </row>
    <row r="68" spans="1:33">
      <c r="A68" s="22" t="s">
        <v>223</v>
      </c>
      <c r="B68" s="16" t="s">
        <v>224</v>
      </c>
      <c r="C68" s="19">
        <v>48.46</v>
      </c>
      <c r="D68" s="19">
        <v>64.62</v>
      </c>
      <c r="E68" s="19">
        <v>96.93</v>
      </c>
      <c r="F68" s="19">
        <v>64.62</v>
      </c>
      <c r="G68" s="19">
        <v>64.62</v>
      </c>
      <c r="H68" s="19">
        <v>64.62</v>
      </c>
      <c r="I68" s="19">
        <v>64.62</v>
      </c>
      <c r="J68" s="19">
        <v>64.62</v>
      </c>
      <c r="K68" s="19">
        <v>32.31</v>
      </c>
      <c r="L68" s="19">
        <v>0</v>
      </c>
      <c r="M68" s="19">
        <v>0</v>
      </c>
      <c r="N68" s="19">
        <v>0</v>
      </c>
      <c r="O68" s="19">
        <v>565.41999999999996</v>
      </c>
      <c r="Q68" s="17">
        <v>5</v>
      </c>
      <c r="R68" s="16" t="s">
        <v>225</v>
      </c>
      <c r="S68" s="16" t="s">
        <v>226</v>
      </c>
      <c r="U68" s="18">
        <f t="shared" si="18"/>
        <v>-48.46</v>
      </c>
      <c r="V68" s="18">
        <f t="shared" si="19"/>
        <v>-64.62</v>
      </c>
      <c r="W68" s="18">
        <f t="shared" si="20"/>
        <v>-96.93</v>
      </c>
      <c r="X68" s="18">
        <f t="shared" si="21"/>
        <v>-64.62</v>
      </c>
      <c r="Y68" s="18">
        <f t="shared" si="22"/>
        <v>-64.62</v>
      </c>
      <c r="Z68" s="18">
        <f t="shared" si="23"/>
        <v>-64.62</v>
      </c>
      <c r="AA68" s="18">
        <f t="shared" si="24"/>
        <v>-64.62</v>
      </c>
      <c r="AB68" s="18">
        <f t="shared" si="25"/>
        <v>-64.62</v>
      </c>
      <c r="AC68" s="18">
        <f t="shared" si="26"/>
        <v>-32.31</v>
      </c>
      <c r="AD68" s="18">
        <f t="shared" si="27"/>
        <v>0</v>
      </c>
      <c r="AE68" s="18">
        <f t="shared" si="28"/>
        <v>0</v>
      </c>
      <c r="AF68" s="18">
        <f t="shared" si="29"/>
        <v>0</v>
      </c>
      <c r="AG68" s="18">
        <f t="shared" si="30"/>
        <v>-565.41999999999996</v>
      </c>
    </row>
    <row r="69" spans="1:33">
      <c r="A69" s="22" t="s">
        <v>227</v>
      </c>
      <c r="B69" s="16" t="s">
        <v>228</v>
      </c>
      <c r="C69" s="19">
        <v>30</v>
      </c>
      <c r="D69" s="19">
        <v>30</v>
      </c>
      <c r="E69" s="19">
        <v>30</v>
      </c>
      <c r="F69" s="19">
        <v>30</v>
      </c>
      <c r="G69" s="19">
        <v>30</v>
      </c>
      <c r="H69" s="19">
        <v>30</v>
      </c>
      <c r="I69" s="19">
        <v>30</v>
      </c>
      <c r="J69" s="19">
        <v>30</v>
      </c>
      <c r="K69" s="19">
        <v>30</v>
      </c>
      <c r="L69" s="19">
        <v>30</v>
      </c>
      <c r="M69" s="19">
        <v>30</v>
      </c>
      <c r="N69" s="19">
        <v>30</v>
      </c>
      <c r="O69" s="19">
        <v>360</v>
      </c>
      <c r="Q69" s="17">
        <v>5</v>
      </c>
      <c r="R69" s="16" t="s">
        <v>229</v>
      </c>
      <c r="S69" s="16" t="s">
        <v>230</v>
      </c>
      <c r="U69" s="18">
        <f t="shared" si="18"/>
        <v>-30</v>
      </c>
      <c r="V69" s="18">
        <f t="shared" si="19"/>
        <v>-30</v>
      </c>
      <c r="W69" s="18">
        <f t="shared" si="20"/>
        <v>-30</v>
      </c>
      <c r="X69" s="18">
        <f t="shared" si="21"/>
        <v>-30</v>
      </c>
      <c r="Y69" s="18">
        <f t="shared" si="22"/>
        <v>-30</v>
      </c>
      <c r="Z69" s="18">
        <f t="shared" si="23"/>
        <v>-30</v>
      </c>
      <c r="AA69" s="18">
        <f t="shared" si="24"/>
        <v>-30</v>
      </c>
      <c r="AB69" s="18">
        <f t="shared" si="25"/>
        <v>-30</v>
      </c>
      <c r="AC69" s="18">
        <f t="shared" si="26"/>
        <v>-30</v>
      </c>
      <c r="AD69" s="18">
        <f t="shared" si="27"/>
        <v>-30</v>
      </c>
      <c r="AE69" s="18">
        <f t="shared" si="28"/>
        <v>-30</v>
      </c>
      <c r="AF69" s="18">
        <f t="shared" si="29"/>
        <v>-30</v>
      </c>
      <c r="AG69" s="18">
        <f t="shared" si="30"/>
        <v>-360</v>
      </c>
    </row>
    <row r="70" spans="1:33">
      <c r="A70" s="22" t="s">
        <v>231</v>
      </c>
      <c r="B70" s="16" t="s">
        <v>232</v>
      </c>
      <c r="C70" s="19">
        <v>60.88</v>
      </c>
      <c r="D70" s="19">
        <v>248.88</v>
      </c>
      <c r="E70" s="19">
        <v>48.88</v>
      </c>
      <c r="F70" s="19">
        <v>48.88</v>
      </c>
      <c r="G70" s="19">
        <v>48.88</v>
      </c>
      <c r="H70" s="19">
        <v>348.88</v>
      </c>
      <c r="I70" s="19">
        <v>48.88</v>
      </c>
      <c r="J70" s="19">
        <v>48.88</v>
      </c>
      <c r="K70" s="19">
        <v>48.88</v>
      </c>
      <c r="L70" s="19">
        <v>248.88</v>
      </c>
      <c r="M70" s="19">
        <v>48.88</v>
      </c>
      <c r="N70" s="19">
        <v>336.88</v>
      </c>
      <c r="O70" s="19">
        <v>1586.56</v>
      </c>
      <c r="Q70" s="17">
        <v>5</v>
      </c>
      <c r="R70" s="16" t="s">
        <v>233</v>
      </c>
      <c r="S70" s="16" t="s">
        <v>234</v>
      </c>
      <c r="U70" s="18">
        <f t="shared" si="18"/>
        <v>-60.88</v>
      </c>
      <c r="V70" s="18">
        <f t="shared" si="19"/>
        <v>-248.88</v>
      </c>
      <c r="W70" s="18">
        <f t="shared" si="20"/>
        <v>-48.88</v>
      </c>
      <c r="X70" s="18">
        <f t="shared" si="21"/>
        <v>-48.88</v>
      </c>
      <c r="Y70" s="18">
        <f t="shared" si="22"/>
        <v>-48.88</v>
      </c>
      <c r="Z70" s="18">
        <f t="shared" si="23"/>
        <v>-348.88</v>
      </c>
      <c r="AA70" s="18">
        <f t="shared" si="24"/>
        <v>-48.88</v>
      </c>
      <c r="AB70" s="18">
        <f t="shared" si="25"/>
        <v>-48.88</v>
      </c>
      <c r="AC70" s="18">
        <f t="shared" si="26"/>
        <v>-48.88</v>
      </c>
      <c r="AD70" s="18">
        <f t="shared" si="27"/>
        <v>-248.88</v>
      </c>
      <c r="AE70" s="18">
        <f t="shared" si="28"/>
        <v>-48.88</v>
      </c>
      <c r="AF70" s="18">
        <f t="shared" si="29"/>
        <v>-336.88</v>
      </c>
      <c r="AG70" s="18">
        <f t="shared" si="30"/>
        <v>-1586.56</v>
      </c>
    </row>
    <row r="71" spans="1:33">
      <c r="A71" s="22" t="s">
        <v>235</v>
      </c>
      <c r="B71" s="16" t="s">
        <v>236</v>
      </c>
      <c r="C71" s="19">
        <v>4195.97</v>
      </c>
      <c r="D71" s="19">
        <v>4270.84</v>
      </c>
      <c r="E71" s="19">
        <v>3937.61</v>
      </c>
      <c r="F71" s="19">
        <v>4219.8999999999996</v>
      </c>
      <c r="G71" s="19">
        <v>4167.76</v>
      </c>
      <c r="H71" s="19">
        <v>4130.6400000000003</v>
      </c>
      <c r="I71" s="19">
        <v>4171.99</v>
      </c>
      <c r="J71" s="19">
        <v>4310.49</v>
      </c>
      <c r="K71" s="19">
        <v>4304.43</v>
      </c>
      <c r="L71" s="19">
        <v>3927.56</v>
      </c>
      <c r="M71" s="19">
        <v>4076.31</v>
      </c>
      <c r="N71" s="19">
        <v>4252.95</v>
      </c>
      <c r="O71" s="19">
        <v>49966.45</v>
      </c>
      <c r="Q71" s="17">
        <v>5</v>
      </c>
      <c r="R71" s="16" t="s">
        <v>237</v>
      </c>
      <c r="S71" s="16" t="s">
        <v>238</v>
      </c>
      <c r="U71" s="18">
        <f t="shared" si="18"/>
        <v>-4195.97</v>
      </c>
      <c r="V71" s="18">
        <f t="shared" si="19"/>
        <v>-4270.84</v>
      </c>
      <c r="W71" s="18">
        <f t="shared" si="20"/>
        <v>-3937.61</v>
      </c>
      <c r="X71" s="18">
        <f t="shared" si="21"/>
        <v>-4219.8999999999996</v>
      </c>
      <c r="Y71" s="18">
        <f t="shared" si="22"/>
        <v>-4167.76</v>
      </c>
      <c r="Z71" s="18">
        <f t="shared" si="23"/>
        <v>-4130.6400000000003</v>
      </c>
      <c r="AA71" s="18">
        <f t="shared" si="24"/>
        <v>-4171.99</v>
      </c>
      <c r="AB71" s="18">
        <f t="shared" si="25"/>
        <v>-4310.49</v>
      </c>
      <c r="AC71" s="18">
        <f t="shared" si="26"/>
        <v>-4304.43</v>
      </c>
      <c r="AD71" s="18">
        <f t="shared" si="27"/>
        <v>-3927.56</v>
      </c>
      <c r="AE71" s="18">
        <f t="shared" si="28"/>
        <v>-4076.31</v>
      </c>
      <c r="AF71" s="18">
        <f t="shared" si="29"/>
        <v>-4252.95</v>
      </c>
      <c r="AG71" s="18">
        <f t="shared" si="30"/>
        <v>-49966.45</v>
      </c>
    </row>
    <row r="72" spans="1:33">
      <c r="B72" s="15" t="s">
        <v>239</v>
      </c>
      <c r="C72" s="14">
        <f>IF(5 = Q72, U72 * -1, U72)</f>
        <v>7625.95</v>
      </c>
      <c r="D72" s="14">
        <f>IF(5 = Q72, V72 * -1, V72)</f>
        <v>8260.27</v>
      </c>
      <c r="E72" s="14">
        <f>IF(5 = Q72, W72 * -1, W72)</f>
        <v>6917.4</v>
      </c>
      <c r="F72" s="14">
        <f>IF(5 = Q72, X72 * -1, X72)</f>
        <v>8554</v>
      </c>
      <c r="G72" s="14">
        <f>IF(5 = Q72, Y72 * -1, Y72)</f>
        <v>7546.74</v>
      </c>
      <c r="H72" s="14">
        <f>IF(5 = Q72, Z72 * -1, Z72)</f>
        <v>7154.0300000000007</v>
      </c>
      <c r="I72" s="14">
        <f>IF(5 = Q72, AA72 * -1, AA72)</f>
        <v>6999.08</v>
      </c>
      <c r="J72" s="14">
        <f>IF(5 = Q72, AB72 * -1, AB72)</f>
        <v>8075.5299999999988</v>
      </c>
      <c r="K72" s="14">
        <f>IF(5 = Q72, AC72 * -1, AC72)</f>
        <v>7979.7100000000009</v>
      </c>
      <c r="L72" s="14">
        <f>IF(5 = Q72, AD72 * -1, AD72)</f>
        <v>7435.98</v>
      </c>
      <c r="M72" s="14">
        <f>IF(5 = Q72, AE72 * -1, AE72)</f>
        <v>9158.56</v>
      </c>
      <c r="N72" s="14">
        <f>IF(5 = Q72, AF72 * -1, AF72)</f>
        <v>7921.99</v>
      </c>
      <c r="O72" s="14">
        <f>IF(5 = Q72, AG72 * -1, AG72)</f>
        <v>93629.239999999991</v>
      </c>
      <c r="Q72" s="12">
        <v>5</v>
      </c>
      <c r="R72" s="11" t="str">
        <f>R71</f>
        <v>Sunrise on the Rail</v>
      </c>
      <c r="S72" s="11" t="str">
        <f>S71</f>
        <v>c1453p006554</v>
      </c>
      <c r="T72" s="12">
        <f>T71</f>
        <v>0</v>
      </c>
      <c r="U72" s="13">
        <f t="shared" ref="U72:AG72" si="31">SUM(U53:U71)</f>
        <v>-7625.95</v>
      </c>
      <c r="V72" s="13">
        <f t="shared" si="31"/>
        <v>-8260.27</v>
      </c>
      <c r="W72" s="13">
        <f t="shared" si="31"/>
        <v>-6917.4</v>
      </c>
      <c r="X72" s="13">
        <f t="shared" si="31"/>
        <v>-8554</v>
      </c>
      <c r="Y72" s="13">
        <f t="shared" si="31"/>
        <v>-7546.74</v>
      </c>
      <c r="Z72" s="13">
        <f t="shared" si="31"/>
        <v>-7154.0300000000007</v>
      </c>
      <c r="AA72" s="13">
        <f t="shared" si="31"/>
        <v>-6999.08</v>
      </c>
      <c r="AB72" s="13">
        <f t="shared" si="31"/>
        <v>-8075.5299999999988</v>
      </c>
      <c r="AC72" s="13">
        <f t="shared" si="31"/>
        <v>-7979.7100000000009</v>
      </c>
      <c r="AD72" s="13">
        <f t="shared" si="31"/>
        <v>-7435.98</v>
      </c>
      <c r="AE72" s="13">
        <f t="shared" si="31"/>
        <v>-9158.56</v>
      </c>
      <c r="AF72" s="13">
        <f t="shared" si="31"/>
        <v>-7921.99</v>
      </c>
      <c r="AG72" s="13">
        <f t="shared" si="31"/>
        <v>-93629.239999999991</v>
      </c>
    </row>
    <row r="74" spans="1:33">
      <c r="A74" s="26" t="s">
        <v>240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33">
      <c r="A75" s="22" t="s">
        <v>241</v>
      </c>
      <c r="B75" s="16" t="s">
        <v>242</v>
      </c>
      <c r="C75" s="19">
        <v>4884.6000000000004</v>
      </c>
      <c r="D75" s="19">
        <v>4884.6000000000004</v>
      </c>
      <c r="E75" s="19">
        <v>4883.6000000000004</v>
      </c>
      <c r="F75" s="19">
        <v>4982.3999999999996</v>
      </c>
      <c r="G75" s="19">
        <v>5877.45</v>
      </c>
      <c r="H75" s="19">
        <v>5349.6</v>
      </c>
      <c r="I75" s="19">
        <v>4982.3999999999996</v>
      </c>
      <c r="J75" s="19">
        <v>4982.3999999999996</v>
      </c>
      <c r="K75" s="19">
        <v>5262.17</v>
      </c>
      <c r="L75" s="19">
        <v>5282.89</v>
      </c>
      <c r="M75" s="19">
        <v>5288.93</v>
      </c>
      <c r="N75" s="19">
        <v>5117.62</v>
      </c>
      <c r="O75" s="19">
        <v>61778.66</v>
      </c>
      <c r="Q75" s="17">
        <v>5</v>
      </c>
      <c r="R75" s="16" t="s">
        <v>243</v>
      </c>
      <c r="S75" s="16" t="s">
        <v>244</v>
      </c>
      <c r="U75" s="18">
        <f t="shared" ref="U75:U84" si="32">IF(5 = Q75, C75 * -1, C75)</f>
        <v>-4884.6000000000004</v>
      </c>
      <c r="V75" s="18">
        <f t="shared" ref="V75:V84" si="33">IF(5 = Q75, D75 * -1, D75)</f>
        <v>-4884.6000000000004</v>
      </c>
      <c r="W75" s="18">
        <f t="shared" ref="W75:W84" si="34">IF(5 = Q75, E75 * -1, E75)</f>
        <v>-4883.6000000000004</v>
      </c>
      <c r="X75" s="18">
        <f t="shared" ref="X75:X84" si="35">IF(5 = Q75, F75 * -1, F75)</f>
        <v>-4982.3999999999996</v>
      </c>
      <c r="Y75" s="18">
        <f t="shared" ref="Y75:Y84" si="36">IF(5 = Q75, G75 * -1, G75)</f>
        <v>-5877.45</v>
      </c>
      <c r="Z75" s="18">
        <f t="shared" ref="Z75:Z84" si="37">IF(5 = Q75, H75 * -1, H75)</f>
        <v>-5349.6</v>
      </c>
      <c r="AA75" s="18">
        <f t="shared" ref="AA75:AA84" si="38">IF(5 = Q75, I75 * -1, I75)</f>
        <v>-4982.3999999999996</v>
      </c>
      <c r="AB75" s="18">
        <f t="shared" ref="AB75:AB84" si="39">IF(5 = Q75, J75 * -1, J75)</f>
        <v>-4982.3999999999996</v>
      </c>
      <c r="AC75" s="18">
        <f t="shared" ref="AC75:AC84" si="40">IF(5 = Q75, K75 * -1, K75)</f>
        <v>-5262.17</v>
      </c>
      <c r="AD75" s="18">
        <f t="shared" ref="AD75:AD84" si="41">IF(5 = Q75, L75 * -1, L75)</f>
        <v>-5282.89</v>
      </c>
      <c r="AE75" s="18">
        <f t="shared" ref="AE75:AE84" si="42">IF(5 = Q75, M75 * -1, M75)</f>
        <v>-5288.93</v>
      </c>
      <c r="AF75" s="18">
        <f t="shared" ref="AF75:AF84" si="43">IF(5 = Q75, N75 * -1, N75)</f>
        <v>-5117.62</v>
      </c>
      <c r="AG75" s="18">
        <f t="shared" ref="AG75:AG84" si="44">IF(5 = Q75, O75 * -1, O75)</f>
        <v>-61778.66</v>
      </c>
    </row>
    <row r="76" spans="1:33">
      <c r="A76" s="22" t="s">
        <v>245</v>
      </c>
      <c r="B76" s="16" t="s">
        <v>246</v>
      </c>
      <c r="C76" s="19">
        <v>4022.12</v>
      </c>
      <c r="D76" s="19">
        <v>4150.8599999999997</v>
      </c>
      <c r="E76" s="19">
        <v>4151.0200000000004</v>
      </c>
      <c r="F76" s="19">
        <v>4238.1400000000003</v>
      </c>
      <c r="G76" s="19">
        <v>4228.22</v>
      </c>
      <c r="H76" s="19">
        <v>4102.1499999999996</v>
      </c>
      <c r="I76" s="19">
        <v>4134.5600000000004</v>
      </c>
      <c r="J76" s="19">
        <v>4170.5200000000004</v>
      </c>
      <c r="K76" s="19">
        <v>4269.3</v>
      </c>
      <c r="L76" s="19">
        <v>4201.29</v>
      </c>
      <c r="M76" s="19">
        <v>4328.03</v>
      </c>
      <c r="N76" s="19">
        <v>6287.91</v>
      </c>
      <c r="O76" s="19">
        <v>52284.12</v>
      </c>
      <c r="Q76" s="17">
        <v>5</v>
      </c>
      <c r="R76" s="16" t="s">
        <v>247</v>
      </c>
      <c r="S76" s="16" t="s">
        <v>248</v>
      </c>
      <c r="U76" s="18">
        <f t="shared" si="32"/>
        <v>-4022.12</v>
      </c>
      <c r="V76" s="18">
        <f t="shared" si="33"/>
        <v>-4150.8599999999997</v>
      </c>
      <c r="W76" s="18">
        <f t="shared" si="34"/>
        <v>-4151.0200000000004</v>
      </c>
      <c r="X76" s="18">
        <f t="shared" si="35"/>
        <v>-4238.1400000000003</v>
      </c>
      <c r="Y76" s="18">
        <f t="shared" si="36"/>
        <v>-4228.22</v>
      </c>
      <c r="Z76" s="18">
        <f t="shared" si="37"/>
        <v>-4102.1499999999996</v>
      </c>
      <c r="AA76" s="18">
        <f t="shared" si="38"/>
        <v>-4134.5600000000004</v>
      </c>
      <c r="AB76" s="18">
        <f t="shared" si="39"/>
        <v>-4170.5200000000004</v>
      </c>
      <c r="AC76" s="18">
        <f t="shared" si="40"/>
        <v>-4269.3</v>
      </c>
      <c r="AD76" s="18">
        <f t="shared" si="41"/>
        <v>-4201.29</v>
      </c>
      <c r="AE76" s="18">
        <f t="shared" si="42"/>
        <v>-4328.03</v>
      </c>
      <c r="AF76" s="18">
        <f t="shared" si="43"/>
        <v>-6287.91</v>
      </c>
      <c r="AG76" s="18">
        <f t="shared" si="44"/>
        <v>-52284.12</v>
      </c>
    </row>
    <row r="77" spans="1:33">
      <c r="A77" s="22" t="s">
        <v>249</v>
      </c>
      <c r="B77" s="16" t="s">
        <v>250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191.6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191.6</v>
      </c>
      <c r="Q77" s="17">
        <v>5</v>
      </c>
      <c r="R77" s="16" t="s">
        <v>251</v>
      </c>
      <c r="S77" s="16" t="s">
        <v>252</v>
      </c>
      <c r="U77" s="18">
        <f t="shared" si="32"/>
        <v>0</v>
      </c>
      <c r="V77" s="18">
        <f t="shared" si="33"/>
        <v>0</v>
      </c>
      <c r="W77" s="18">
        <f t="shared" si="34"/>
        <v>0</v>
      </c>
      <c r="X77" s="18">
        <f t="shared" si="35"/>
        <v>0</v>
      </c>
      <c r="Y77" s="18">
        <f t="shared" si="36"/>
        <v>0</v>
      </c>
      <c r="Z77" s="18">
        <f t="shared" si="37"/>
        <v>0</v>
      </c>
      <c r="AA77" s="18">
        <f t="shared" si="38"/>
        <v>-191.6</v>
      </c>
      <c r="AB77" s="18">
        <f t="shared" si="39"/>
        <v>0</v>
      </c>
      <c r="AC77" s="18">
        <f t="shared" si="40"/>
        <v>0</v>
      </c>
      <c r="AD77" s="18">
        <f t="shared" si="41"/>
        <v>0</v>
      </c>
      <c r="AE77" s="18">
        <f t="shared" si="42"/>
        <v>0</v>
      </c>
      <c r="AF77" s="18">
        <f t="shared" si="43"/>
        <v>0</v>
      </c>
      <c r="AG77" s="18">
        <f t="shared" si="44"/>
        <v>-191.6</v>
      </c>
    </row>
    <row r="78" spans="1:33">
      <c r="A78" s="22" t="s">
        <v>253</v>
      </c>
      <c r="B78" s="16" t="s">
        <v>254</v>
      </c>
      <c r="C78" s="19">
        <v>337.5</v>
      </c>
      <c r="D78" s="19">
        <v>675</v>
      </c>
      <c r="E78" s="19">
        <v>725</v>
      </c>
      <c r="F78" s="19">
        <v>725</v>
      </c>
      <c r="G78" s="19">
        <v>725</v>
      </c>
      <c r="H78" s="19">
        <v>725</v>
      </c>
      <c r="I78" s="19">
        <v>725</v>
      </c>
      <c r="J78" s="19">
        <v>625</v>
      </c>
      <c r="K78" s="19">
        <v>675</v>
      </c>
      <c r="L78" s="19">
        <v>675</v>
      </c>
      <c r="M78" s="19">
        <v>675</v>
      </c>
      <c r="N78" s="19">
        <v>675</v>
      </c>
      <c r="O78" s="19">
        <v>7962.5</v>
      </c>
      <c r="Q78" s="17">
        <v>5</v>
      </c>
      <c r="R78" s="16" t="s">
        <v>255</v>
      </c>
      <c r="S78" s="16" t="s">
        <v>256</v>
      </c>
      <c r="U78" s="18">
        <f t="shared" si="32"/>
        <v>-337.5</v>
      </c>
      <c r="V78" s="18">
        <f t="shared" si="33"/>
        <v>-675</v>
      </c>
      <c r="W78" s="18">
        <f t="shared" si="34"/>
        <v>-725</v>
      </c>
      <c r="X78" s="18">
        <f t="shared" si="35"/>
        <v>-725</v>
      </c>
      <c r="Y78" s="18">
        <f t="shared" si="36"/>
        <v>-725</v>
      </c>
      <c r="Z78" s="18">
        <f t="shared" si="37"/>
        <v>-725</v>
      </c>
      <c r="AA78" s="18">
        <f t="shared" si="38"/>
        <v>-725</v>
      </c>
      <c r="AB78" s="18">
        <f t="shared" si="39"/>
        <v>-625</v>
      </c>
      <c r="AC78" s="18">
        <f t="shared" si="40"/>
        <v>-675</v>
      </c>
      <c r="AD78" s="18">
        <f t="shared" si="41"/>
        <v>-675</v>
      </c>
      <c r="AE78" s="18">
        <f t="shared" si="42"/>
        <v>-675</v>
      </c>
      <c r="AF78" s="18">
        <f t="shared" si="43"/>
        <v>-675</v>
      </c>
      <c r="AG78" s="18">
        <f t="shared" si="44"/>
        <v>-7962.5</v>
      </c>
    </row>
    <row r="79" spans="1:33">
      <c r="A79" s="22" t="s">
        <v>257</v>
      </c>
      <c r="B79" s="16" t="s">
        <v>258</v>
      </c>
      <c r="C79" s="19">
        <v>126</v>
      </c>
      <c r="D79" s="19">
        <v>126</v>
      </c>
      <c r="E79" s="19">
        <v>156</v>
      </c>
      <c r="F79" s="19">
        <v>126</v>
      </c>
      <c r="G79" s="19">
        <v>126</v>
      </c>
      <c r="H79" s="19">
        <v>126</v>
      </c>
      <c r="I79" s="19">
        <v>126</v>
      </c>
      <c r="J79" s="19">
        <v>96</v>
      </c>
      <c r="K79" s="19">
        <v>66</v>
      </c>
      <c r="L79" s="19">
        <v>66</v>
      </c>
      <c r="M79" s="19">
        <v>66</v>
      </c>
      <c r="N79" s="19">
        <v>66</v>
      </c>
      <c r="O79" s="19">
        <v>1272</v>
      </c>
      <c r="Q79" s="17">
        <v>5</v>
      </c>
      <c r="R79" s="16" t="s">
        <v>259</v>
      </c>
      <c r="S79" s="16" t="s">
        <v>260</v>
      </c>
      <c r="U79" s="18">
        <f t="shared" si="32"/>
        <v>-126</v>
      </c>
      <c r="V79" s="18">
        <f t="shared" si="33"/>
        <v>-126</v>
      </c>
      <c r="W79" s="18">
        <f t="shared" si="34"/>
        <v>-156</v>
      </c>
      <c r="X79" s="18">
        <f t="shared" si="35"/>
        <v>-126</v>
      </c>
      <c r="Y79" s="18">
        <f t="shared" si="36"/>
        <v>-126</v>
      </c>
      <c r="Z79" s="18">
        <f t="shared" si="37"/>
        <v>-126</v>
      </c>
      <c r="AA79" s="18">
        <f t="shared" si="38"/>
        <v>-126</v>
      </c>
      <c r="AB79" s="18">
        <f t="shared" si="39"/>
        <v>-96</v>
      </c>
      <c r="AC79" s="18">
        <f t="shared" si="40"/>
        <v>-66</v>
      </c>
      <c r="AD79" s="18">
        <f t="shared" si="41"/>
        <v>-66</v>
      </c>
      <c r="AE79" s="18">
        <f t="shared" si="42"/>
        <v>-66</v>
      </c>
      <c r="AF79" s="18">
        <f t="shared" si="43"/>
        <v>-66</v>
      </c>
      <c r="AG79" s="18">
        <f t="shared" si="44"/>
        <v>-1272</v>
      </c>
    </row>
    <row r="80" spans="1:33">
      <c r="A80" s="22" t="s">
        <v>261</v>
      </c>
      <c r="B80" s="16" t="s">
        <v>262</v>
      </c>
      <c r="C80" s="19">
        <v>1031.81</v>
      </c>
      <c r="D80" s="19">
        <v>1645.44</v>
      </c>
      <c r="E80" s="19">
        <v>1880.66</v>
      </c>
      <c r="F80" s="19">
        <v>1248.5999999999999</v>
      </c>
      <c r="G80" s="19">
        <v>1259.4000000000001</v>
      </c>
      <c r="H80" s="19">
        <v>1289.2</v>
      </c>
      <c r="I80" s="19">
        <v>1348.53</v>
      </c>
      <c r="J80" s="19">
        <v>1308</v>
      </c>
      <c r="K80" s="19">
        <v>1690.21</v>
      </c>
      <c r="L80" s="19">
        <v>1870.28</v>
      </c>
      <c r="M80" s="19">
        <v>2004.27</v>
      </c>
      <c r="N80" s="19">
        <v>1854.07</v>
      </c>
      <c r="O80" s="19">
        <v>18430.47</v>
      </c>
      <c r="Q80" s="17">
        <v>5</v>
      </c>
      <c r="R80" s="16" t="s">
        <v>263</v>
      </c>
      <c r="S80" s="16" t="s">
        <v>264</v>
      </c>
      <c r="U80" s="18">
        <f t="shared" si="32"/>
        <v>-1031.81</v>
      </c>
      <c r="V80" s="18">
        <f t="shared" si="33"/>
        <v>-1645.44</v>
      </c>
      <c r="W80" s="18">
        <f t="shared" si="34"/>
        <v>-1880.66</v>
      </c>
      <c r="X80" s="18">
        <f t="shared" si="35"/>
        <v>-1248.5999999999999</v>
      </c>
      <c r="Y80" s="18">
        <f t="shared" si="36"/>
        <v>-1259.4000000000001</v>
      </c>
      <c r="Z80" s="18">
        <f t="shared" si="37"/>
        <v>-1289.2</v>
      </c>
      <c r="AA80" s="18">
        <f t="shared" si="38"/>
        <v>-1348.53</v>
      </c>
      <c r="AB80" s="18">
        <f t="shared" si="39"/>
        <v>-1308</v>
      </c>
      <c r="AC80" s="18">
        <f t="shared" si="40"/>
        <v>-1690.21</v>
      </c>
      <c r="AD80" s="18">
        <f t="shared" si="41"/>
        <v>-1870.28</v>
      </c>
      <c r="AE80" s="18">
        <f t="shared" si="42"/>
        <v>-2004.27</v>
      </c>
      <c r="AF80" s="18">
        <f t="shared" si="43"/>
        <v>-1854.07</v>
      </c>
      <c r="AG80" s="18">
        <f t="shared" si="44"/>
        <v>-18430.47</v>
      </c>
    </row>
    <row r="81" spans="1:33">
      <c r="A81" s="22" t="s">
        <v>265</v>
      </c>
      <c r="B81" s="16" t="s">
        <v>266</v>
      </c>
      <c r="C81" s="19">
        <v>447.11</v>
      </c>
      <c r="D81" s="19">
        <v>455.54</v>
      </c>
      <c r="E81" s="19">
        <v>665.49</v>
      </c>
      <c r="F81" s="19">
        <v>469.59</v>
      </c>
      <c r="G81" s="19">
        <v>505.96</v>
      </c>
      <c r="H81" s="19">
        <v>487.88</v>
      </c>
      <c r="I81" s="19">
        <v>507.43</v>
      </c>
      <c r="J81" s="19">
        <v>490.59</v>
      </c>
      <c r="K81" s="19">
        <v>381.95</v>
      </c>
      <c r="L81" s="19">
        <v>235.67</v>
      </c>
      <c r="M81" s="19">
        <v>239.03</v>
      </c>
      <c r="N81" s="19">
        <v>221.12</v>
      </c>
      <c r="O81" s="19">
        <v>5107.3599999999997</v>
      </c>
      <c r="Q81" s="17">
        <v>5</v>
      </c>
      <c r="R81" s="16" t="s">
        <v>267</v>
      </c>
      <c r="S81" s="16" t="s">
        <v>268</v>
      </c>
      <c r="U81" s="18">
        <f t="shared" si="32"/>
        <v>-447.11</v>
      </c>
      <c r="V81" s="18">
        <f t="shared" si="33"/>
        <v>-455.54</v>
      </c>
      <c r="W81" s="18">
        <f t="shared" si="34"/>
        <v>-665.49</v>
      </c>
      <c r="X81" s="18">
        <f t="shared" si="35"/>
        <v>-469.59</v>
      </c>
      <c r="Y81" s="18">
        <f t="shared" si="36"/>
        <v>-505.96</v>
      </c>
      <c r="Z81" s="18">
        <f t="shared" si="37"/>
        <v>-487.88</v>
      </c>
      <c r="AA81" s="18">
        <f t="shared" si="38"/>
        <v>-507.43</v>
      </c>
      <c r="AB81" s="18">
        <f t="shared" si="39"/>
        <v>-490.59</v>
      </c>
      <c r="AC81" s="18">
        <f t="shared" si="40"/>
        <v>-381.95</v>
      </c>
      <c r="AD81" s="18">
        <f t="shared" si="41"/>
        <v>-235.67</v>
      </c>
      <c r="AE81" s="18">
        <f t="shared" si="42"/>
        <v>-239.03</v>
      </c>
      <c r="AF81" s="18">
        <f t="shared" si="43"/>
        <v>-221.12</v>
      </c>
      <c r="AG81" s="18">
        <f t="shared" si="44"/>
        <v>-5107.3599999999997</v>
      </c>
    </row>
    <row r="82" spans="1:33">
      <c r="A82" s="22" t="s">
        <v>269</v>
      </c>
      <c r="B82" s="16" t="s">
        <v>270</v>
      </c>
      <c r="C82" s="19">
        <v>54.96</v>
      </c>
      <c r="D82" s="19">
        <v>76.92</v>
      </c>
      <c r="E82" s="19">
        <v>127.89</v>
      </c>
      <c r="F82" s="19">
        <v>82.75</v>
      </c>
      <c r="G82" s="19">
        <v>84.48</v>
      </c>
      <c r="H82" s="19">
        <v>90.2</v>
      </c>
      <c r="I82" s="19">
        <v>94.49</v>
      </c>
      <c r="J82" s="19">
        <v>88.87</v>
      </c>
      <c r="K82" s="19">
        <v>90.71</v>
      </c>
      <c r="L82" s="19">
        <v>15.88</v>
      </c>
      <c r="M82" s="19">
        <v>12.27</v>
      </c>
      <c r="N82" s="19">
        <v>8.15</v>
      </c>
      <c r="O82" s="19">
        <v>827.57</v>
      </c>
      <c r="Q82" s="17">
        <v>5</v>
      </c>
      <c r="R82" s="16" t="s">
        <v>271</v>
      </c>
      <c r="S82" s="16" t="s">
        <v>272</v>
      </c>
      <c r="U82" s="18">
        <f t="shared" si="32"/>
        <v>-54.96</v>
      </c>
      <c r="V82" s="18">
        <f t="shared" si="33"/>
        <v>-76.92</v>
      </c>
      <c r="W82" s="18">
        <f t="shared" si="34"/>
        <v>-127.89</v>
      </c>
      <c r="X82" s="18">
        <f t="shared" si="35"/>
        <v>-82.75</v>
      </c>
      <c r="Y82" s="18">
        <f t="shared" si="36"/>
        <v>-84.48</v>
      </c>
      <c r="Z82" s="18">
        <f t="shared" si="37"/>
        <v>-90.2</v>
      </c>
      <c r="AA82" s="18">
        <f t="shared" si="38"/>
        <v>-94.49</v>
      </c>
      <c r="AB82" s="18">
        <f t="shared" si="39"/>
        <v>-88.87</v>
      </c>
      <c r="AC82" s="18">
        <f t="shared" si="40"/>
        <v>-90.71</v>
      </c>
      <c r="AD82" s="18">
        <f t="shared" si="41"/>
        <v>-15.88</v>
      </c>
      <c r="AE82" s="18">
        <f t="shared" si="42"/>
        <v>-12.27</v>
      </c>
      <c r="AF82" s="18">
        <f t="shared" si="43"/>
        <v>-8.15</v>
      </c>
      <c r="AG82" s="18">
        <f t="shared" si="44"/>
        <v>-827.57</v>
      </c>
    </row>
    <row r="83" spans="1:33">
      <c r="A83" s="22" t="s">
        <v>273</v>
      </c>
      <c r="B83" s="16" t="s">
        <v>274</v>
      </c>
      <c r="C83" s="19">
        <v>272.48</v>
      </c>
      <c r="D83" s="19">
        <v>679.81</v>
      </c>
      <c r="E83" s="19">
        <v>680.64</v>
      </c>
      <c r="F83" s="19">
        <v>716.09</v>
      </c>
      <c r="G83" s="19">
        <v>785.08</v>
      </c>
      <c r="H83" s="19">
        <v>785.3</v>
      </c>
      <c r="I83" s="19">
        <v>862.24</v>
      </c>
      <c r="J83" s="19">
        <v>711.13</v>
      </c>
      <c r="K83" s="19">
        <v>542.69000000000005</v>
      </c>
      <c r="L83" s="19">
        <v>783.23</v>
      </c>
      <c r="M83" s="19">
        <v>854.22</v>
      </c>
      <c r="N83" s="19">
        <v>713.77</v>
      </c>
      <c r="O83" s="19">
        <v>8386.68</v>
      </c>
      <c r="Q83" s="17">
        <v>5</v>
      </c>
      <c r="R83" s="16" t="s">
        <v>275</v>
      </c>
      <c r="S83" s="16" t="s">
        <v>276</v>
      </c>
      <c r="U83" s="18">
        <f t="shared" si="32"/>
        <v>-272.48</v>
      </c>
      <c r="V83" s="18">
        <f t="shared" si="33"/>
        <v>-679.81</v>
      </c>
      <c r="W83" s="18">
        <f t="shared" si="34"/>
        <v>-680.64</v>
      </c>
      <c r="X83" s="18">
        <f t="shared" si="35"/>
        <v>-716.09</v>
      </c>
      <c r="Y83" s="18">
        <f t="shared" si="36"/>
        <v>-785.08</v>
      </c>
      <c r="Z83" s="18">
        <f t="shared" si="37"/>
        <v>-785.3</v>
      </c>
      <c r="AA83" s="18">
        <f t="shared" si="38"/>
        <v>-862.24</v>
      </c>
      <c r="AB83" s="18">
        <f t="shared" si="39"/>
        <v>-711.13</v>
      </c>
      <c r="AC83" s="18">
        <f t="shared" si="40"/>
        <v>-542.69000000000005</v>
      </c>
      <c r="AD83" s="18">
        <f t="shared" si="41"/>
        <v>-783.23</v>
      </c>
      <c r="AE83" s="18">
        <f t="shared" si="42"/>
        <v>-854.22</v>
      </c>
      <c r="AF83" s="18">
        <f t="shared" si="43"/>
        <v>-713.77</v>
      </c>
      <c r="AG83" s="18">
        <f t="shared" si="44"/>
        <v>-8386.68</v>
      </c>
    </row>
    <row r="84" spans="1:33">
      <c r="A84" s="22" t="s">
        <v>277</v>
      </c>
      <c r="B84" s="16" t="s">
        <v>278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50</v>
      </c>
      <c r="O84" s="19">
        <v>50</v>
      </c>
      <c r="Q84" s="17">
        <v>5</v>
      </c>
      <c r="R84" s="16" t="s">
        <v>279</v>
      </c>
      <c r="S84" s="16" t="s">
        <v>280</v>
      </c>
      <c r="U84" s="18">
        <f t="shared" si="32"/>
        <v>0</v>
      </c>
      <c r="V84" s="18">
        <f t="shared" si="33"/>
        <v>0</v>
      </c>
      <c r="W84" s="18">
        <f t="shared" si="34"/>
        <v>0</v>
      </c>
      <c r="X84" s="18">
        <f t="shared" si="35"/>
        <v>0</v>
      </c>
      <c r="Y84" s="18">
        <f t="shared" si="36"/>
        <v>0</v>
      </c>
      <c r="Z84" s="18">
        <f t="shared" si="37"/>
        <v>0</v>
      </c>
      <c r="AA84" s="18">
        <f t="shared" si="38"/>
        <v>0</v>
      </c>
      <c r="AB84" s="18">
        <f t="shared" si="39"/>
        <v>0</v>
      </c>
      <c r="AC84" s="18">
        <f t="shared" si="40"/>
        <v>0</v>
      </c>
      <c r="AD84" s="18">
        <f t="shared" si="41"/>
        <v>0</v>
      </c>
      <c r="AE84" s="18">
        <f t="shared" si="42"/>
        <v>0</v>
      </c>
      <c r="AF84" s="18">
        <f t="shared" si="43"/>
        <v>-50</v>
      </c>
      <c r="AG84" s="18">
        <f t="shared" si="44"/>
        <v>-50</v>
      </c>
    </row>
    <row r="85" spans="1:33">
      <c r="B85" s="15" t="s">
        <v>281</v>
      </c>
      <c r="C85" s="14">
        <f>IF(5 = Q85, U85 * -1, U85)</f>
        <v>11176.58</v>
      </c>
      <c r="D85" s="14">
        <f>IF(5 = Q85, V85 * -1, V85)</f>
        <v>12694.17</v>
      </c>
      <c r="E85" s="14">
        <f>IF(5 = Q85, W85 * -1, W85)</f>
        <v>13270.3</v>
      </c>
      <c r="F85" s="14">
        <f>IF(5 = Q85, X85 * -1, X85)</f>
        <v>12588.570000000002</v>
      </c>
      <c r="G85" s="14">
        <f>IF(5 = Q85, Y85 * -1, Y85)</f>
        <v>13591.589999999998</v>
      </c>
      <c r="H85" s="14">
        <f>IF(5 = Q85, Z85 * -1, Z85)</f>
        <v>12955.33</v>
      </c>
      <c r="I85" s="14">
        <f>IF(5 = Q85, AA85 * -1, AA85)</f>
        <v>12972.25</v>
      </c>
      <c r="J85" s="14">
        <f>IF(5 = Q85, AB85 * -1, AB85)</f>
        <v>12472.51</v>
      </c>
      <c r="K85" s="14">
        <f>IF(5 = Q85, AC85 * -1, AC85)</f>
        <v>12978.03</v>
      </c>
      <c r="L85" s="14">
        <f>IF(5 = Q85, AD85 * -1, AD85)</f>
        <v>13130.24</v>
      </c>
      <c r="M85" s="14">
        <f>IF(5 = Q85, AE85 * -1, AE85)</f>
        <v>13467.75</v>
      </c>
      <c r="N85" s="14">
        <f>IF(5 = Q85, AF85 * -1, AF85)</f>
        <v>14993.64</v>
      </c>
      <c r="O85" s="14">
        <f>IF(5 = Q85, AG85 * -1, AG85)</f>
        <v>156290.96</v>
      </c>
      <c r="Q85" s="12">
        <v>5</v>
      </c>
      <c r="R85" s="11" t="str">
        <f>R84</f>
        <v>Sunrise on the Rail</v>
      </c>
      <c r="S85" s="11" t="str">
        <f>S84</f>
        <v>c1453p006554</v>
      </c>
      <c r="T85" s="12">
        <f>T84</f>
        <v>0</v>
      </c>
      <c r="U85" s="13">
        <f t="shared" ref="U85:AG85" si="45">SUM(U75:U84)</f>
        <v>-11176.58</v>
      </c>
      <c r="V85" s="13">
        <f t="shared" si="45"/>
        <v>-12694.17</v>
      </c>
      <c r="W85" s="13">
        <f t="shared" si="45"/>
        <v>-13270.3</v>
      </c>
      <c r="X85" s="13">
        <f t="shared" si="45"/>
        <v>-12588.570000000002</v>
      </c>
      <c r="Y85" s="13">
        <f t="shared" si="45"/>
        <v>-13591.589999999998</v>
      </c>
      <c r="Z85" s="13">
        <f t="shared" si="45"/>
        <v>-12955.33</v>
      </c>
      <c r="AA85" s="13">
        <f t="shared" si="45"/>
        <v>-12972.25</v>
      </c>
      <c r="AB85" s="13">
        <f t="shared" si="45"/>
        <v>-12472.51</v>
      </c>
      <c r="AC85" s="13">
        <f t="shared" si="45"/>
        <v>-12978.03</v>
      </c>
      <c r="AD85" s="13">
        <f t="shared" si="45"/>
        <v>-13130.24</v>
      </c>
      <c r="AE85" s="13">
        <f t="shared" si="45"/>
        <v>-13467.75</v>
      </c>
      <c r="AF85" s="13">
        <f t="shared" si="45"/>
        <v>-14993.64</v>
      </c>
      <c r="AG85" s="13">
        <f t="shared" si="45"/>
        <v>-156290.96</v>
      </c>
    </row>
    <row r="87" spans="1:33">
      <c r="A87" s="26" t="s">
        <v>282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</row>
    <row r="88" spans="1:33">
      <c r="A88" s="22" t="s">
        <v>283</v>
      </c>
      <c r="B88" s="16" t="s">
        <v>284</v>
      </c>
      <c r="C88" s="19">
        <v>43.9</v>
      </c>
      <c r="D88" s="19">
        <v>43.9</v>
      </c>
      <c r="E88" s="19">
        <v>43.9</v>
      </c>
      <c r="F88" s="19">
        <v>43.9</v>
      </c>
      <c r="G88" s="19">
        <v>43.9</v>
      </c>
      <c r="H88" s="19">
        <v>88.89</v>
      </c>
      <c r="I88" s="19">
        <v>88.89</v>
      </c>
      <c r="J88" s="19">
        <v>88.89</v>
      </c>
      <c r="K88" s="19">
        <v>79.94</v>
      </c>
      <c r="L88" s="19">
        <v>79.94</v>
      </c>
      <c r="M88" s="19">
        <v>79.94</v>
      </c>
      <c r="N88" s="19">
        <v>44.99</v>
      </c>
      <c r="O88" s="19">
        <v>770.98</v>
      </c>
      <c r="Q88" s="17">
        <v>5</v>
      </c>
      <c r="R88" s="16" t="s">
        <v>285</v>
      </c>
      <c r="S88" s="16" t="s">
        <v>286</v>
      </c>
      <c r="U88" s="18">
        <f t="shared" ref="U88:U95" si="46">IF(5 = Q88, C88 * -1, C88)</f>
        <v>-43.9</v>
      </c>
      <c r="V88" s="18">
        <f t="shared" ref="V88:V95" si="47">IF(5 = Q88, D88 * -1, D88)</f>
        <v>-43.9</v>
      </c>
      <c r="W88" s="18">
        <f t="shared" ref="W88:W95" si="48">IF(5 = Q88, E88 * -1, E88)</f>
        <v>-43.9</v>
      </c>
      <c r="X88" s="18">
        <f t="shared" ref="X88:X95" si="49">IF(5 = Q88, F88 * -1, F88)</f>
        <v>-43.9</v>
      </c>
      <c r="Y88" s="18">
        <f t="shared" ref="Y88:Y95" si="50">IF(5 = Q88, G88 * -1, G88)</f>
        <v>-43.9</v>
      </c>
      <c r="Z88" s="18">
        <f t="shared" ref="Z88:Z95" si="51">IF(5 = Q88, H88 * -1, H88)</f>
        <v>-88.89</v>
      </c>
      <c r="AA88" s="18">
        <f t="shared" ref="AA88:AA95" si="52">IF(5 = Q88, I88 * -1, I88)</f>
        <v>-88.89</v>
      </c>
      <c r="AB88" s="18">
        <f t="shared" ref="AB88:AB95" si="53">IF(5 = Q88, J88 * -1, J88)</f>
        <v>-88.89</v>
      </c>
      <c r="AC88" s="18">
        <f t="shared" ref="AC88:AC95" si="54">IF(5 = Q88, K88 * -1, K88)</f>
        <v>-79.94</v>
      </c>
      <c r="AD88" s="18">
        <f t="shared" ref="AD88:AD95" si="55">IF(5 = Q88, L88 * -1, L88)</f>
        <v>-79.94</v>
      </c>
      <c r="AE88" s="18">
        <f t="shared" ref="AE88:AE95" si="56">IF(5 = Q88, M88 * -1, M88)</f>
        <v>-79.94</v>
      </c>
      <c r="AF88" s="18">
        <f t="shared" ref="AF88:AF95" si="57">IF(5 = Q88, N88 * -1, N88)</f>
        <v>-44.99</v>
      </c>
      <c r="AG88" s="18">
        <f t="shared" ref="AG88:AG95" si="58">IF(5 = Q88, O88 * -1, O88)</f>
        <v>-770.98</v>
      </c>
    </row>
    <row r="89" spans="1:33">
      <c r="A89" s="22" t="s">
        <v>287</v>
      </c>
      <c r="B89" s="16" t="s">
        <v>288</v>
      </c>
      <c r="C89" s="19">
        <v>600</v>
      </c>
      <c r="D89" s="19">
        <v>490</v>
      </c>
      <c r="E89" s="19">
        <v>510</v>
      </c>
      <c r="F89" s="19">
        <v>420</v>
      </c>
      <c r="G89" s="19">
        <v>310</v>
      </c>
      <c r="H89" s="19">
        <v>650</v>
      </c>
      <c r="I89" s="19">
        <v>650</v>
      </c>
      <c r="J89" s="19">
        <v>650</v>
      </c>
      <c r="K89" s="19">
        <v>650</v>
      </c>
      <c r="L89" s="19">
        <v>-1300</v>
      </c>
      <c r="M89" s="19">
        <v>160</v>
      </c>
      <c r="N89" s="19">
        <v>0</v>
      </c>
      <c r="O89" s="19">
        <v>3790</v>
      </c>
      <c r="Q89" s="17">
        <v>5</v>
      </c>
      <c r="R89" s="16" t="s">
        <v>289</v>
      </c>
      <c r="S89" s="16" t="s">
        <v>290</v>
      </c>
      <c r="U89" s="18">
        <f t="shared" si="46"/>
        <v>-600</v>
      </c>
      <c r="V89" s="18">
        <f t="shared" si="47"/>
        <v>-490</v>
      </c>
      <c r="W89" s="18">
        <f t="shared" si="48"/>
        <v>-510</v>
      </c>
      <c r="X89" s="18">
        <f t="shared" si="49"/>
        <v>-420</v>
      </c>
      <c r="Y89" s="18">
        <f t="shared" si="50"/>
        <v>-310</v>
      </c>
      <c r="Z89" s="18">
        <f t="shared" si="51"/>
        <v>-650</v>
      </c>
      <c r="AA89" s="18">
        <f t="shared" si="52"/>
        <v>-650</v>
      </c>
      <c r="AB89" s="18">
        <f t="shared" si="53"/>
        <v>-650</v>
      </c>
      <c r="AC89" s="18">
        <f t="shared" si="54"/>
        <v>-650</v>
      </c>
      <c r="AD89" s="18">
        <f t="shared" si="55"/>
        <v>1300</v>
      </c>
      <c r="AE89" s="18">
        <f t="shared" si="56"/>
        <v>-160</v>
      </c>
      <c r="AF89" s="18">
        <f t="shared" si="57"/>
        <v>0</v>
      </c>
      <c r="AG89" s="18">
        <f t="shared" si="58"/>
        <v>-3790</v>
      </c>
    </row>
    <row r="90" spans="1:33">
      <c r="A90" s="22" t="s">
        <v>291</v>
      </c>
      <c r="B90" s="16" t="s">
        <v>292</v>
      </c>
      <c r="C90" s="19">
        <v>1255</v>
      </c>
      <c r="D90" s="19">
        <v>1255</v>
      </c>
      <c r="E90" s="19">
        <v>1255</v>
      </c>
      <c r="F90" s="19">
        <v>1250</v>
      </c>
      <c r="G90" s="19">
        <v>1250</v>
      </c>
      <c r="H90" s="19">
        <v>1250</v>
      </c>
      <c r="I90" s="19">
        <v>1250</v>
      </c>
      <c r="J90" s="19">
        <v>1250</v>
      </c>
      <c r="K90" s="19">
        <v>1250</v>
      </c>
      <c r="L90" s="19">
        <v>1250</v>
      </c>
      <c r="M90" s="19">
        <v>1250</v>
      </c>
      <c r="N90" s="19">
        <v>1250</v>
      </c>
      <c r="O90" s="19">
        <v>15015</v>
      </c>
      <c r="Q90" s="17">
        <v>5</v>
      </c>
      <c r="R90" s="16" t="s">
        <v>293</v>
      </c>
      <c r="S90" s="16" t="s">
        <v>294</v>
      </c>
      <c r="U90" s="18">
        <f t="shared" si="46"/>
        <v>-1255</v>
      </c>
      <c r="V90" s="18">
        <f t="shared" si="47"/>
        <v>-1255</v>
      </c>
      <c r="W90" s="18">
        <f t="shared" si="48"/>
        <v>-1255</v>
      </c>
      <c r="X90" s="18">
        <f t="shared" si="49"/>
        <v>-1250</v>
      </c>
      <c r="Y90" s="18">
        <f t="shared" si="50"/>
        <v>-1250</v>
      </c>
      <c r="Z90" s="18">
        <f t="shared" si="51"/>
        <v>-1250</v>
      </c>
      <c r="AA90" s="18">
        <f t="shared" si="52"/>
        <v>-1250</v>
      </c>
      <c r="AB90" s="18">
        <f t="shared" si="53"/>
        <v>-1250</v>
      </c>
      <c r="AC90" s="18">
        <f t="shared" si="54"/>
        <v>-1250</v>
      </c>
      <c r="AD90" s="18">
        <f t="shared" si="55"/>
        <v>-1250</v>
      </c>
      <c r="AE90" s="18">
        <f t="shared" si="56"/>
        <v>-1250</v>
      </c>
      <c r="AF90" s="18">
        <f t="shared" si="57"/>
        <v>-1250</v>
      </c>
      <c r="AG90" s="18">
        <f t="shared" si="58"/>
        <v>-15015</v>
      </c>
    </row>
    <row r="91" spans="1:33">
      <c r="A91" s="22" t="s">
        <v>295</v>
      </c>
      <c r="B91" s="16" t="s">
        <v>296</v>
      </c>
      <c r="C91" s="19">
        <v>143</v>
      </c>
      <c r="D91" s="19">
        <v>65</v>
      </c>
      <c r="E91" s="19">
        <v>218</v>
      </c>
      <c r="F91" s="19">
        <v>249</v>
      </c>
      <c r="G91" s="19">
        <v>117</v>
      </c>
      <c r="H91" s="19">
        <v>177</v>
      </c>
      <c r="I91" s="19">
        <v>75</v>
      </c>
      <c r="J91" s="19">
        <v>117</v>
      </c>
      <c r="K91" s="19">
        <v>204</v>
      </c>
      <c r="L91" s="19">
        <v>1002</v>
      </c>
      <c r="M91" s="19">
        <v>204</v>
      </c>
      <c r="N91" s="19">
        <v>204</v>
      </c>
      <c r="O91" s="19">
        <v>2775</v>
      </c>
      <c r="Q91" s="17">
        <v>5</v>
      </c>
      <c r="R91" s="16" t="s">
        <v>297</v>
      </c>
      <c r="S91" s="16" t="s">
        <v>298</v>
      </c>
      <c r="U91" s="18">
        <f t="shared" si="46"/>
        <v>-143</v>
      </c>
      <c r="V91" s="18">
        <f t="shared" si="47"/>
        <v>-65</v>
      </c>
      <c r="W91" s="18">
        <f t="shared" si="48"/>
        <v>-218</v>
      </c>
      <c r="X91" s="18">
        <f t="shared" si="49"/>
        <v>-249</v>
      </c>
      <c r="Y91" s="18">
        <f t="shared" si="50"/>
        <v>-117</v>
      </c>
      <c r="Z91" s="18">
        <f t="shared" si="51"/>
        <v>-177</v>
      </c>
      <c r="AA91" s="18">
        <f t="shared" si="52"/>
        <v>-75</v>
      </c>
      <c r="AB91" s="18">
        <f t="shared" si="53"/>
        <v>-117</v>
      </c>
      <c r="AC91" s="18">
        <f t="shared" si="54"/>
        <v>-204</v>
      </c>
      <c r="AD91" s="18">
        <f t="shared" si="55"/>
        <v>-1002</v>
      </c>
      <c r="AE91" s="18">
        <f t="shared" si="56"/>
        <v>-204</v>
      </c>
      <c r="AF91" s="18">
        <f t="shared" si="57"/>
        <v>-204</v>
      </c>
      <c r="AG91" s="18">
        <f t="shared" si="58"/>
        <v>-2775</v>
      </c>
    </row>
    <row r="92" spans="1:33">
      <c r="A92" s="22" t="s">
        <v>299</v>
      </c>
      <c r="B92" s="16" t="s">
        <v>300</v>
      </c>
      <c r="C92" s="19">
        <v>340</v>
      </c>
      <c r="D92" s="19">
        <v>477</v>
      </c>
      <c r="E92" s="19">
        <v>310</v>
      </c>
      <c r="F92" s="19">
        <v>310</v>
      </c>
      <c r="G92" s="19">
        <v>310</v>
      </c>
      <c r="H92" s="19">
        <v>620</v>
      </c>
      <c r="I92" s="19">
        <v>310</v>
      </c>
      <c r="J92" s="19">
        <v>310</v>
      </c>
      <c r="K92" s="19">
        <v>310</v>
      </c>
      <c r="L92" s="19">
        <v>440</v>
      </c>
      <c r="M92" s="19">
        <v>693.5</v>
      </c>
      <c r="N92" s="19">
        <v>633.29999999999995</v>
      </c>
      <c r="O92" s="19">
        <v>5063.8</v>
      </c>
      <c r="Q92" s="17">
        <v>5</v>
      </c>
      <c r="R92" s="16" t="s">
        <v>301</v>
      </c>
      <c r="S92" s="16" t="s">
        <v>302</v>
      </c>
      <c r="U92" s="18">
        <f t="shared" si="46"/>
        <v>-340</v>
      </c>
      <c r="V92" s="18">
        <f t="shared" si="47"/>
        <v>-477</v>
      </c>
      <c r="W92" s="18">
        <f t="shared" si="48"/>
        <v>-310</v>
      </c>
      <c r="X92" s="18">
        <f t="shared" si="49"/>
        <v>-310</v>
      </c>
      <c r="Y92" s="18">
        <f t="shared" si="50"/>
        <v>-310</v>
      </c>
      <c r="Z92" s="18">
        <f t="shared" si="51"/>
        <v>-620</v>
      </c>
      <c r="AA92" s="18">
        <f t="shared" si="52"/>
        <v>-310</v>
      </c>
      <c r="AB92" s="18">
        <f t="shared" si="53"/>
        <v>-310</v>
      </c>
      <c r="AC92" s="18">
        <f t="shared" si="54"/>
        <v>-310</v>
      </c>
      <c r="AD92" s="18">
        <f t="shared" si="55"/>
        <v>-440</v>
      </c>
      <c r="AE92" s="18">
        <f t="shared" si="56"/>
        <v>-693.5</v>
      </c>
      <c r="AF92" s="18">
        <f t="shared" si="57"/>
        <v>-633.29999999999995</v>
      </c>
      <c r="AG92" s="18">
        <f t="shared" si="58"/>
        <v>-5063.8</v>
      </c>
    </row>
    <row r="93" spans="1:33">
      <c r="A93" s="22" t="s">
        <v>303</v>
      </c>
      <c r="B93" s="16" t="s">
        <v>304</v>
      </c>
      <c r="C93" s="19">
        <v>156.16</v>
      </c>
      <c r="D93" s="19">
        <v>156.16</v>
      </c>
      <c r="E93" s="19">
        <v>690.52</v>
      </c>
      <c r="F93" s="19">
        <v>690.52</v>
      </c>
      <c r="G93" s="19">
        <v>690.52</v>
      </c>
      <c r="H93" s="19">
        <v>690.52</v>
      </c>
      <c r="I93" s="19">
        <v>690.52</v>
      </c>
      <c r="J93" s="19">
        <v>690.52</v>
      </c>
      <c r="K93" s="19">
        <v>690.52</v>
      </c>
      <c r="L93" s="19">
        <v>423.22</v>
      </c>
      <c r="M93" s="19">
        <v>690.52</v>
      </c>
      <c r="N93" s="19">
        <v>690.52</v>
      </c>
      <c r="O93" s="19">
        <v>6950.22</v>
      </c>
      <c r="Q93" s="17">
        <v>5</v>
      </c>
      <c r="R93" s="16" t="s">
        <v>305</v>
      </c>
      <c r="S93" s="16" t="s">
        <v>306</v>
      </c>
      <c r="U93" s="18">
        <f t="shared" si="46"/>
        <v>-156.16</v>
      </c>
      <c r="V93" s="18">
        <f t="shared" si="47"/>
        <v>-156.16</v>
      </c>
      <c r="W93" s="18">
        <f t="shared" si="48"/>
        <v>-690.52</v>
      </c>
      <c r="X93" s="18">
        <f t="shared" si="49"/>
        <v>-690.52</v>
      </c>
      <c r="Y93" s="18">
        <f t="shared" si="50"/>
        <v>-690.52</v>
      </c>
      <c r="Z93" s="18">
        <f t="shared" si="51"/>
        <v>-690.52</v>
      </c>
      <c r="AA93" s="18">
        <f t="shared" si="52"/>
        <v>-690.52</v>
      </c>
      <c r="AB93" s="18">
        <f t="shared" si="53"/>
        <v>-690.52</v>
      </c>
      <c r="AC93" s="18">
        <f t="shared" si="54"/>
        <v>-690.52</v>
      </c>
      <c r="AD93" s="18">
        <f t="shared" si="55"/>
        <v>-423.22</v>
      </c>
      <c r="AE93" s="18">
        <f t="shared" si="56"/>
        <v>-690.52</v>
      </c>
      <c r="AF93" s="18">
        <f t="shared" si="57"/>
        <v>-690.52</v>
      </c>
      <c r="AG93" s="18">
        <f t="shared" si="58"/>
        <v>-6950.22</v>
      </c>
    </row>
    <row r="94" spans="1:33">
      <c r="A94" s="22" t="s">
        <v>307</v>
      </c>
      <c r="B94" s="16" t="s">
        <v>308</v>
      </c>
      <c r="C94" s="19">
        <v>1244.8800000000001</v>
      </c>
      <c r="D94" s="19">
        <v>1214.52</v>
      </c>
      <c r="E94" s="19">
        <v>1214.52</v>
      </c>
      <c r="F94" s="19">
        <v>1214.52</v>
      </c>
      <c r="G94" s="19">
        <v>1214.51</v>
      </c>
      <c r="H94" s="19">
        <v>1550.45</v>
      </c>
      <c r="I94" s="19">
        <v>1664.51</v>
      </c>
      <c r="J94" s="19">
        <v>1439.51</v>
      </c>
      <c r="K94" s="19">
        <v>1559.38</v>
      </c>
      <c r="L94" s="19">
        <v>2136.31</v>
      </c>
      <c r="M94" s="19">
        <v>430.94</v>
      </c>
      <c r="N94" s="19">
        <v>2872.33</v>
      </c>
      <c r="O94" s="19">
        <v>17756.38</v>
      </c>
      <c r="Q94" s="17">
        <v>5</v>
      </c>
      <c r="R94" s="16" t="s">
        <v>309</v>
      </c>
      <c r="S94" s="16" t="s">
        <v>310</v>
      </c>
      <c r="U94" s="18">
        <f t="shared" si="46"/>
        <v>-1244.8800000000001</v>
      </c>
      <c r="V94" s="18">
        <f t="shared" si="47"/>
        <v>-1214.52</v>
      </c>
      <c r="W94" s="18">
        <f t="shared" si="48"/>
        <v>-1214.52</v>
      </c>
      <c r="X94" s="18">
        <f t="shared" si="49"/>
        <v>-1214.52</v>
      </c>
      <c r="Y94" s="18">
        <f t="shared" si="50"/>
        <v>-1214.51</v>
      </c>
      <c r="Z94" s="18">
        <f t="shared" si="51"/>
        <v>-1550.45</v>
      </c>
      <c r="AA94" s="18">
        <f t="shared" si="52"/>
        <v>-1664.51</v>
      </c>
      <c r="AB94" s="18">
        <f t="shared" si="53"/>
        <v>-1439.51</v>
      </c>
      <c r="AC94" s="18">
        <f t="shared" si="54"/>
        <v>-1559.38</v>
      </c>
      <c r="AD94" s="18">
        <f t="shared" si="55"/>
        <v>-2136.31</v>
      </c>
      <c r="AE94" s="18">
        <f t="shared" si="56"/>
        <v>-430.94</v>
      </c>
      <c r="AF94" s="18">
        <f t="shared" si="57"/>
        <v>-2872.33</v>
      </c>
      <c r="AG94" s="18">
        <f t="shared" si="58"/>
        <v>-17756.38</v>
      </c>
    </row>
    <row r="95" spans="1:33">
      <c r="A95" s="22" t="s">
        <v>311</v>
      </c>
      <c r="B95" s="16" t="s">
        <v>312</v>
      </c>
      <c r="C95" s="19">
        <v>576</v>
      </c>
      <c r="D95" s="19">
        <v>648</v>
      </c>
      <c r="E95" s="19">
        <v>720</v>
      </c>
      <c r="F95" s="19">
        <v>792</v>
      </c>
      <c r="G95" s="19">
        <v>846</v>
      </c>
      <c r="H95" s="19">
        <v>947.52</v>
      </c>
      <c r="I95" s="19">
        <v>947.52</v>
      </c>
      <c r="J95" s="19">
        <v>947.52</v>
      </c>
      <c r="K95" s="19">
        <v>947.52</v>
      </c>
      <c r="L95" s="19">
        <v>947.52</v>
      </c>
      <c r="M95" s="19">
        <v>947.52</v>
      </c>
      <c r="N95" s="19">
        <v>947.52</v>
      </c>
      <c r="O95" s="19">
        <v>10214.64</v>
      </c>
      <c r="Q95" s="17">
        <v>5</v>
      </c>
      <c r="R95" s="16" t="s">
        <v>313</v>
      </c>
      <c r="S95" s="16" t="s">
        <v>314</v>
      </c>
      <c r="U95" s="18">
        <f t="shared" si="46"/>
        <v>-576</v>
      </c>
      <c r="V95" s="18">
        <f t="shared" si="47"/>
        <v>-648</v>
      </c>
      <c r="W95" s="18">
        <f t="shared" si="48"/>
        <v>-720</v>
      </c>
      <c r="X95" s="18">
        <f t="shared" si="49"/>
        <v>-792</v>
      </c>
      <c r="Y95" s="18">
        <f t="shared" si="50"/>
        <v>-846</v>
      </c>
      <c r="Z95" s="18">
        <f t="shared" si="51"/>
        <v>-947.52</v>
      </c>
      <c r="AA95" s="18">
        <f t="shared" si="52"/>
        <v>-947.52</v>
      </c>
      <c r="AB95" s="18">
        <f t="shared" si="53"/>
        <v>-947.52</v>
      </c>
      <c r="AC95" s="18">
        <f t="shared" si="54"/>
        <v>-947.52</v>
      </c>
      <c r="AD95" s="18">
        <f t="shared" si="55"/>
        <v>-947.52</v>
      </c>
      <c r="AE95" s="18">
        <f t="shared" si="56"/>
        <v>-947.52</v>
      </c>
      <c r="AF95" s="18">
        <f t="shared" si="57"/>
        <v>-947.52</v>
      </c>
      <c r="AG95" s="18">
        <f t="shared" si="58"/>
        <v>-10214.64</v>
      </c>
    </row>
    <row r="96" spans="1:33">
      <c r="B96" s="15" t="s">
        <v>315</v>
      </c>
      <c r="C96" s="14">
        <f>IF(5 = Q96, U96 * -1, U96)</f>
        <v>4358.9400000000005</v>
      </c>
      <c r="D96" s="14">
        <f>IF(5 = Q96, V96 * -1, V96)</f>
        <v>4349.58</v>
      </c>
      <c r="E96" s="14">
        <f>IF(5 = Q96, W96 * -1, W96)</f>
        <v>4961.9400000000005</v>
      </c>
      <c r="F96" s="14">
        <f>IF(5 = Q96, X96 * -1, X96)</f>
        <v>4969.9400000000005</v>
      </c>
      <c r="G96" s="14">
        <f>IF(5 = Q96, Y96 * -1, Y96)</f>
        <v>4781.93</v>
      </c>
      <c r="H96" s="14">
        <f>IF(5 = Q96, Z96 * -1, Z96)</f>
        <v>5974.3799999999992</v>
      </c>
      <c r="I96" s="14">
        <f>IF(5 = Q96, AA96 * -1, AA96)</f>
        <v>5676.4400000000005</v>
      </c>
      <c r="J96" s="14">
        <f>IF(5 = Q96, AB96 * -1, AB96)</f>
        <v>5493.4400000000005</v>
      </c>
      <c r="K96" s="14">
        <f>IF(5 = Q96, AC96 * -1, AC96)</f>
        <v>5691.3600000000006</v>
      </c>
      <c r="L96" s="14">
        <f>IF(5 = Q96, AD96 * -1, AD96)</f>
        <v>4978.99</v>
      </c>
      <c r="M96" s="14">
        <f>IF(5 = Q96, AE96 * -1, AE96)</f>
        <v>4456.42</v>
      </c>
      <c r="N96" s="14">
        <f>IF(5 = Q96, AF96 * -1, AF96)</f>
        <v>6642.66</v>
      </c>
      <c r="O96" s="14">
        <f>IF(5 = Q96, AG96 * -1, AG96)</f>
        <v>62336.020000000004</v>
      </c>
      <c r="Q96" s="12">
        <v>5</v>
      </c>
      <c r="R96" s="11" t="str">
        <f>R95</f>
        <v>Sunrise on the Rail</v>
      </c>
      <c r="S96" s="11" t="str">
        <f>S95</f>
        <v>c1453p006554</v>
      </c>
      <c r="T96" s="12">
        <f>T95</f>
        <v>0</v>
      </c>
      <c r="U96" s="13">
        <f t="shared" ref="U96:AG96" si="59">SUM(U88:U95)</f>
        <v>-4358.9400000000005</v>
      </c>
      <c r="V96" s="13">
        <f t="shared" si="59"/>
        <v>-4349.58</v>
      </c>
      <c r="W96" s="13">
        <f t="shared" si="59"/>
        <v>-4961.9400000000005</v>
      </c>
      <c r="X96" s="13">
        <f t="shared" si="59"/>
        <v>-4969.9400000000005</v>
      </c>
      <c r="Y96" s="13">
        <f t="shared" si="59"/>
        <v>-4781.93</v>
      </c>
      <c r="Z96" s="13">
        <f t="shared" si="59"/>
        <v>-5974.3799999999992</v>
      </c>
      <c r="AA96" s="13">
        <f t="shared" si="59"/>
        <v>-5676.4400000000005</v>
      </c>
      <c r="AB96" s="13">
        <f t="shared" si="59"/>
        <v>-5493.4400000000005</v>
      </c>
      <c r="AC96" s="13">
        <f t="shared" si="59"/>
        <v>-5691.3600000000006</v>
      </c>
      <c r="AD96" s="13">
        <f t="shared" si="59"/>
        <v>-4978.99</v>
      </c>
      <c r="AE96" s="13">
        <f t="shared" si="59"/>
        <v>-4456.42</v>
      </c>
      <c r="AF96" s="13">
        <f t="shared" si="59"/>
        <v>-6642.66</v>
      </c>
      <c r="AG96" s="13">
        <f t="shared" si="59"/>
        <v>-62336.020000000004</v>
      </c>
    </row>
    <row r="98" spans="1:33">
      <c r="A98" s="26" t="s">
        <v>316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</row>
    <row r="99" spans="1:33">
      <c r="A99" s="22" t="s">
        <v>317</v>
      </c>
      <c r="B99" s="16" t="s">
        <v>318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40</v>
      </c>
      <c r="N99" s="19">
        <v>0</v>
      </c>
      <c r="O99" s="19">
        <v>40</v>
      </c>
      <c r="Q99" s="17">
        <v>5</v>
      </c>
      <c r="R99" s="16" t="s">
        <v>319</v>
      </c>
      <c r="S99" s="16" t="s">
        <v>320</v>
      </c>
      <c r="U99" s="18">
        <f t="shared" ref="U99:U122" si="60">IF(5 = Q99, C99 * -1, C99)</f>
        <v>0</v>
      </c>
      <c r="V99" s="18">
        <f t="shared" ref="V99:V122" si="61">IF(5 = Q99, D99 * -1, D99)</f>
        <v>0</v>
      </c>
      <c r="W99" s="18">
        <f t="shared" ref="W99:W122" si="62">IF(5 = Q99, E99 * -1, E99)</f>
        <v>0</v>
      </c>
      <c r="X99" s="18">
        <f t="shared" ref="X99:X122" si="63">IF(5 = Q99, F99 * -1, F99)</f>
        <v>0</v>
      </c>
      <c r="Y99" s="18">
        <f t="shared" ref="Y99:Y122" si="64">IF(5 = Q99, G99 * -1, G99)</f>
        <v>0</v>
      </c>
      <c r="Z99" s="18">
        <f t="shared" ref="Z99:Z122" si="65">IF(5 = Q99, H99 * -1, H99)</f>
        <v>0</v>
      </c>
      <c r="AA99" s="18">
        <f t="shared" ref="AA99:AA122" si="66">IF(5 = Q99, I99 * -1, I99)</f>
        <v>0</v>
      </c>
      <c r="AB99" s="18">
        <f t="shared" ref="AB99:AB122" si="67">IF(5 = Q99, J99 * -1, J99)</f>
        <v>0</v>
      </c>
      <c r="AC99" s="18">
        <f t="shared" ref="AC99:AC122" si="68">IF(5 = Q99, K99 * -1, K99)</f>
        <v>0</v>
      </c>
      <c r="AD99" s="18">
        <f t="shared" ref="AD99:AD122" si="69">IF(5 = Q99, L99 * -1, L99)</f>
        <v>0</v>
      </c>
      <c r="AE99" s="18">
        <f t="shared" ref="AE99:AE122" si="70">IF(5 = Q99, M99 * -1, M99)</f>
        <v>-40</v>
      </c>
      <c r="AF99" s="18">
        <f t="shared" ref="AF99:AF122" si="71">IF(5 = Q99, N99 * -1, N99)</f>
        <v>0</v>
      </c>
      <c r="AG99" s="18">
        <f t="shared" ref="AG99:AG122" si="72">IF(5 = Q99, O99 * -1, O99)</f>
        <v>-40</v>
      </c>
    </row>
    <row r="100" spans="1:33">
      <c r="A100" s="22" t="s">
        <v>321</v>
      </c>
      <c r="B100" s="16" t="s">
        <v>322</v>
      </c>
      <c r="C100" s="19">
        <v>115.42</v>
      </c>
      <c r="D100" s="19">
        <v>602.76</v>
      </c>
      <c r="E100" s="19">
        <v>170.4</v>
      </c>
      <c r="F100" s="19">
        <v>508.7</v>
      </c>
      <c r="G100" s="19">
        <v>305</v>
      </c>
      <c r="H100" s="19">
        <v>0</v>
      </c>
      <c r="I100" s="19">
        <v>311.39999999999998</v>
      </c>
      <c r="J100" s="19">
        <v>0</v>
      </c>
      <c r="K100" s="19">
        <v>0</v>
      </c>
      <c r="L100" s="19">
        <v>234.62</v>
      </c>
      <c r="M100" s="19">
        <v>0</v>
      </c>
      <c r="N100" s="19">
        <v>236.62</v>
      </c>
      <c r="O100" s="19">
        <v>2484.92</v>
      </c>
      <c r="Q100" s="17">
        <v>5</v>
      </c>
      <c r="R100" s="16" t="s">
        <v>323</v>
      </c>
      <c r="S100" s="16" t="s">
        <v>324</v>
      </c>
      <c r="U100" s="18">
        <f t="shared" si="60"/>
        <v>-115.42</v>
      </c>
      <c r="V100" s="18">
        <f t="shared" si="61"/>
        <v>-602.76</v>
      </c>
      <c r="W100" s="18">
        <f t="shared" si="62"/>
        <v>-170.4</v>
      </c>
      <c r="X100" s="18">
        <f t="shared" si="63"/>
        <v>-508.7</v>
      </c>
      <c r="Y100" s="18">
        <f t="shared" si="64"/>
        <v>-305</v>
      </c>
      <c r="Z100" s="18">
        <f t="shared" si="65"/>
        <v>0</v>
      </c>
      <c r="AA100" s="18">
        <f t="shared" si="66"/>
        <v>-311.39999999999998</v>
      </c>
      <c r="AB100" s="18">
        <f t="shared" si="67"/>
        <v>0</v>
      </c>
      <c r="AC100" s="18">
        <f t="shared" si="68"/>
        <v>0</v>
      </c>
      <c r="AD100" s="18">
        <f t="shared" si="69"/>
        <v>-234.62</v>
      </c>
      <c r="AE100" s="18">
        <f t="shared" si="70"/>
        <v>0</v>
      </c>
      <c r="AF100" s="18">
        <f t="shared" si="71"/>
        <v>-236.62</v>
      </c>
      <c r="AG100" s="18">
        <f t="shared" si="72"/>
        <v>-2484.92</v>
      </c>
    </row>
    <row r="101" spans="1:33">
      <c r="A101" s="22" t="s">
        <v>325</v>
      </c>
      <c r="B101" s="16" t="s">
        <v>326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308.06</v>
      </c>
      <c r="O101" s="19">
        <v>308.06</v>
      </c>
      <c r="Q101" s="17">
        <v>5</v>
      </c>
      <c r="R101" s="16" t="s">
        <v>327</v>
      </c>
      <c r="S101" s="16" t="s">
        <v>328</v>
      </c>
      <c r="U101" s="18">
        <f t="shared" si="60"/>
        <v>0</v>
      </c>
      <c r="V101" s="18">
        <f t="shared" si="61"/>
        <v>0</v>
      </c>
      <c r="W101" s="18">
        <f t="shared" si="62"/>
        <v>0</v>
      </c>
      <c r="X101" s="18">
        <f t="shared" si="63"/>
        <v>0</v>
      </c>
      <c r="Y101" s="18">
        <f t="shared" si="64"/>
        <v>0</v>
      </c>
      <c r="Z101" s="18">
        <f t="shared" si="65"/>
        <v>0</v>
      </c>
      <c r="AA101" s="18">
        <f t="shared" si="66"/>
        <v>0</v>
      </c>
      <c r="AB101" s="18">
        <f t="shared" si="67"/>
        <v>0</v>
      </c>
      <c r="AC101" s="18">
        <f t="shared" si="68"/>
        <v>0</v>
      </c>
      <c r="AD101" s="18">
        <f t="shared" si="69"/>
        <v>0</v>
      </c>
      <c r="AE101" s="18">
        <f t="shared" si="70"/>
        <v>0</v>
      </c>
      <c r="AF101" s="18">
        <f t="shared" si="71"/>
        <v>-308.06</v>
      </c>
      <c r="AG101" s="18">
        <f t="shared" si="72"/>
        <v>-308.06</v>
      </c>
    </row>
    <row r="102" spans="1:33">
      <c r="A102" s="22" t="s">
        <v>329</v>
      </c>
      <c r="B102" s="16" t="s">
        <v>330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10.68</v>
      </c>
      <c r="O102" s="19">
        <v>10.68</v>
      </c>
      <c r="Q102" s="17">
        <v>5</v>
      </c>
      <c r="R102" s="16" t="s">
        <v>331</v>
      </c>
      <c r="S102" s="16" t="s">
        <v>332</v>
      </c>
      <c r="U102" s="18">
        <f t="shared" si="60"/>
        <v>0</v>
      </c>
      <c r="V102" s="18">
        <f t="shared" si="61"/>
        <v>0</v>
      </c>
      <c r="W102" s="18">
        <f t="shared" si="62"/>
        <v>0</v>
      </c>
      <c r="X102" s="18">
        <f t="shared" si="63"/>
        <v>0</v>
      </c>
      <c r="Y102" s="18">
        <f t="shared" si="64"/>
        <v>0</v>
      </c>
      <c r="Z102" s="18">
        <f t="shared" si="65"/>
        <v>0</v>
      </c>
      <c r="AA102" s="18">
        <f t="shared" si="66"/>
        <v>0</v>
      </c>
      <c r="AB102" s="18">
        <f t="shared" si="67"/>
        <v>0</v>
      </c>
      <c r="AC102" s="18">
        <f t="shared" si="68"/>
        <v>0</v>
      </c>
      <c r="AD102" s="18">
        <f t="shared" si="69"/>
        <v>0</v>
      </c>
      <c r="AE102" s="18">
        <f t="shared" si="70"/>
        <v>0</v>
      </c>
      <c r="AF102" s="18">
        <f t="shared" si="71"/>
        <v>-10.68</v>
      </c>
      <c r="AG102" s="18">
        <f t="shared" si="72"/>
        <v>-10.68</v>
      </c>
    </row>
    <row r="103" spans="1:33">
      <c r="A103" s="22" t="s">
        <v>333</v>
      </c>
      <c r="B103" s="16" t="s">
        <v>334</v>
      </c>
      <c r="C103" s="19">
        <v>69.63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12.8</v>
      </c>
      <c r="K103" s="19">
        <v>0</v>
      </c>
      <c r="L103" s="19">
        <v>0</v>
      </c>
      <c r="M103" s="19">
        <v>0</v>
      </c>
      <c r="N103" s="19">
        <v>0</v>
      </c>
      <c r="O103" s="19">
        <v>82.43</v>
      </c>
      <c r="Q103" s="17">
        <v>5</v>
      </c>
      <c r="R103" s="16" t="s">
        <v>335</v>
      </c>
      <c r="S103" s="16" t="s">
        <v>336</v>
      </c>
      <c r="U103" s="18">
        <f t="shared" si="60"/>
        <v>-69.63</v>
      </c>
      <c r="V103" s="18">
        <f t="shared" si="61"/>
        <v>0</v>
      </c>
      <c r="W103" s="18">
        <f t="shared" si="62"/>
        <v>0</v>
      </c>
      <c r="X103" s="18">
        <f t="shared" si="63"/>
        <v>0</v>
      </c>
      <c r="Y103" s="18">
        <f t="shared" si="64"/>
        <v>0</v>
      </c>
      <c r="Z103" s="18">
        <f t="shared" si="65"/>
        <v>0</v>
      </c>
      <c r="AA103" s="18">
        <f t="shared" si="66"/>
        <v>0</v>
      </c>
      <c r="AB103" s="18">
        <f t="shared" si="67"/>
        <v>-12.8</v>
      </c>
      <c r="AC103" s="18">
        <f t="shared" si="68"/>
        <v>0</v>
      </c>
      <c r="AD103" s="18">
        <f t="shared" si="69"/>
        <v>0</v>
      </c>
      <c r="AE103" s="18">
        <f t="shared" si="70"/>
        <v>0</v>
      </c>
      <c r="AF103" s="18">
        <f t="shared" si="71"/>
        <v>0</v>
      </c>
      <c r="AG103" s="18">
        <f t="shared" si="72"/>
        <v>-82.43</v>
      </c>
    </row>
    <row r="104" spans="1:33">
      <c r="A104" s="22" t="s">
        <v>337</v>
      </c>
      <c r="B104" s="16" t="s">
        <v>338</v>
      </c>
      <c r="C104" s="19">
        <v>0</v>
      </c>
      <c r="D104" s="19">
        <v>0</v>
      </c>
      <c r="E104" s="19">
        <v>0</v>
      </c>
      <c r="F104" s="19">
        <v>0</v>
      </c>
      <c r="G104" s="19">
        <v>218.65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218.65</v>
      </c>
      <c r="Q104" s="17">
        <v>5</v>
      </c>
      <c r="R104" s="16" t="s">
        <v>339</v>
      </c>
      <c r="S104" s="16" t="s">
        <v>340</v>
      </c>
      <c r="U104" s="18">
        <f t="shared" si="60"/>
        <v>0</v>
      </c>
      <c r="V104" s="18">
        <f t="shared" si="61"/>
        <v>0</v>
      </c>
      <c r="W104" s="18">
        <f t="shared" si="62"/>
        <v>0</v>
      </c>
      <c r="X104" s="18">
        <f t="shared" si="63"/>
        <v>0</v>
      </c>
      <c r="Y104" s="18">
        <f t="shared" si="64"/>
        <v>-218.65</v>
      </c>
      <c r="Z104" s="18">
        <f t="shared" si="65"/>
        <v>0</v>
      </c>
      <c r="AA104" s="18">
        <f t="shared" si="66"/>
        <v>0</v>
      </c>
      <c r="AB104" s="18">
        <f t="shared" si="67"/>
        <v>0</v>
      </c>
      <c r="AC104" s="18">
        <f t="shared" si="68"/>
        <v>0</v>
      </c>
      <c r="AD104" s="18">
        <f t="shared" si="69"/>
        <v>0</v>
      </c>
      <c r="AE104" s="18">
        <f t="shared" si="70"/>
        <v>0</v>
      </c>
      <c r="AF104" s="18">
        <f t="shared" si="71"/>
        <v>0</v>
      </c>
      <c r="AG104" s="18">
        <f t="shared" si="72"/>
        <v>-218.65</v>
      </c>
    </row>
    <row r="105" spans="1:33">
      <c r="A105" s="22" t="s">
        <v>341</v>
      </c>
      <c r="B105" s="16" t="s">
        <v>342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88.31</v>
      </c>
      <c r="J105" s="19">
        <v>0</v>
      </c>
      <c r="K105" s="19">
        <v>0</v>
      </c>
      <c r="L105" s="19">
        <v>0</v>
      </c>
      <c r="M105" s="19">
        <v>3.13</v>
      </c>
      <c r="N105" s="19">
        <v>0</v>
      </c>
      <c r="O105" s="19">
        <v>91.44</v>
      </c>
      <c r="Q105" s="17">
        <v>5</v>
      </c>
      <c r="R105" s="16" t="s">
        <v>343</v>
      </c>
      <c r="S105" s="16" t="s">
        <v>344</v>
      </c>
      <c r="U105" s="18">
        <f t="shared" si="60"/>
        <v>0</v>
      </c>
      <c r="V105" s="18">
        <f t="shared" si="61"/>
        <v>0</v>
      </c>
      <c r="W105" s="18">
        <f t="shared" si="62"/>
        <v>0</v>
      </c>
      <c r="X105" s="18">
        <f t="shared" si="63"/>
        <v>0</v>
      </c>
      <c r="Y105" s="18">
        <f t="shared" si="64"/>
        <v>0</v>
      </c>
      <c r="Z105" s="18">
        <f t="shared" si="65"/>
        <v>0</v>
      </c>
      <c r="AA105" s="18">
        <f t="shared" si="66"/>
        <v>-88.31</v>
      </c>
      <c r="AB105" s="18">
        <f t="shared" si="67"/>
        <v>0</v>
      </c>
      <c r="AC105" s="18">
        <f t="shared" si="68"/>
        <v>0</v>
      </c>
      <c r="AD105" s="18">
        <f t="shared" si="69"/>
        <v>0</v>
      </c>
      <c r="AE105" s="18">
        <f t="shared" si="70"/>
        <v>-3.13</v>
      </c>
      <c r="AF105" s="18">
        <f t="shared" si="71"/>
        <v>0</v>
      </c>
      <c r="AG105" s="18">
        <f t="shared" si="72"/>
        <v>-91.44</v>
      </c>
    </row>
    <row r="106" spans="1:33">
      <c r="A106" s="22" t="s">
        <v>345</v>
      </c>
      <c r="B106" s="16" t="s">
        <v>346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110.66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110.66</v>
      </c>
      <c r="Q106" s="17">
        <v>5</v>
      </c>
      <c r="R106" s="16" t="s">
        <v>347</v>
      </c>
      <c r="S106" s="16" t="s">
        <v>348</v>
      </c>
      <c r="U106" s="18">
        <f t="shared" si="60"/>
        <v>0</v>
      </c>
      <c r="V106" s="18">
        <f t="shared" si="61"/>
        <v>0</v>
      </c>
      <c r="W106" s="18">
        <f t="shared" si="62"/>
        <v>0</v>
      </c>
      <c r="X106" s="18">
        <f t="shared" si="63"/>
        <v>0</v>
      </c>
      <c r="Y106" s="18">
        <f t="shared" si="64"/>
        <v>0</v>
      </c>
      <c r="Z106" s="18">
        <f t="shared" si="65"/>
        <v>0</v>
      </c>
      <c r="AA106" s="18">
        <f t="shared" si="66"/>
        <v>-110.66</v>
      </c>
      <c r="AB106" s="18">
        <f t="shared" si="67"/>
        <v>0</v>
      </c>
      <c r="AC106" s="18">
        <f t="shared" si="68"/>
        <v>0</v>
      </c>
      <c r="AD106" s="18">
        <f t="shared" si="69"/>
        <v>0</v>
      </c>
      <c r="AE106" s="18">
        <f t="shared" si="70"/>
        <v>0</v>
      </c>
      <c r="AF106" s="18">
        <f t="shared" si="71"/>
        <v>0</v>
      </c>
      <c r="AG106" s="18">
        <f t="shared" si="72"/>
        <v>-110.66</v>
      </c>
    </row>
    <row r="107" spans="1:33">
      <c r="A107" s="22" t="s">
        <v>349</v>
      </c>
      <c r="B107" s="16" t="s">
        <v>350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324.64999999999998</v>
      </c>
      <c r="O107" s="19">
        <v>324.64999999999998</v>
      </c>
      <c r="Q107" s="17">
        <v>5</v>
      </c>
      <c r="R107" s="16" t="s">
        <v>351</v>
      </c>
      <c r="S107" s="16" t="s">
        <v>352</v>
      </c>
      <c r="U107" s="18">
        <f t="shared" si="60"/>
        <v>0</v>
      </c>
      <c r="V107" s="18">
        <f t="shared" si="61"/>
        <v>0</v>
      </c>
      <c r="W107" s="18">
        <f t="shared" si="62"/>
        <v>0</v>
      </c>
      <c r="X107" s="18">
        <f t="shared" si="63"/>
        <v>0</v>
      </c>
      <c r="Y107" s="18">
        <f t="shared" si="64"/>
        <v>0</v>
      </c>
      <c r="Z107" s="18">
        <f t="shared" si="65"/>
        <v>0</v>
      </c>
      <c r="AA107" s="18">
        <f t="shared" si="66"/>
        <v>0</v>
      </c>
      <c r="AB107" s="18">
        <f t="shared" si="67"/>
        <v>0</v>
      </c>
      <c r="AC107" s="18">
        <f t="shared" si="68"/>
        <v>0</v>
      </c>
      <c r="AD107" s="18">
        <f t="shared" si="69"/>
        <v>0</v>
      </c>
      <c r="AE107" s="18">
        <f t="shared" si="70"/>
        <v>0</v>
      </c>
      <c r="AF107" s="18">
        <f t="shared" si="71"/>
        <v>-324.64999999999998</v>
      </c>
      <c r="AG107" s="18">
        <f t="shared" si="72"/>
        <v>-324.64999999999998</v>
      </c>
    </row>
    <row r="108" spans="1:33">
      <c r="A108" s="22" t="s">
        <v>353</v>
      </c>
      <c r="B108" s="16" t="s">
        <v>354</v>
      </c>
      <c r="C108" s="19">
        <v>0</v>
      </c>
      <c r="D108" s="19">
        <v>98</v>
      </c>
      <c r="E108" s="19">
        <v>78.48</v>
      </c>
      <c r="F108" s="19">
        <v>0</v>
      </c>
      <c r="G108" s="19">
        <v>0</v>
      </c>
      <c r="H108" s="19">
        <v>94.09</v>
      </c>
      <c r="I108" s="19">
        <v>122.69</v>
      </c>
      <c r="J108" s="19">
        <v>0</v>
      </c>
      <c r="K108" s="19">
        <v>0</v>
      </c>
      <c r="L108" s="19">
        <v>0</v>
      </c>
      <c r="M108" s="19">
        <v>0</v>
      </c>
      <c r="N108" s="19">
        <v>81.58</v>
      </c>
      <c r="O108" s="19">
        <v>474.84</v>
      </c>
      <c r="Q108" s="17">
        <v>5</v>
      </c>
      <c r="R108" s="16" t="s">
        <v>355</v>
      </c>
      <c r="S108" s="16" t="s">
        <v>356</v>
      </c>
      <c r="U108" s="18">
        <f t="shared" si="60"/>
        <v>0</v>
      </c>
      <c r="V108" s="18">
        <f t="shared" si="61"/>
        <v>-98</v>
      </c>
      <c r="W108" s="18">
        <f t="shared" si="62"/>
        <v>-78.48</v>
      </c>
      <c r="X108" s="18">
        <f t="shared" si="63"/>
        <v>0</v>
      </c>
      <c r="Y108" s="18">
        <f t="shared" si="64"/>
        <v>0</v>
      </c>
      <c r="Z108" s="18">
        <f t="shared" si="65"/>
        <v>-94.09</v>
      </c>
      <c r="AA108" s="18">
        <f t="shared" si="66"/>
        <v>-122.69</v>
      </c>
      <c r="AB108" s="18">
        <f t="shared" si="67"/>
        <v>0</v>
      </c>
      <c r="AC108" s="18">
        <f t="shared" si="68"/>
        <v>0</v>
      </c>
      <c r="AD108" s="18">
        <f t="shared" si="69"/>
        <v>0</v>
      </c>
      <c r="AE108" s="18">
        <f t="shared" si="70"/>
        <v>0</v>
      </c>
      <c r="AF108" s="18">
        <f t="shared" si="71"/>
        <v>-81.58</v>
      </c>
      <c r="AG108" s="18">
        <f t="shared" si="72"/>
        <v>-474.84</v>
      </c>
    </row>
    <row r="109" spans="1:33">
      <c r="A109" s="22" t="s">
        <v>357</v>
      </c>
      <c r="B109" s="16" t="s">
        <v>358</v>
      </c>
      <c r="C109" s="19">
        <v>0</v>
      </c>
      <c r="D109" s="19">
        <v>137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137</v>
      </c>
      <c r="Q109" s="17">
        <v>5</v>
      </c>
      <c r="R109" s="16" t="s">
        <v>359</v>
      </c>
      <c r="S109" s="16" t="s">
        <v>360</v>
      </c>
      <c r="U109" s="18">
        <f t="shared" si="60"/>
        <v>0</v>
      </c>
      <c r="V109" s="18">
        <f t="shared" si="61"/>
        <v>-137</v>
      </c>
      <c r="W109" s="18">
        <f t="shared" si="62"/>
        <v>0</v>
      </c>
      <c r="X109" s="18">
        <f t="shared" si="63"/>
        <v>0</v>
      </c>
      <c r="Y109" s="18">
        <f t="shared" si="64"/>
        <v>0</v>
      </c>
      <c r="Z109" s="18">
        <f t="shared" si="65"/>
        <v>0</v>
      </c>
      <c r="AA109" s="18">
        <f t="shared" si="66"/>
        <v>0</v>
      </c>
      <c r="AB109" s="18">
        <f t="shared" si="67"/>
        <v>0</v>
      </c>
      <c r="AC109" s="18">
        <f t="shared" si="68"/>
        <v>0</v>
      </c>
      <c r="AD109" s="18">
        <f t="shared" si="69"/>
        <v>0</v>
      </c>
      <c r="AE109" s="18">
        <f t="shared" si="70"/>
        <v>0</v>
      </c>
      <c r="AF109" s="18">
        <f t="shared" si="71"/>
        <v>0</v>
      </c>
      <c r="AG109" s="18">
        <f t="shared" si="72"/>
        <v>-137</v>
      </c>
    </row>
    <row r="110" spans="1:33">
      <c r="A110" s="22" t="s">
        <v>361</v>
      </c>
      <c r="B110" s="16" t="s">
        <v>362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36.99</v>
      </c>
      <c r="O110" s="19">
        <v>36.99</v>
      </c>
      <c r="Q110" s="17">
        <v>5</v>
      </c>
      <c r="R110" s="16" t="s">
        <v>363</v>
      </c>
      <c r="S110" s="16" t="s">
        <v>364</v>
      </c>
      <c r="U110" s="18">
        <f t="shared" si="60"/>
        <v>0</v>
      </c>
      <c r="V110" s="18">
        <f t="shared" si="61"/>
        <v>0</v>
      </c>
      <c r="W110" s="18">
        <f t="shared" si="62"/>
        <v>0</v>
      </c>
      <c r="X110" s="18">
        <f t="shared" si="63"/>
        <v>0</v>
      </c>
      <c r="Y110" s="18">
        <f t="shared" si="64"/>
        <v>0</v>
      </c>
      <c r="Z110" s="18">
        <f t="shared" si="65"/>
        <v>0</v>
      </c>
      <c r="AA110" s="18">
        <f t="shared" si="66"/>
        <v>0</v>
      </c>
      <c r="AB110" s="18">
        <f t="shared" si="67"/>
        <v>0</v>
      </c>
      <c r="AC110" s="18">
        <f t="shared" si="68"/>
        <v>0</v>
      </c>
      <c r="AD110" s="18">
        <f t="shared" si="69"/>
        <v>0</v>
      </c>
      <c r="AE110" s="18">
        <f t="shared" si="70"/>
        <v>0</v>
      </c>
      <c r="AF110" s="18">
        <f t="shared" si="71"/>
        <v>-36.99</v>
      </c>
      <c r="AG110" s="18">
        <f t="shared" si="72"/>
        <v>-36.99</v>
      </c>
    </row>
    <row r="111" spans="1:33">
      <c r="A111" s="22" t="s">
        <v>365</v>
      </c>
      <c r="B111" s="16" t="s">
        <v>366</v>
      </c>
      <c r="C111" s="19">
        <v>0</v>
      </c>
      <c r="D111" s="19">
        <v>0</v>
      </c>
      <c r="E111" s="19">
        <v>71.08</v>
      </c>
      <c r="F111" s="19">
        <v>150</v>
      </c>
      <c r="G111" s="19">
        <v>126.68</v>
      </c>
      <c r="H111" s="19">
        <v>98</v>
      </c>
      <c r="I111" s="19">
        <v>455.25</v>
      </c>
      <c r="J111" s="19">
        <v>388</v>
      </c>
      <c r="K111" s="19">
        <v>25.99</v>
      </c>
      <c r="L111" s="19">
        <v>98</v>
      </c>
      <c r="M111" s="19">
        <v>0</v>
      </c>
      <c r="N111" s="19">
        <v>0</v>
      </c>
      <c r="O111" s="19">
        <v>1413</v>
      </c>
      <c r="Q111" s="17">
        <v>5</v>
      </c>
      <c r="R111" s="16" t="s">
        <v>367</v>
      </c>
      <c r="S111" s="16" t="s">
        <v>368</v>
      </c>
      <c r="U111" s="18">
        <f t="shared" si="60"/>
        <v>0</v>
      </c>
      <c r="V111" s="18">
        <f t="shared" si="61"/>
        <v>0</v>
      </c>
      <c r="W111" s="18">
        <f t="shared" si="62"/>
        <v>-71.08</v>
      </c>
      <c r="X111" s="18">
        <f t="shared" si="63"/>
        <v>-150</v>
      </c>
      <c r="Y111" s="18">
        <f t="shared" si="64"/>
        <v>-126.68</v>
      </c>
      <c r="Z111" s="18">
        <f t="shared" si="65"/>
        <v>-98</v>
      </c>
      <c r="AA111" s="18">
        <f t="shared" si="66"/>
        <v>-455.25</v>
      </c>
      <c r="AB111" s="18">
        <f t="shared" si="67"/>
        <v>-388</v>
      </c>
      <c r="AC111" s="18">
        <f t="shared" si="68"/>
        <v>-25.99</v>
      </c>
      <c r="AD111" s="18">
        <f t="shared" si="69"/>
        <v>-98</v>
      </c>
      <c r="AE111" s="18">
        <f t="shared" si="70"/>
        <v>0</v>
      </c>
      <c r="AF111" s="18">
        <f t="shared" si="71"/>
        <v>0</v>
      </c>
      <c r="AG111" s="18">
        <f t="shared" si="72"/>
        <v>-1413</v>
      </c>
    </row>
    <row r="112" spans="1:33">
      <c r="A112" s="22" t="s">
        <v>369</v>
      </c>
      <c r="B112" s="16" t="s">
        <v>370</v>
      </c>
      <c r="C112" s="19">
        <v>0</v>
      </c>
      <c r="D112" s="19">
        <v>0</v>
      </c>
      <c r="E112" s="19">
        <v>64.290000000000006</v>
      </c>
      <c r="F112" s="19">
        <v>0</v>
      </c>
      <c r="G112" s="19">
        <v>0</v>
      </c>
      <c r="H112" s="19">
        <v>162.26</v>
      </c>
      <c r="I112" s="19">
        <v>0</v>
      </c>
      <c r="J112" s="19">
        <v>140.09</v>
      </c>
      <c r="K112" s="19">
        <v>0</v>
      </c>
      <c r="L112" s="19">
        <v>0</v>
      </c>
      <c r="M112" s="19">
        <v>0</v>
      </c>
      <c r="N112" s="19">
        <v>98.74</v>
      </c>
      <c r="O112" s="19">
        <v>465.38</v>
      </c>
      <c r="Q112" s="17">
        <v>5</v>
      </c>
      <c r="R112" s="16" t="s">
        <v>371</v>
      </c>
      <c r="S112" s="16" t="s">
        <v>372</v>
      </c>
      <c r="U112" s="18">
        <f t="shared" si="60"/>
        <v>0</v>
      </c>
      <c r="V112" s="18">
        <f t="shared" si="61"/>
        <v>0</v>
      </c>
      <c r="W112" s="18">
        <f t="shared" si="62"/>
        <v>-64.290000000000006</v>
      </c>
      <c r="X112" s="18">
        <f t="shared" si="63"/>
        <v>0</v>
      </c>
      <c r="Y112" s="18">
        <f t="shared" si="64"/>
        <v>0</v>
      </c>
      <c r="Z112" s="18">
        <f t="shared" si="65"/>
        <v>-162.26</v>
      </c>
      <c r="AA112" s="18">
        <f t="shared" si="66"/>
        <v>0</v>
      </c>
      <c r="AB112" s="18">
        <f t="shared" si="67"/>
        <v>-140.09</v>
      </c>
      <c r="AC112" s="18">
        <f t="shared" si="68"/>
        <v>0</v>
      </c>
      <c r="AD112" s="18">
        <f t="shared" si="69"/>
        <v>0</v>
      </c>
      <c r="AE112" s="18">
        <f t="shared" si="70"/>
        <v>0</v>
      </c>
      <c r="AF112" s="18">
        <f t="shared" si="71"/>
        <v>-98.74</v>
      </c>
      <c r="AG112" s="18">
        <f t="shared" si="72"/>
        <v>-465.38</v>
      </c>
    </row>
    <row r="113" spans="1:33">
      <c r="A113" s="22" t="s">
        <v>373</v>
      </c>
      <c r="B113" s="16" t="s">
        <v>374</v>
      </c>
      <c r="C113" s="19">
        <v>0</v>
      </c>
      <c r="D113" s="19">
        <v>0</v>
      </c>
      <c r="E113" s="19">
        <v>-161.59</v>
      </c>
      <c r="F113" s="19">
        <v>0</v>
      </c>
      <c r="G113" s="19">
        <v>0</v>
      </c>
      <c r="H113" s="19">
        <v>0</v>
      </c>
      <c r="I113" s="19">
        <v>0</v>
      </c>
      <c r="J113" s="19">
        <v>22.04</v>
      </c>
      <c r="K113" s="19">
        <v>0</v>
      </c>
      <c r="L113" s="19">
        <v>0</v>
      </c>
      <c r="M113" s="19">
        <v>0</v>
      </c>
      <c r="N113" s="19">
        <v>0</v>
      </c>
      <c r="O113" s="19">
        <v>-139.55000000000001</v>
      </c>
      <c r="Q113" s="17">
        <v>5</v>
      </c>
      <c r="R113" s="16" t="s">
        <v>375</v>
      </c>
      <c r="S113" s="16" t="s">
        <v>376</v>
      </c>
      <c r="U113" s="18">
        <f t="shared" si="60"/>
        <v>0</v>
      </c>
      <c r="V113" s="18">
        <f t="shared" si="61"/>
        <v>0</v>
      </c>
      <c r="W113" s="18">
        <f t="shared" si="62"/>
        <v>161.59</v>
      </c>
      <c r="X113" s="18">
        <f t="shared" si="63"/>
        <v>0</v>
      </c>
      <c r="Y113" s="18">
        <f t="shared" si="64"/>
        <v>0</v>
      </c>
      <c r="Z113" s="18">
        <f t="shared" si="65"/>
        <v>0</v>
      </c>
      <c r="AA113" s="18">
        <f t="shared" si="66"/>
        <v>0</v>
      </c>
      <c r="AB113" s="18">
        <f t="shared" si="67"/>
        <v>-22.04</v>
      </c>
      <c r="AC113" s="18">
        <f t="shared" si="68"/>
        <v>0</v>
      </c>
      <c r="AD113" s="18">
        <f t="shared" si="69"/>
        <v>0</v>
      </c>
      <c r="AE113" s="18">
        <f t="shared" si="70"/>
        <v>0</v>
      </c>
      <c r="AF113" s="18">
        <f t="shared" si="71"/>
        <v>0</v>
      </c>
      <c r="AG113" s="18">
        <f t="shared" si="72"/>
        <v>139.55000000000001</v>
      </c>
    </row>
    <row r="114" spans="1:33">
      <c r="A114" s="22" t="s">
        <v>377</v>
      </c>
      <c r="B114" s="16" t="s">
        <v>378</v>
      </c>
      <c r="C114" s="19">
        <v>0</v>
      </c>
      <c r="D114" s="19">
        <v>0</v>
      </c>
      <c r="E114" s="19">
        <v>0</v>
      </c>
      <c r="F114" s="19">
        <v>180</v>
      </c>
      <c r="G114" s="19">
        <v>144</v>
      </c>
      <c r="H114" s="19">
        <v>50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374</v>
      </c>
      <c r="Q114" s="17">
        <v>5</v>
      </c>
      <c r="R114" s="16" t="s">
        <v>379</v>
      </c>
      <c r="S114" s="16" t="s">
        <v>380</v>
      </c>
      <c r="U114" s="18">
        <f t="shared" si="60"/>
        <v>0</v>
      </c>
      <c r="V114" s="18">
        <f t="shared" si="61"/>
        <v>0</v>
      </c>
      <c r="W114" s="18">
        <f t="shared" si="62"/>
        <v>0</v>
      </c>
      <c r="X114" s="18">
        <f t="shared" si="63"/>
        <v>-180</v>
      </c>
      <c r="Y114" s="18">
        <f t="shared" si="64"/>
        <v>-144</v>
      </c>
      <c r="Z114" s="18">
        <f t="shared" si="65"/>
        <v>-50</v>
      </c>
      <c r="AA114" s="18">
        <f t="shared" si="66"/>
        <v>0</v>
      </c>
      <c r="AB114" s="18">
        <f t="shared" si="67"/>
        <v>0</v>
      </c>
      <c r="AC114" s="18">
        <f t="shared" si="68"/>
        <v>0</v>
      </c>
      <c r="AD114" s="18">
        <f t="shared" si="69"/>
        <v>0</v>
      </c>
      <c r="AE114" s="18">
        <f t="shared" si="70"/>
        <v>0</v>
      </c>
      <c r="AF114" s="18">
        <f t="shared" si="71"/>
        <v>0</v>
      </c>
      <c r="AG114" s="18">
        <f t="shared" si="72"/>
        <v>-374</v>
      </c>
    </row>
    <row r="115" spans="1:33">
      <c r="A115" s="22" t="s">
        <v>381</v>
      </c>
      <c r="B115" s="16" t="s">
        <v>382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40</v>
      </c>
      <c r="K115" s="19">
        <v>0</v>
      </c>
      <c r="L115" s="19">
        <v>0</v>
      </c>
      <c r="M115" s="19">
        <v>0</v>
      </c>
      <c r="N115" s="19">
        <v>0</v>
      </c>
      <c r="O115" s="19">
        <v>40</v>
      </c>
      <c r="Q115" s="17">
        <v>5</v>
      </c>
      <c r="R115" s="16" t="s">
        <v>383</v>
      </c>
      <c r="S115" s="16" t="s">
        <v>384</v>
      </c>
      <c r="U115" s="18">
        <f t="shared" si="60"/>
        <v>0</v>
      </c>
      <c r="V115" s="18">
        <f t="shared" si="61"/>
        <v>0</v>
      </c>
      <c r="W115" s="18">
        <f t="shared" si="62"/>
        <v>0</v>
      </c>
      <c r="X115" s="18">
        <f t="shared" si="63"/>
        <v>0</v>
      </c>
      <c r="Y115" s="18">
        <f t="shared" si="64"/>
        <v>0</v>
      </c>
      <c r="Z115" s="18">
        <f t="shared" si="65"/>
        <v>0</v>
      </c>
      <c r="AA115" s="18">
        <f t="shared" si="66"/>
        <v>0</v>
      </c>
      <c r="AB115" s="18">
        <f t="shared" si="67"/>
        <v>-40</v>
      </c>
      <c r="AC115" s="18">
        <f t="shared" si="68"/>
        <v>0</v>
      </c>
      <c r="AD115" s="18">
        <f t="shared" si="69"/>
        <v>0</v>
      </c>
      <c r="AE115" s="18">
        <f t="shared" si="70"/>
        <v>0</v>
      </c>
      <c r="AF115" s="18">
        <f t="shared" si="71"/>
        <v>0</v>
      </c>
      <c r="AG115" s="18">
        <f t="shared" si="72"/>
        <v>-40</v>
      </c>
    </row>
    <row r="116" spans="1:33">
      <c r="A116" s="22" t="s">
        <v>385</v>
      </c>
      <c r="B116" s="16" t="s">
        <v>386</v>
      </c>
      <c r="C116" s="19">
        <v>117.14</v>
      </c>
      <c r="D116" s="19">
        <v>0</v>
      </c>
      <c r="E116" s="19">
        <v>35.51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152.65</v>
      </c>
      <c r="Q116" s="17">
        <v>5</v>
      </c>
      <c r="R116" s="16" t="s">
        <v>387</v>
      </c>
      <c r="S116" s="16" t="s">
        <v>388</v>
      </c>
      <c r="U116" s="18">
        <f t="shared" si="60"/>
        <v>-117.14</v>
      </c>
      <c r="V116" s="18">
        <f t="shared" si="61"/>
        <v>0</v>
      </c>
      <c r="W116" s="18">
        <f t="shared" si="62"/>
        <v>-35.51</v>
      </c>
      <c r="X116" s="18">
        <f t="shared" si="63"/>
        <v>0</v>
      </c>
      <c r="Y116" s="18">
        <f t="shared" si="64"/>
        <v>0</v>
      </c>
      <c r="Z116" s="18">
        <f t="shared" si="65"/>
        <v>0</v>
      </c>
      <c r="AA116" s="18">
        <f t="shared" si="66"/>
        <v>0</v>
      </c>
      <c r="AB116" s="18">
        <f t="shared" si="67"/>
        <v>0</v>
      </c>
      <c r="AC116" s="18">
        <f t="shared" si="68"/>
        <v>0</v>
      </c>
      <c r="AD116" s="18">
        <f t="shared" si="69"/>
        <v>0</v>
      </c>
      <c r="AE116" s="18">
        <f t="shared" si="70"/>
        <v>0</v>
      </c>
      <c r="AF116" s="18">
        <f t="shared" si="71"/>
        <v>0</v>
      </c>
      <c r="AG116" s="18">
        <f t="shared" si="72"/>
        <v>-152.65</v>
      </c>
    </row>
    <row r="117" spans="1:33">
      <c r="A117" s="22" t="s">
        <v>389</v>
      </c>
      <c r="B117" s="16" t="s">
        <v>390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164.13</v>
      </c>
      <c r="J117" s="19">
        <v>0</v>
      </c>
      <c r="K117" s="19">
        <v>0</v>
      </c>
      <c r="L117" s="19">
        <v>0</v>
      </c>
      <c r="M117" s="19">
        <v>-205.25</v>
      </c>
      <c r="N117" s="19">
        <v>8.2100000000000009</v>
      </c>
      <c r="O117" s="19">
        <v>-32.909999999999997</v>
      </c>
      <c r="Q117" s="17">
        <v>5</v>
      </c>
      <c r="R117" s="16" t="s">
        <v>391</v>
      </c>
      <c r="S117" s="16" t="s">
        <v>392</v>
      </c>
      <c r="U117" s="18">
        <f t="shared" si="60"/>
        <v>0</v>
      </c>
      <c r="V117" s="18">
        <f t="shared" si="61"/>
        <v>0</v>
      </c>
      <c r="W117" s="18">
        <f t="shared" si="62"/>
        <v>0</v>
      </c>
      <c r="X117" s="18">
        <f t="shared" si="63"/>
        <v>0</v>
      </c>
      <c r="Y117" s="18">
        <f t="shared" si="64"/>
        <v>0</v>
      </c>
      <c r="Z117" s="18">
        <f t="shared" si="65"/>
        <v>0</v>
      </c>
      <c r="AA117" s="18">
        <f t="shared" si="66"/>
        <v>-164.13</v>
      </c>
      <c r="AB117" s="18">
        <f t="shared" si="67"/>
        <v>0</v>
      </c>
      <c r="AC117" s="18">
        <f t="shared" si="68"/>
        <v>0</v>
      </c>
      <c r="AD117" s="18">
        <f t="shared" si="69"/>
        <v>0</v>
      </c>
      <c r="AE117" s="18">
        <f t="shared" si="70"/>
        <v>205.25</v>
      </c>
      <c r="AF117" s="18">
        <f t="shared" si="71"/>
        <v>-8.2100000000000009</v>
      </c>
      <c r="AG117" s="18">
        <f t="shared" si="72"/>
        <v>32.909999999999997</v>
      </c>
    </row>
    <row r="118" spans="1:33">
      <c r="A118" s="22" t="s">
        <v>393</v>
      </c>
      <c r="B118" s="16" t="s">
        <v>394</v>
      </c>
      <c r="C118" s="19">
        <v>609</v>
      </c>
      <c r="D118" s="19">
        <v>44.18</v>
      </c>
      <c r="E118" s="19">
        <v>415.07</v>
      </c>
      <c r="F118" s="19">
        <v>386.38</v>
      </c>
      <c r="G118" s="19">
        <v>526.45000000000005</v>
      </c>
      <c r="H118" s="19">
        <v>504.85</v>
      </c>
      <c r="I118" s="19">
        <v>77.19</v>
      </c>
      <c r="J118" s="19">
        <v>495.44</v>
      </c>
      <c r="K118" s="19">
        <v>-184.62</v>
      </c>
      <c r="L118" s="19">
        <v>154.94999999999999</v>
      </c>
      <c r="M118" s="19">
        <v>0</v>
      </c>
      <c r="N118" s="19">
        <v>1229.95</v>
      </c>
      <c r="O118" s="19">
        <v>4258.84</v>
      </c>
      <c r="Q118" s="17">
        <v>5</v>
      </c>
      <c r="R118" s="16" t="s">
        <v>395</v>
      </c>
      <c r="S118" s="16" t="s">
        <v>396</v>
      </c>
      <c r="U118" s="18">
        <f t="shared" si="60"/>
        <v>-609</v>
      </c>
      <c r="V118" s="18">
        <f t="shared" si="61"/>
        <v>-44.18</v>
      </c>
      <c r="W118" s="18">
        <f t="shared" si="62"/>
        <v>-415.07</v>
      </c>
      <c r="X118" s="18">
        <f t="shared" si="63"/>
        <v>-386.38</v>
      </c>
      <c r="Y118" s="18">
        <f t="shared" si="64"/>
        <v>-526.45000000000005</v>
      </c>
      <c r="Z118" s="18">
        <f t="shared" si="65"/>
        <v>-504.85</v>
      </c>
      <c r="AA118" s="18">
        <f t="shared" si="66"/>
        <v>-77.19</v>
      </c>
      <c r="AB118" s="18">
        <f t="shared" si="67"/>
        <v>-495.44</v>
      </c>
      <c r="AC118" s="18">
        <f t="shared" si="68"/>
        <v>184.62</v>
      </c>
      <c r="AD118" s="18">
        <f t="shared" si="69"/>
        <v>-154.94999999999999</v>
      </c>
      <c r="AE118" s="18">
        <f t="shared" si="70"/>
        <v>0</v>
      </c>
      <c r="AF118" s="18">
        <f t="shared" si="71"/>
        <v>-1229.95</v>
      </c>
      <c r="AG118" s="18">
        <f t="shared" si="72"/>
        <v>-4258.84</v>
      </c>
    </row>
    <row r="119" spans="1:33">
      <c r="A119" s="22" t="s">
        <v>397</v>
      </c>
      <c r="B119" s="16" t="s">
        <v>398</v>
      </c>
      <c r="C119" s="19">
        <v>0</v>
      </c>
      <c r="D119" s="19">
        <v>128.99</v>
      </c>
      <c r="E119" s="19">
        <v>64.5</v>
      </c>
      <c r="F119" s="19">
        <v>111.97</v>
      </c>
      <c r="G119" s="19">
        <v>0</v>
      </c>
      <c r="H119" s="19">
        <v>1345.02</v>
      </c>
      <c r="I119" s="19">
        <v>80.75</v>
      </c>
      <c r="J119" s="19">
        <v>656.65</v>
      </c>
      <c r="K119" s="19">
        <v>0</v>
      </c>
      <c r="L119" s="19">
        <v>0</v>
      </c>
      <c r="M119" s="19">
        <v>0</v>
      </c>
      <c r="N119" s="19">
        <v>0</v>
      </c>
      <c r="O119" s="19">
        <v>2387.88</v>
      </c>
      <c r="Q119" s="17">
        <v>5</v>
      </c>
      <c r="R119" s="16" t="s">
        <v>399</v>
      </c>
      <c r="S119" s="16" t="s">
        <v>400</v>
      </c>
      <c r="U119" s="18">
        <f t="shared" si="60"/>
        <v>0</v>
      </c>
      <c r="V119" s="18">
        <f t="shared" si="61"/>
        <v>-128.99</v>
      </c>
      <c r="W119" s="18">
        <f t="shared" si="62"/>
        <v>-64.5</v>
      </c>
      <c r="X119" s="18">
        <f t="shared" si="63"/>
        <v>-111.97</v>
      </c>
      <c r="Y119" s="18">
        <f t="shared" si="64"/>
        <v>0</v>
      </c>
      <c r="Z119" s="18">
        <f t="shared" si="65"/>
        <v>-1345.02</v>
      </c>
      <c r="AA119" s="18">
        <f t="shared" si="66"/>
        <v>-80.75</v>
      </c>
      <c r="AB119" s="18">
        <f t="shared" si="67"/>
        <v>-656.65</v>
      </c>
      <c r="AC119" s="18">
        <f t="shared" si="68"/>
        <v>0</v>
      </c>
      <c r="AD119" s="18">
        <f t="shared" si="69"/>
        <v>0</v>
      </c>
      <c r="AE119" s="18">
        <f t="shared" si="70"/>
        <v>0</v>
      </c>
      <c r="AF119" s="18">
        <f t="shared" si="71"/>
        <v>0</v>
      </c>
      <c r="AG119" s="18">
        <f t="shared" si="72"/>
        <v>-2387.88</v>
      </c>
    </row>
    <row r="120" spans="1:33">
      <c r="A120" s="22" t="s">
        <v>401</v>
      </c>
      <c r="B120" s="16" t="s">
        <v>402</v>
      </c>
      <c r="C120" s="19">
        <v>0</v>
      </c>
      <c r="D120" s="19">
        <v>149</v>
      </c>
      <c r="E120" s="19">
        <v>0</v>
      </c>
      <c r="F120" s="19">
        <v>149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298</v>
      </c>
      <c r="Q120" s="17">
        <v>5</v>
      </c>
      <c r="R120" s="16" t="s">
        <v>403</v>
      </c>
      <c r="S120" s="16" t="s">
        <v>404</v>
      </c>
      <c r="U120" s="18">
        <f t="shared" si="60"/>
        <v>0</v>
      </c>
      <c r="V120" s="18">
        <f t="shared" si="61"/>
        <v>-149</v>
      </c>
      <c r="W120" s="18">
        <f t="shared" si="62"/>
        <v>0</v>
      </c>
      <c r="X120" s="18">
        <f t="shared" si="63"/>
        <v>-149</v>
      </c>
      <c r="Y120" s="18">
        <f t="shared" si="64"/>
        <v>0</v>
      </c>
      <c r="Z120" s="18">
        <f t="shared" si="65"/>
        <v>0</v>
      </c>
      <c r="AA120" s="18">
        <f t="shared" si="66"/>
        <v>0</v>
      </c>
      <c r="AB120" s="18">
        <f t="shared" si="67"/>
        <v>0</v>
      </c>
      <c r="AC120" s="18">
        <f t="shared" si="68"/>
        <v>0</v>
      </c>
      <c r="AD120" s="18">
        <f t="shared" si="69"/>
        <v>0</v>
      </c>
      <c r="AE120" s="18">
        <f t="shared" si="70"/>
        <v>0</v>
      </c>
      <c r="AF120" s="18">
        <f t="shared" si="71"/>
        <v>0</v>
      </c>
      <c r="AG120" s="18">
        <f t="shared" si="72"/>
        <v>-298</v>
      </c>
    </row>
    <row r="121" spans="1:33">
      <c r="A121" s="22" t="s">
        <v>405</v>
      </c>
      <c r="B121" s="16" t="s">
        <v>406</v>
      </c>
      <c r="C121" s="19">
        <v>0</v>
      </c>
      <c r="D121" s="19">
        <v>0</v>
      </c>
      <c r="E121" s="19">
        <v>10.85</v>
      </c>
      <c r="F121" s="19">
        <v>104.48</v>
      </c>
      <c r="G121" s="19">
        <v>0</v>
      </c>
      <c r="H121" s="19">
        <v>0</v>
      </c>
      <c r="I121" s="19">
        <v>226.57</v>
      </c>
      <c r="J121" s="19">
        <v>0</v>
      </c>
      <c r="K121" s="19">
        <v>16.36</v>
      </c>
      <c r="L121" s="19">
        <v>0</v>
      </c>
      <c r="M121" s="19">
        <v>0</v>
      </c>
      <c r="N121" s="19">
        <v>0</v>
      </c>
      <c r="O121" s="19">
        <v>358.26</v>
      </c>
      <c r="Q121" s="17">
        <v>5</v>
      </c>
      <c r="R121" s="16" t="s">
        <v>407</v>
      </c>
      <c r="S121" s="16" t="s">
        <v>408</v>
      </c>
      <c r="U121" s="18">
        <f t="shared" si="60"/>
        <v>0</v>
      </c>
      <c r="V121" s="18">
        <f t="shared" si="61"/>
        <v>0</v>
      </c>
      <c r="W121" s="18">
        <f t="shared" si="62"/>
        <v>-10.85</v>
      </c>
      <c r="X121" s="18">
        <f t="shared" si="63"/>
        <v>-104.48</v>
      </c>
      <c r="Y121" s="18">
        <f t="shared" si="64"/>
        <v>0</v>
      </c>
      <c r="Z121" s="18">
        <f t="shared" si="65"/>
        <v>0</v>
      </c>
      <c r="AA121" s="18">
        <f t="shared" si="66"/>
        <v>-226.57</v>
      </c>
      <c r="AB121" s="18">
        <f t="shared" si="67"/>
        <v>0</v>
      </c>
      <c r="AC121" s="18">
        <f t="shared" si="68"/>
        <v>-16.36</v>
      </c>
      <c r="AD121" s="18">
        <f t="shared" si="69"/>
        <v>0</v>
      </c>
      <c r="AE121" s="18">
        <f t="shared" si="70"/>
        <v>0</v>
      </c>
      <c r="AF121" s="18">
        <f t="shared" si="71"/>
        <v>0</v>
      </c>
      <c r="AG121" s="18">
        <f t="shared" si="72"/>
        <v>-358.26</v>
      </c>
    </row>
    <row r="122" spans="1:33">
      <c r="A122" s="22" t="s">
        <v>409</v>
      </c>
      <c r="B122" s="16" t="s">
        <v>410</v>
      </c>
      <c r="C122" s="19">
        <v>0</v>
      </c>
      <c r="D122" s="19">
        <v>0</v>
      </c>
      <c r="E122" s="19">
        <v>-7.5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233.9</v>
      </c>
      <c r="O122" s="19">
        <v>226.4</v>
      </c>
      <c r="Q122" s="17">
        <v>5</v>
      </c>
      <c r="R122" s="16" t="s">
        <v>411</v>
      </c>
      <c r="S122" s="16" t="s">
        <v>412</v>
      </c>
      <c r="U122" s="18">
        <f t="shared" si="60"/>
        <v>0</v>
      </c>
      <c r="V122" s="18">
        <f t="shared" si="61"/>
        <v>0</v>
      </c>
      <c r="W122" s="18">
        <f t="shared" si="62"/>
        <v>7.5</v>
      </c>
      <c r="X122" s="18">
        <f t="shared" si="63"/>
        <v>0</v>
      </c>
      <c r="Y122" s="18">
        <f t="shared" si="64"/>
        <v>0</v>
      </c>
      <c r="Z122" s="18">
        <f t="shared" si="65"/>
        <v>0</v>
      </c>
      <c r="AA122" s="18">
        <f t="shared" si="66"/>
        <v>0</v>
      </c>
      <c r="AB122" s="18">
        <f t="shared" si="67"/>
        <v>0</v>
      </c>
      <c r="AC122" s="18">
        <f t="shared" si="68"/>
        <v>0</v>
      </c>
      <c r="AD122" s="18">
        <f t="shared" si="69"/>
        <v>0</v>
      </c>
      <c r="AE122" s="18">
        <f t="shared" si="70"/>
        <v>0</v>
      </c>
      <c r="AF122" s="18">
        <f t="shared" si="71"/>
        <v>-233.9</v>
      </c>
      <c r="AG122" s="18">
        <f t="shared" si="72"/>
        <v>-226.4</v>
      </c>
    </row>
    <row r="123" spans="1:33">
      <c r="B123" s="15" t="s">
        <v>413</v>
      </c>
      <c r="C123" s="14">
        <f>IF(5 = Q123, U123 * -1, U123)</f>
        <v>911.19</v>
      </c>
      <c r="D123" s="14">
        <f>IF(5 = Q123, V123 * -1, V123)</f>
        <v>1159.9299999999998</v>
      </c>
      <c r="E123" s="14">
        <f>IF(5 = Q123, W123 * -1, W123)</f>
        <v>741.09</v>
      </c>
      <c r="F123" s="14">
        <f>IF(5 = Q123, X123 * -1, X123)</f>
        <v>1590.53</v>
      </c>
      <c r="G123" s="14">
        <f>IF(5 = Q123, Y123 * -1, Y123)</f>
        <v>1320.78</v>
      </c>
      <c r="H123" s="14">
        <f>IF(5 = Q123, Z123 * -1, Z123)</f>
        <v>2254.2200000000003</v>
      </c>
      <c r="I123" s="14">
        <f>IF(5 = Q123, AA123 * -1, AA123)</f>
        <v>1636.95</v>
      </c>
      <c r="J123" s="14">
        <f>IF(5 = Q123, AB123 * -1, AB123)</f>
        <v>1755.02</v>
      </c>
      <c r="K123" s="14">
        <f>IF(5 = Q123, AC123 * -1, AC123)</f>
        <v>-142.26999999999998</v>
      </c>
      <c r="L123" s="14">
        <f>IF(5 = Q123, AD123 * -1, AD123)</f>
        <v>487.57</v>
      </c>
      <c r="M123" s="14">
        <f>IF(5 = Q123, AE123 * -1, AE123)</f>
        <v>-162.12</v>
      </c>
      <c r="N123" s="14">
        <f>IF(5 = Q123, AF123 * -1, AF123)</f>
        <v>2569.38</v>
      </c>
      <c r="O123" s="14">
        <f>IF(5 = Q123, AG123 * -1, AG123)</f>
        <v>14122.27</v>
      </c>
      <c r="P123" s="33">
        <f>O123/94</f>
        <v>150.23691489361701</v>
      </c>
      <c r="Q123" s="12">
        <v>5</v>
      </c>
      <c r="R123" s="11" t="str">
        <f>R122</f>
        <v>Sunrise on the Rail</v>
      </c>
      <c r="S123" s="11" t="str">
        <f>S122</f>
        <v>c1453p006554</v>
      </c>
      <c r="T123" s="12">
        <f>T122</f>
        <v>0</v>
      </c>
      <c r="U123" s="13">
        <f t="shared" ref="U123:AG123" si="73">SUM(U99:U122)</f>
        <v>-911.19</v>
      </c>
      <c r="V123" s="13">
        <f t="shared" si="73"/>
        <v>-1159.9299999999998</v>
      </c>
      <c r="W123" s="13">
        <f t="shared" si="73"/>
        <v>-741.09</v>
      </c>
      <c r="X123" s="13">
        <f t="shared" si="73"/>
        <v>-1590.53</v>
      </c>
      <c r="Y123" s="13">
        <f t="shared" si="73"/>
        <v>-1320.78</v>
      </c>
      <c r="Z123" s="13">
        <f t="shared" si="73"/>
        <v>-2254.2200000000003</v>
      </c>
      <c r="AA123" s="13">
        <f t="shared" si="73"/>
        <v>-1636.95</v>
      </c>
      <c r="AB123" s="13">
        <f t="shared" si="73"/>
        <v>-1755.02</v>
      </c>
      <c r="AC123" s="13">
        <f t="shared" si="73"/>
        <v>142.26999999999998</v>
      </c>
      <c r="AD123" s="13">
        <f t="shared" si="73"/>
        <v>-487.57</v>
      </c>
      <c r="AE123" s="13">
        <f t="shared" si="73"/>
        <v>162.12</v>
      </c>
      <c r="AF123" s="13">
        <f t="shared" si="73"/>
        <v>-2569.38</v>
      </c>
      <c r="AG123" s="13">
        <f t="shared" si="73"/>
        <v>-14122.27</v>
      </c>
    </row>
    <row r="125" spans="1:33">
      <c r="A125" s="26" t="s">
        <v>414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</row>
    <row r="126" spans="1:33">
      <c r="A126" s="22" t="s">
        <v>415</v>
      </c>
      <c r="B126" s="16" t="s">
        <v>416</v>
      </c>
      <c r="C126" s="19">
        <v>0</v>
      </c>
      <c r="D126" s="19">
        <v>0</v>
      </c>
      <c r="E126" s="19">
        <v>0</v>
      </c>
      <c r="F126" s="19">
        <v>195</v>
      </c>
      <c r="G126" s="19">
        <v>0</v>
      </c>
      <c r="H126" s="19">
        <v>410</v>
      </c>
      <c r="I126" s="19">
        <v>0</v>
      </c>
      <c r="J126" s="19">
        <v>0</v>
      </c>
      <c r="K126" s="19">
        <v>0</v>
      </c>
      <c r="L126" s="19">
        <v>0</v>
      </c>
      <c r="M126" s="19">
        <v>140</v>
      </c>
      <c r="N126" s="19">
        <v>0</v>
      </c>
      <c r="O126" s="19">
        <v>745</v>
      </c>
      <c r="Q126" s="17">
        <v>5</v>
      </c>
      <c r="R126" s="16" t="s">
        <v>417</v>
      </c>
      <c r="S126" s="16" t="s">
        <v>418</v>
      </c>
      <c r="U126" s="18">
        <f t="shared" ref="U126:U131" si="74">IF(5 = Q126, C126 * -1, C126)</f>
        <v>0</v>
      </c>
      <c r="V126" s="18">
        <f t="shared" ref="V126:V131" si="75">IF(5 = Q126, D126 * -1, D126)</f>
        <v>0</v>
      </c>
      <c r="W126" s="18">
        <f t="shared" ref="W126:W131" si="76">IF(5 = Q126, E126 * -1, E126)</f>
        <v>0</v>
      </c>
      <c r="X126" s="18">
        <f t="shared" ref="X126:X131" si="77">IF(5 = Q126, F126 * -1, F126)</f>
        <v>-195</v>
      </c>
      <c r="Y126" s="18">
        <f t="shared" ref="Y126:Y131" si="78">IF(5 = Q126, G126 * -1, G126)</f>
        <v>0</v>
      </c>
      <c r="Z126" s="18">
        <f t="shared" ref="Z126:Z131" si="79">IF(5 = Q126, H126 * -1, H126)</f>
        <v>-410</v>
      </c>
      <c r="AA126" s="18">
        <f t="shared" ref="AA126:AA131" si="80">IF(5 = Q126, I126 * -1, I126)</f>
        <v>0</v>
      </c>
      <c r="AB126" s="18">
        <f t="shared" ref="AB126:AB131" si="81">IF(5 = Q126, J126 * -1, J126)</f>
        <v>0</v>
      </c>
      <c r="AC126" s="18">
        <f t="shared" ref="AC126:AC131" si="82">IF(5 = Q126, K126 * -1, K126)</f>
        <v>0</v>
      </c>
      <c r="AD126" s="18">
        <f t="shared" ref="AD126:AD131" si="83">IF(5 = Q126, L126 * -1, L126)</f>
        <v>0</v>
      </c>
      <c r="AE126" s="18">
        <f t="shared" ref="AE126:AE131" si="84">IF(5 = Q126, M126 * -1, M126)</f>
        <v>-140</v>
      </c>
      <c r="AF126" s="18">
        <f t="shared" ref="AF126:AF131" si="85">IF(5 = Q126, N126 * -1, N126)</f>
        <v>0</v>
      </c>
      <c r="AG126" s="18">
        <f t="shared" ref="AG126:AG131" si="86">IF(5 = Q126, O126 * -1, O126)</f>
        <v>-745</v>
      </c>
    </row>
    <row r="127" spans="1:33">
      <c r="A127" s="22" t="s">
        <v>419</v>
      </c>
      <c r="B127" s="16" t="s">
        <v>420</v>
      </c>
      <c r="C127" s="19">
        <v>0</v>
      </c>
      <c r="D127" s="19">
        <v>0</v>
      </c>
      <c r="E127" s="19">
        <v>130</v>
      </c>
      <c r="F127" s="19">
        <v>0</v>
      </c>
      <c r="G127" s="19">
        <v>340</v>
      </c>
      <c r="H127" s="19">
        <v>360</v>
      </c>
      <c r="I127" s="19">
        <v>0</v>
      </c>
      <c r="J127" s="19">
        <v>80</v>
      </c>
      <c r="K127" s="19">
        <v>520</v>
      </c>
      <c r="L127" s="19">
        <v>80</v>
      </c>
      <c r="M127" s="19">
        <v>0</v>
      </c>
      <c r="N127" s="19">
        <v>0</v>
      </c>
      <c r="O127" s="19">
        <v>1510</v>
      </c>
      <c r="Q127" s="17">
        <v>5</v>
      </c>
      <c r="R127" s="16" t="s">
        <v>421</v>
      </c>
      <c r="S127" s="16" t="s">
        <v>422</v>
      </c>
      <c r="U127" s="18">
        <f t="shared" si="74"/>
        <v>0</v>
      </c>
      <c r="V127" s="18">
        <f t="shared" si="75"/>
        <v>0</v>
      </c>
      <c r="W127" s="18">
        <f t="shared" si="76"/>
        <v>-130</v>
      </c>
      <c r="X127" s="18">
        <f t="shared" si="77"/>
        <v>0</v>
      </c>
      <c r="Y127" s="18">
        <f t="shared" si="78"/>
        <v>-340</v>
      </c>
      <c r="Z127" s="18">
        <f t="shared" si="79"/>
        <v>-360</v>
      </c>
      <c r="AA127" s="18">
        <f t="shared" si="80"/>
        <v>0</v>
      </c>
      <c r="AB127" s="18">
        <f t="shared" si="81"/>
        <v>-80</v>
      </c>
      <c r="AC127" s="18">
        <f t="shared" si="82"/>
        <v>-520</v>
      </c>
      <c r="AD127" s="18">
        <f t="shared" si="83"/>
        <v>-80</v>
      </c>
      <c r="AE127" s="18">
        <f t="shared" si="84"/>
        <v>0</v>
      </c>
      <c r="AF127" s="18">
        <f t="shared" si="85"/>
        <v>0</v>
      </c>
      <c r="AG127" s="18">
        <f t="shared" si="86"/>
        <v>-1510</v>
      </c>
    </row>
    <row r="128" spans="1:33">
      <c r="A128" s="22" t="s">
        <v>423</v>
      </c>
      <c r="B128" s="16" t="s">
        <v>424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55</v>
      </c>
      <c r="M128" s="19">
        <v>0</v>
      </c>
      <c r="N128" s="19">
        <v>0</v>
      </c>
      <c r="O128" s="19">
        <v>55</v>
      </c>
      <c r="Q128" s="17">
        <v>5</v>
      </c>
      <c r="R128" s="16" t="s">
        <v>425</v>
      </c>
      <c r="S128" s="16" t="s">
        <v>426</v>
      </c>
      <c r="U128" s="18">
        <f t="shared" si="74"/>
        <v>0</v>
      </c>
      <c r="V128" s="18">
        <f t="shared" si="75"/>
        <v>0</v>
      </c>
      <c r="W128" s="18">
        <f t="shared" si="76"/>
        <v>0</v>
      </c>
      <c r="X128" s="18">
        <f t="shared" si="77"/>
        <v>0</v>
      </c>
      <c r="Y128" s="18">
        <f t="shared" si="78"/>
        <v>0</v>
      </c>
      <c r="Z128" s="18">
        <f t="shared" si="79"/>
        <v>0</v>
      </c>
      <c r="AA128" s="18">
        <f t="shared" si="80"/>
        <v>0</v>
      </c>
      <c r="AB128" s="18">
        <f t="shared" si="81"/>
        <v>0</v>
      </c>
      <c r="AC128" s="18">
        <f t="shared" si="82"/>
        <v>0</v>
      </c>
      <c r="AD128" s="18">
        <f t="shared" si="83"/>
        <v>-55</v>
      </c>
      <c r="AE128" s="18">
        <f t="shared" si="84"/>
        <v>0</v>
      </c>
      <c r="AF128" s="18">
        <f t="shared" si="85"/>
        <v>0</v>
      </c>
      <c r="AG128" s="18">
        <f t="shared" si="86"/>
        <v>-55</v>
      </c>
    </row>
    <row r="129" spans="1:33">
      <c r="A129" s="22" t="s">
        <v>427</v>
      </c>
      <c r="B129" s="16" t="s">
        <v>428</v>
      </c>
      <c r="C129" s="19">
        <v>0</v>
      </c>
      <c r="D129" s="19">
        <v>0</v>
      </c>
      <c r="E129" s="19">
        <v>18.07</v>
      </c>
      <c r="F129" s="19">
        <v>0</v>
      </c>
      <c r="G129" s="19">
        <v>109.92</v>
      </c>
      <c r="H129" s="19">
        <v>0</v>
      </c>
      <c r="I129" s="19">
        <v>278.33999999999997</v>
      </c>
      <c r="J129" s="19">
        <v>25.51</v>
      </c>
      <c r="K129" s="19">
        <v>120.02</v>
      </c>
      <c r="L129" s="19">
        <v>0</v>
      </c>
      <c r="M129" s="19">
        <v>0</v>
      </c>
      <c r="N129" s="19">
        <v>447.11</v>
      </c>
      <c r="O129" s="19">
        <v>998.97</v>
      </c>
      <c r="Q129" s="17">
        <v>5</v>
      </c>
      <c r="R129" s="16" t="s">
        <v>429</v>
      </c>
      <c r="S129" s="16" t="s">
        <v>430</v>
      </c>
      <c r="U129" s="18">
        <f t="shared" si="74"/>
        <v>0</v>
      </c>
      <c r="V129" s="18">
        <f t="shared" si="75"/>
        <v>0</v>
      </c>
      <c r="W129" s="18">
        <f t="shared" si="76"/>
        <v>-18.07</v>
      </c>
      <c r="X129" s="18">
        <f t="shared" si="77"/>
        <v>0</v>
      </c>
      <c r="Y129" s="18">
        <f t="shared" si="78"/>
        <v>-109.92</v>
      </c>
      <c r="Z129" s="18">
        <f t="shared" si="79"/>
        <v>0</v>
      </c>
      <c r="AA129" s="18">
        <f t="shared" si="80"/>
        <v>-278.33999999999997</v>
      </c>
      <c r="AB129" s="18">
        <f t="shared" si="81"/>
        <v>-25.51</v>
      </c>
      <c r="AC129" s="18">
        <f t="shared" si="82"/>
        <v>-120.02</v>
      </c>
      <c r="AD129" s="18">
        <f t="shared" si="83"/>
        <v>0</v>
      </c>
      <c r="AE129" s="18">
        <f t="shared" si="84"/>
        <v>0</v>
      </c>
      <c r="AF129" s="18">
        <f t="shared" si="85"/>
        <v>-447.11</v>
      </c>
      <c r="AG129" s="18">
        <f t="shared" si="86"/>
        <v>-998.97</v>
      </c>
    </row>
    <row r="130" spans="1:33">
      <c r="A130" s="22" t="s">
        <v>431</v>
      </c>
      <c r="B130" s="16" t="s">
        <v>432</v>
      </c>
      <c r="C130" s="19">
        <v>354.96</v>
      </c>
      <c r="D130" s="19">
        <v>124.43</v>
      </c>
      <c r="E130" s="19">
        <v>6.45</v>
      </c>
      <c r="F130" s="19">
        <v>212.46</v>
      </c>
      <c r="G130" s="19">
        <v>0</v>
      </c>
      <c r="H130" s="19">
        <v>0</v>
      </c>
      <c r="I130" s="19">
        <v>113.55</v>
      </c>
      <c r="J130" s="19">
        <v>0</v>
      </c>
      <c r="K130" s="19">
        <v>0</v>
      </c>
      <c r="L130" s="19">
        <v>82.8</v>
      </c>
      <c r="M130" s="19">
        <v>0</v>
      </c>
      <c r="N130" s="19">
        <v>0</v>
      </c>
      <c r="O130" s="19">
        <v>894.65</v>
      </c>
      <c r="Q130" s="17">
        <v>5</v>
      </c>
      <c r="R130" s="16" t="s">
        <v>433</v>
      </c>
      <c r="S130" s="16" t="s">
        <v>434</v>
      </c>
      <c r="U130" s="18">
        <f t="shared" si="74"/>
        <v>-354.96</v>
      </c>
      <c r="V130" s="18">
        <f t="shared" si="75"/>
        <v>-124.43</v>
      </c>
      <c r="W130" s="18">
        <f t="shared" si="76"/>
        <v>-6.45</v>
      </c>
      <c r="X130" s="18">
        <f t="shared" si="77"/>
        <v>-212.46</v>
      </c>
      <c r="Y130" s="18">
        <f t="shared" si="78"/>
        <v>0</v>
      </c>
      <c r="Z130" s="18">
        <f t="shared" si="79"/>
        <v>0</v>
      </c>
      <c r="AA130" s="18">
        <f t="shared" si="80"/>
        <v>-113.55</v>
      </c>
      <c r="AB130" s="18">
        <f t="shared" si="81"/>
        <v>0</v>
      </c>
      <c r="AC130" s="18">
        <f t="shared" si="82"/>
        <v>0</v>
      </c>
      <c r="AD130" s="18">
        <f t="shared" si="83"/>
        <v>-82.8</v>
      </c>
      <c r="AE130" s="18">
        <f t="shared" si="84"/>
        <v>0</v>
      </c>
      <c r="AF130" s="18">
        <f t="shared" si="85"/>
        <v>0</v>
      </c>
      <c r="AG130" s="18">
        <f t="shared" si="86"/>
        <v>-894.65</v>
      </c>
    </row>
    <row r="131" spans="1:33">
      <c r="A131" s="22" t="s">
        <v>435</v>
      </c>
      <c r="B131" s="16" t="s">
        <v>436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2.5099999999999998</v>
      </c>
      <c r="M131" s="19">
        <v>118.81</v>
      </c>
      <c r="N131" s="19">
        <v>0</v>
      </c>
      <c r="O131" s="19">
        <v>121.32</v>
      </c>
      <c r="Q131" s="17">
        <v>5</v>
      </c>
      <c r="R131" s="16" t="s">
        <v>437</v>
      </c>
      <c r="S131" s="16" t="s">
        <v>438</v>
      </c>
      <c r="U131" s="18">
        <f t="shared" si="74"/>
        <v>0</v>
      </c>
      <c r="V131" s="18">
        <f t="shared" si="75"/>
        <v>0</v>
      </c>
      <c r="W131" s="18">
        <f t="shared" si="76"/>
        <v>0</v>
      </c>
      <c r="X131" s="18">
        <f t="shared" si="77"/>
        <v>0</v>
      </c>
      <c r="Y131" s="18">
        <f t="shared" si="78"/>
        <v>0</v>
      </c>
      <c r="Z131" s="18">
        <f t="shared" si="79"/>
        <v>0</v>
      </c>
      <c r="AA131" s="18">
        <f t="shared" si="80"/>
        <v>0</v>
      </c>
      <c r="AB131" s="18">
        <f t="shared" si="81"/>
        <v>0</v>
      </c>
      <c r="AC131" s="18">
        <f t="shared" si="82"/>
        <v>0</v>
      </c>
      <c r="AD131" s="18">
        <f t="shared" si="83"/>
        <v>-2.5099999999999998</v>
      </c>
      <c r="AE131" s="18">
        <f t="shared" si="84"/>
        <v>-118.81</v>
      </c>
      <c r="AF131" s="18">
        <f t="shared" si="85"/>
        <v>0</v>
      </c>
      <c r="AG131" s="18">
        <f t="shared" si="86"/>
        <v>-121.32</v>
      </c>
    </row>
    <row r="132" spans="1:33">
      <c r="B132" s="15" t="s">
        <v>439</v>
      </c>
      <c r="C132" s="14">
        <f>IF(5 = Q132, U132 * -1, U132)</f>
        <v>354.96</v>
      </c>
      <c r="D132" s="14">
        <f>IF(5 = Q132, V132 * -1, V132)</f>
        <v>124.43</v>
      </c>
      <c r="E132" s="14">
        <f>IF(5 = Q132, W132 * -1, W132)</f>
        <v>154.51999999999998</v>
      </c>
      <c r="F132" s="14">
        <f>IF(5 = Q132, X132 * -1, X132)</f>
        <v>407.46000000000004</v>
      </c>
      <c r="G132" s="14">
        <f>IF(5 = Q132, Y132 * -1, Y132)</f>
        <v>449.92</v>
      </c>
      <c r="H132" s="14">
        <f>IF(5 = Q132, Z132 * -1, Z132)</f>
        <v>770</v>
      </c>
      <c r="I132" s="14">
        <f>IF(5 = Q132, AA132 * -1, AA132)</f>
        <v>391.89</v>
      </c>
      <c r="J132" s="14">
        <f>IF(5 = Q132, AB132 * -1, AB132)</f>
        <v>105.51</v>
      </c>
      <c r="K132" s="14">
        <f>IF(5 = Q132, AC132 * -1, AC132)</f>
        <v>640.02</v>
      </c>
      <c r="L132" s="14">
        <f>IF(5 = Q132, AD132 * -1, AD132)</f>
        <v>220.31</v>
      </c>
      <c r="M132" s="14">
        <f>IF(5 = Q132, AE132 * -1, AE132)</f>
        <v>258.81</v>
      </c>
      <c r="N132" s="14">
        <f>IF(5 = Q132, AF132 * -1, AF132)</f>
        <v>447.11</v>
      </c>
      <c r="O132" s="14">
        <f>IF(5 = Q132, AG132 * -1, AG132)</f>
        <v>4324.9399999999996</v>
      </c>
      <c r="P132" s="33">
        <f>O132/94</f>
        <v>46.01</v>
      </c>
      <c r="Q132" s="12">
        <v>5</v>
      </c>
      <c r="R132" s="11" t="str">
        <f>R131</f>
        <v>Sunrise on the Rail</v>
      </c>
      <c r="S132" s="11" t="str">
        <f>S131</f>
        <v>c1453p006554</v>
      </c>
      <c r="T132" s="12">
        <f>T131</f>
        <v>0</v>
      </c>
      <c r="U132" s="13">
        <f t="shared" ref="U132:AG132" si="87">SUM(U126:U131)</f>
        <v>-354.96</v>
      </c>
      <c r="V132" s="13">
        <f t="shared" si="87"/>
        <v>-124.43</v>
      </c>
      <c r="W132" s="13">
        <f t="shared" si="87"/>
        <v>-154.51999999999998</v>
      </c>
      <c r="X132" s="13">
        <f t="shared" si="87"/>
        <v>-407.46000000000004</v>
      </c>
      <c r="Y132" s="13">
        <f t="shared" si="87"/>
        <v>-449.92</v>
      </c>
      <c r="Z132" s="13">
        <f t="shared" si="87"/>
        <v>-770</v>
      </c>
      <c r="AA132" s="13">
        <f t="shared" si="87"/>
        <v>-391.89</v>
      </c>
      <c r="AB132" s="13">
        <f t="shared" si="87"/>
        <v>-105.51</v>
      </c>
      <c r="AC132" s="13">
        <f t="shared" si="87"/>
        <v>-640.02</v>
      </c>
      <c r="AD132" s="13">
        <f t="shared" si="87"/>
        <v>-220.31</v>
      </c>
      <c r="AE132" s="13">
        <f t="shared" si="87"/>
        <v>-258.81</v>
      </c>
      <c r="AF132" s="13">
        <f t="shared" si="87"/>
        <v>-447.11</v>
      </c>
      <c r="AG132" s="13">
        <f t="shared" si="87"/>
        <v>-4324.9399999999996</v>
      </c>
    </row>
    <row r="134" spans="1:33">
      <c r="A134" s="26" t="s">
        <v>440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</row>
    <row r="135" spans="1:33">
      <c r="A135" s="22" t="s">
        <v>441</v>
      </c>
      <c r="B135" s="16" t="s">
        <v>442</v>
      </c>
      <c r="C135" s="19">
        <v>2010.95</v>
      </c>
      <c r="D135" s="19">
        <v>1449.95</v>
      </c>
      <c r="E135" s="19">
        <v>1449.95</v>
      </c>
      <c r="F135" s="19">
        <v>2104.9499999999998</v>
      </c>
      <c r="G135" s="19">
        <v>1009.95</v>
      </c>
      <c r="H135" s="19">
        <v>1449.95</v>
      </c>
      <c r="I135" s="19">
        <v>1449.95</v>
      </c>
      <c r="J135" s="19">
        <v>1449.95</v>
      </c>
      <c r="K135" s="19">
        <v>1654.9</v>
      </c>
      <c r="L135" s="19">
        <v>945</v>
      </c>
      <c r="M135" s="19">
        <v>1449.95</v>
      </c>
      <c r="N135" s="19">
        <v>1654.9</v>
      </c>
      <c r="O135" s="19">
        <v>18080.349999999999</v>
      </c>
      <c r="Q135" s="17">
        <v>5</v>
      </c>
      <c r="R135" s="16" t="s">
        <v>443</v>
      </c>
      <c r="S135" s="16" t="s">
        <v>444</v>
      </c>
      <c r="U135" s="18">
        <f>IF(5 = Q135, C135 * -1, C135)</f>
        <v>-2010.95</v>
      </c>
      <c r="V135" s="18">
        <f>IF(5 = Q135, D135 * -1, D135)</f>
        <v>-1449.95</v>
      </c>
      <c r="W135" s="18">
        <f>IF(5 = Q135, E135 * -1, E135)</f>
        <v>-1449.95</v>
      </c>
      <c r="X135" s="18">
        <f>IF(5 = Q135, F135 * -1, F135)</f>
        <v>-2104.9499999999998</v>
      </c>
      <c r="Y135" s="18">
        <f>IF(5 = Q135, G135 * -1, G135)</f>
        <v>-1009.95</v>
      </c>
      <c r="Z135" s="18">
        <f>IF(5 = Q135, H135 * -1, H135)</f>
        <v>-1449.95</v>
      </c>
      <c r="AA135" s="18">
        <f>IF(5 = Q135, I135 * -1, I135)</f>
        <v>-1449.95</v>
      </c>
      <c r="AB135" s="18">
        <f>IF(5 = Q135, J135 * -1, J135)</f>
        <v>-1449.95</v>
      </c>
      <c r="AC135" s="18">
        <f>IF(5 = Q135, K135 * -1, K135)</f>
        <v>-1654.9</v>
      </c>
      <c r="AD135" s="18">
        <f>IF(5 = Q135, L135 * -1, L135)</f>
        <v>-945</v>
      </c>
      <c r="AE135" s="18">
        <f>IF(5 = Q135, M135 * -1, M135)</f>
        <v>-1449.95</v>
      </c>
      <c r="AF135" s="18">
        <f>IF(5 = Q135, N135 * -1, N135)</f>
        <v>-1654.9</v>
      </c>
      <c r="AG135" s="18">
        <f>IF(5 = Q135, O135 * -1, O135)</f>
        <v>-18080.349999999999</v>
      </c>
    </row>
    <row r="136" spans="1:33">
      <c r="A136" s="22" t="s">
        <v>445</v>
      </c>
      <c r="B136" s="16" t="s">
        <v>446</v>
      </c>
      <c r="C136" s="19">
        <v>0</v>
      </c>
      <c r="D136" s="19">
        <v>0</v>
      </c>
      <c r="E136" s="19">
        <v>0</v>
      </c>
      <c r="F136" s="19">
        <v>339</v>
      </c>
      <c r="G136" s="19">
        <v>645</v>
      </c>
      <c r="H136" s="19">
        <v>757.5</v>
      </c>
      <c r="I136" s="19">
        <v>0</v>
      </c>
      <c r="J136" s="19">
        <v>0</v>
      </c>
      <c r="K136" s="19">
        <v>0</v>
      </c>
      <c r="L136" s="19">
        <v>339</v>
      </c>
      <c r="M136" s="19">
        <v>0</v>
      </c>
      <c r="N136" s="19">
        <v>0</v>
      </c>
      <c r="O136" s="19">
        <v>2080.5</v>
      </c>
      <c r="Q136" s="17">
        <v>5</v>
      </c>
      <c r="R136" s="16" t="s">
        <v>447</v>
      </c>
      <c r="S136" s="16" t="s">
        <v>448</v>
      </c>
      <c r="U136" s="18">
        <f>IF(5 = Q136, C136 * -1, C136)</f>
        <v>0</v>
      </c>
      <c r="V136" s="18">
        <f>IF(5 = Q136, D136 * -1, D136)</f>
        <v>0</v>
      </c>
      <c r="W136" s="18">
        <f>IF(5 = Q136, E136 * -1, E136)</f>
        <v>0</v>
      </c>
      <c r="X136" s="18">
        <f>IF(5 = Q136, F136 * -1, F136)</f>
        <v>-339</v>
      </c>
      <c r="Y136" s="18">
        <f>IF(5 = Q136, G136 * -1, G136)</f>
        <v>-645</v>
      </c>
      <c r="Z136" s="18">
        <f>IF(5 = Q136, H136 * -1, H136)</f>
        <v>-757.5</v>
      </c>
      <c r="AA136" s="18">
        <f>IF(5 = Q136, I136 * -1, I136)</f>
        <v>0</v>
      </c>
      <c r="AB136" s="18">
        <f>IF(5 = Q136, J136 * -1, J136)</f>
        <v>0</v>
      </c>
      <c r="AC136" s="18">
        <f>IF(5 = Q136, K136 * -1, K136)</f>
        <v>0</v>
      </c>
      <c r="AD136" s="18">
        <f>IF(5 = Q136, L136 * -1, L136)</f>
        <v>-339</v>
      </c>
      <c r="AE136" s="18">
        <f>IF(5 = Q136, M136 * -1, M136)</f>
        <v>0</v>
      </c>
      <c r="AF136" s="18">
        <f>IF(5 = Q136, N136 * -1, N136)</f>
        <v>0</v>
      </c>
      <c r="AG136" s="18">
        <f>IF(5 = Q136, O136 * -1, O136)</f>
        <v>-2080.5</v>
      </c>
    </row>
    <row r="137" spans="1:33">
      <c r="A137" s="22" t="s">
        <v>449</v>
      </c>
      <c r="B137" s="16" t="s">
        <v>450</v>
      </c>
      <c r="C137" s="19">
        <v>269.25</v>
      </c>
      <c r="D137" s="19">
        <v>210</v>
      </c>
      <c r="E137" s="19">
        <v>210</v>
      </c>
      <c r="F137" s="19">
        <v>383.06</v>
      </c>
      <c r="G137" s="19">
        <v>233.26</v>
      </c>
      <c r="H137" s="19">
        <v>210</v>
      </c>
      <c r="I137" s="19">
        <v>232.73</v>
      </c>
      <c r="J137" s="19">
        <v>342.31</v>
      </c>
      <c r="K137" s="19">
        <v>421.25</v>
      </c>
      <c r="L137" s="19">
        <v>253.74</v>
      </c>
      <c r="M137" s="19">
        <v>231.74</v>
      </c>
      <c r="N137" s="19">
        <v>107.23</v>
      </c>
      <c r="O137" s="19">
        <v>3104.57</v>
      </c>
      <c r="Q137" s="17">
        <v>5</v>
      </c>
      <c r="R137" s="16" t="s">
        <v>451</v>
      </c>
      <c r="S137" s="16" t="s">
        <v>452</v>
      </c>
      <c r="U137" s="18">
        <f>IF(5 = Q137, C137 * -1, C137)</f>
        <v>-269.25</v>
      </c>
      <c r="V137" s="18">
        <f>IF(5 = Q137, D137 * -1, D137)</f>
        <v>-210</v>
      </c>
      <c r="W137" s="18">
        <f>IF(5 = Q137, E137 * -1, E137)</f>
        <v>-210</v>
      </c>
      <c r="X137" s="18">
        <f>IF(5 = Q137, F137 * -1, F137)</f>
        <v>-383.06</v>
      </c>
      <c r="Y137" s="18">
        <f>IF(5 = Q137, G137 * -1, G137)</f>
        <v>-233.26</v>
      </c>
      <c r="Z137" s="18">
        <f>IF(5 = Q137, H137 * -1, H137)</f>
        <v>-210</v>
      </c>
      <c r="AA137" s="18">
        <f>IF(5 = Q137, I137 * -1, I137)</f>
        <v>-232.73</v>
      </c>
      <c r="AB137" s="18">
        <f>IF(5 = Q137, J137 * -1, J137)</f>
        <v>-342.31</v>
      </c>
      <c r="AC137" s="18">
        <f>IF(5 = Q137, K137 * -1, K137)</f>
        <v>-421.25</v>
      </c>
      <c r="AD137" s="18">
        <f>IF(5 = Q137, L137 * -1, L137)</f>
        <v>-253.74</v>
      </c>
      <c r="AE137" s="18">
        <f>IF(5 = Q137, M137 * -1, M137)</f>
        <v>-231.74</v>
      </c>
      <c r="AF137" s="18">
        <f>IF(5 = Q137, N137 * -1, N137)</f>
        <v>-107.23</v>
      </c>
      <c r="AG137" s="18">
        <f>IF(5 = Q137, O137 * -1, O137)</f>
        <v>-3104.57</v>
      </c>
    </row>
    <row r="138" spans="1:33">
      <c r="A138" s="22" t="s">
        <v>453</v>
      </c>
      <c r="B138" s="16" t="s">
        <v>454</v>
      </c>
      <c r="C138" s="19">
        <v>200</v>
      </c>
      <c r="D138" s="19">
        <v>0</v>
      </c>
      <c r="E138" s="19">
        <v>0</v>
      </c>
      <c r="F138" s="19">
        <v>0</v>
      </c>
      <c r="G138" s="19">
        <v>0</v>
      </c>
      <c r="H138" s="19">
        <v>400</v>
      </c>
      <c r="I138" s="19">
        <v>200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800</v>
      </c>
      <c r="Q138" s="17">
        <v>5</v>
      </c>
      <c r="R138" s="16" t="s">
        <v>455</v>
      </c>
      <c r="S138" s="16" t="s">
        <v>456</v>
      </c>
      <c r="U138" s="18">
        <f>IF(5 = Q138, C138 * -1, C138)</f>
        <v>-200</v>
      </c>
      <c r="V138" s="18">
        <f>IF(5 = Q138, D138 * -1, D138)</f>
        <v>0</v>
      </c>
      <c r="W138" s="18">
        <f>IF(5 = Q138, E138 * -1, E138)</f>
        <v>0</v>
      </c>
      <c r="X138" s="18">
        <f>IF(5 = Q138, F138 * -1, F138)</f>
        <v>0</v>
      </c>
      <c r="Y138" s="18">
        <f>IF(5 = Q138, G138 * -1, G138)</f>
        <v>0</v>
      </c>
      <c r="Z138" s="18">
        <f>IF(5 = Q138, H138 * -1, H138)</f>
        <v>-400</v>
      </c>
      <c r="AA138" s="18">
        <f>IF(5 = Q138, I138 * -1, I138)</f>
        <v>-200</v>
      </c>
      <c r="AB138" s="18">
        <f>IF(5 = Q138, J138 * -1, J138)</f>
        <v>0</v>
      </c>
      <c r="AC138" s="18">
        <f>IF(5 = Q138, K138 * -1, K138)</f>
        <v>0</v>
      </c>
      <c r="AD138" s="18">
        <f>IF(5 = Q138, L138 * -1, L138)</f>
        <v>0</v>
      </c>
      <c r="AE138" s="18">
        <f>IF(5 = Q138, M138 * -1, M138)</f>
        <v>0</v>
      </c>
      <c r="AF138" s="18">
        <f>IF(5 = Q138, N138 * -1, N138)</f>
        <v>0</v>
      </c>
      <c r="AG138" s="18">
        <f>IF(5 = Q138, O138 * -1, O138)</f>
        <v>-800</v>
      </c>
    </row>
    <row r="139" spans="1:33">
      <c r="A139" s="22" t="s">
        <v>457</v>
      </c>
      <c r="B139" s="16" t="s">
        <v>458</v>
      </c>
      <c r="C139" s="19">
        <v>27.04</v>
      </c>
      <c r="D139" s="19">
        <v>59.8</v>
      </c>
      <c r="E139" s="19">
        <v>0</v>
      </c>
      <c r="F139" s="19">
        <v>37.979999999999997</v>
      </c>
      <c r="G139" s="19">
        <v>0</v>
      </c>
      <c r="H139" s="19">
        <v>20.99</v>
      </c>
      <c r="I139" s="19">
        <v>0</v>
      </c>
      <c r="J139" s="19">
        <v>38.75</v>
      </c>
      <c r="K139" s="19">
        <v>0</v>
      </c>
      <c r="L139" s="19">
        <v>0</v>
      </c>
      <c r="M139" s="19">
        <v>0</v>
      </c>
      <c r="N139" s="19">
        <v>0</v>
      </c>
      <c r="O139" s="19">
        <v>184.56</v>
      </c>
      <c r="Q139" s="17">
        <v>5</v>
      </c>
      <c r="R139" s="16" t="s">
        <v>459</v>
      </c>
      <c r="S139" s="16" t="s">
        <v>460</v>
      </c>
      <c r="U139" s="18">
        <f>IF(5 = Q139, C139 * -1, C139)</f>
        <v>-27.04</v>
      </c>
      <c r="V139" s="18">
        <f>IF(5 = Q139, D139 * -1, D139)</f>
        <v>-59.8</v>
      </c>
      <c r="W139" s="18">
        <f>IF(5 = Q139, E139 * -1, E139)</f>
        <v>0</v>
      </c>
      <c r="X139" s="18">
        <f>IF(5 = Q139, F139 * -1, F139)</f>
        <v>-37.979999999999997</v>
      </c>
      <c r="Y139" s="18">
        <f>IF(5 = Q139, G139 * -1, G139)</f>
        <v>0</v>
      </c>
      <c r="Z139" s="18">
        <f>IF(5 = Q139, H139 * -1, H139)</f>
        <v>-20.99</v>
      </c>
      <c r="AA139" s="18">
        <f>IF(5 = Q139, I139 * -1, I139)</f>
        <v>0</v>
      </c>
      <c r="AB139" s="18">
        <f>IF(5 = Q139, J139 * -1, J139)</f>
        <v>-38.75</v>
      </c>
      <c r="AC139" s="18">
        <f>IF(5 = Q139, K139 * -1, K139)</f>
        <v>0</v>
      </c>
      <c r="AD139" s="18">
        <f>IF(5 = Q139, L139 * -1, L139)</f>
        <v>0</v>
      </c>
      <c r="AE139" s="18">
        <f>IF(5 = Q139, M139 * -1, M139)</f>
        <v>0</v>
      </c>
      <c r="AF139" s="18">
        <f>IF(5 = Q139, N139 * -1, N139)</f>
        <v>0</v>
      </c>
      <c r="AG139" s="18">
        <f>IF(5 = Q139, O139 * -1, O139)</f>
        <v>-184.56</v>
      </c>
    </row>
    <row r="140" spans="1:33">
      <c r="B140" s="15" t="s">
        <v>461</v>
      </c>
      <c r="C140" s="14">
        <f>IF(5 = Q140, U140 * -1, U140)</f>
        <v>2507.2399999999998</v>
      </c>
      <c r="D140" s="14">
        <f>IF(5 = Q140, V140 * -1, V140)</f>
        <v>1719.75</v>
      </c>
      <c r="E140" s="14">
        <f>IF(5 = Q140, W140 * -1, W140)</f>
        <v>1659.95</v>
      </c>
      <c r="F140" s="14">
        <f>IF(5 = Q140, X140 * -1, X140)</f>
        <v>2864.99</v>
      </c>
      <c r="G140" s="14">
        <f>IF(5 = Q140, Y140 * -1, Y140)</f>
        <v>1888.21</v>
      </c>
      <c r="H140" s="14">
        <f>IF(5 = Q140, Z140 * -1, Z140)</f>
        <v>2838.4399999999996</v>
      </c>
      <c r="I140" s="14">
        <f>IF(5 = Q140, AA140 * -1, AA140)</f>
        <v>1882.68</v>
      </c>
      <c r="J140" s="14">
        <f>IF(5 = Q140, AB140 * -1, AB140)</f>
        <v>1831.01</v>
      </c>
      <c r="K140" s="14">
        <f>IF(5 = Q140, AC140 * -1, AC140)</f>
        <v>2076.15</v>
      </c>
      <c r="L140" s="14">
        <f>IF(5 = Q140, AD140 * -1, AD140)</f>
        <v>1537.74</v>
      </c>
      <c r="M140" s="14">
        <f>IF(5 = Q140, AE140 * -1, AE140)</f>
        <v>1681.69</v>
      </c>
      <c r="N140" s="14">
        <f>IF(5 = Q140, AF140 * -1, AF140)</f>
        <v>1762.13</v>
      </c>
      <c r="O140" s="14">
        <f>IF(5 = Q140, AG140 * -1, AG140)</f>
        <v>24249.98</v>
      </c>
      <c r="Q140" s="12">
        <v>5</v>
      </c>
      <c r="R140" s="11" t="str">
        <f>R139</f>
        <v>Sunrise on the Rail</v>
      </c>
      <c r="S140" s="11" t="str">
        <f>S139</f>
        <v>c1453p006554</v>
      </c>
      <c r="T140" s="12">
        <f>T139</f>
        <v>0</v>
      </c>
      <c r="U140" s="13">
        <f t="shared" ref="U140:AG140" si="88">SUM(U135:U139)</f>
        <v>-2507.2399999999998</v>
      </c>
      <c r="V140" s="13">
        <f t="shared" si="88"/>
        <v>-1719.75</v>
      </c>
      <c r="W140" s="13">
        <f t="shared" si="88"/>
        <v>-1659.95</v>
      </c>
      <c r="X140" s="13">
        <f t="shared" si="88"/>
        <v>-2864.99</v>
      </c>
      <c r="Y140" s="13">
        <f t="shared" si="88"/>
        <v>-1888.21</v>
      </c>
      <c r="Z140" s="13">
        <f t="shared" si="88"/>
        <v>-2838.4399999999996</v>
      </c>
      <c r="AA140" s="13">
        <f t="shared" si="88"/>
        <v>-1882.68</v>
      </c>
      <c r="AB140" s="13">
        <f t="shared" si="88"/>
        <v>-1831.01</v>
      </c>
      <c r="AC140" s="13">
        <f t="shared" si="88"/>
        <v>-2076.15</v>
      </c>
      <c r="AD140" s="13">
        <f t="shared" si="88"/>
        <v>-1537.74</v>
      </c>
      <c r="AE140" s="13">
        <f t="shared" si="88"/>
        <v>-1681.69</v>
      </c>
      <c r="AF140" s="13">
        <f t="shared" si="88"/>
        <v>-1762.13</v>
      </c>
      <c r="AG140" s="13">
        <f t="shared" si="88"/>
        <v>-24249.98</v>
      </c>
    </row>
    <row r="142" spans="1:33">
      <c r="A142" s="26" t="s">
        <v>462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33">
      <c r="A143" s="22" t="s">
        <v>463</v>
      </c>
      <c r="B143" s="16" t="s">
        <v>464</v>
      </c>
      <c r="C143" s="19">
        <v>900</v>
      </c>
      <c r="D143" s="19">
        <v>509.08</v>
      </c>
      <c r="E143" s="19">
        <v>664.68</v>
      </c>
      <c r="F143" s="19">
        <v>441.32</v>
      </c>
      <c r="G143" s="19">
        <v>543.78</v>
      </c>
      <c r="H143" s="19">
        <v>407.62</v>
      </c>
      <c r="I143" s="19">
        <v>412.67</v>
      </c>
      <c r="J143" s="19">
        <v>1468.93</v>
      </c>
      <c r="K143" s="19">
        <v>1116.9100000000001</v>
      </c>
      <c r="L143" s="19">
        <v>1125</v>
      </c>
      <c r="M143" s="19">
        <v>708.99</v>
      </c>
      <c r="N143" s="19">
        <v>708</v>
      </c>
      <c r="O143" s="19">
        <v>9006.98</v>
      </c>
      <c r="Q143" s="17">
        <v>5</v>
      </c>
      <c r="R143" s="16" t="s">
        <v>465</v>
      </c>
      <c r="S143" s="16" t="s">
        <v>466</v>
      </c>
      <c r="U143" s="18">
        <f t="shared" ref="U143:U148" si="89">IF(5 = Q143, C143 * -1, C143)</f>
        <v>-900</v>
      </c>
      <c r="V143" s="18">
        <f t="shared" ref="V143:V148" si="90">IF(5 = Q143, D143 * -1, D143)</f>
        <v>-509.08</v>
      </c>
      <c r="W143" s="18">
        <f t="shared" ref="W143:W148" si="91">IF(5 = Q143, E143 * -1, E143)</f>
        <v>-664.68</v>
      </c>
      <c r="X143" s="18">
        <f t="shared" ref="X143:X148" si="92">IF(5 = Q143, F143 * -1, F143)</f>
        <v>-441.32</v>
      </c>
      <c r="Y143" s="18">
        <f t="shared" ref="Y143:Y148" si="93">IF(5 = Q143, G143 * -1, G143)</f>
        <v>-543.78</v>
      </c>
      <c r="Z143" s="18">
        <f t="shared" ref="Z143:Z148" si="94">IF(5 = Q143, H143 * -1, H143)</f>
        <v>-407.62</v>
      </c>
      <c r="AA143" s="18">
        <f t="shared" ref="AA143:AA148" si="95">IF(5 = Q143, I143 * -1, I143)</f>
        <v>-412.67</v>
      </c>
      <c r="AB143" s="18">
        <f t="shared" ref="AB143:AB148" si="96">IF(5 = Q143, J143 * -1, J143)</f>
        <v>-1468.93</v>
      </c>
      <c r="AC143" s="18">
        <f t="shared" ref="AC143:AC148" si="97">IF(5 = Q143, K143 * -1, K143)</f>
        <v>-1116.9100000000001</v>
      </c>
      <c r="AD143" s="18">
        <f t="shared" ref="AD143:AD148" si="98">IF(5 = Q143, L143 * -1, L143)</f>
        <v>-1125</v>
      </c>
      <c r="AE143" s="18">
        <f t="shared" ref="AE143:AE148" si="99">IF(5 = Q143, M143 * -1, M143)</f>
        <v>-708.99</v>
      </c>
      <c r="AF143" s="18">
        <f t="shared" ref="AF143:AF148" si="100">IF(5 = Q143, N143 * -1, N143)</f>
        <v>-708</v>
      </c>
      <c r="AG143" s="18">
        <f t="shared" ref="AG143:AG148" si="101">IF(5 = Q143, O143 * -1, O143)</f>
        <v>-9006.98</v>
      </c>
    </row>
    <row r="144" spans="1:33">
      <c r="A144" s="22" t="s">
        <v>467</v>
      </c>
      <c r="B144" s="16" t="s">
        <v>468</v>
      </c>
      <c r="C144" s="19">
        <v>166.69</v>
      </c>
      <c r="D144" s="19">
        <v>81.650000000000006</v>
      </c>
      <c r="E144" s="19">
        <v>223.18</v>
      </c>
      <c r="F144" s="19">
        <v>303.58999999999997</v>
      </c>
      <c r="G144" s="19">
        <v>428.79</v>
      </c>
      <c r="H144" s="19">
        <v>549.80999999999995</v>
      </c>
      <c r="I144" s="19">
        <v>848.65</v>
      </c>
      <c r="J144" s="19">
        <v>596.79999999999995</v>
      </c>
      <c r="K144" s="19">
        <v>550</v>
      </c>
      <c r="L144" s="19">
        <v>-423.56</v>
      </c>
      <c r="M144" s="19">
        <v>631.61</v>
      </c>
      <c r="N144" s="19">
        <v>631</v>
      </c>
      <c r="O144" s="19">
        <v>4588.21</v>
      </c>
      <c r="Q144" s="17">
        <v>5</v>
      </c>
      <c r="R144" s="16" t="s">
        <v>469</v>
      </c>
      <c r="S144" s="16" t="s">
        <v>470</v>
      </c>
      <c r="U144" s="18">
        <f t="shared" si="89"/>
        <v>-166.69</v>
      </c>
      <c r="V144" s="18">
        <f t="shared" si="90"/>
        <v>-81.650000000000006</v>
      </c>
      <c r="W144" s="18">
        <f t="shared" si="91"/>
        <v>-223.18</v>
      </c>
      <c r="X144" s="18">
        <f t="shared" si="92"/>
        <v>-303.58999999999997</v>
      </c>
      <c r="Y144" s="18">
        <f t="shared" si="93"/>
        <v>-428.79</v>
      </c>
      <c r="Z144" s="18">
        <f t="shared" si="94"/>
        <v>-549.80999999999995</v>
      </c>
      <c r="AA144" s="18">
        <f t="shared" si="95"/>
        <v>-848.65</v>
      </c>
      <c r="AB144" s="18">
        <f t="shared" si="96"/>
        <v>-596.79999999999995</v>
      </c>
      <c r="AC144" s="18">
        <f t="shared" si="97"/>
        <v>-550</v>
      </c>
      <c r="AD144" s="18">
        <f t="shared" si="98"/>
        <v>423.56</v>
      </c>
      <c r="AE144" s="18">
        <f t="shared" si="99"/>
        <v>-631.61</v>
      </c>
      <c r="AF144" s="18">
        <f t="shared" si="100"/>
        <v>-631</v>
      </c>
      <c r="AG144" s="18">
        <f t="shared" si="101"/>
        <v>-4588.21</v>
      </c>
    </row>
    <row r="145" spans="1:33">
      <c r="A145" s="22" t="s">
        <v>471</v>
      </c>
      <c r="B145" s="16" t="s">
        <v>472</v>
      </c>
      <c r="C145" s="19">
        <v>109.75</v>
      </c>
      <c r="D145" s="19">
        <v>106.39</v>
      </c>
      <c r="E145" s="19">
        <v>105.94</v>
      </c>
      <c r="F145" s="19">
        <v>63.94</v>
      </c>
      <c r="G145" s="19">
        <v>95.14</v>
      </c>
      <c r="H145" s="19">
        <v>100</v>
      </c>
      <c r="I145" s="19">
        <v>-79.42</v>
      </c>
      <c r="J145" s="19">
        <v>31.68</v>
      </c>
      <c r="K145" s="19">
        <v>59.89</v>
      </c>
      <c r="L145" s="19">
        <v>60</v>
      </c>
      <c r="M145" s="19">
        <v>83.09</v>
      </c>
      <c r="N145" s="19">
        <v>85</v>
      </c>
      <c r="O145" s="19">
        <v>821.4</v>
      </c>
      <c r="Q145" s="17">
        <v>5</v>
      </c>
      <c r="R145" s="16" t="s">
        <v>473</v>
      </c>
      <c r="S145" s="16" t="s">
        <v>474</v>
      </c>
      <c r="U145" s="18">
        <f t="shared" si="89"/>
        <v>-109.75</v>
      </c>
      <c r="V145" s="18">
        <f t="shared" si="90"/>
        <v>-106.39</v>
      </c>
      <c r="W145" s="18">
        <f t="shared" si="91"/>
        <v>-105.94</v>
      </c>
      <c r="X145" s="18">
        <f t="shared" si="92"/>
        <v>-63.94</v>
      </c>
      <c r="Y145" s="18">
        <f t="shared" si="93"/>
        <v>-95.14</v>
      </c>
      <c r="Z145" s="18">
        <f t="shared" si="94"/>
        <v>-100</v>
      </c>
      <c r="AA145" s="18">
        <f t="shared" si="95"/>
        <v>79.42</v>
      </c>
      <c r="AB145" s="18">
        <f t="shared" si="96"/>
        <v>-31.68</v>
      </c>
      <c r="AC145" s="18">
        <f t="shared" si="97"/>
        <v>-59.89</v>
      </c>
      <c r="AD145" s="18">
        <f t="shared" si="98"/>
        <v>-60</v>
      </c>
      <c r="AE145" s="18">
        <f t="shared" si="99"/>
        <v>-83.09</v>
      </c>
      <c r="AF145" s="18">
        <f t="shared" si="100"/>
        <v>-85</v>
      </c>
      <c r="AG145" s="18">
        <f t="shared" si="101"/>
        <v>-821.4</v>
      </c>
    </row>
    <row r="146" spans="1:33">
      <c r="A146" s="22" t="s">
        <v>475</v>
      </c>
      <c r="B146" s="16" t="s">
        <v>476</v>
      </c>
      <c r="C146" s="19">
        <v>2400.37</v>
      </c>
      <c r="D146" s="19">
        <v>2347.48</v>
      </c>
      <c r="E146" s="19">
        <v>2319.34</v>
      </c>
      <c r="F146" s="19">
        <v>2450.2399999999998</v>
      </c>
      <c r="G146" s="19">
        <v>2203.84</v>
      </c>
      <c r="H146" s="19">
        <v>1204.17</v>
      </c>
      <c r="I146" s="19">
        <v>2195.88</v>
      </c>
      <c r="J146" s="19">
        <v>6001.14</v>
      </c>
      <c r="K146" s="19">
        <v>3689.83</v>
      </c>
      <c r="L146" s="19">
        <v>2736.02</v>
      </c>
      <c r="M146" s="19">
        <v>3233.69</v>
      </c>
      <c r="N146" s="19">
        <v>3250</v>
      </c>
      <c r="O146" s="19">
        <v>34032</v>
      </c>
      <c r="Q146" s="17">
        <v>5</v>
      </c>
      <c r="R146" s="16" t="s">
        <v>477</v>
      </c>
      <c r="S146" s="16" t="s">
        <v>478</v>
      </c>
      <c r="U146" s="18">
        <f t="shared" si="89"/>
        <v>-2400.37</v>
      </c>
      <c r="V146" s="18">
        <f t="shared" si="90"/>
        <v>-2347.48</v>
      </c>
      <c r="W146" s="18">
        <f t="shared" si="91"/>
        <v>-2319.34</v>
      </c>
      <c r="X146" s="18">
        <f t="shared" si="92"/>
        <v>-2450.2399999999998</v>
      </c>
      <c r="Y146" s="18">
        <f t="shared" si="93"/>
        <v>-2203.84</v>
      </c>
      <c r="Z146" s="18">
        <f t="shared" si="94"/>
        <v>-1204.17</v>
      </c>
      <c r="AA146" s="18">
        <f t="shared" si="95"/>
        <v>-2195.88</v>
      </c>
      <c r="AB146" s="18">
        <f t="shared" si="96"/>
        <v>-6001.14</v>
      </c>
      <c r="AC146" s="18">
        <f t="shared" si="97"/>
        <v>-3689.83</v>
      </c>
      <c r="AD146" s="18">
        <f t="shared" si="98"/>
        <v>-2736.02</v>
      </c>
      <c r="AE146" s="18">
        <f t="shared" si="99"/>
        <v>-3233.69</v>
      </c>
      <c r="AF146" s="18">
        <f t="shared" si="100"/>
        <v>-3250</v>
      </c>
      <c r="AG146" s="18">
        <f t="shared" si="101"/>
        <v>-34032</v>
      </c>
    </row>
    <row r="147" spans="1:33">
      <c r="A147" s="22" t="s">
        <v>479</v>
      </c>
      <c r="B147" s="16" t="s">
        <v>480</v>
      </c>
      <c r="C147" s="19">
        <v>2642.64</v>
      </c>
      <c r="D147" s="19">
        <v>2307.92</v>
      </c>
      <c r="E147" s="19">
        <v>2334.33</v>
      </c>
      <c r="F147" s="19">
        <v>2345.81</v>
      </c>
      <c r="G147" s="19">
        <v>2180.0300000000002</v>
      </c>
      <c r="H147" s="19">
        <v>878.5</v>
      </c>
      <c r="I147" s="19">
        <v>2089.17</v>
      </c>
      <c r="J147" s="19">
        <v>6514.65</v>
      </c>
      <c r="K147" s="19">
        <v>3179.25</v>
      </c>
      <c r="L147" s="19">
        <v>3200</v>
      </c>
      <c r="M147" s="19">
        <v>2952.95</v>
      </c>
      <c r="N147" s="19">
        <v>2952.95</v>
      </c>
      <c r="O147" s="19">
        <v>33578.199999999997</v>
      </c>
      <c r="Q147" s="17">
        <v>5</v>
      </c>
      <c r="R147" s="16" t="s">
        <v>481</v>
      </c>
      <c r="S147" s="16" t="s">
        <v>482</v>
      </c>
      <c r="U147" s="18">
        <f t="shared" si="89"/>
        <v>-2642.64</v>
      </c>
      <c r="V147" s="18">
        <f t="shared" si="90"/>
        <v>-2307.92</v>
      </c>
      <c r="W147" s="18">
        <f t="shared" si="91"/>
        <v>-2334.33</v>
      </c>
      <c r="X147" s="18">
        <f t="shared" si="92"/>
        <v>-2345.81</v>
      </c>
      <c r="Y147" s="18">
        <f t="shared" si="93"/>
        <v>-2180.0300000000002</v>
      </c>
      <c r="Z147" s="18">
        <f t="shared" si="94"/>
        <v>-878.5</v>
      </c>
      <c r="AA147" s="18">
        <f t="shared" si="95"/>
        <v>-2089.17</v>
      </c>
      <c r="AB147" s="18">
        <f t="shared" si="96"/>
        <v>-6514.65</v>
      </c>
      <c r="AC147" s="18">
        <f t="shared" si="97"/>
        <v>-3179.25</v>
      </c>
      <c r="AD147" s="18">
        <f t="shared" si="98"/>
        <v>-3200</v>
      </c>
      <c r="AE147" s="18">
        <f t="shared" si="99"/>
        <v>-2952.95</v>
      </c>
      <c r="AF147" s="18">
        <f t="shared" si="100"/>
        <v>-2952.95</v>
      </c>
      <c r="AG147" s="18">
        <f t="shared" si="101"/>
        <v>-33578.199999999997</v>
      </c>
    </row>
    <row r="148" spans="1:33">
      <c r="A148" s="22" t="s">
        <v>483</v>
      </c>
      <c r="B148" s="16" t="s">
        <v>484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867</v>
      </c>
      <c r="K148" s="19">
        <v>0</v>
      </c>
      <c r="L148" s="19">
        <v>0</v>
      </c>
      <c r="M148" s="19">
        <v>0</v>
      </c>
      <c r="N148" s="19">
        <v>0</v>
      </c>
      <c r="O148" s="19">
        <v>867</v>
      </c>
      <c r="Q148" s="17">
        <v>5</v>
      </c>
      <c r="R148" s="16" t="s">
        <v>485</v>
      </c>
      <c r="S148" s="16" t="s">
        <v>486</v>
      </c>
      <c r="U148" s="18">
        <f t="shared" si="89"/>
        <v>0</v>
      </c>
      <c r="V148" s="18">
        <f t="shared" si="90"/>
        <v>0</v>
      </c>
      <c r="W148" s="18">
        <f t="shared" si="91"/>
        <v>0</v>
      </c>
      <c r="X148" s="18">
        <f t="shared" si="92"/>
        <v>0</v>
      </c>
      <c r="Y148" s="18">
        <f t="shared" si="93"/>
        <v>0</v>
      </c>
      <c r="Z148" s="18">
        <f t="shared" si="94"/>
        <v>0</v>
      </c>
      <c r="AA148" s="18">
        <f t="shared" si="95"/>
        <v>0</v>
      </c>
      <c r="AB148" s="18">
        <f t="shared" si="96"/>
        <v>-867</v>
      </c>
      <c r="AC148" s="18">
        <f t="shared" si="97"/>
        <v>0</v>
      </c>
      <c r="AD148" s="18">
        <f t="shared" si="98"/>
        <v>0</v>
      </c>
      <c r="AE148" s="18">
        <f t="shared" si="99"/>
        <v>0</v>
      </c>
      <c r="AF148" s="18">
        <f t="shared" si="100"/>
        <v>0</v>
      </c>
      <c r="AG148" s="18">
        <f t="shared" si="101"/>
        <v>-867</v>
      </c>
    </row>
    <row r="149" spans="1:33">
      <c r="B149" s="15" t="s">
        <v>487</v>
      </c>
      <c r="C149" s="14">
        <f>IF(5 = Q149, U149 * -1, U149)</f>
        <v>6219.45</v>
      </c>
      <c r="D149" s="14">
        <f>IF(5 = Q149, V149 * -1, V149)</f>
        <v>5352.52</v>
      </c>
      <c r="E149" s="14">
        <f>IF(5 = Q149, W149 * -1, W149)</f>
        <v>5647.47</v>
      </c>
      <c r="F149" s="14">
        <f>IF(5 = Q149, X149 * -1, X149)</f>
        <v>5604.9</v>
      </c>
      <c r="G149" s="14">
        <f>IF(5 = Q149, Y149 * -1, Y149)</f>
        <v>5451.58</v>
      </c>
      <c r="H149" s="14">
        <f>IF(5 = Q149, Z149 * -1, Z149)</f>
        <v>3140.1</v>
      </c>
      <c r="I149" s="14">
        <f>IF(5 = Q149, AA149 * -1, AA149)</f>
        <v>5466.95</v>
      </c>
      <c r="J149" s="14">
        <f>IF(5 = Q149, AB149 * -1, AB149)</f>
        <v>15480.2</v>
      </c>
      <c r="K149" s="14">
        <f>IF(5 = Q149, AC149 * -1, AC149)</f>
        <v>8595.880000000001</v>
      </c>
      <c r="L149" s="14">
        <f>IF(5 = Q149, AD149 * -1, AD149)</f>
        <v>6697.46</v>
      </c>
      <c r="M149" s="14">
        <f>IF(5 = Q149, AE149 * -1, AE149)</f>
        <v>7610.33</v>
      </c>
      <c r="N149" s="14">
        <f>IF(5 = Q149, AF149 * -1, AF149)</f>
        <v>7626.95</v>
      </c>
      <c r="O149" s="14">
        <f>IF(5 = Q149, AG149 * -1, AG149)</f>
        <v>82893.789999999994</v>
      </c>
      <c r="Q149" s="12">
        <v>5</v>
      </c>
      <c r="R149" s="11" t="str">
        <f>R148</f>
        <v>Sunrise on the Rail</v>
      </c>
      <c r="S149" s="11" t="str">
        <f>S148</f>
        <v>c1453p006554</v>
      </c>
      <c r="T149" s="12">
        <f>T148</f>
        <v>0</v>
      </c>
      <c r="U149" s="13">
        <f t="shared" ref="U149:AG149" si="102">SUM(U143:U148)</f>
        <v>-6219.45</v>
      </c>
      <c r="V149" s="13">
        <f t="shared" si="102"/>
        <v>-5352.52</v>
      </c>
      <c r="W149" s="13">
        <f t="shared" si="102"/>
        <v>-5647.47</v>
      </c>
      <c r="X149" s="13">
        <f t="shared" si="102"/>
        <v>-5604.9</v>
      </c>
      <c r="Y149" s="13">
        <f t="shared" si="102"/>
        <v>-5451.58</v>
      </c>
      <c r="Z149" s="13">
        <f t="shared" si="102"/>
        <v>-3140.1</v>
      </c>
      <c r="AA149" s="13">
        <f t="shared" si="102"/>
        <v>-5466.95</v>
      </c>
      <c r="AB149" s="13">
        <f t="shared" si="102"/>
        <v>-15480.2</v>
      </c>
      <c r="AC149" s="13">
        <f t="shared" si="102"/>
        <v>-8595.880000000001</v>
      </c>
      <c r="AD149" s="13">
        <f t="shared" si="102"/>
        <v>-6697.46</v>
      </c>
      <c r="AE149" s="13">
        <f t="shared" si="102"/>
        <v>-7610.33</v>
      </c>
      <c r="AF149" s="13">
        <f t="shared" si="102"/>
        <v>-7626.95</v>
      </c>
      <c r="AG149" s="13">
        <f t="shared" si="102"/>
        <v>-82893.789999999994</v>
      </c>
    </row>
    <row r="151" spans="1:33">
      <c r="A151" s="26" t="s">
        <v>488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1:33">
      <c r="A152" s="22" t="s">
        <v>489</v>
      </c>
      <c r="B152" s="16" t="s">
        <v>490</v>
      </c>
      <c r="C152" s="19">
        <v>3438.45</v>
      </c>
      <c r="D152" s="19">
        <v>3438.45</v>
      </c>
      <c r="E152" s="19">
        <v>3438.45</v>
      </c>
      <c r="F152" s="19">
        <v>3438.45</v>
      </c>
      <c r="G152" s="19">
        <v>3438.45</v>
      </c>
      <c r="H152" s="19">
        <v>3438.45</v>
      </c>
      <c r="I152" s="19">
        <v>3438.45</v>
      </c>
      <c r="J152" s="19">
        <v>3438.45</v>
      </c>
      <c r="K152" s="19">
        <v>3438.45</v>
      </c>
      <c r="L152" s="19">
        <v>3083.23</v>
      </c>
      <c r="M152" s="19">
        <v>3438.45</v>
      </c>
      <c r="N152" s="19">
        <v>3438.45</v>
      </c>
      <c r="O152" s="19">
        <v>40906.18</v>
      </c>
      <c r="Q152" s="17">
        <v>5</v>
      </c>
      <c r="R152" s="16" t="s">
        <v>491</v>
      </c>
      <c r="S152" s="16" t="s">
        <v>492</v>
      </c>
      <c r="U152" s="18">
        <f>IF(5 = Q152, C152 * -1, C152)</f>
        <v>-3438.45</v>
      </c>
      <c r="V152" s="18">
        <f>IF(5 = Q152, D152 * -1, D152)</f>
        <v>-3438.45</v>
      </c>
      <c r="W152" s="18">
        <f>IF(5 = Q152, E152 * -1, E152)</f>
        <v>-3438.45</v>
      </c>
      <c r="X152" s="18">
        <f>IF(5 = Q152, F152 * -1, F152)</f>
        <v>-3438.45</v>
      </c>
      <c r="Y152" s="18">
        <f>IF(5 = Q152, G152 * -1, G152)</f>
        <v>-3438.45</v>
      </c>
      <c r="Z152" s="18">
        <f>IF(5 = Q152, H152 * -1, H152)</f>
        <v>-3438.45</v>
      </c>
      <c r="AA152" s="18">
        <f>IF(5 = Q152, I152 * -1, I152)</f>
        <v>-3438.45</v>
      </c>
      <c r="AB152" s="18">
        <f>IF(5 = Q152, J152 * -1, J152)</f>
        <v>-3438.45</v>
      </c>
      <c r="AC152" s="18">
        <f>IF(5 = Q152, K152 * -1, K152)</f>
        <v>-3438.45</v>
      </c>
      <c r="AD152" s="18">
        <f>IF(5 = Q152, L152 * -1, L152)</f>
        <v>-3083.23</v>
      </c>
      <c r="AE152" s="18">
        <f>IF(5 = Q152, M152 * -1, M152)</f>
        <v>-3438.45</v>
      </c>
      <c r="AF152" s="18">
        <f>IF(5 = Q152, N152 * -1, N152)</f>
        <v>-3438.45</v>
      </c>
      <c r="AG152" s="18">
        <f>IF(5 = Q152, O152 * -1, O152)</f>
        <v>-40906.18</v>
      </c>
    </row>
    <row r="153" spans="1:33">
      <c r="A153" s="22" t="s">
        <v>493</v>
      </c>
      <c r="B153" s="16" t="s">
        <v>494</v>
      </c>
      <c r="C153" s="19">
        <v>200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200</v>
      </c>
      <c r="Q153" s="17">
        <v>5</v>
      </c>
      <c r="R153" s="16" t="s">
        <v>495</v>
      </c>
      <c r="S153" s="16" t="s">
        <v>496</v>
      </c>
      <c r="U153" s="18">
        <f>IF(5 = Q153, C153 * -1, C153)</f>
        <v>-200</v>
      </c>
      <c r="V153" s="18">
        <f>IF(5 = Q153, D153 * -1, D153)</f>
        <v>0</v>
      </c>
      <c r="W153" s="18">
        <f>IF(5 = Q153, E153 * -1, E153)</f>
        <v>0</v>
      </c>
      <c r="X153" s="18">
        <f>IF(5 = Q153, F153 * -1, F153)</f>
        <v>0</v>
      </c>
      <c r="Y153" s="18">
        <f>IF(5 = Q153, G153 * -1, G153)</f>
        <v>0</v>
      </c>
      <c r="Z153" s="18">
        <f>IF(5 = Q153, H153 * -1, H153)</f>
        <v>0</v>
      </c>
      <c r="AA153" s="18">
        <f>IF(5 = Q153, I153 * -1, I153)</f>
        <v>0</v>
      </c>
      <c r="AB153" s="18">
        <f>IF(5 = Q153, J153 * -1, J153)</f>
        <v>0</v>
      </c>
      <c r="AC153" s="18">
        <f>IF(5 = Q153, K153 * -1, K153)</f>
        <v>0</v>
      </c>
      <c r="AD153" s="18">
        <f>IF(5 = Q153, L153 * -1, L153)</f>
        <v>0</v>
      </c>
      <c r="AE153" s="18">
        <f>IF(5 = Q153, M153 * -1, M153)</f>
        <v>0</v>
      </c>
      <c r="AF153" s="18">
        <f>IF(5 = Q153, N153 * -1, N153)</f>
        <v>0</v>
      </c>
      <c r="AG153" s="18">
        <f>IF(5 = Q153, O153 * -1, O153)</f>
        <v>-200</v>
      </c>
    </row>
    <row r="154" spans="1:33">
      <c r="B154" s="15" t="s">
        <v>497</v>
      </c>
      <c r="C154" s="14">
        <f>IF(5 = Q154, U154 * -1, U154)</f>
        <v>3638.45</v>
      </c>
      <c r="D154" s="14">
        <f>IF(5 = Q154, V154 * -1, V154)</f>
        <v>3438.45</v>
      </c>
      <c r="E154" s="14">
        <f>IF(5 = Q154, W154 * -1, W154)</f>
        <v>3438.45</v>
      </c>
      <c r="F154" s="14">
        <f>IF(5 = Q154, X154 * -1, X154)</f>
        <v>3438.45</v>
      </c>
      <c r="G154" s="14">
        <f>IF(5 = Q154, Y154 * -1, Y154)</f>
        <v>3438.45</v>
      </c>
      <c r="H154" s="14">
        <f>IF(5 = Q154, Z154 * -1, Z154)</f>
        <v>3438.45</v>
      </c>
      <c r="I154" s="14">
        <f>IF(5 = Q154, AA154 * -1, AA154)</f>
        <v>3438.45</v>
      </c>
      <c r="J154" s="14">
        <f>IF(5 = Q154, AB154 * -1, AB154)</f>
        <v>3438.45</v>
      </c>
      <c r="K154" s="14">
        <f>IF(5 = Q154, AC154 * -1, AC154)</f>
        <v>3438.45</v>
      </c>
      <c r="L154" s="14">
        <f>IF(5 = Q154, AD154 * -1, AD154)</f>
        <v>3083.23</v>
      </c>
      <c r="M154" s="14">
        <f>IF(5 = Q154, AE154 * -1, AE154)</f>
        <v>3438.45</v>
      </c>
      <c r="N154" s="14">
        <f>IF(5 = Q154, AF154 * -1, AF154)</f>
        <v>3438.45</v>
      </c>
      <c r="O154" s="14">
        <f>IF(5 = Q154, AG154 * -1, AG154)</f>
        <v>41106.18</v>
      </c>
      <c r="Q154" s="12">
        <v>5</v>
      </c>
      <c r="R154" s="11" t="str">
        <f>R153</f>
        <v>Sunrise on the Rail</v>
      </c>
      <c r="S154" s="11" t="str">
        <f>S153</f>
        <v>c1453p006554</v>
      </c>
      <c r="T154" s="12">
        <f>T153</f>
        <v>0</v>
      </c>
      <c r="U154" s="13">
        <f t="shared" ref="U154:AG154" si="103">SUM(U152:U153)</f>
        <v>-3638.45</v>
      </c>
      <c r="V154" s="13">
        <f t="shared" si="103"/>
        <v>-3438.45</v>
      </c>
      <c r="W154" s="13">
        <f t="shared" si="103"/>
        <v>-3438.45</v>
      </c>
      <c r="X154" s="13">
        <f t="shared" si="103"/>
        <v>-3438.45</v>
      </c>
      <c r="Y154" s="13">
        <f t="shared" si="103"/>
        <v>-3438.45</v>
      </c>
      <c r="Z154" s="13">
        <f t="shared" si="103"/>
        <v>-3438.45</v>
      </c>
      <c r="AA154" s="13">
        <f t="shared" si="103"/>
        <v>-3438.45</v>
      </c>
      <c r="AB154" s="13">
        <f t="shared" si="103"/>
        <v>-3438.45</v>
      </c>
      <c r="AC154" s="13">
        <f t="shared" si="103"/>
        <v>-3438.45</v>
      </c>
      <c r="AD154" s="13">
        <f t="shared" si="103"/>
        <v>-3083.23</v>
      </c>
      <c r="AE154" s="13">
        <f t="shared" si="103"/>
        <v>-3438.45</v>
      </c>
      <c r="AF154" s="13">
        <f t="shared" si="103"/>
        <v>-3438.45</v>
      </c>
      <c r="AG154" s="13">
        <f t="shared" si="103"/>
        <v>-41106.18</v>
      </c>
    </row>
    <row r="156" spans="1:33">
      <c r="A156" s="26" t="s">
        <v>498</v>
      </c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spans="1:33">
      <c r="A157" s="22" t="s">
        <v>499</v>
      </c>
      <c r="B157" s="16" t="s">
        <v>500</v>
      </c>
      <c r="C157" s="19">
        <v>2368.25</v>
      </c>
      <c r="D157" s="19">
        <v>2368.25</v>
      </c>
      <c r="E157" s="19">
        <v>2368.25</v>
      </c>
      <c r="F157" s="19">
        <v>2368.25</v>
      </c>
      <c r="G157" s="19">
        <v>2368.25</v>
      </c>
      <c r="H157" s="19">
        <v>2368.25</v>
      </c>
      <c r="I157" s="19">
        <v>2368.25</v>
      </c>
      <c r="J157" s="19">
        <v>1184.1300000000001</v>
      </c>
      <c r="K157" s="19">
        <v>2375.75</v>
      </c>
      <c r="L157" s="19">
        <v>2375.75</v>
      </c>
      <c r="M157" s="19">
        <v>2375.75</v>
      </c>
      <c r="N157" s="19">
        <v>2375.75</v>
      </c>
      <c r="O157" s="19">
        <v>27264.880000000001</v>
      </c>
      <c r="Q157" s="17">
        <v>5</v>
      </c>
      <c r="R157" s="16" t="s">
        <v>501</v>
      </c>
      <c r="S157" s="16" t="s">
        <v>502</v>
      </c>
      <c r="U157" s="18">
        <f>IF(5 = Q157, C157 * -1, C157)</f>
        <v>-2368.25</v>
      </c>
      <c r="V157" s="18">
        <f>IF(5 = Q157, D157 * -1, D157)</f>
        <v>-2368.25</v>
      </c>
      <c r="W157" s="18">
        <f>IF(5 = Q157, E157 * -1, E157)</f>
        <v>-2368.25</v>
      </c>
      <c r="X157" s="18">
        <f>IF(5 = Q157, F157 * -1, F157)</f>
        <v>-2368.25</v>
      </c>
      <c r="Y157" s="18">
        <f>IF(5 = Q157, G157 * -1, G157)</f>
        <v>-2368.25</v>
      </c>
      <c r="Z157" s="18">
        <f>IF(5 = Q157, H157 * -1, H157)</f>
        <v>-2368.25</v>
      </c>
      <c r="AA157" s="18">
        <f>IF(5 = Q157, I157 * -1, I157)</f>
        <v>-2368.25</v>
      </c>
      <c r="AB157" s="18">
        <f>IF(5 = Q157, J157 * -1, J157)</f>
        <v>-1184.1300000000001</v>
      </c>
      <c r="AC157" s="18">
        <f>IF(5 = Q157, K157 * -1, K157)</f>
        <v>-2375.75</v>
      </c>
      <c r="AD157" s="18">
        <f>IF(5 = Q157, L157 * -1, L157)</f>
        <v>-2375.75</v>
      </c>
      <c r="AE157" s="18">
        <f>IF(5 = Q157, M157 * -1, M157)</f>
        <v>-2375.75</v>
      </c>
      <c r="AF157" s="18">
        <f>IF(5 = Q157, N157 * -1, N157)</f>
        <v>-2375.75</v>
      </c>
      <c r="AG157" s="18">
        <f>IF(5 = Q157, O157 * -1, O157)</f>
        <v>-27264.880000000001</v>
      </c>
    </row>
    <row r="158" spans="1:33">
      <c r="B158" s="15" t="s">
        <v>503</v>
      </c>
      <c r="C158" s="14">
        <f>IF(5 = Q158, U158 * -1, U158)</f>
        <v>2368.25</v>
      </c>
      <c r="D158" s="14">
        <f>IF(5 = Q158, V158 * -1, V158)</f>
        <v>2368.25</v>
      </c>
      <c r="E158" s="14">
        <f>IF(5 = Q158, W158 * -1, W158)</f>
        <v>2368.25</v>
      </c>
      <c r="F158" s="14">
        <f>IF(5 = Q158, X158 * -1, X158)</f>
        <v>2368.25</v>
      </c>
      <c r="G158" s="14">
        <f>IF(5 = Q158, Y158 * -1, Y158)</f>
        <v>2368.25</v>
      </c>
      <c r="H158" s="14">
        <f>IF(5 = Q158, Z158 * -1, Z158)</f>
        <v>2368.25</v>
      </c>
      <c r="I158" s="14">
        <f>IF(5 = Q158, AA158 * -1, AA158)</f>
        <v>2368.25</v>
      </c>
      <c r="J158" s="14">
        <f>IF(5 = Q158, AB158 * -1, AB158)</f>
        <v>1184.1300000000001</v>
      </c>
      <c r="K158" s="14">
        <f>IF(5 = Q158, AC158 * -1, AC158)</f>
        <v>2375.75</v>
      </c>
      <c r="L158" s="14">
        <f>IF(5 = Q158, AD158 * -1, AD158)</f>
        <v>2375.75</v>
      </c>
      <c r="M158" s="14">
        <f>IF(5 = Q158, AE158 * -1, AE158)</f>
        <v>2375.75</v>
      </c>
      <c r="N158" s="14">
        <f>IF(5 = Q158, AF158 * -1, AF158)</f>
        <v>2375.75</v>
      </c>
      <c r="O158" s="14">
        <f>IF(5 = Q158, AG158 * -1, AG158)</f>
        <v>27264.880000000001</v>
      </c>
      <c r="Q158" s="12">
        <v>5</v>
      </c>
      <c r="R158" s="11" t="str">
        <f>R157</f>
        <v>Sunrise on the Rail</v>
      </c>
      <c r="S158" s="11" t="str">
        <f>S157</f>
        <v>c1453p006554</v>
      </c>
      <c r="T158" s="12">
        <f>T157</f>
        <v>0</v>
      </c>
      <c r="U158" s="13">
        <f t="shared" ref="U158:AG158" si="104">SUM(U157:U157)</f>
        <v>-2368.25</v>
      </c>
      <c r="V158" s="13">
        <f t="shared" si="104"/>
        <v>-2368.25</v>
      </c>
      <c r="W158" s="13">
        <f t="shared" si="104"/>
        <v>-2368.25</v>
      </c>
      <c r="X158" s="13">
        <f t="shared" si="104"/>
        <v>-2368.25</v>
      </c>
      <c r="Y158" s="13">
        <f t="shared" si="104"/>
        <v>-2368.25</v>
      </c>
      <c r="Z158" s="13">
        <f t="shared" si="104"/>
        <v>-2368.25</v>
      </c>
      <c r="AA158" s="13">
        <f t="shared" si="104"/>
        <v>-2368.25</v>
      </c>
      <c r="AB158" s="13">
        <f t="shared" si="104"/>
        <v>-1184.1300000000001</v>
      </c>
      <c r="AC158" s="13">
        <f t="shared" si="104"/>
        <v>-2375.75</v>
      </c>
      <c r="AD158" s="13">
        <f t="shared" si="104"/>
        <v>-2375.75</v>
      </c>
      <c r="AE158" s="13">
        <f t="shared" si="104"/>
        <v>-2375.75</v>
      </c>
      <c r="AF158" s="13">
        <f t="shared" si="104"/>
        <v>-2375.75</v>
      </c>
      <c r="AG158" s="13">
        <f t="shared" si="104"/>
        <v>-27264.880000000001</v>
      </c>
    </row>
    <row r="160" spans="1:33">
      <c r="B160" s="15" t="s">
        <v>504</v>
      </c>
      <c r="C160" s="14">
        <f>IF(5 = Q160, U160 * -1, U160)</f>
        <v>39161.009999999995</v>
      </c>
      <c r="D160" s="14">
        <f>IF(5 = Q160, V160 * -1, V160)</f>
        <v>39467.350000000006</v>
      </c>
      <c r="E160" s="14">
        <f>IF(5 = Q160, W160 * -1, W160)</f>
        <v>39159.369999999995</v>
      </c>
      <c r="F160" s="14">
        <f>IF(5 = Q160, X160 * -1, X160)</f>
        <v>42387.09</v>
      </c>
      <c r="G160" s="14">
        <f>IF(5 = Q160, Y160 * -1, Y160)</f>
        <v>40837.44999999999</v>
      </c>
      <c r="H160" s="14">
        <f>IF(5 = Q160, Z160 * -1, Z160)</f>
        <v>40893.199999999997</v>
      </c>
      <c r="I160" s="14">
        <f>IF(5 = Q160, AA160 * -1, AA160)</f>
        <v>40832.94</v>
      </c>
      <c r="J160" s="14">
        <f>IF(5 = Q160, AB160 * -1, AB160)</f>
        <v>49835.799999999996</v>
      </c>
      <c r="K160" s="14">
        <f>IF(5 = Q160, AC160 * -1, AC160)</f>
        <v>43633.08</v>
      </c>
      <c r="L160" s="14">
        <f>IF(5 = Q160, AD160 * -1, AD160)</f>
        <v>39947.270000000004</v>
      </c>
      <c r="M160" s="14">
        <f>IF(5 = Q160, AE160 * -1, AE160)</f>
        <v>42285.639999999992</v>
      </c>
      <c r="N160" s="14">
        <f>IF(5 = Q160, AF160 * -1, AF160)</f>
        <v>47778.05999999999</v>
      </c>
      <c r="O160" s="14">
        <f>IF(5 = Q160, AG160 * -1, AG160)</f>
        <v>506218.25999999995</v>
      </c>
      <c r="Q160" s="12">
        <v>5</v>
      </c>
      <c r="R160" s="11" t="str">
        <f>R157</f>
        <v>Sunrise on the Rail</v>
      </c>
      <c r="S160" s="11" t="str">
        <f>S157</f>
        <v>c1453p006554</v>
      </c>
      <c r="T160" s="12">
        <f>T157</f>
        <v>0</v>
      </c>
      <c r="U160" s="13">
        <f t="shared" ref="U160:AG160" si="105">SUM(U53:U71)+SUM(U75:U84)+SUM(U88:U95)+SUM(U99:U122)+SUM(U126:U131)+SUM(U135:U139)+SUM(U143:U148)+SUM(U152:U153)+SUM(U157:U157)</f>
        <v>-39161.009999999995</v>
      </c>
      <c r="V160" s="13">
        <f t="shared" si="105"/>
        <v>-39467.350000000006</v>
      </c>
      <c r="W160" s="13">
        <f t="shared" si="105"/>
        <v>-39159.369999999995</v>
      </c>
      <c r="X160" s="13">
        <f t="shared" si="105"/>
        <v>-42387.09</v>
      </c>
      <c r="Y160" s="13">
        <f t="shared" si="105"/>
        <v>-40837.44999999999</v>
      </c>
      <c r="Z160" s="13">
        <f t="shared" si="105"/>
        <v>-40893.199999999997</v>
      </c>
      <c r="AA160" s="13">
        <f t="shared" si="105"/>
        <v>-40832.94</v>
      </c>
      <c r="AB160" s="13">
        <f t="shared" si="105"/>
        <v>-49835.799999999996</v>
      </c>
      <c r="AC160" s="13">
        <f t="shared" si="105"/>
        <v>-43633.08</v>
      </c>
      <c r="AD160" s="13">
        <f t="shared" si="105"/>
        <v>-39947.270000000004</v>
      </c>
      <c r="AE160" s="13">
        <f t="shared" si="105"/>
        <v>-42285.639999999992</v>
      </c>
      <c r="AF160" s="13">
        <f t="shared" si="105"/>
        <v>-47778.05999999999</v>
      </c>
      <c r="AG160" s="13">
        <f t="shared" si="105"/>
        <v>-506218.25999999995</v>
      </c>
    </row>
    <row r="161" spans="1:34">
      <c r="AH161" s="37" t="s">
        <v>736</v>
      </c>
    </row>
    <row r="162" spans="1:34">
      <c r="B162" s="15" t="s">
        <v>505</v>
      </c>
      <c r="C162" s="14">
        <f>IF(5 = Q162, U162 * -1, U162)</f>
        <v>100704.62999999999</v>
      </c>
      <c r="D162" s="14">
        <f>IF(5 = Q162, V162 * -1, V162)</f>
        <v>103549.24000000002</v>
      </c>
      <c r="E162" s="14">
        <f>IF(5 = Q162, W162 * -1, W162)</f>
        <v>92094.15</v>
      </c>
      <c r="F162" s="14">
        <f>IF(5 = Q162, X162 * -1, X162)</f>
        <v>98276.33</v>
      </c>
      <c r="G162" s="14">
        <f>IF(5 = Q162, Y162 * -1, Y162)</f>
        <v>98087.780000000028</v>
      </c>
      <c r="H162" s="14">
        <f>IF(5 = Q162, Z162 * -1, Z162)</f>
        <v>96794.93</v>
      </c>
      <c r="I162" s="14">
        <f>IF(5 = Q162, AA162 * -1, AA162)</f>
        <v>98233.44</v>
      </c>
      <c r="J162" s="14">
        <f>IF(5 = Q162, AB162 * -1, AB162)</f>
        <v>94199.63</v>
      </c>
      <c r="K162" s="14">
        <f>IF(5 = Q162, AC162 * -1, AC162)</f>
        <v>99847.830000000016</v>
      </c>
      <c r="L162" s="14">
        <f>IF(5 = Q162, AD162 * -1, AD162)</f>
        <v>91508.199999999953</v>
      </c>
      <c r="M162" s="14">
        <f>IF(5 = Q162, AE162 * -1, AE162)</f>
        <v>94148.64999999998</v>
      </c>
      <c r="N162" s="14">
        <f>IF(5 = Q162, AF162 * -1, AF162)</f>
        <v>93986.98000000001</v>
      </c>
      <c r="O162" s="14">
        <f>IF(5 = Q162, AG162 * -1, AG162)</f>
        <v>1161431.79</v>
      </c>
      <c r="Q162" s="12">
        <v>4</v>
      </c>
      <c r="R162" s="11" t="str">
        <f>R157</f>
        <v>Sunrise on the Rail</v>
      </c>
      <c r="S162" s="11" t="str">
        <f>S157</f>
        <v>c1453p006554</v>
      </c>
      <c r="T162" s="12">
        <f>T157</f>
        <v>0</v>
      </c>
      <c r="U162" s="13">
        <f t="shared" ref="U162:AG162" si="106">SUM(U10:U11)+SUM(U15:U19)+SUM(U25:U46)+SUM(U53:U71)+SUM(U75:U84)+SUM(U88:U95)+SUM(U99:U122)+SUM(U126:U131)+SUM(U135:U139)+SUM(U143:U148)+SUM(U152:U153)+SUM(U157:U157)</f>
        <v>100704.62999999999</v>
      </c>
      <c r="V162" s="13">
        <f t="shared" si="106"/>
        <v>103549.24000000002</v>
      </c>
      <c r="W162" s="13">
        <f t="shared" si="106"/>
        <v>92094.15</v>
      </c>
      <c r="X162" s="13">
        <f t="shared" si="106"/>
        <v>98276.33</v>
      </c>
      <c r="Y162" s="13">
        <f t="shared" si="106"/>
        <v>98087.780000000028</v>
      </c>
      <c r="Z162" s="13">
        <f t="shared" si="106"/>
        <v>96794.93</v>
      </c>
      <c r="AA162" s="13">
        <f t="shared" si="106"/>
        <v>98233.44</v>
      </c>
      <c r="AB162" s="13">
        <f t="shared" si="106"/>
        <v>94199.63</v>
      </c>
      <c r="AC162" s="13">
        <f t="shared" si="106"/>
        <v>99847.830000000016</v>
      </c>
      <c r="AD162" s="13">
        <f t="shared" si="106"/>
        <v>91508.199999999953</v>
      </c>
      <c r="AE162" s="13">
        <f t="shared" si="106"/>
        <v>94148.64999999998</v>
      </c>
      <c r="AF162" s="13">
        <f t="shared" si="106"/>
        <v>93986.98000000001</v>
      </c>
      <c r="AG162" s="13">
        <f t="shared" si="106"/>
        <v>1161431.79</v>
      </c>
      <c r="AH162" s="36">
        <f>O162-O202</f>
        <v>910426.58000000007</v>
      </c>
    </row>
    <row r="163" spans="1:34">
      <c r="N163" s="35" t="s">
        <v>737</v>
      </c>
      <c r="O163" s="38">
        <f>O162/16500000</f>
        <v>7.0389805454545457E-2</v>
      </c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8">
        <f>AH162/16500000</f>
        <v>5.5177368484848492E-2</v>
      </c>
    </row>
    <row r="164" spans="1:34">
      <c r="A164" s="27" t="s">
        <v>506</v>
      </c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34">
      <c r="A165" s="26" t="s">
        <v>507</v>
      </c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34">
      <c r="A166" s="22" t="s">
        <v>508</v>
      </c>
      <c r="B166" s="16" t="s">
        <v>509</v>
      </c>
      <c r="C166" s="19">
        <v>55610.32</v>
      </c>
      <c r="D166" s="19">
        <v>50453.61</v>
      </c>
      <c r="E166" s="19">
        <v>105237.38</v>
      </c>
      <c r="F166" s="19">
        <v>102020.59</v>
      </c>
      <c r="G166" s="19">
        <v>105512.3</v>
      </c>
      <c r="H166" s="19">
        <v>102108.68</v>
      </c>
      <c r="I166" s="19">
        <v>105512.3</v>
      </c>
      <c r="J166" s="19">
        <v>114896.7</v>
      </c>
      <c r="K166" s="19">
        <v>111275.83</v>
      </c>
      <c r="L166" s="19">
        <v>114985.02</v>
      </c>
      <c r="M166" s="19">
        <v>111275.83</v>
      </c>
      <c r="N166" s="19">
        <v>114985.02</v>
      </c>
      <c r="O166" s="19">
        <v>1193873.58</v>
      </c>
      <c r="Q166" s="17">
        <v>5</v>
      </c>
      <c r="R166" s="16" t="s">
        <v>510</v>
      </c>
      <c r="S166" s="16" t="s">
        <v>511</v>
      </c>
      <c r="U166" s="18">
        <f>IF(5 = Q166, C166 * -1, C166)</f>
        <v>-55610.32</v>
      </c>
      <c r="V166" s="18">
        <f>IF(5 = Q166, D166 * -1, D166)</f>
        <v>-50453.61</v>
      </c>
      <c r="W166" s="18">
        <f>IF(5 = Q166, E166 * -1, E166)</f>
        <v>-105237.38</v>
      </c>
      <c r="X166" s="18">
        <f>IF(5 = Q166, F166 * -1, F166)</f>
        <v>-102020.59</v>
      </c>
      <c r="Y166" s="18">
        <f>IF(5 = Q166, G166 * -1, G166)</f>
        <v>-105512.3</v>
      </c>
      <c r="Z166" s="18">
        <f>IF(5 = Q166, H166 * -1, H166)</f>
        <v>-102108.68</v>
      </c>
      <c r="AA166" s="18">
        <f>IF(5 = Q166, I166 * -1, I166)</f>
        <v>-105512.3</v>
      </c>
      <c r="AB166" s="18">
        <f>IF(5 = Q166, J166 * -1, J166)</f>
        <v>-114896.7</v>
      </c>
      <c r="AC166" s="18">
        <f>IF(5 = Q166, K166 * -1, K166)</f>
        <v>-111275.83</v>
      </c>
      <c r="AD166" s="18">
        <f>IF(5 = Q166, L166 * -1, L166)</f>
        <v>-114985.02</v>
      </c>
      <c r="AE166" s="18">
        <f>IF(5 = Q166, M166 * -1, M166)</f>
        <v>-111275.83</v>
      </c>
      <c r="AF166" s="18">
        <f>IF(5 = Q166, N166 * -1, N166)</f>
        <v>-114985.02</v>
      </c>
      <c r="AG166" s="18">
        <f>IF(5 = Q166, O166 * -1, O166)</f>
        <v>-1193873.58</v>
      </c>
    </row>
    <row r="167" spans="1:34">
      <c r="A167" s="22" t="s">
        <v>512</v>
      </c>
      <c r="B167" s="16" t="s">
        <v>513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500</v>
      </c>
      <c r="K167" s="19">
        <v>0</v>
      </c>
      <c r="L167" s="19">
        <v>0</v>
      </c>
      <c r="M167" s="19">
        <v>0</v>
      </c>
      <c r="N167" s="19">
        <v>0</v>
      </c>
      <c r="O167" s="19">
        <v>500</v>
      </c>
      <c r="Q167" s="17">
        <v>5</v>
      </c>
      <c r="R167" s="16" t="s">
        <v>514</v>
      </c>
      <c r="S167" s="16" t="s">
        <v>515</v>
      </c>
      <c r="U167" s="18">
        <f>IF(5 = Q167, C167 * -1, C167)</f>
        <v>0</v>
      </c>
      <c r="V167" s="18">
        <f>IF(5 = Q167, D167 * -1, D167)</f>
        <v>0</v>
      </c>
      <c r="W167" s="18">
        <f>IF(5 = Q167, E167 * -1, E167)</f>
        <v>0</v>
      </c>
      <c r="X167" s="18">
        <f>IF(5 = Q167, F167 * -1, F167)</f>
        <v>0</v>
      </c>
      <c r="Y167" s="18">
        <f>IF(5 = Q167, G167 * -1, G167)</f>
        <v>0</v>
      </c>
      <c r="Z167" s="18">
        <f>IF(5 = Q167, H167 * -1, H167)</f>
        <v>0</v>
      </c>
      <c r="AA167" s="18">
        <f>IF(5 = Q167, I167 * -1, I167)</f>
        <v>0</v>
      </c>
      <c r="AB167" s="18">
        <f>IF(5 = Q167, J167 * -1, J167)</f>
        <v>-500</v>
      </c>
      <c r="AC167" s="18">
        <f>IF(5 = Q167, K167 * -1, K167)</f>
        <v>0</v>
      </c>
      <c r="AD167" s="18">
        <f>IF(5 = Q167, L167 * -1, L167)</f>
        <v>0</v>
      </c>
      <c r="AE167" s="18">
        <f>IF(5 = Q167, M167 * -1, M167)</f>
        <v>0</v>
      </c>
      <c r="AF167" s="18">
        <f>IF(5 = Q167, N167 * -1, N167)</f>
        <v>0</v>
      </c>
      <c r="AG167" s="18">
        <f>IF(5 = Q167, O167 * -1, O167)</f>
        <v>-500</v>
      </c>
    </row>
    <row r="168" spans="1:34">
      <c r="B168" s="15" t="s">
        <v>516</v>
      </c>
      <c r="C168" s="14">
        <f>IF(5 = Q168, U168 * -1, U168)</f>
        <v>55610.32</v>
      </c>
      <c r="D168" s="14">
        <f>IF(5 = Q168, V168 * -1, V168)</f>
        <v>50453.61</v>
      </c>
      <c r="E168" s="14">
        <f>IF(5 = Q168, W168 * -1, W168)</f>
        <v>105237.38</v>
      </c>
      <c r="F168" s="14">
        <f>IF(5 = Q168, X168 * -1, X168)</f>
        <v>102020.59</v>
      </c>
      <c r="G168" s="14">
        <f>IF(5 = Q168, Y168 * -1, Y168)</f>
        <v>105512.3</v>
      </c>
      <c r="H168" s="14">
        <f>IF(5 = Q168, Z168 * -1, Z168)</f>
        <v>102108.68</v>
      </c>
      <c r="I168" s="14">
        <f>IF(5 = Q168, AA168 * -1, AA168)</f>
        <v>105512.3</v>
      </c>
      <c r="J168" s="14">
        <f>IF(5 = Q168, AB168 * -1, AB168)</f>
        <v>115396.7</v>
      </c>
      <c r="K168" s="14">
        <f>IF(5 = Q168, AC168 * -1, AC168)</f>
        <v>111275.83</v>
      </c>
      <c r="L168" s="14">
        <f>IF(5 = Q168, AD168 * -1, AD168)</f>
        <v>114985.02</v>
      </c>
      <c r="M168" s="14">
        <f>IF(5 = Q168, AE168 * -1, AE168)</f>
        <v>111275.83</v>
      </c>
      <c r="N168" s="14">
        <f>IF(5 = Q168, AF168 * -1, AF168)</f>
        <v>114985.02</v>
      </c>
      <c r="O168" s="14">
        <f>IF(5 = Q168, AG168 * -1, AG168)</f>
        <v>1194373.58</v>
      </c>
      <c r="Q168" s="12">
        <v>5</v>
      </c>
      <c r="R168" s="11" t="str">
        <f>R167</f>
        <v>Sunrise on the Rail</v>
      </c>
      <c r="S168" s="11" t="str">
        <f>S167</f>
        <v>c1453p006554</v>
      </c>
      <c r="T168" s="12">
        <f>T167</f>
        <v>0</v>
      </c>
      <c r="U168" s="13">
        <f t="shared" ref="U168:AG168" si="107">SUM(U166:U167)</f>
        <v>-55610.32</v>
      </c>
      <c r="V168" s="13">
        <f t="shared" si="107"/>
        <v>-50453.61</v>
      </c>
      <c r="W168" s="13">
        <f t="shared" si="107"/>
        <v>-105237.38</v>
      </c>
      <c r="X168" s="13">
        <f t="shared" si="107"/>
        <v>-102020.59</v>
      </c>
      <c r="Y168" s="13">
        <f t="shared" si="107"/>
        <v>-105512.3</v>
      </c>
      <c r="Z168" s="13">
        <f t="shared" si="107"/>
        <v>-102108.68</v>
      </c>
      <c r="AA168" s="13">
        <f t="shared" si="107"/>
        <v>-105512.3</v>
      </c>
      <c r="AB168" s="13">
        <f t="shared" si="107"/>
        <v>-115396.7</v>
      </c>
      <c r="AC168" s="13">
        <f t="shared" si="107"/>
        <v>-111275.83</v>
      </c>
      <c r="AD168" s="13">
        <f t="shared" si="107"/>
        <v>-114985.02</v>
      </c>
      <c r="AE168" s="13">
        <f t="shared" si="107"/>
        <v>-111275.83</v>
      </c>
      <c r="AF168" s="13">
        <f t="shared" si="107"/>
        <v>-114985.02</v>
      </c>
      <c r="AG168" s="13">
        <f t="shared" si="107"/>
        <v>-1194373.58</v>
      </c>
    </row>
    <row r="170" spans="1:34">
      <c r="A170" s="26" t="s">
        <v>517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AH170" s="34" t="s">
        <v>735</v>
      </c>
    </row>
    <row r="171" spans="1:34">
      <c r="A171" s="22" t="s">
        <v>518</v>
      </c>
      <c r="B171" s="16" t="s">
        <v>519</v>
      </c>
      <c r="C171" s="19">
        <v>0</v>
      </c>
      <c r="D171" s="19">
        <v>387.3</v>
      </c>
      <c r="E171" s="19">
        <v>0</v>
      </c>
      <c r="F171" s="19">
        <v>0</v>
      </c>
      <c r="G171" s="19">
        <v>0</v>
      </c>
      <c r="H171" s="19">
        <v>100</v>
      </c>
      <c r="I171" s="19">
        <v>0</v>
      </c>
      <c r="J171" s="19">
        <v>273.42</v>
      </c>
      <c r="K171" s="19">
        <v>0</v>
      </c>
      <c r="L171" s="19">
        <v>0</v>
      </c>
      <c r="M171" s="19">
        <v>285.82</v>
      </c>
      <c r="N171" s="19">
        <v>0</v>
      </c>
      <c r="O171" s="19">
        <v>1046.54</v>
      </c>
      <c r="P171" s="31">
        <f>O171/$O$202</f>
        <v>4.1693955276864572E-3</v>
      </c>
      <c r="Q171" s="17">
        <v>5</v>
      </c>
      <c r="R171" s="16" t="s">
        <v>520</v>
      </c>
      <c r="S171" s="16" t="s">
        <v>521</v>
      </c>
      <c r="U171" s="18">
        <f t="shared" ref="U171:U201" si="108">IF(5 = Q171, C171 * -1, C171)</f>
        <v>0</v>
      </c>
      <c r="V171" s="18">
        <f t="shared" ref="V171:V201" si="109">IF(5 = Q171, D171 * -1, D171)</f>
        <v>-387.3</v>
      </c>
      <c r="W171" s="18">
        <f t="shared" ref="W171:W201" si="110">IF(5 = Q171, E171 * -1, E171)</f>
        <v>0</v>
      </c>
      <c r="X171" s="18">
        <f t="shared" ref="X171:X201" si="111">IF(5 = Q171, F171 * -1, F171)</f>
        <v>0</v>
      </c>
      <c r="Y171" s="18">
        <f t="shared" ref="Y171:Y201" si="112">IF(5 = Q171, G171 * -1, G171)</f>
        <v>0</v>
      </c>
      <c r="Z171" s="18">
        <f t="shared" ref="Z171:Z201" si="113">IF(5 = Q171, H171 * -1, H171)</f>
        <v>-100</v>
      </c>
      <c r="AA171" s="18">
        <f t="shared" ref="AA171:AA201" si="114">IF(5 = Q171, I171 * -1, I171)</f>
        <v>0</v>
      </c>
      <c r="AB171" s="18">
        <f t="shared" ref="AB171:AB201" si="115">IF(5 = Q171, J171 * -1, J171)</f>
        <v>-273.42</v>
      </c>
      <c r="AC171" s="18">
        <f t="shared" ref="AC171:AC201" si="116">IF(5 = Q171, K171 * -1, K171)</f>
        <v>0</v>
      </c>
      <c r="AD171" s="18">
        <f t="shared" ref="AD171:AD201" si="117">IF(5 = Q171, L171 * -1, L171)</f>
        <v>0</v>
      </c>
      <c r="AE171" s="18">
        <f t="shared" ref="AE171:AE201" si="118">IF(5 = Q171, M171 * -1, M171)</f>
        <v>-285.82</v>
      </c>
      <c r="AF171" s="18">
        <f t="shared" ref="AF171:AF201" si="119">IF(5 = Q171, N171 * -1, N171)</f>
        <v>0</v>
      </c>
      <c r="AG171" s="18">
        <f t="shared" ref="AG171:AG201" si="120">IF(5 = Q171, O171 * -1, O171)</f>
        <v>-1046.54</v>
      </c>
    </row>
    <row r="172" spans="1:34">
      <c r="A172" s="22" t="s">
        <v>522</v>
      </c>
      <c r="B172" s="16" t="s">
        <v>523</v>
      </c>
      <c r="C172" s="19">
        <v>0</v>
      </c>
      <c r="D172" s="19">
        <v>0</v>
      </c>
      <c r="E172" s="19">
        <v>0</v>
      </c>
      <c r="F172" s="19">
        <v>506.41</v>
      </c>
      <c r="G172" s="19">
        <v>0</v>
      </c>
      <c r="H172" s="19">
        <v>0</v>
      </c>
      <c r="I172" s="19">
        <v>400.73</v>
      </c>
      <c r="J172" s="19">
        <v>417.73</v>
      </c>
      <c r="K172" s="19">
        <v>0</v>
      </c>
      <c r="L172" s="19">
        <v>400.74</v>
      </c>
      <c r="M172" s="19">
        <v>0</v>
      </c>
      <c r="N172" s="19">
        <v>0</v>
      </c>
      <c r="O172" s="19">
        <v>1725.61</v>
      </c>
      <c r="P172" s="31">
        <f t="shared" ref="P172:P201" si="121">O172/$O$202</f>
        <v>6.874797539063034E-3</v>
      </c>
      <c r="Q172" s="17">
        <v>5</v>
      </c>
      <c r="R172" s="16" t="s">
        <v>524</v>
      </c>
      <c r="S172" s="16" t="s">
        <v>525</v>
      </c>
      <c r="U172" s="18">
        <f t="shared" si="108"/>
        <v>0</v>
      </c>
      <c r="V172" s="18">
        <f t="shared" si="109"/>
        <v>0</v>
      </c>
      <c r="W172" s="18">
        <f t="shared" si="110"/>
        <v>0</v>
      </c>
      <c r="X172" s="18">
        <f t="shared" si="111"/>
        <v>-506.41</v>
      </c>
      <c r="Y172" s="18">
        <f t="shared" si="112"/>
        <v>0</v>
      </c>
      <c r="Z172" s="18">
        <f t="shared" si="113"/>
        <v>0</v>
      </c>
      <c r="AA172" s="18">
        <f t="shared" si="114"/>
        <v>-400.73</v>
      </c>
      <c r="AB172" s="18">
        <f t="shared" si="115"/>
        <v>-417.73</v>
      </c>
      <c r="AC172" s="18">
        <f t="shared" si="116"/>
        <v>0</v>
      </c>
      <c r="AD172" s="18">
        <f t="shared" si="117"/>
        <v>-400.74</v>
      </c>
      <c r="AE172" s="18">
        <f t="shared" si="118"/>
        <v>0</v>
      </c>
      <c r="AF172" s="18">
        <f t="shared" si="119"/>
        <v>0</v>
      </c>
      <c r="AG172" s="18">
        <f t="shared" si="120"/>
        <v>-1725.61</v>
      </c>
    </row>
    <row r="173" spans="1:34">
      <c r="A173" s="22" t="s">
        <v>526</v>
      </c>
      <c r="B173" s="16" t="s">
        <v>527</v>
      </c>
      <c r="C173" s="19">
        <v>0</v>
      </c>
      <c r="D173" s="19">
        <v>0</v>
      </c>
      <c r="E173" s="19">
        <v>-94.14</v>
      </c>
      <c r="F173" s="19">
        <v>94.15</v>
      </c>
      <c r="G173" s="19">
        <v>0</v>
      </c>
      <c r="H173" s="19">
        <v>0</v>
      </c>
      <c r="I173" s="19">
        <v>0</v>
      </c>
      <c r="J173" s="19">
        <v>0</v>
      </c>
      <c r="K173" s="19">
        <v>443.77</v>
      </c>
      <c r="L173" s="19">
        <v>0</v>
      </c>
      <c r="M173" s="19">
        <v>0</v>
      </c>
      <c r="N173" s="19">
        <v>0</v>
      </c>
      <c r="O173" s="19">
        <v>443.78</v>
      </c>
      <c r="P173" s="31">
        <f t="shared" si="121"/>
        <v>1.7680111102076326E-3</v>
      </c>
      <c r="Q173" s="17">
        <v>5</v>
      </c>
      <c r="R173" s="16" t="s">
        <v>528</v>
      </c>
      <c r="S173" s="16" t="s">
        <v>529</v>
      </c>
      <c r="U173" s="18">
        <f t="shared" si="108"/>
        <v>0</v>
      </c>
      <c r="V173" s="18">
        <f t="shared" si="109"/>
        <v>0</v>
      </c>
      <c r="W173" s="18">
        <f t="shared" si="110"/>
        <v>94.14</v>
      </c>
      <c r="X173" s="18">
        <f t="shared" si="111"/>
        <v>-94.15</v>
      </c>
      <c r="Y173" s="18">
        <f t="shared" si="112"/>
        <v>0</v>
      </c>
      <c r="Z173" s="18">
        <f t="shared" si="113"/>
        <v>0</v>
      </c>
      <c r="AA173" s="18">
        <f t="shared" si="114"/>
        <v>0</v>
      </c>
      <c r="AB173" s="18">
        <f t="shared" si="115"/>
        <v>0</v>
      </c>
      <c r="AC173" s="18">
        <f t="shared" si="116"/>
        <v>-443.77</v>
      </c>
      <c r="AD173" s="18">
        <f t="shared" si="117"/>
        <v>0</v>
      </c>
      <c r="AE173" s="18">
        <f t="shared" si="118"/>
        <v>0</v>
      </c>
      <c r="AF173" s="18">
        <f t="shared" si="119"/>
        <v>0</v>
      </c>
      <c r="AG173" s="18">
        <f t="shared" si="120"/>
        <v>-443.78</v>
      </c>
    </row>
    <row r="174" spans="1:34">
      <c r="A174" s="22" t="s">
        <v>530</v>
      </c>
      <c r="B174" s="16" t="s">
        <v>531</v>
      </c>
      <c r="C174" s="19">
        <v>737.18</v>
      </c>
      <c r="D174" s="19">
        <v>0</v>
      </c>
      <c r="E174" s="19">
        <v>0</v>
      </c>
      <c r="F174" s="19">
        <v>595.65</v>
      </c>
      <c r="G174" s="19">
        <v>500</v>
      </c>
      <c r="H174" s="19">
        <v>550</v>
      </c>
      <c r="I174" s="19">
        <v>0</v>
      </c>
      <c r="J174" s="19">
        <v>0</v>
      </c>
      <c r="K174" s="19">
        <v>250</v>
      </c>
      <c r="L174" s="19">
        <v>0</v>
      </c>
      <c r="M174" s="19">
        <v>862.29</v>
      </c>
      <c r="N174" s="19">
        <v>0</v>
      </c>
      <c r="O174" s="19">
        <v>3495.12</v>
      </c>
      <c r="P174" s="31">
        <f t="shared" si="121"/>
        <v>1.3924491846205105E-2</v>
      </c>
      <c r="Q174" s="17">
        <v>5</v>
      </c>
      <c r="R174" s="16" t="s">
        <v>532</v>
      </c>
      <c r="S174" s="16" t="s">
        <v>533</v>
      </c>
      <c r="U174" s="18">
        <f t="shared" si="108"/>
        <v>-737.18</v>
      </c>
      <c r="V174" s="18">
        <f t="shared" si="109"/>
        <v>0</v>
      </c>
      <c r="W174" s="18">
        <f t="shared" si="110"/>
        <v>0</v>
      </c>
      <c r="X174" s="18">
        <f t="shared" si="111"/>
        <v>-595.65</v>
      </c>
      <c r="Y174" s="18">
        <f t="shared" si="112"/>
        <v>-500</v>
      </c>
      <c r="Z174" s="18">
        <f t="shared" si="113"/>
        <v>-550</v>
      </c>
      <c r="AA174" s="18">
        <f t="shared" si="114"/>
        <v>0</v>
      </c>
      <c r="AB174" s="18">
        <f t="shared" si="115"/>
        <v>0</v>
      </c>
      <c r="AC174" s="18">
        <f t="shared" si="116"/>
        <v>-250</v>
      </c>
      <c r="AD174" s="18">
        <f t="shared" si="117"/>
        <v>0</v>
      </c>
      <c r="AE174" s="18">
        <f t="shared" si="118"/>
        <v>-862.29</v>
      </c>
      <c r="AF174" s="18">
        <f t="shared" si="119"/>
        <v>0</v>
      </c>
      <c r="AG174" s="18">
        <f t="shared" si="120"/>
        <v>-3495.12</v>
      </c>
    </row>
    <row r="175" spans="1:34">
      <c r="A175" s="22" t="s">
        <v>534</v>
      </c>
      <c r="B175" s="16" t="s">
        <v>535</v>
      </c>
      <c r="C175" s="19">
        <v>0</v>
      </c>
      <c r="D175" s="19">
        <v>0</v>
      </c>
      <c r="E175" s="19">
        <v>0</v>
      </c>
      <c r="F175" s="19">
        <v>300</v>
      </c>
      <c r="G175" s="19">
        <v>0</v>
      </c>
      <c r="H175" s="19">
        <v>0</v>
      </c>
      <c r="I175" s="19">
        <v>250</v>
      </c>
      <c r="J175" s="19">
        <v>3044.97</v>
      </c>
      <c r="K175" s="19">
        <v>0</v>
      </c>
      <c r="L175" s="19">
        <v>743.91</v>
      </c>
      <c r="M175" s="19">
        <v>0</v>
      </c>
      <c r="N175" s="19">
        <v>0</v>
      </c>
      <c r="O175" s="19">
        <v>4338.88</v>
      </c>
      <c r="P175" s="31">
        <f t="shared" si="121"/>
        <v>1.7286015696646298E-2</v>
      </c>
      <c r="Q175" s="17">
        <v>5</v>
      </c>
      <c r="R175" s="16" t="s">
        <v>536</v>
      </c>
      <c r="S175" s="16" t="s">
        <v>537</v>
      </c>
      <c r="U175" s="18">
        <f t="shared" si="108"/>
        <v>0</v>
      </c>
      <c r="V175" s="18">
        <f t="shared" si="109"/>
        <v>0</v>
      </c>
      <c r="W175" s="18">
        <f t="shared" si="110"/>
        <v>0</v>
      </c>
      <c r="X175" s="18">
        <f t="shared" si="111"/>
        <v>-300</v>
      </c>
      <c r="Y175" s="18">
        <f t="shared" si="112"/>
        <v>0</v>
      </c>
      <c r="Z175" s="18">
        <f t="shared" si="113"/>
        <v>0</v>
      </c>
      <c r="AA175" s="18">
        <f t="shared" si="114"/>
        <v>-250</v>
      </c>
      <c r="AB175" s="18">
        <f t="shared" si="115"/>
        <v>-3044.97</v>
      </c>
      <c r="AC175" s="18">
        <f t="shared" si="116"/>
        <v>0</v>
      </c>
      <c r="AD175" s="18">
        <f t="shared" si="117"/>
        <v>-743.91</v>
      </c>
      <c r="AE175" s="18">
        <f t="shared" si="118"/>
        <v>0</v>
      </c>
      <c r="AF175" s="18">
        <f t="shared" si="119"/>
        <v>0</v>
      </c>
      <c r="AG175" s="18">
        <f t="shared" si="120"/>
        <v>-4338.88</v>
      </c>
    </row>
    <row r="176" spans="1:34">
      <c r="A176" s="22" t="s">
        <v>538</v>
      </c>
      <c r="B176" s="16" t="s">
        <v>539</v>
      </c>
      <c r="C176" s="19">
        <v>511.5</v>
      </c>
      <c r="D176" s="19">
        <v>0</v>
      </c>
      <c r="E176" s="19">
        <v>0</v>
      </c>
      <c r="F176" s="19">
        <v>150</v>
      </c>
      <c r="G176" s="19">
        <v>0</v>
      </c>
      <c r="H176" s="19">
        <v>0</v>
      </c>
      <c r="I176" s="19">
        <v>45.18</v>
      </c>
      <c r="J176" s="19">
        <v>0</v>
      </c>
      <c r="K176" s="19">
        <v>400</v>
      </c>
      <c r="L176" s="19">
        <v>1147.79</v>
      </c>
      <c r="M176" s="19">
        <v>0</v>
      </c>
      <c r="N176" s="19">
        <v>0</v>
      </c>
      <c r="O176" s="19">
        <v>2254.4699999999998</v>
      </c>
      <c r="P176" s="31">
        <f t="shared" si="121"/>
        <v>8.9817657569737294E-3</v>
      </c>
      <c r="Q176" s="17">
        <v>5</v>
      </c>
      <c r="R176" s="16" t="s">
        <v>540</v>
      </c>
      <c r="S176" s="16" t="s">
        <v>541</v>
      </c>
      <c r="U176" s="18">
        <f t="shared" si="108"/>
        <v>-511.5</v>
      </c>
      <c r="V176" s="18">
        <f t="shared" si="109"/>
        <v>0</v>
      </c>
      <c r="W176" s="18">
        <f t="shared" si="110"/>
        <v>0</v>
      </c>
      <c r="X176" s="18">
        <f t="shared" si="111"/>
        <v>-150</v>
      </c>
      <c r="Y176" s="18">
        <f t="shared" si="112"/>
        <v>0</v>
      </c>
      <c r="Z176" s="18">
        <f t="shared" si="113"/>
        <v>0</v>
      </c>
      <c r="AA176" s="18">
        <f t="shared" si="114"/>
        <v>-45.18</v>
      </c>
      <c r="AB176" s="18">
        <f t="shared" si="115"/>
        <v>0</v>
      </c>
      <c r="AC176" s="18">
        <f t="shared" si="116"/>
        <v>-400</v>
      </c>
      <c r="AD176" s="18">
        <f t="shared" si="117"/>
        <v>-1147.79</v>
      </c>
      <c r="AE176" s="18">
        <f t="shared" si="118"/>
        <v>0</v>
      </c>
      <c r="AF176" s="18">
        <f t="shared" si="119"/>
        <v>0</v>
      </c>
      <c r="AG176" s="18">
        <f t="shared" si="120"/>
        <v>-2254.4699999999998</v>
      </c>
    </row>
    <row r="177" spans="1:34">
      <c r="A177" s="22" t="s">
        <v>542</v>
      </c>
      <c r="B177" s="16" t="s">
        <v>543</v>
      </c>
      <c r="C177" s="19">
        <v>0</v>
      </c>
      <c r="D177" s="19">
        <v>0</v>
      </c>
      <c r="E177" s="19">
        <v>0</v>
      </c>
      <c r="F177" s="19">
        <v>0</v>
      </c>
      <c r="G177" s="19">
        <v>53.36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53.36</v>
      </c>
      <c r="P177" s="31">
        <f t="shared" si="121"/>
        <v>2.1258522880859726E-4</v>
      </c>
      <c r="Q177" s="17">
        <v>5</v>
      </c>
      <c r="R177" s="16" t="s">
        <v>544</v>
      </c>
      <c r="S177" s="16" t="s">
        <v>545</v>
      </c>
      <c r="U177" s="18">
        <f t="shared" si="108"/>
        <v>0</v>
      </c>
      <c r="V177" s="18">
        <f t="shared" si="109"/>
        <v>0</v>
      </c>
      <c r="W177" s="18">
        <f t="shared" si="110"/>
        <v>0</v>
      </c>
      <c r="X177" s="18">
        <f t="shared" si="111"/>
        <v>0</v>
      </c>
      <c r="Y177" s="18">
        <f t="shared" si="112"/>
        <v>-53.36</v>
      </c>
      <c r="Z177" s="18">
        <f t="shared" si="113"/>
        <v>0</v>
      </c>
      <c r="AA177" s="18">
        <f t="shared" si="114"/>
        <v>0</v>
      </c>
      <c r="AB177" s="18">
        <f t="shared" si="115"/>
        <v>0</v>
      </c>
      <c r="AC177" s="18">
        <f t="shared" si="116"/>
        <v>0</v>
      </c>
      <c r="AD177" s="18">
        <f t="shared" si="117"/>
        <v>0</v>
      </c>
      <c r="AE177" s="18">
        <f t="shared" si="118"/>
        <v>0</v>
      </c>
      <c r="AF177" s="18">
        <f t="shared" si="119"/>
        <v>0</v>
      </c>
      <c r="AG177" s="18">
        <f t="shared" si="120"/>
        <v>-53.36</v>
      </c>
    </row>
    <row r="178" spans="1:34">
      <c r="A178" s="22" t="s">
        <v>546</v>
      </c>
      <c r="B178" s="16" t="s">
        <v>547</v>
      </c>
      <c r="C178" s="19">
        <v>297.64</v>
      </c>
      <c r="D178" s="19">
        <v>53.56</v>
      </c>
      <c r="E178" s="19">
        <v>533.41</v>
      </c>
      <c r="F178" s="19">
        <v>511.29</v>
      </c>
      <c r="G178" s="19">
        <v>183.31</v>
      </c>
      <c r="H178" s="19">
        <v>371.81</v>
      </c>
      <c r="I178" s="19">
        <v>700.94</v>
      </c>
      <c r="J178" s="19">
        <v>378.86</v>
      </c>
      <c r="K178" s="19">
        <v>116.12</v>
      </c>
      <c r="L178" s="19">
        <v>0</v>
      </c>
      <c r="M178" s="19">
        <v>0</v>
      </c>
      <c r="N178" s="19">
        <v>0</v>
      </c>
      <c r="O178" s="19">
        <v>3146.94</v>
      </c>
      <c r="P178" s="31">
        <f t="shared" si="121"/>
        <v>1.253734932434271E-2</v>
      </c>
      <c r="Q178" s="17">
        <v>5</v>
      </c>
      <c r="R178" s="16" t="s">
        <v>548</v>
      </c>
      <c r="S178" s="16" t="s">
        <v>549</v>
      </c>
      <c r="U178" s="18">
        <f t="shared" si="108"/>
        <v>-297.64</v>
      </c>
      <c r="V178" s="18">
        <f t="shared" si="109"/>
        <v>-53.56</v>
      </c>
      <c r="W178" s="18">
        <f t="shared" si="110"/>
        <v>-533.41</v>
      </c>
      <c r="X178" s="18">
        <f t="shared" si="111"/>
        <v>-511.29</v>
      </c>
      <c r="Y178" s="18">
        <f t="shared" si="112"/>
        <v>-183.31</v>
      </c>
      <c r="Z178" s="18">
        <f t="shared" si="113"/>
        <v>-371.81</v>
      </c>
      <c r="AA178" s="18">
        <f t="shared" si="114"/>
        <v>-700.94</v>
      </c>
      <c r="AB178" s="18">
        <f t="shared" si="115"/>
        <v>-378.86</v>
      </c>
      <c r="AC178" s="18">
        <f t="shared" si="116"/>
        <v>-116.12</v>
      </c>
      <c r="AD178" s="18">
        <f t="shared" si="117"/>
        <v>0</v>
      </c>
      <c r="AE178" s="18">
        <f t="shared" si="118"/>
        <v>0</v>
      </c>
      <c r="AF178" s="18">
        <f t="shared" si="119"/>
        <v>0</v>
      </c>
      <c r="AG178" s="18">
        <f t="shared" si="120"/>
        <v>-3146.94</v>
      </c>
    </row>
    <row r="179" spans="1:34">
      <c r="A179" s="22" t="s">
        <v>550</v>
      </c>
      <c r="B179" s="16" t="s">
        <v>551</v>
      </c>
      <c r="C179" s="19">
        <v>0</v>
      </c>
      <c r="D179" s="19">
        <v>0</v>
      </c>
      <c r="E179" s="19">
        <v>0</v>
      </c>
      <c r="F179" s="19">
        <v>2916.32</v>
      </c>
      <c r="G179" s="19">
        <v>300</v>
      </c>
      <c r="H179" s="19">
        <v>750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3966.32</v>
      </c>
      <c r="P179" s="31">
        <f t="shared" si="121"/>
        <v>1.5801743716793767E-2</v>
      </c>
      <c r="Q179" s="17">
        <v>5</v>
      </c>
      <c r="R179" s="16" t="s">
        <v>552</v>
      </c>
      <c r="S179" s="16" t="s">
        <v>553</v>
      </c>
      <c r="U179" s="18">
        <f t="shared" si="108"/>
        <v>0</v>
      </c>
      <c r="V179" s="18">
        <f t="shared" si="109"/>
        <v>0</v>
      </c>
      <c r="W179" s="18">
        <f t="shared" si="110"/>
        <v>0</v>
      </c>
      <c r="X179" s="18">
        <f t="shared" si="111"/>
        <v>-2916.32</v>
      </c>
      <c r="Y179" s="18">
        <f t="shared" si="112"/>
        <v>-300</v>
      </c>
      <c r="Z179" s="18">
        <f t="shared" si="113"/>
        <v>-750</v>
      </c>
      <c r="AA179" s="18">
        <f t="shared" si="114"/>
        <v>0</v>
      </c>
      <c r="AB179" s="18">
        <f t="shared" si="115"/>
        <v>0</v>
      </c>
      <c r="AC179" s="18">
        <f t="shared" si="116"/>
        <v>0</v>
      </c>
      <c r="AD179" s="18">
        <f t="shared" si="117"/>
        <v>0</v>
      </c>
      <c r="AE179" s="18">
        <f t="shared" si="118"/>
        <v>0</v>
      </c>
      <c r="AF179" s="18">
        <f t="shared" si="119"/>
        <v>0</v>
      </c>
      <c r="AG179" s="18">
        <f t="shared" si="120"/>
        <v>-3966.32</v>
      </c>
    </row>
    <row r="180" spans="1:34">
      <c r="A180" s="22" t="s">
        <v>554</v>
      </c>
      <c r="B180" s="16" t="s">
        <v>555</v>
      </c>
      <c r="C180" s="19">
        <v>0</v>
      </c>
      <c r="D180" s="19">
        <v>183.11</v>
      </c>
      <c r="E180" s="19">
        <v>755.55</v>
      </c>
      <c r="F180" s="19">
        <v>3284.57</v>
      </c>
      <c r="G180" s="19">
        <v>248.39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4471.62</v>
      </c>
      <c r="P180" s="31">
        <f t="shared" si="121"/>
        <v>1.781484934117503E-2</v>
      </c>
      <c r="Q180" s="17">
        <v>5</v>
      </c>
      <c r="R180" s="16" t="s">
        <v>556</v>
      </c>
      <c r="S180" s="16" t="s">
        <v>557</v>
      </c>
      <c r="U180" s="18">
        <f t="shared" si="108"/>
        <v>0</v>
      </c>
      <c r="V180" s="18">
        <f t="shared" si="109"/>
        <v>-183.11</v>
      </c>
      <c r="W180" s="18">
        <f t="shared" si="110"/>
        <v>-755.55</v>
      </c>
      <c r="X180" s="18">
        <f t="shared" si="111"/>
        <v>-3284.57</v>
      </c>
      <c r="Y180" s="18">
        <f t="shared" si="112"/>
        <v>-248.39</v>
      </c>
      <c r="Z180" s="18">
        <f t="shared" si="113"/>
        <v>0</v>
      </c>
      <c r="AA180" s="18">
        <f t="shared" si="114"/>
        <v>0</v>
      </c>
      <c r="AB180" s="18">
        <f t="shared" si="115"/>
        <v>0</v>
      </c>
      <c r="AC180" s="18">
        <f t="shared" si="116"/>
        <v>0</v>
      </c>
      <c r="AD180" s="18">
        <f t="shared" si="117"/>
        <v>0</v>
      </c>
      <c r="AE180" s="18">
        <f t="shared" si="118"/>
        <v>0</v>
      </c>
      <c r="AF180" s="18">
        <f t="shared" si="119"/>
        <v>0</v>
      </c>
      <c r="AG180" s="18">
        <f t="shared" si="120"/>
        <v>-4471.62</v>
      </c>
    </row>
    <row r="181" spans="1:34">
      <c r="A181" s="22" t="s">
        <v>558</v>
      </c>
      <c r="B181" s="16" t="s">
        <v>559</v>
      </c>
      <c r="C181" s="19">
        <v>2921.94</v>
      </c>
      <c r="D181" s="19">
        <v>0</v>
      </c>
      <c r="E181" s="19">
        <v>6581.39</v>
      </c>
      <c r="F181" s="19">
        <v>3476.05</v>
      </c>
      <c r="G181" s="19">
        <v>2339.5100000000002</v>
      </c>
      <c r="H181" s="19">
        <v>1279.18</v>
      </c>
      <c r="I181" s="19">
        <v>7171.4</v>
      </c>
      <c r="J181" s="19">
        <v>5663.56</v>
      </c>
      <c r="K181" s="19">
        <v>0</v>
      </c>
      <c r="L181" s="19">
        <v>0</v>
      </c>
      <c r="M181" s="19">
        <v>0</v>
      </c>
      <c r="N181" s="19">
        <v>3821</v>
      </c>
      <c r="O181" s="19">
        <v>33254.03</v>
      </c>
      <c r="P181" s="32">
        <f t="shared" si="121"/>
        <v>0.13248342534403967</v>
      </c>
      <c r="Q181" s="17">
        <v>5</v>
      </c>
      <c r="R181" s="16" t="s">
        <v>560</v>
      </c>
      <c r="S181" s="16" t="s">
        <v>561</v>
      </c>
      <c r="U181" s="18">
        <f t="shared" si="108"/>
        <v>-2921.94</v>
      </c>
      <c r="V181" s="18">
        <f t="shared" si="109"/>
        <v>0</v>
      </c>
      <c r="W181" s="18">
        <f t="shared" si="110"/>
        <v>-6581.39</v>
      </c>
      <c r="X181" s="18">
        <f t="shared" si="111"/>
        <v>-3476.05</v>
      </c>
      <c r="Y181" s="18">
        <f t="shared" si="112"/>
        <v>-2339.5100000000002</v>
      </c>
      <c r="Z181" s="18">
        <f t="shared" si="113"/>
        <v>-1279.18</v>
      </c>
      <c r="AA181" s="18">
        <f t="shared" si="114"/>
        <v>-7171.4</v>
      </c>
      <c r="AB181" s="18">
        <f t="shared" si="115"/>
        <v>-5663.56</v>
      </c>
      <c r="AC181" s="18">
        <f t="shared" si="116"/>
        <v>0</v>
      </c>
      <c r="AD181" s="18">
        <f t="shared" si="117"/>
        <v>0</v>
      </c>
      <c r="AE181" s="18">
        <f t="shared" si="118"/>
        <v>0</v>
      </c>
      <c r="AF181" s="18">
        <f t="shared" si="119"/>
        <v>-3821</v>
      </c>
      <c r="AG181" s="18">
        <f t="shared" si="120"/>
        <v>-33254.03</v>
      </c>
      <c r="AH181" s="40">
        <f>O181/94</f>
        <v>353.76627659574467</v>
      </c>
    </row>
    <row r="182" spans="1:34">
      <c r="A182" s="22" t="s">
        <v>562</v>
      </c>
      <c r="B182" s="16" t="s">
        <v>563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1557.03</v>
      </c>
      <c r="M182" s="19">
        <v>0</v>
      </c>
      <c r="N182" s="19">
        <v>0</v>
      </c>
      <c r="O182" s="19">
        <v>1557.03</v>
      </c>
      <c r="P182" s="31">
        <f t="shared" si="121"/>
        <v>6.2031780137153329E-3</v>
      </c>
      <c r="Q182" s="17">
        <v>5</v>
      </c>
      <c r="R182" s="16" t="s">
        <v>564</v>
      </c>
      <c r="S182" s="16" t="s">
        <v>565</v>
      </c>
      <c r="U182" s="18">
        <f t="shared" si="108"/>
        <v>0</v>
      </c>
      <c r="V182" s="18">
        <f t="shared" si="109"/>
        <v>0</v>
      </c>
      <c r="W182" s="18">
        <f t="shared" si="110"/>
        <v>0</v>
      </c>
      <c r="X182" s="18">
        <f t="shared" si="111"/>
        <v>0</v>
      </c>
      <c r="Y182" s="18">
        <f t="shared" si="112"/>
        <v>0</v>
      </c>
      <c r="Z182" s="18">
        <f t="shared" si="113"/>
        <v>0</v>
      </c>
      <c r="AA182" s="18">
        <f t="shared" si="114"/>
        <v>0</v>
      </c>
      <c r="AB182" s="18">
        <f t="shared" si="115"/>
        <v>0</v>
      </c>
      <c r="AC182" s="18">
        <f t="shared" si="116"/>
        <v>0</v>
      </c>
      <c r="AD182" s="18">
        <f t="shared" si="117"/>
        <v>-1557.03</v>
      </c>
      <c r="AE182" s="18">
        <f t="shared" si="118"/>
        <v>0</v>
      </c>
      <c r="AF182" s="18">
        <f t="shared" si="119"/>
        <v>0</v>
      </c>
      <c r="AG182" s="18">
        <f t="shared" si="120"/>
        <v>-1557.03</v>
      </c>
    </row>
    <row r="183" spans="1:34">
      <c r="A183" s="22" t="s">
        <v>566</v>
      </c>
      <c r="B183" s="16" t="s">
        <v>567</v>
      </c>
      <c r="C183" s="19">
        <v>1774.94</v>
      </c>
      <c r="D183" s="19">
        <v>466.23</v>
      </c>
      <c r="E183" s="19">
        <v>627.83000000000004</v>
      </c>
      <c r="F183" s="19">
        <v>1795.16</v>
      </c>
      <c r="G183" s="19">
        <v>645.63</v>
      </c>
      <c r="H183" s="19">
        <v>0</v>
      </c>
      <c r="I183" s="19">
        <v>0</v>
      </c>
      <c r="J183" s="19">
        <v>0</v>
      </c>
      <c r="K183" s="19">
        <v>0</v>
      </c>
      <c r="L183" s="19">
        <v>335.94</v>
      </c>
      <c r="M183" s="19">
        <v>646.32000000000005</v>
      </c>
      <c r="N183" s="19">
        <v>1015.94</v>
      </c>
      <c r="O183" s="19">
        <v>7307.99</v>
      </c>
      <c r="P183" s="31">
        <f t="shared" si="121"/>
        <v>2.911489367093217E-2</v>
      </c>
      <c r="Q183" s="17">
        <v>5</v>
      </c>
      <c r="R183" s="16" t="s">
        <v>568</v>
      </c>
      <c r="S183" s="16" t="s">
        <v>569</v>
      </c>
      <c r="U183" s="18">
        <f t="shared" si="108"/>
        <v>-1774.94</v>
      </c>
      <c r="V183" s="18">
        <f t="shared" si="109"/>
        <v>-466.23</v>
      </c>
      <c r="W183" s="18">
        <f t="shared" si="110"/>
        <v>-627.83000000000004</v>
      </c>
      <c r="X183" s="18">
        <f t="shared" si="111"/>
        <v>-1795.16</v>
      </c>
      <c r="Y183" s="18">
        <f t="shared" si="112"/>
        <v>-645.63</v>
      </c>
      <c r="Z183" s="18">
        <f t="shared" si="113"/>
        <v>0</v>
      </c>
      <c r="AA183" s="18">
        <f t="shared" si="114"/>
        <v>0</v>
      </c>
      <c r="AB183" s="18">
        <f t="shared" si="115"/>
        <v>0</v>
      </c>
      <c r="AC183" s="18">
        <f t="shared" si="116"/>
        <v>0</v>
      </c>
      <c r="AD183" s="18">
        <f t="shared" si="117"/>
        <v>-335.94</v>
      </c>
      <c r="AE183" s="18">
        <f t="shared" si="118"/>
        <v>-646.32000000000005</v>
      </c>
      <c r="AF183" s="18">
        <f t="shared" si="119"/>
        <v>-1015.94</v>
      </c>
      <c r="AG183" s="18">
        <f t="shared" si="120"/>
        <v>-7307.99</v>
      </c>
    </row>
    <row r="184" spans="1:34">
      <c r="A184" s="22" t="s">
        <v>570</v>
      </c>
      <c r="B184" s="16" t="s">
        <v>571</v>
      </c>
      <c r="C184" s="19">
        <v>142.22999999999999</v>
      </c>
      <c r="D184" s="19">
        <v>0</v>
      </c>
      <c r="E184" s="19">
        <v>631.03</v>
      </c>
      <c r="F184" s="19">
        <v>117.29</v>
      </c>
      <c r="G184" s="19">
        <v>659.59</v>
      </c>
      <c r="H184" s="19">
        <v>1154.46</v>
      </c>
      <c r="I184" s="19">
        <v>1383.45</v>
      </c>
      <c r="J184" s="19">
        <v>122.23</v>
      </c>
      <c r="K184" s="19">
        <v>96.57</v>
      </c>
      <c r="L184" s="19">
        <v>179.17</v>
      </c>
      <c r="M184" s="19">
        <v>0</v>
      </c>
      <c r="N184" s="19">
        <v>0</v>
      </c>
      <c r="O184" s="19">
        <v>4486.0200000000004</v>
      </c>
      <c r="P184" s="31">
        <f t="shared" si="121"/>
        <v>1.7872218668289797E-2</v>
      </c>
      <c r="Q184" s="17">
        <v>5</v>
      </c>
      <c r="R184" s="16" t="s">
        <v>572</v>
      </c>
      <c r="S184" s="16" t="s">
        <v>573</v>
      </c>
      <c r="U184" s="18">
        <f t="shared" si="108"/>
        <v>-142.22999999999999</v>
      </c>
      <c r="V184" s="18">
        <f t="shared" si="109"/>
        <v>0</v>
      </c>
      <c r="W184" s="18">
        <f t="shared" si="110"/>
        <v>-631.03</v>
      </c>
      <c r="X184" s="18">
        <f t="shared" si="111"/>
        <v>-117.29</v>
      </c>
      <c r="Y184" s="18">
        <f t="shared" si="112"/>
        <v>-659.59</v>
      </c>
      <c r="Z184" s="18">
        <f t="shared" si="113"/>
        <v>-1154.46</v>
      </c>
      <c r="AA184" s="18">
        <f t="shared" si="114"/>
        <v>-1383.45</v>
      </c>
      <c r="AB184" s="18">
        <f t="shared" si="115"/>
        <v>-122.23</v>
      </c>
      <c r="AC184" s="18">
        <f t="shared" si="116"/>
        <v>-96.57</v>
      </c>
      <c r="AD184" s="18">
        <f t="shared" si="117"/>
        <v>-179.17</v>
      </c>
      <c r="AE184" s="18">
        <f t="shared" si="118"/>
        <v>0</v>
      </c>
      <c r="AF184" s="18">
        <f t="shared" si="119"/>
        <v>0</v>
      </c>
      <c r="AG184" s="18">
        <f t="shared" si="120"/>
        <v>-4486.0200000000004</v>
      </c>
    </row>
    <row r="185" spans="1:34">
      <c r="A185" s="22" t="s">
        <v>574</v>
      </c>
      <c r="B185" s="16" t="s">
        <v>575</v>
      </c>
      <c r="C185" s="19">
        <v>0</v>
      </c>
      <c r="D185" s="19">
        <v>0</v>
      </c>
      <c r="E185" s="19">
        <v>641</v>
      </c>
      <c r="F185" s="19">
        <v>0</v>
      </c>
      <c r="G185" s="19">
        <v>1614</v>
      </c>
      <c r="H185" s="19">
        <v>625</v>
      </c>
      <c r="I185" s="19">
        <v>365</v>
      </c>
      <c r="J185" s="19">
        <v>325</v>
      </c>
      <c r="K185" s="19">
        <v>0</v>
      </c>
      <c r="L185" s="19">
        <v>896.63</v>
      </c>
      <c r="M185" s="19">
        <v>221.63</v>
      </c>
      <c r="N185" s="19">
        <v>0</v>
      </c>
      <c r="O185" s="19">
        <v>4688.26</v>
      </c>
      <c r="P185" s="31">
        <f t="shared" si="121"/>
        <v>1.8677938995768258E-2</v>
      </c>
      <c r="Q185" s="17">
        <v>5</v>
      </c>
      <c r="R185" s="16" t="s">
        <v>576</v>
      </c>
      <c r="S185" s="16" t="s">
        <v>577</v>
      </c>
      <c r="U185" s="18">
        <f t="shared" si="108"/>
        <v>0</v>
      </c>
      <c r="V185" s="18">
        <f t="shared" si="109"/>
        <v>0</v>
      </c>
      <c r="W185" s="18">
        <f t="shared" si="110"/>
        <v>-641</v>
      </c>
      <c r="X185" s="18">
        <f t="shared" si="111"/>
        <v>0</v>
      </c>
      <c r="Y185" s="18">
        <f t="shared" si="112"/>
        <v>-1614</v>
      </c>
      <c r="Z185" s="18">
        <f t="shared" si="113"/>
        <v>-625</v>
      </c>
      <c r="AA185" s="18">
        <f t="shared" si="114"/>
        <v>-365</v>
      </c>
      <c r="AB185" s="18">
        <f t="shared" si="115"/>
        <v>-325</v>
      </c>
      <c r="AC185" s="18">
        <f t="shared" si="116"/>
        <v>0</v>
      </c>
      <c r="AD185" s="18">
        <f t="shared" si="117"/>
        <v>-896.63</v>
      </c>
      <c r="AE185" s="18">
        <f t="shared" si="118"/>
        <v>-221.63</v>
      </c>
      <c r="AF185" s="18">
        <f t="shared" si="119"/>
        <v>0</v>
      </c>
      <c r="AG185" s="18">
        <f t="shared" si="120"/>
        <v>-4688.26</v>
      </c>
    </row>
    <row r="186" spans="1:34">
      <c r="A186" s="22" t="s">
        <v>578</v>
      </c>
      <c r="B186" s="16" t="s">
        <v>579</v>
      </c>
      <c r="C186" s="19">
        <v>0</v>
      </c>
      <c r="D186" s="19">
        <v>287.95</v>
      </c>
      <c r="E186" s="19">
        <v>1150.5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1438.45</v>
      </c>
      <c r="P186" s="31">
        <f t="shared" si="121"/>
        <v>5.7307575408494515E-3</v>
      </c>
      <c r="Q186" s="17">
        <v>5</v>
      </c>
      <c r="R186" s="16" t="s">
        <v>580</v>
      </c>
      <c r="S186" s="16" t="s">
        <v>581</v>
      </c>
      <c r="U186" s="18">
        <f t="shared" si="108"/>
        <v>0</v>
      </c>
      <c r="V186" s="18">
        <f t="shared" si="109"/>
        <v>-287.95</v>
      </c>
      <c r="W186" s="18">
        <f t="shared" si="110"/>
        <v>-1150.5</v>
      </c>
      <c r="X186" s="18">
        <f t="shared" si="111"/>
        <v>0</v>
      </c>
      <c r="Y186" s="18">
        <f t="shared" si="112"/>
        <v>0</v>
      </c>
      <c r="Z186" s="18">
        <f t="shared" si="113"/>
        <v>0</v>
      </c>
      <c r="AA186" s="18">
        <f t="shared" si="114"/>
        <v>0</v>
      </c>
      <c r="AB186" s="18">
        <f t="shared" si="115"/>
        <v>0</v>
      </c>
      <c r="AC186" s="18">
        <f t="shared" si="116"/>
        <v>0</v>
      </c>
      <c r="AD186" s="18">
        <f t="shared" si="117"/>
        <v>0</v>
      </c>
      <c r="AE186" s="18">
        <f t="shared" si="118"/>
        <v>0</v>
      </c>
      <c r="AF186" s="18">
        <f t="shared" si="119"/>
        <v>0</v>
      </c>
      <c r="AG186" s="18">
        <f t="shared" si="120"/>
        <v>-1438.45</v>
      </c>
    </row>
    <row r="187" spans="1:34">
      <c r="A187" s="22" t="s">
        <v>582</v>
      </c>
      <c r="B187" s="16" t="s">
        <v>583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248.82</v>
      </c>
      <c r="I187" s="19">
        <v>0</v>
      </c>
      <c r="J187" s="19">
        <v>219.7</v>
      </c>
      <c r="K187" s="19">
        <v>0</v>
      </c>
      <c r="L187" s="19">
        <v>0</v>
      </c>
      <c r="M187" s="19">
        <v>0</v>
      </c>
      <c r="N187" s="19">
        <v>0</v>
      </c>
      <c r="O187" s="19">
        <v>468.52</v>
      </c>
      <c r="P187" s="31">
        <f t="shared" si="121"/>
        <v>1.8665748013756368E-3</v>
      </c>
      <c r="Q187" s="17">
        <v>5</v>
      </c>
      <c r="R187" s="16" t="s">
        <v>584</v>
      </c>
      <c r="S187" s="16" t="s">
        <v>585</v>
      </c>
      <c r="U187" s="18">
        <f t="shared" si="108"/>
        <v>0</v>
      </c>
      <c r="V187" s="18">
        <f t="shared" si="109"/>
        <v>0</v>
      </c>
      <c r="W187" s="18">
        <f t="shared" si="110"/>
        <v>0</v>
      </c>
      <c r="X187" s="18">
        <f t="shared" si="111"/>
        <v>0</v>
      </c>
      <c r="Y187" s="18">
        <f t="shared" si="112"/>
        <v>0</v>
      </c>
      <c r="Z187" s="18">
        <f t="shared" si="113"/>
        <v>-248.82</v>
      </c>
      <c r="AA187" s="18">
        <f t="shared" si="114"/>
        <v>0</v>
      </c>
      <c r="AB187" s="18">
        <f t="shared" si="115"/>
        <v>-219.7</v>
      </c>
      <c r="AC187" s="18">
        <f t="shared" si="116"/>
        <v>0</v>
      </c>
      <c r="AD187" s="18">
        <f t="shared" si="117"/>
        <v>0</v>
      </c>
      <c r="AE187" s="18">
        <f t="shared" si="118"/>
        <v>0</v>
      </c>
      <c r="AF187" s="18">
        <f t="shared" si="119"/>
        <v>0</v>
      </c>
      <c r="AG187" s="18">
        <f t="shared" si="120"/>
        <v>-468.52</v>
      </c>
    </row>
    <row r="188" spans="1:34">
      <c r="A188" s="22" t="s">
        <v>586</v>
      </c>
      <c r="B188" s="16" t="s">
        <v>587</v>
      </c>
      <c r="C188" s="19">
        <v>0</v>
      </c>
      <c r="D188" s="19">
        <v>4302.1099999999997</v>
      </c>
      <c r="E188" s="19">
        <v>0</v>
      </c>
      <c r="F188" s="19">
        <v>250</v>
      </c>
      <c r="G188" s="19">
        <v>7051.91</v>
      </c>
      <c r="H188" s="19">
        <v>3259.31</v>
      </c>
      <c r="I188" s="19">
        <v>7167.06</v>
      </c>
      <c r="J188" s="19">
        <v>21289.67</v>
      </c>
      <c r="K188" s="19">
        <v>5663.11</v>
      </c>
      <c r="L188" s="19">
        <v>1080.01</v>
      </c>
      <c r="M188" s="19">
        <v>0</v>
      </c>
      <c r="N188" s="19">
        <v>920</v>
      </c>
      <c r="O188" s="19">
        <v>50983.18</v>
      </c>
      <c r="P188" s="32">
        <f t="shared" si="121"/>
        <v>0.20311602297020051</v>
      </c>
      <c r="Q188" s="17">
        <v>5</v>
      </c>
      <c r="R188" s="16" t="s">
        <v>588</v>
      </c>
      <c r="S188" s="16" t="s">
        <v>589</v>
      </c>
      <c r="U188" s="18">
        <f t="shared" si="108"/>
        <v>0</v>
      </c>
      <c r="V188" s="18">
        <f t="shared" si="109"/>
        <v>-4302.1099999999997</v>
      </c>
      <c r="W188" s="18">
        <f t="shared" si="110"/>
        <v>0</v>
      </c>
      <c r="X188" s="18">
        <f t="shared" si="111"/>
        <v>-250</v>
      </c>
      <c r="Y188" s="18">
        <f t="shared" si="112"/>
        <v>-7051.91</v>
      </c>
      <c r="Z188" s="18">
        <f t="shared" si="113"/>
        <v>-3259.31</v>
      </c>
      <c r="AA188" s="18">
        <f t="shared" si="114"/>
        <v>-7167.06</v>
      </c>
      <c r="AB188" s="18">
        <f t="shared" si="115"/>
        <v>-21289.67</v>
      </c>
      <c r="AC188" s="18">
        <f t="shared" si="116"/>
        <v>-5663.11</v>
      </c>
      <c r="AD188" s="18">
        <f t="shared" si="117"/>
        <v>-1080.01</v>
      </c>
      <c r="AE188" s="18">
        <f t="shared" si="118"/>
        <v>0</v>
      </c>
      <c r="AF188" s="18">
        <f t="shared" si="119"/>
        <v>-920</v>
      </c>
      <c r="AG188" s="18">
        <f t="shared" si="120"/>
        <v>-50983.18</v>
      </c>
      <c r="AH188" s="40">
        <f>O188/94</f>
        <v>542.37425531914892</v>
      </c>
    </row>
    <row r="189" spans="1:34">
      <c r="A189" s="22" t="s">
        <v>590</v>
      </c>
      <c r="B189" s="16" t="s">
        <v>591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153.65</v>
      </c>
      <c r="K189" s="19">
        <v>119.79</v>
      </c>
      <c r="L189" s="19">
        <v>201.85</v>
      </c>
      <c r="M189" s="19">
        <v>0</v>
      </c>
      <c r="N189" s="19">
        <v>0</v>
      </c>
      <c r="O189" s="19">
        <v>475.29</v>
      </c>
      <c r="P189" s="31">
        <f t="shared" si="121"/>
        <v>1.8935463530816753E-3</v>
      </c>
      <c r="Q189" s="17">
        <v>5</v>
      </c>
      <c r="R189" s="16" t="s">
        <v>592</v>
      </c>
      <c r="S189" s="16" t="s">
        <v>593</v>
      </c>
      <c r="U189" s="18">
        <f t="shared" si="108"/>
        <v>0</v>
      </c>
      <c r="V189" s="18">
        <f t="shared" si="109"/>
        <v>0</v>
      </c>
      <c r="W189" s="18">
        <f t="shared" si="110"/>
        <v>0</v>
      </c>
      <c r="X189" s="18">
        <f t="shared" si="111"/>
        <v>0</v>
      </c>
      <c r="Y189" s="18">
        <f t="shared" si="112"/>
        <v>0</v>
      </c>
      <c r="Z189" s="18">
        <f t="shared" si="113"/>
        <v>0</v>
      </c>
      <c r="AA189" s="18">
        <f t="shared" si="114"/>
        <v>0</v>
      </c>
      <c r="AB189" s="18">
        <f t="shared" si="115"/>
        <v>-153.65</v>
      </c>
      <c r="AC189" s="18">
        <f t="shared" si="116"/>
        <v>-119.79</v>
      </c>
      <c r="AD189" s="18">
        <f t="shared" si="117"/>
        <v>-201.85</v>
      </c>
      <c r="AE189" s="18">
        <f t="shared" si="118"/>
        <v>0</v>
      </c>
      <c r="AF189" s="18">
        <f t="shared" si="119"/>
        <v>0</v>
      </c>
      <c r="AG189" s="18">
        <f t="shared" si="120"/>
        <v>-475.29</v>
      </c>
    </row>
    <row r="190" spans="1:34">
      <c r="A190" s="22" t="s">
        <v>594</v>
      </c>
      <c r="B190" s="16" t="s">
        <v>595</v>
      </c>
      <c r="C190" s="19">
        <v>0</v>
      </c>
      <c r="D190" s="19">
        <v>360</v>
      </c>
      <c r="E190" s="19">
        <v>0</v>
      </c>
      <c r="F190" s="19">
        <v>0</v>
      </c>
      <c r="G190" s="19">
        <v>0</v>
      </c>
      <c r="H190" s="19">
        <v>2075</v>
      </c>
      <c r="I190" s="19">
        <v>0</v>
      </c>
      <c r="J190" s="19">
        <v>125</v>
      </c>
      <c r="K190" s="19">
        <v>0</v>
      </c>
      <c r="L190" s="19">
        <v>0</v>
      </c>
      <c r="M190" s="19">
        <v>0</v>
      </c>
      <c r="N190" s="19">
        <v>757.6</v>
      </c>
      <c r="O190" s="19">
        <v>3317.6</v>
      </c>
      <c r="P190" s="31">
        <f t="shared" si="121"/>
        <v>1.3217255530273654E-2</v>
      </c>
      <c r="Q190" s="17">
        <v>5</v>
      </c>
      <c r="R190" s="16" t="s">
        <v>596</v>
      </c>
      <c r="S190" s="16" t="s">
        <v>597</v>
      </c>
      <c r="U190" s="18">
        <f t="shared" si="108"/>
        <v>0</v>
      </c>
      <c r="V190" s="18">
        <f t="shared" si="109"/>
        <v>-360</v>
      </c>
      <c r="W190" s="18">
        <f t="shared" si="110"/>
        <v>0</v>
      </c>
      <c r="X190" s="18">
        <f t="shared" si="111"/>
        <v>0</v>
      </c>
      <c r="Y190" s="18">
        <f t="shared" si="112"/>
        <v>0</v>
      </c>
      <c r="Z190" s="18">
        <f t="shared" si="113"/>
        <v>-2075</v>
      </c>
      <c r="AA190" s="18">
        <f t="shared" si="114"/>
        <v>0</v>
      </c>
      <c r="AB190" s="18">
        <f t="shared" si="115"/>
        <v>-125</v>
      </c>
      <c r="AC190" s="18">
        <f t="shared" si="116"/>
        <v>0</v>
      </c>
      <c r="AD190" s="18">
        <f t="shared" si="117"/>
        <v>0</v>
      </c>
      <c r="AE190" s="18">
        <f t="shared" si="118"/>
        <v>0</v>
      </c>
      <c r="AF190" s="18">
        <f t="shared" si="119"/>
        <v>-757.6</v>
      </c>
      <c r="AG190" s="18">
        <f t="shared" si="120"/>
        <v>-3317.6</v>
      </c>
    </row>
    <row r="191" spans="1:34">
      <c r="A191" s="22" t="s">
        <v>598</v>
      </c>
      <c r="B191" s="16" t="s">
        <v>599</v>
      </c>
      <c r="C191" s="19">
        <v>0</v>
      </c>
      <c r="D191" s="19">
        <v>0</v>
      </c>
      <c r="E191" s="19">
        <v>760.04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760.04</v>
      </c>
      <c r="P191" s="31">
        <f t="shared" si="121"/>
        <v>3.0279849569656344E-3</v>
      </c>
      <c r="Q191" s="17">
        <v>5</v>
      </c>
      <c r="R191" s="16" t="s">
        <v>600</v>
      </c>
      <c r="S191" s="16" t="s">
        <v>601</v>
      </c>
      <c r="U191" s="18">
        <f t="shared" si="108"/>
        <v>0</v>
      </c>
      <c r="V191" s="18">
        <f t="shared" si="109"/>
        <v>0</v>
      </c>
      <c r="W191" s="18">
        <f t="shared" si="110"/>
        <v>-760.04</v>
      </c>
      <c r="X191" s="18">
        <f t="shared" si="111"/>
        <v>0</v>
      </c>
      <c r="Y191" s="18">
        <f t="shared" si="112"/>
        <v>0</v>
      </c>
      <c r="Z191" s="18">
        <f t="shared" si="113"/>
        <v>0</v>
      </c>
      <c r="AA191" s="18">
        <f t="shared" si="114"/>
        <v>0</v>
      </c>
      <c r="AB191" s="18">
        <f t="shared" si="115"/>
        <v>0</v>
      </c>
      <c r="AC191" s="18">
        <f t="shared" si="116"/>
        <v>0</v>
      </c>
      <c r="AD191" s="18">
        <f t="shared" si="117"/>
        <v>0</v>
      </c>
      <c r="AE191" s="18">
        <f t="shared" si="118"/>
        <v>0</v>
      </c>
      <c r="AF191" s="18">
        <f t="shared" si="119"/>
        <v>0</v>
      </c>
      <c r="AG191" s="18">
        <f t="shared" si="120"/>
        <v>-760.04</v>
      </c>
    </row>
    <row r="192" spans="1:34">
      <c r="A192" s="22" t="s">
        <v>602</v>
      </c>
      <c r="B192" s="16" t="s">
        <v>603</v>
      </c>
      <c r="C192" s="19">
        <v>0</v>
      </c>
      <c r="D192" s="19">
        <v>0</v>
      </c>
      <c r="E192" s="19">
        <v>-342.26</v>
      </c>
      <c r="F192" s="19">
        <v>342.25</v>
      </c>
      <c r="G192" s="19">
        <v>248.72</v>
      </c>
      <c r="H192" s="19">
        <v>389.22</v>
      </c>
      <c r="I192" s="19">
        <v>0</v>
      </c>
      <c r="J192" s="19">
        <v>0</v>
      </c>
      <c r="K192" s="19">
        <v>282.49</v>
      </c>
      <c r="L192" s="19">
        <v>371.23</v>
      </c>
      <c r="M192" s="19">
        <v>151.31</v>
      </c>
      <c r="N192" s="19">
        <v>0</v>
      </c>
      <c r="O192" s="19">
        <v>1442.96</v>
      </c>
      <c r="P192" s="31">
        <f t="shared" si="121"/>
        <v>5.7487252953833112E-3</v>
      </c>
      <c r="Q192" s="17">
        <v>5</v>
      </c>
      <c r="R192" s="16" t="s">
        <v>604</v>
      </c>
      <c r="S192" s="16" t="s">
        <v>605</v>
      </c>
      <c r="U192" s="18">
        <f t="shared" si="108"/>
        <v>0</v>
      </c>
      <c r="V192" s="18">
        <f t="shared" si="109"/>
        <v>0</v>
      </c>
      <c r="W192" s="18">
        <f t="shared" si="110"/>
        <v>342.26</v>
      </c>
      <c r="X192" s="18">
        <f t="shared" si="111"/>
        <v>-342.25</v>
      </c>
      <c r="Y192" s="18">
        <f t="shared" si="112"/>
        <v>-248.72</v>
      </c>
      <c r="Z192" s="18">
        <f t="shared" si="113"/>
        <v>-389.22</v>
      </c>
      <c r="AA192" s="18">
        <f t="shared" si="114"/>
        <v>0</v>
      </c>
      <c r="AB192" s="18">
        <f t="shared" si="115"/>
        <v>0</v>
      </c>
      <c r="AC192" s="18">
        <f t="shared" si="116"/>
        <v>-282.49</v>
      </c>
      <c r="AD192" s="18">
        <f t="shared" si="117"/>
        <v>-371.23</v>
      </c>
      <c r="AE192" s="18">
        <f t="shared" si="118"/>
        <v>-151.31</v>
      </c>
      <c r="AF192" s="18">
        <f t="shared" si="119"/>
        <v>0</v>
      </c>
      <c r="AG192" s="18">
        <f t="shared" si="120"/>
        <v>-1442.96</v>
      </c>
    </row>
    <row r="193" spans="1:34">
      <c r="A193" s="22" t="s">
        <v>606</v>
      </c>
      <c r="B193" s="16" t="s">
        <v>607</v>
      </c>
      <c r="C193" s="19">
        <v>1920</v>
      </c>
      <c r="D193" s="19">
        <v>615</v>
      </c>
      <c r="E193" s="19">
        <v>3105</v>
      </c>
      <c r="F193" s="19">
        <v>2190</v>
      </c>
      <c r="G193" s="19">
        <v>3105</v>
      </c>
      <c r="H193" s="19">
        <v>5494.13</v>
      </c>
      <c r="I193" s="19">
        <v>3211.33</v>
      </c>
      <c r="J193" s="19">
        <v>4413.7700000000004</v>
      </c>
      <c r="K193" s="19">
        <v>1560.31</v>
      </c>
      <c r="L193" s="19">
        <v>2912.6</v>
      </c>
      <c r="M193" s="19">
        <v>1568.67</v>
      </c>
      <c r="N193" s="19">
        <v>236.21</v>
      </c>
      <c r="O193" s="19">
        <v>30332.02</v>
      </c>
      <c r="P193" s="32">
        <f t="shared" si="121"/>
        <v>0.12084219287719168</v>
      </c>
      <c r="Q193" s="17">
        <v>5</v>
      </c>
      <c r="R193" s="16" t="s">
        <v>608</v>
      </c>
      <c r="S193" s="16" t="s">
        <v>609</v>
      </c>
      <c r="U193" s="18">
        <f t="shared" si="108"/>
        <v>-1920</v>
      </c>
      <c r="V193" s="18">
        <f t="shared" si="109"/>
        <v>-615</v>
      </c>
      <c r="W193" s="18">
        <f t="shared" si="110"/>
        <v>-3105</v>
      </c>
      <c r="X193" s="18">
        <f t="shared" si="111"/>
        <v>-2190</v>
      </c>
      <c r="Y193" s="18">
        <f t="shared" si="112"/>
        <v>-3105</v>
      </c>
      <c r="Z193" s="18">
        <f t="shared" si="113"/>
        <v>-5494.13</v>
      </c>
      <c r="AA193" s="18">
        <f t="shared" si="114"/>
        <v>-3211.33</v>
      </c>
      <c r="AB193" s="18">
        <f t="shared" si="115"/>
        <v>-4413.7700000000004</v>
      </c>
      <c r="AC193" s="18">
        <f t="shared" si="116"/>
        <v>-1560.31</v>
      </c>
      <c r="AD193" s="18">
        <f t="shared" si="117"/>
        <v>-2912.6</v>
      </c>
      <c r="AE193" s="18">
        <f t="shared" si="118"/>
        <v>-1568.67</v>
      </c>
      <c r="AF193" s="18">
        <f t="shared" si="119"/>
        <v>-236.21</v>
      </c>
      <c r="AG193" s="18">
        <f t="shared" si="120"/>
        <v>-30332.02</v>
      </c>
      <c r="AH193" s="40">
        <f t="shared" ref="AH193:AH194" si="122">O193/94</f>
        <v>322.68106382978726</v>
      </c>
    </row>
    <row r="194" spans="1:34">
      <c r="A194" s="22" t="s">
        <v>610</v>
      </c>
      <c r="B194" s="16" t="s">
        <v>611</v>
      </c>
      <c r="C194" s="19">
        <v>5545.03</v>
      </c>
      <c r="D194" s="19">
        <v>2889.9</v>
      </c>
      <c r="E194" s="19">
        <v>7828.91</v>
      </c>
      <c r="F194" s="19">
        <v>4082.28</v>
      </c>
      <c r="G194" s="19">
        <v>8079.4</v>
      </c>
      <c r="H194" s="19">
        <v>2169.2199999999998</v>
      </c>
      <c r="I194" s="19">
        <v>8009.61</v>
      </c>
      <c r="J194" s="19">
        <v>13438.6</v>
      </c>
      <c r="K194" s="19">
        <v>4138.95</v>
      </c>
      <c r="L194" s="19">
        <v>8442.84</v>
      </c>
      <c r="M194" s="19">
        <v>3839.19</v>
      </c>
      <c r="N194" s="19">
        <v>3437.6</v>
      </c>
      <c r="O194" s="19">
        <v>71901.53</v>
      </c>
      <c r="P194" s="32">
        <f t="shared" si="121"/>
        <v>0.28645433295986167</v>
      </c>
      <c r="Q194" s="17">
        <v>5</v>
      </c>
      <c r="R194" s="16" t="s">
        <v>612</v>
      </c>
      <c r="S194" s="16" t="s">
        <v>613</v>
      </c>
      <c r="U194" s="18">
        <f t="shared" si="108"/>
        <v>-5545.03</v>
      </c>
      <c r="V194" s="18">
        <f t="shared" si="109"/>
        <v>-2889.9</v>
      </c>
      <c r="W194" s="18">
        <f t="shared" si="110"/>
        <v>-7828.91</v>
      </c>
      <c r="X194" s="18">
        <f t="shared" si="111"/>
        <v>-4082.28</v>
      </c>
      <c r="Y194" s="18">
        <f t="shared" si="112"/>
        <v>-8079.4</v>
      </c>
      <c r="Z194" s="18">
        <f t="shared" si="113"/>
        <v>-2169.2199999999998</v>
      </c>
      <c r="AA194" s="18">
        <f t="shared" si="114"/>
        <v>-8009.61</v>
      </c>
      <c r="AB194" s="18">
        <f t="shared" si="115"/>
        <v>-13438.6</v>
      </c>
      <c r="AC194" s="18">
        <f t="shared" si="116"/>
        <v>-4138.95</v>
      </c>
      <c r="AD194" s="18">
        <f t="shared" si="117"/>
        <v>-8442.84</v>
      </c>
      <c r="AE194" s="18">
        <f t="shared" si="118"/>
        <v>-3839.19</v>
      </c>
      <c r="AF194" s="18">
        <f t="shared" si="119"/>
        <v>-3437.6</v>
      </c>
      <c r="AG194" s="18">
        <f t="shared" si="120"/>
        <v>-71901.53</v>
      </c>
      <c r="AH194" s="40">
        <f t="shared" si="122"/>
        <v>764.90989361702123</v>
      </c>
    </row>
    <row r="195" spans="1:34">
      <c r="A195" s="22" t="s">
        <v>614</v>
      </c>
      <c r="B195" s="16" t="s">
        <v>615</v>
      </c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2156.89</v>
      </c>
      <c r="J195" s="19">
        <v>0</v>
      </c>
      <c r="K195" s="19">
        <v>0</v>
      </c>
      <c r="L195" s="19">
        <v>1213.1500000000001</v>
      </c>
      <c r="M195" s="19">
        <v>0</v>
      </c>
      <c r="N195" s="19">
        <v>0</v>
      </c>
      <c r="O195" s="19">
        <v>3370.04</v>
      </c>
      <c r="P195" s="31">
        <f t="shared" si="121"/>
        <v>1.3426175496516587E-2</v>
      </c>
      <c r="Q195" s="17">
        <v>5</v>
      </c>
      <c r="R195" s="16" t="s">
        <v>616</v>
      </c>
      <c r="S195" s="16" t="s">
        <v>617</v>
      </c>
      <c r="U195" s="18">
        <f t="shared" si="108"/>
        <v>0</v>
      </c>
      <c r="V195" s="18">
        <f t="shared" si="109"/>
        <v>0</v>
      </c>
      <c r="W195" s="18">
        <f t="shared" si="110"/>
        <v>0</v>
      </c>
      <c r="X195" s="18">
        <f t="shared" si="111"/>
        <v>0</v>
      </c>
      <c r="Y195" s="18">
        <f t="shared" si="112"/>
        <v>0</v>
      </c>
      <c r="Z195" s="18">
        <f t="shared" si="113"/>
        <v>0</v>
      </c>
      <c r="AA195" s="18">
        <f t="shared" si="114"/>
        <v>-2156.89</v>
      </c>
      <c r="AB195" s="18">
        <f t="shared" si="115"/>
        <v>0</v>
      </c>
      <c r="AC195" s="18">
        <f t="shared" si="116"/>
        <v>0</v>
      </c>
      <c r="AD195" s="18">
        <f t="shared" si="117"/>
        <v>-1213.1500000000001</v>
      </c>
      <c r="AE195" s="18">
        <f t="shared" si="118"/>
        <v>0</v>
      </c>
      <c r="AF195" s="18">
        <f t="shared" si="119"/>
        <v>0</v>
      </c>
      <c r="AG195" s="18">
        <f t="shared" si="120"/>
        <v>-3370.04</v>
      </c>
    </row>
    <row r="196" spans="1:34">
      <c r="A196" s="22" t="s">
        <v>618</v>
      </c>
      <c r="B196" s="16" t="s">
        <v>619</v>
      </c>
      <c r="C196" s="19">
        <v>0</v>
      </c>
      <c r="D196" s="19">
        <v>0</v>
      </c>
      <c r="E196" s="19">
        <v>500</v>
      </c>
      <c r="F196" s="19">
        <v>975</v>
      </c>
      <c r="G196" s="19">
        <v>1400</v>
      </c>
      <c r="H196" s="19">
        <v>450</v>
      </c>
      <c r="I196" s="19">
        <v>1400</v>
      </c>
      <c r="J196" s="19">
        <v>1500</v>
      </c>
      <c r="K196" s="19">
        <v>0</v>
      </c>
      <c r="L196" s="19">
        <v>660</v>
      </c>
      <c r="M196" s="19">
        <v>0</v>
      </c>
      <c r="N196" s="19">
        <v>0</v>
      </c>
      <c r="O196" s="19">
        <v>6885</v>
      </c>
      <c r="P196" s="31">
        <f t="shared" si="121"/>
        <v>2.7429709526746476E-2</v>
      </c>
      <c r="Q196" s="17">
        <v>5</v>
      </c>
      <c r="R196" s="16" t="s">
        <v>620</v>
      </c>
      <c r="S196" s="16" t="s">
        <v>621</v>
      </c>
      <c r="U196" s="18">
        <f t="shared" si="108"/>
        <v>0</v>
      </c>
      <c r="V196" s="18">
        <f t="shared" si="109"/>
        <v>0</v>
      </c>
      <c r="W196" s="18">
        <f t="shared" si="110"/>
        <v>-500</v>
      </c>
      <c r="X196" s="18">
        <f t="shared" si="111"/>
        <v>-975</v>
      </c>
      <c r="Y196" s="18">
        <f t="shared" si="112"/>
        <v>-1400</v>
      </c>
      <c r="Z196" s="18">
        <f t="shared" si="113"/>
        <v>-450</v>
      </c>
      <c r="AA196" s="18">
        <f t="shared" si="114"/>
        <v>-1400</v>
      </c>
      <c r="AB196" s="18">
        <f t="shared" si="115"/>
        <v>-1500</v>
      </c>
      <c r="AC196" s="18">
        <f t="shared" si="116"/>
        <v>0</v>
      </c>
      <c r="AD196" s="18">
        <f t="shared" si="117"/>
        <v>-660</v>
      </c>
      <c r="AE196" s="18">
        <f t="shared" si="118"/>
        <v>0</v>
      </c>
      <c r="AF196" s="18">
        <f t="shared" si="119"/>
        <v>0</v>
      </c>
      <c r="AG196" s="18">
        <f t="shared" si="120"/>
        <v>-6885</v>
      </c>
    </row>
    <row r="197" spans="1:34">
      <c r="A197" s="22" t="s">
        <v>622</v>
      </c>
      <c r="B197" s="16" t="s">
        <v>623</v>
      </c>
      <c r="C197" s="19">
        <v>0</v>
      </c>
      <c r="D197" s="19">
        <v>843</v>
      </c>
      <c r="E197" s="19">
        <v>0</v>
      </c>
      <c r="F197" s="19">
        <v>0</v>
      </c>
      <c r="G197" s="19">
        <v>604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1447</v>
      </c>
      <c r="P197" s="31">
        <f t="shared" si="121"/>
        <v>5.7648205788238425E-3</v>
      </c>
      <c r="Q197" s="17">
        <v>5</v>
      </c>
      <c r="R197" s="16" t="s">
        <v>624</v>
      </c>
      <c r="S197" s="16" t="s">
        <v>625</v>
      </c>
      <c r="U197" s="18">
        <f t="shared" si="108"/>
        <v>0</v>
      </c>
      <c r="V197" s="18">
        <f t="shared" si="109"/>
        <v>-843</v>
      </c>
      <c r="W197" s="18">
        <f t="shared" si="110"/>
        <v>0</v>
      </c>
      <c r="X197" s="18">
        <f t="shared" si="111"/>
        <v>0</v>
      </c>
      <c r="Y197" s="18">
        <f t="shared" si="112"/>
        <v>-604</v>
      </c>
      <c r="Z197" s="18">
        <f t="shared" si="113"/>
        <v>0</v>
      </c>
      <c r="AA197" s="18">
        <f t="shared" si="114"/>
        <v>0</v>
      </c>
      <c r="AB197" s="18">
        <f t="shared" si="115"/>
        <v>0</v>
      </c>
      <c r="AC197" s="18">
        <f t="shared" si="116"/>
        <v>0</v>
      </c>
      <c r="AD197" s="18">
        <f t="shared" si="117"/>
        <v>0</v>
      </c>
      <c r="AE197" s="18">
        <f t="shared" si="118"/>
        <v>0</v>
      </c>
      <c r="AF197" s="18">
        <f t="shared" si="119"/>
        <v>0</v>
      </c>
      <c r="AG197" s="18">
        <f t="shared" si="120"/>
        <v>-1447</v>
      </c>
    </row>
    <row r="198" spans="1:34">
      <c r="A198" s="22" t="s">
        <v>626</v>
      </c>
      <c r="B198" s="16" t="s">
        <v>627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659.26</v>
      </c>
      <c r="N198" s="19">
        <v>0</v>
      </c>
      <c r="O198" s="19">
        <v>659.26</v>
      </c>
      <c r="P198" s="31">
        <f t="shared" si="121"/>
        <v>2.6264793467832797E-3</v>
      </c>
      <c r="Q198" s="17">
        <v>5</v>
      </c>
      <c r="R198" s="16" t="s">
        <v>628</v>
      </c>
      <c r="S198" s="16" t="s">
        <v>629</v>
      </c>
      <c r="U198" s="18">
        <f t="shared" si="108"/>
        <v>0</v>
      </c>
      <c r="V198" s="18">
        <f t="shared" si="109"/>
        <v>0</v>
      </c>
      <c r="W198" s="18">
        <f t="shared" si="110"/>
        <v>0</v>
      </c>
      <c r="X198" s="18">
        <f t="shared" si="111"/>
        <v>0</v>
      </c>
      <c r="Y198" s="18">
        <f t="shared" si="112"/>
        <v>0</v>
      </c>
      <c r="Z198" s="18">
        <f t="shared" si="113"/>
        <v>0</v>
      </c>
      <c r="AA198" s="18">
        <f t="shared" si="114"/>
        <v>0</v>
      </c>
      <c r="AB198" s="18">
        <f t="shared" si="115"/>
        <v>0</v>
      </c>
      <c r="AC198" s="18">
        <f t="shared" si="116"/>
        <v>0</v>
      </c>
      <c r="AD198" s="18">
        <f t="shared" si="117"/>
        <v>0</v>
      </c>
      <c r="AE198" s="18">
        <f t="shared" si="118"/>
        <v>-659.26</v>
      </c>
      <c r="AF198" s="18">
        <f t="shared" si="119"/>
        <v>0</v>
      </c>
      <c r="AG198" s="18">
        <f t="shared" si="120"/>
        <v>-659.26</v>
      </c>
    </row>
    <row r="199" spans="1:34">
      <c r="A199" s="22" t="s">
        <v>630</v>
      </c>
      <c r="B199" s="16" t="s">
        <v>631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9.59</v>
      </c>
      <c r="M199" s="19">
        <v>0</v>
      </c>
      <c r="N199" s="19">
        <v>0</v>
      </c>
      <c r="O199" s="19">
        <v>9.59</v>
      </c>
      <c r="P199" s="31">
        <f t="shared" si="121"/>
        <v>3.8206378266012886E-5</v>
      </c>
      <c r="Q199" s="17">
        <v>5</v>
      </c>
      <c r="R199" s="16" t="s">
        <v>632</v>
      </c>
      <c r="S199" s="16" t="s">
        <v>633</v>
      </c>
      <c r="U199" s="18">
        <f t="shared" si="108"/>
        <v>0</v>
      </c>
      <c r="V199" s="18">
        <f t="shared" si="109"/>
        <v>0</v>
      </c>
      <c r="W199" s="18">
        <f t="shared" si="110"/>
        <v>0</v>
      </c>
      <c r="X199" s="18">
        <f t="shared" si="111"/>
        <v>0</v>
      </c>
      <c r="Y199" s="18">
        <f t="shared" si="112"/>
        <v>0</v>
      </c>
      <c r="Z199" s="18">
        <f t="shared" si="113"/>
        <v>0</v>
      </c>
      <c r="AA199" s="18">
        <f t="shared" si="114"/>
        <v>0</v>
      </c>
      <c r="AB199" s="18">
        <f t="shared" si="115"/>
        <v>0</v>
      </c>
      <c r="AC199" s="18">
        <f t="shared" si="116"/>
        <v>0</v>
      </c>
      <c r="AD199" s="18">
        <f t="shared" si="117"/>
        <v>-9.59</v>
      </c>
      <c r="AE199" s="18">
        <f t="shared" si="118"/>
        <v>0</v>
      </c>
      <c r="AF199" s="18">
        <f t="shared" si="119"/>
        <v>0</v>
      </c>
      <c r="AG199" s="18">
        <f t="shared" si="120"/>
        <v>-9.59</v>
      </c>
    </row>
    <row r="200" spans="1:34">
      <c r="A200" s="22" t="s">
        <v>634</v>
      </c>
      <c r="B200" s="16" t="s">
        <v>635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149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149</v>
      </c>
      <c r="P200" s="31">
        <f t="shared" si="121"/>
        <v>5.9361317639582069E-4</v>
      </c>
      <c r="Q200" s="17">
        <v>5</v>
      </c>
      <c r="R200" s="16" t="s">
        <v>636</v>
      </c>
      <c r="S200" s="16" t="s">
        <v>637</v>
      </c>
      <c r="U200" s="18">
        <f t="shared" si="108"/>
        <v>0</v>
      </c>
      <c r="V200" s="18">
        <f t="shared" si="109"/>
        <v>0</v>
      </c>
      <c r="W200" s="18">
        <f t="shared" si="110"/>
        <v>0</v>
      </c>
      <c r="X200" s="18">
        <f t="shared" si="111"/>
        <v>0</v>
      </c>
      <c r="Y200" s="18">
        <f t="shared" si="112"/>
        <v>0</v>
      </c>
      <c r="Z200" s="18">
        <f t="shared" si="113"/>
        <v>0</v>
      </c>
      <c r="AA200" s="18">
        <f t="shared" si="114"/>
        <v>-149</v>
      </c>
      <c r="AB200" s="18">
        <f t="shared" si="115"/>
        <v>0</v>
      </c>
      <c r="AC200" s="18">
        <f t="shared" si="116"/>
        <v>0</v>
      </c>
      <c r="AD200" s="18">
        <f t="shared" si="117"/>
        <v>0</v>
      </c>
      <c r="AE200" s="18">
        <f t="shared" si="118"/>
        <v>0</v>
      </c>
      <c r="AF200" s="18">
        <f t="shared" si="119"/>
        <v>0</v>
      </c>
      <c r="AG200" s="18">
        <f t="shared" si="120"/>
        <v>-149</v>
      </c>
    </row>
    <row r="201" spans="1:34">
      <c r="A201" s="22" t="s">
        <v>638</v>
      </c>
      <c r="B201" s="16" t="s">
        <v>639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189.66</v>
      </c>
      <c r="L201" s="19">
        <v>639.05999999999995</v>
      </c>
      <c r="M201" s="19">
        <v>301.04000000000002</v>
      </c>
      <c r="N201" s="19">
        <v>0</v>
      </c>
      <c r="O201" s="19">
        <v>1129.76</v>
      </c>
      <c r="P201" s="31">
        <f t="shared" si="121"/>
        <v>4.5009424306371969E-3</v>
      </c>
      <c r="Q201" s="17">
        <v>5</v>
      </c>
      <c r="R201" s="16" t="s">
        <v>640</v>
      </c>
      <c r="S201" s="16" t="s">
        <v>641</v>
      </c>
      <c r="U201" s="18">
        <f t="shared" si="108"/>
        <v>0</v>
      </c>
      <c r="V201" s="18">
        <f t="shared" si="109"/>
        <v>0</v>
      </c>
      <c r="W201" s="18">
        <f t="shared" si="110"/>
        <v>0</v>
      </c>
      <c r="X201" s="18">
        <f t="shared" si="111"/>
        <v>0</v>
      </c>
      <c r="Y201" s="18">
        <f t="shared" si="112"/>
        <v>0</v>
      </c>
      <c r="Z201" s="18">
        <f t="shared" si="113"/>
        <v>0</v>
      </c>
      <c r="AA201" s="18">
        <f t="shared" si="114"/>
        <v>0</v>
      </c>
      <c r="AB201" s="18">
        <f t="shared" si="115"/>
        <v>0</v>
      </c>
      <c r="AC201" s="18">
        <f t="shared" si="116"/>
        <v>-189.66</v>
      </c>
      <c r="AD201" s="18">
        <f t="shared" si="117"/>
        <v>-639.05999999999995</v>
      </c>
      <c r="AE201" s="18">
        <f t="shared" si="118"/>
        <v>-301.04000000000002</v>
      </c>
      <c r="AF201" s="18">
        <f t="shared" si="119"/>
        <v>0</v>
      </c>
      <c r="AG201" s="18">
        <f t="shared" si="120"/>
        <v>-1129.76</v>
      </c>
    </row>
    <row r="202" spans="1:34">
      <c r="B202" s="15" t="s">
        <v>642</v>
      </c>
      <c r="C202" s="14">
        <f>IF(5 = Q202, U202 * -1, U202)</f>
        <v>13850.46</v>
      </c>
      <c r="D202" s="14">
        <f>IF(5 = Q202, V202 * -1, V202)</f>
        <v>10388.16</v>
      </c>
      <c r="E202" s="14">
        <f>IF(5 = Q202, W202 * -1, W202)</f>
        <v>22678.260000000002</v>
      </c>
      <c r="F202" s="14">
        <f>IF(5 = Q202, X202 * -1, X202)</f>
        <v>21586.42</v>
      </c>
      <c r="G202" s="14">
        <f>IF(5 = Q202, Y202 * -1, Y202)</f>
        <v>27032.82</v>
      </c>
      <c r="H202" s="14">
        <f>IF(5 = Q202, Z202 * -1, Z202)</f>
        <v>18916.150000000001</v>
      </c>
      <c r="I202" s="14">
        <f>IF(5 = Q202, AA202 * -1, AA202)</f>
        <v>32410.590000000004</v>
      </c>
      <c r="J202" s="14">
        <f>IF(5 = Q202, AB202 * -1, AB202)</f>
        <v>51366.159999999996</v>
      </c>
      <c r="K202" s="14">
        <f>IF(5 = Q202, AC202 * -1, AC202)</f>
        <v>13260.77</v>
      </c>
      <c r="L202" s="14">
        <f>IF(5 = Q202, AD202 * -1, AD202)</f>
        <v>20791.540000000005</v>
      </c>
      <c r="M202" s="14">
        <f>IF(5 = Q202, AE202 * -1, AE202)</f>
        <v>8535.5300000000007</v>
      </c>
      <c r="N202" s="14">
        <f>IF(5 = Q202, AF202 * -1, AF202)</f>
        <v>10188.35</v>
      </c>
      <c r="O202" s="14">
        <f>IF(5 = Q202, AG202 * -1, AG202)</f>
        <v>251005.21</v>
      </c>
      <c r="Q202" s="12">
        <v>5</v>
      </c>
      <c r="R202" s="11" t="str">
        <f>R201</f>
        <v>Sunrise on the Rail</v>
      </c>
      <c r="S202" s="11" t="str">
        <f>S201</f>
        <v>c1453p006554</v>
      </c>
      <c r="T202" s="12">
        <f>T201</f>
        <v>0</v>
      </c>
      <c r="U202" s="13">
        <f t="shared" ref="U202:AG202" si="123">SUM(U171:U201)</f>
        <v>-13850.46</v>
      </c>
      <c r="V202" s="13">
        <f t="shared" si="123"/>
        <v>-10388.16</v>
      </c>
      <c r="W202" s="13">
        <f t="shared" si="123"/>
        <v>-22678.260000000002</v>
      </c>
      <c r="X202" s="13">
        <f t="shared" si="123"/>
        <v>-21586.42</v>
      </c>
      <c r="Y202" s="13">
        <f t="shared" si="123"/>
        <v>-27032.82</v>
      </c>
      <c r="Z202" s="13">
        <f t="shared" si="123"/>
        <v>-18916.150000000001</v>
      </c>
      <c r="AA202" s="13">
        <f t="shared" si="123"/>
        <v>-32410.590000000004</v>
      </c>
      <c r="AB202" s="13">
        <f t="shared" si="123"/>
        <v>-51366.159999999996</v>
      </c>
      <c r="AC202" s="13">
        <f t="shared" si="123"/>
        <v>-13260.77</v>
      </c>
      <c r="AD202" s="13">
        <f t="shared" si="123"/>
        <v>-20791.540000000005</v>
      </c>
      <c r="AE202" s="13">
        <f t="shared" si="123"/>
        <v>-8535.5300000000007</v>
      </c>
      <c r="AF202" s="13">
        <f t="shared" si="123"/>
        <v>-10188.35</v>
      </c>
      <c r="AG202" s="13">
        <f t="shared" si="123"/>
        <v>-251005.21</v>
      </c>
      <c r="AH202" s="41">
        <f>SUM(AH181:AH201)</f>
        <v>1983.7314893617022</v>
      </c>
    </row>
    <row r="203" spans="1:34">
      <c r="O203" s="30">
        <f>O202-186000</f>
        <v>65005.209999999992</v>
      </c>
      <c r="P203" s="30">
        <f>O203/94</f>
        <v>691.54478723404247</v>
      </c>
    </row>
    <row r="204" spans="1:34">
      <c r="A204" s="26" t="s">
        <v>643</v>
      </c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34">
      <c r="A205" s="22" t="s">
        <v>644</v>
      </c>
      <c r="B205" s="16" t="s">
        <v>645</v>
      </c>
      <c r="C205" s="19">
        <v>2300</v>
      </c>
      <c r="D205" s="19">
        <v>1400</v>
      </c>
      <c r="E205" s="19">
        <v>7392.6</v>
      </c>
      <c r="F205" s="19">
        <v>1500</v>
      </c>
      <c r="G205" s="19">
        <v>1820.58</v>
      </c>
      <c r="H205" s="19">
        <v>2000</v>
      </c>
      <c r="I205" s="19">
        <v>2500</v>
      </c>
      <c r="J205" s="19">
        <v>2200</v>
      </c>
      <c r="K205" s="19">
        <v>12900</v>
      </c>
      <c r="L205" s="19">
        <v>6060.78</v>
      </c>
      <c r="M205" s="19">
        <v>8330.2800000000007</v>
      </c>
      <c r="N205" s="19">
        <v>3592.81</v>
      </c>
      <c r="O205" s="19">
        <v>51997.05</v>
      </c>
      <c r="Q205" s="17">
        <v>5</v>
      </c>
      <c r="R205" s="16" t="s">
        <v>646</v>
      </c>
      <c r="S205" s="16" t="s">
        <v>647</v>
      </c>
      <c r="U205" s="18">
        <f t="shared" ref="U205:U217" si="124">IF(5 = Q205, C205 * -1, C205)</f>
        <v>-2300</v>
      </c>
      <c r="V205" s="18">
        <f t="shared" ref="V205:V217" si="125">IF(5 = Q205, D205 * -1, D205)</f>
        <v>-1400</v>
      </c>
      <c r="W205" s="18">
        <f t="shared" ref="W205:W217" si="126">IF(5 = Q205, E205 * -1, E205)</f>
        <v>-7392.6</v>
      </c>
      <c r="X205" s="18">
        <f t="shared" ref="X205:X217" si="127">IF(5 = Q205, F205 * -1, F205)</f>
        <v>-1500</v>
      </c>
      <c r="Y205" s="18">
        <f t="shared" ref="Y205:Y217" si="128">IF(5 = Q205, G205 * -1, G205)</f>
        <v>-1820.58</v>
      </c>
      <c r="Z205" s="18">
        <f t="shared" ref="Z205:Z217" si="129">IF(5 = Q205, H205 * -1, H205)</f>
        <v>-2000</v>
      </c>
      <c r="AA205" s="18">
        <f t="shared" ref="AA205:AA217" si="130">IF(5 = Q205, I205 * -1, I205)</f>
        <v>-2500</v>
      </c>
      <c r="AB205" s="18">
        <f t="shared" ref="AB205:AB217" si="131">IF(5 = Q205, J205 * -1, J205)</f>
        <v>-2200</v>
      </c>
      <c r="AC205" s="18">
        <f t="shared" ref="AC205:AC217" si="132">IF(5 = Q205, K205 * -1, K205)</f>
        <v>-12900</v>
      </c>
      <c r="AD205" s="18">
        <f t="shared" ref="AD205:AD217" si="133">IF(5 = Q205, L205 * -1, L205)</f>
        <v>-6060.78</v>
      </c>
      <c r="AE205" s="18">
        <f t="shared" ref="AE205:AE217" si="134">IF(5 = Q205, M205 * -1, M205)</f>
        <v>-8330.2800000000007</v>
      </c>
      <c r="AF205" s="18">
        <f t="shared" ref="AF205:AF217" si="135">IF(5 = Q205, N205 * -1, N205)</f>
        <v>-3592.81</v>
      </c>
      <c r="AG205" s="18">
        <f t="shared" ref="AG205:AG217" si="136">IF(5 = Q205, O205 * -1, O205)</f>
        <v>-51997.05</v>
      </c>
    </row>
    <row r="206" spans="1:34">
      <c r="A206" s="22" t="s">
        <v>648</v>
      </c>
      <c r="B206" s="16" t="s">
        <v>649</v>
      </c>
      <c r="C206" s="19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300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300</v>
      </c>
      <c r="Q206" s="17">
        <v>5</v>
      </c>
      <c r="R206" s="16" t="s">
        <v>650</v>
      </c>
      <c r="S206" s="16" t="s">
        <v>651</v>
      </c>
      <c r="U206" s="18">
        <f t="shared" si="124"/>
        <v>0</v>
      </c>
      <c r="V206" s="18">
        <f t="shared" si="125"/>
        <v>0</v>
      </c>
      <c r="W206" s="18">
        <f t="shared" si="126"/>
        <v>0</v>
      </c>
      <c r="X206" s="18">
        <f t="shared" si="127"/>
        <v>0</v>
      </c>
      <c r="Y206" s="18">
        <f t="shared" si="128"/>
        <v>0</v>
      </c>
      <c r="Z206" s="18">
        <f t="shared" si="129"/>
        <v>0</v>
      </c>
      <c r="AA206" s="18">
        <f t="shared" si="130"/>
        <v>-300</v>
      </c>
      <c r="AB206" s="18">
        <f t="shared" si="131"/>
        <v>0</v>
      </c>
      <c r="AC206" s="18">
        <f t="shared" si="132"/>
        <v>0</v>
      </c>
      <c r="AD206" s="18">
        <f t="shared" si="133"/>
        <v>0</v>
      </c>
      <c r="AE206" s="18">
        <f t="shared" si="134"/>
        <v>0</v>
      </c>
      <c r="AF206" s="18">
        <f t="shared" si="135"/>
        <v>0</v>
      </c>
      <c r="AG206" s="18">
        <f t="shared" si="136"/>
        <v>-300</v>
      </c>
    </row>
    <row r="207" spans="1:34">
      <c r="A207" s="22" t="s">
        <v>652</v>
      </c>
      <c r="B207" s="16" t="s">
        <v>653</v>
      </c>
      <c r="C207" s="19">
        <v>765</v>
      </c>
      <c r="D207" s="19">
        <v>150</v>
      </c>
      <c r="E207" s="19">
        <v>750</v>
      </c>
      <c r="F207" s="19">
        <v>755</v>
      </c>
      <c r="G207" s="19">
        <v>510</v>
      </c>
      <c r="H207" s="19">
        <v>945</v>
      </c>
      <c r="I207" s="19">
        <v>405</v>
      </c>
      <c r="J207" s="19">
        <v>695</v>
      </c>
      <c r="K207" s="19">
        <v>0</v>
      </c>
      <c r="L207" s="19">
        <v>655</v>
      </c>
      <c r="M207" s="19">
        <v>0</v>
      </c>
      <c r="N207" s="19">
        <v>0</v>
      </c>
      <c r="O207" s="19">
        <v>5630</v>
      </c>
      <c r="Q207" s="17">
        <v>5</v>
      </c>
      <c r="R207" s="16" t="s">
        <v>654</v>
      </c>
      <c r="S207" s="16" t="s">
        <v>655</v>
      </c>
      <c r="U207" s="18">
        <f t="shared" si="124"/>
        <v>-765</v>
      </c>
      <c r="V207" s="18">
        <f t="shared" si="125"/>
        <v>-150</v>
      </c>
      <c r="W207" s="18">
        <f t="shared" si="126"/>
        <v>-750</v>
      </c>
      <c r="X207" s="18">
        <f t="shared" si="127"/>
        <v>-755</v>
      </c>
      <c r="Y207" s="18">
        <f t="shared" si="128"/>
        <v>-510</v>
      </c>
      <c r="Z207" s="18">
        <f t="shared" si="129"/>
        <v>-945</v>
      </c>
      <c r="AA207" s="18">
        <f t="shared" si="130"/>
        <v>-405</v>
      </c>
      <c r="AB207" s="18">
        <f t="shared" si="131"/>
        <v>-695</v>
      </c>
      <c r="AC207" s="18">
        <f t="shared" si="132"/>
        <v>0</v>
      </c>
      <c r="AD207" s="18">
        <f t="shared" si="133"/>
        <v>-655</v>
      </c>
      <c r="AE207" s="18">
        <f t="shared" si="134"/>
        <v>0</v>
      </c>
      <c r="AF207" s="18">
        <f t="shared" si="135"/>
        <v>0</v>
      </c>
      <c r="AG207" s="18">
        <f t="shared" si="136"/>
        <v>-5630</v>
      </c>
    </row>
    <row r="208" spans="1:34">
      <c r="A208" s="22" t="s">
        <v>656</v>
      </c>
      <c r="B208" s="16" t="s">
        <v>657</v>
      </c>
      <c r="C208" s="19">
        <v>0</v>
      </c>
      <c r="D208" s="19">
        <v>0</v>
      </c>
      <c r="E208" s="19">
        <v>137.22999999999999</v>
      </c>
      <c r="F208" s="19">
        <v>0</v>
      </c>
      <c r="G208" s="19">
        <v>0</v>
      </c>
      <c r="H208" s="19">
        <v>0</v>
      </c>
      <c r="I208" s="19">
        <v>500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637.23</v>
      </c>
      <c r="Q208" s="17">
        <v>5</v>
      </c>
      <c r="R208" s="16" t="s">
        <v>658</v>
      </c>
      <c r="S208" s="16" t="s">
        <v>659</v>
      </c>
      <c r="U208" s="18">
        <f t="shared" si="124"/>
        <v>0</v>
      </c>
      <c r="V208" s="18">
        <f t="shared" si="125"/>
        <v>0</v>
      </c>
      <c r="W208" s="18">
        <f t="shared" si="126"/>
        <v>-137.22999999999999</v>
      </c>
      <c r="X208" s="18">
        <f t="shared" si="127"/>
        <v>0</v>
      </c>
      <c r="Y208" s="18">
        <f t="shared" si="128"/>
        <v>0</v>
      </c>
      <c r="Z208" s="18">
        <f t="shared" si="129"/>
        <v>0</v>
      </c>
      <c r="AA208" s="18">
        <f t="shared" si="130"/>
        <v>-500</v>
      </c>
      <c r="AB208" s="18">
        <f t="shared" si="131"/>
        <v>0</v>
      </c>
      <c r="AC208" s="18">
        <f t="shared" si="132"/>
        <v>0</v>
      </c>
      <c r="AD208" s="18">
        <f t="shared" si="133"/>
        <v>0</v>
      </c>
      <c r="AE208" s="18">
        <f t="shared" si="134"/>
        <v>0</v>
      </c>
      <c r="AF208" s="18">
        <f t="shared" si="135"/>
        <v>0</v>
      </c>
      <c r="AG208" s="18">
        <f t="shared" si="136"/>
        <v>-637.23</v>
      </c>
    </row>
    <row r="209" spans="1:34">
      <c r="A209" s="22" t="s">
        <v>660</v>
      </c>
      <c r="B209" s="16" t="s">
        <v>661</v>
      </c>
      <c r="C209" s="19">
        <v>500</v>
      </c>
      <c r="D209" s="19">
        <v>1280</v>
      </c>
      <c r="E209" s="19">
        <v>0</v>
      </c>
      <c r="F209" s="19">
        <v>1200</v>
      </c>
      <c r="G209" s="19">
        <v>0</v>
      </c>
      <c r="H209" s="19">
        <v>850</v>
      </c>
      <c r="I209" s="19">
        <v>1200</v>
      </c>
      <c r="J209" s="19">
        <v>500</v>
      </c>
      <c r="K209" s="19">
        <v>0</v>
      </c>
      <c r="L209" s="19">
        <v>0</v>
      </c>
      <c r="M209" s="19">
        <v>0</v>
      </c>
      <c r="N209" s="19">
        <v>0</v>
      </c>
      <c r="O209" s="19">
        <v>5530</v>
      </c>
      <c r="Q209" s="17">
        <v>5</v>
      </c>
      <c r="R209" s="16" t="s">
        <v>662</v>
      </c>
      <c r="S209" s="16" t="s">
        <v>663</v>
      </c>
      <c r="U209" s="18">
        <f t="shared" si="124"/>
        <v>-500</v>
      </c>
      <c r="V209" s="18">
        <f t="shared" si="125"/>
        <v>-1280</v>
      </c>
      <c r="W209" s="18">
        <f t="shared" si="126"/>
        <v>0</v>
      </c>
      <c r="X209" s="18">
        <f t="shared" si="127"/>
        <v>-1200</v>
      </c>
      <c r="Y209" s="18">
        <f t="shared" si="128"/>
        <v>0</v>
      </c>
      <c r="Z209" s="18">
        <f t="shared" si="129"/>
        <v>-850</v>
      </c>
      <c r="AA209" s="18">
        <f t="shared" si="130"/>
        <v>-1200</v>
      </c>
      <c r="AB209" s="18">
        <f t="shared" si="131"/>
        <v>-500</v>
      </c>
      <c r="AC209" s="18">
        <f t="shared" si="132"/>
        <v>0</v>
      </c>
      <c r="AD209" s="18">
        <f t="shared" si="133"/>
        <v>0</v>
      </c>
      <c r="AE209" s="18">
        <f t="shared" si="134"/>
        <v>0</v>
      </c>
      <c r="AF209" s="18">
        <f t="shared" si="135"/>
        <v>0</v>
      </c>
      <c r="AG209" s="18">
        <f t="shared" si="136"/>
        <v>-5530</v>
      </c>
    </row>
    <row r="210" spans="1:34">
      <c r="A210" s="22" t="s">
        <v>664</v>
      </c>
      <c r="B210" s="16" t="s">
        <v>665</v>
      </c>
      <c r="C210" s="19">
        <v>0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445.13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445.13</v>
      </c>
      <c r="Q210" s="17">
        <v>5</v>
      </c>
      <c r="R210" s="16" t="s">
        <v>666</v>
      </c>
      <c r="S210" s="16" t="s">
        <v>667</v>
      </c>
      <c r="U210" s="18">
        <f t="shared" si="124"/>
        <v>0</v>
      </c>
      <c r="V210" s="18">
        <f t="shared" si="125"/>
        <v>0</v>
      </c>
      <c r="W210" s="18">
        <f t="shared" si="126"/>
        <v>0</v>
      </c>
      <c r="X210" s="18">
        <f t="shared" si="127"/>
        <v>0</v>
      </c>
      <c r="Y210" s="18">
        <f t="shared" si="128"/>
        <v>0</v>
      </c>
      <c r="Z210" s="18">
        <f t="shared" si="129"/>
        <v>0</v>
      </c>
      <c r="AA210" s="18">
        <f t="shared" si="130"/>
        <v>-445.13</v>
      </c>
      <c r="AB210" s="18">
        <f t="shared" si="131"/>
        <v>0</v>
      </c>
      <c r="AC210" s="18">
        <f t="shared" si="132"/>
        <v>0</v>
      </c>
      <c r="AD210" s="18">
        <f t="shared" si="133"/>
        <v>0</v>
      </c>
      <c r="AE210" s="18">
        <f t="shared" si="134"/>
        <v>0</v>
      </c>
      <c r="AF210" s="18">
        <f t="shared" si="135"/>
        <v>0</v>
      </c>
      <c r="AG210" s="18">
        <f t="shared" si="136"/>
        <v>-445.13</v>
      </c>
    </row>
    <row r="211" spans="1:34">
      <c r="A211" s="22" t="s">
        <v>668</v>
      </c>
      <c r="B211" s="16" t="s">
        <v>669</v>
      </c>
      <c r="C211" s="19">
        <v>0</v>
      </c>
      <c r="D211" s="19">
        <v>0</v>
      </c>
      <c r="E211" s="19">
        <v>223.6</v>
      </c>
      <c r="F211" s="19">
        <v>0</v>
      </c>
      <c r="G211" s="19">
        <v>212</v>
      </c>
      <c r="H211" s="19">
        <v>0</v>
      </c>
      <c r="I211" s="19">
        <v>0</v>
      </c>
      <c r="J211" s="19">
        <v>0</v>
      </c>
      <c r="K211" s="19">
        <v>216.51</v>
      </c>
      <c r="L211" s="19">
        <v>0</v>
      </c>
      <c r="M211" s="19">
        <v>246.6</v>
      </c>
      <c r="N211" s="19">
        <v>0</v>
      </c>
      <c r="O211" s="19">
        <v>898.71</v>
      </c>
      <c r="Q211" s="17">
        <v>5</v>
      </c>
      <c r="R211" s="16" t="s">
        <v>670</v>
      </c>
      <c r="S211" s="16" t="s">
        <v>671</v>
      </c>
      <c r="U211" s="18">
        <f t="shared" si="124"/>
        <v>0</v>
      </c>
      <c r="V211" s="18">
        <f t="shared" si="125"/>
        <v>0</v>
      </c>
      <c r="W211" s="18">
        <f t="shared" si="126"/>
        <v>-223.6</v>
      </c>
      <c r="X211" s="18">
        <f t="shared" si="127"/>
        <v>0</v>
      </c>
      <c r="Y211" s="18">
        <f t="shared" si="128"/>
        <v>-212</v>
      </c>
      <c r="Z211" s="18">
        <f t="shared" si="129"/>
        <v>0</v>
      </c>
      <c r="AA211" s="18">
        <f t="shared" si="130"/>
        <v>0</v>
      </c>
      <c r="AB211" s="18">
        <f t="shared" si="131"/>
        <v>0</v>
      </c>
      <c r="AC211" s="18">
        <f t="shared" si="132"/>
        <v>-216.51</v>
      </c>
      <c r="AD211" s="18">
        <f t="shared" si="133"/>
        <v>0</v>
      </c>
      <c r="AE211" s="18">
        <f t="shared" si="134"/>
        <v>-246.6</v>
      </c>
      <c r="AF211" s="18">
        <f t="shared" si="135"/>
        <v>0</v>
      </c>
      <c r="AG211" s="18">
        <f t="shared" si="136"/>
        <v>-898.71</v>
      </c>
    </row>
    <row r="212" spans="1:34">
      <c r="A212" s="22" t="s">
        <v>672</v>
      </c>
      <c r="B212" s="16" t="s">
        <v>673</v>
      </c>
      <c r="C212" s="19">
        <v>450</v>
      </c>
      <c r="D212" s="19">
        <v>850</v>
      </c>
      <c r="E212" s="19">
        <v>775</v>
      </c>
      <c r="F212" s="19">
        <v>575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2650</v>
      </c>
      <c r="Q212" s="17">
        <v>5</v>
      </c>
      <c r="R212" s="16" t="s">
        <v>674</v>
      </c>
      <c r="S212" s="16" t="s">
        <v>675</v>
      </c>
      <c r="U212" s="18">
        <f t="shared" si="124"/>
        <v>-450</v>
      </c>
      <c r="V212" s="18">
        <f t="shared" si="125"/>
        <v>-850</v>
      </c>
      <c r="W212" s="18">
        <f t="shared" si="126"/>
        <v>-775</v>
      </c>
      <c r="X212" s="18">
        <f t="shared" si="127"/>
        <v>-575</v>
      </c>
      <c r="Y212" s="18">
        <f t="shared" si="128"/>
        <v>0</v>
      </c>
      <c r="Z212" s="18">
        <f t="shared" si="129"/>
        <v>0</v>
      </c>
      <c r="AA212" s="18">
        <f t="shared" si="130"/>
        <v>0</v>
      </c>
      <c r="AB212" s="18">
        <f t="shared" si="131"/>
        <v>0</v>
      </c>
      <c r="AC212" s="18">
        <f t="shared" si="132"/>
        <v>0</v>
      </c>
      <c r="AD212" s="18">
        <f t="shared" si="133"/>
        <v>0</v>
      </c>
      <c r="AE212" s="18">
        <f t="shared" si="134"/>
        <v>0</v>
      </c>
      <c r="AF212" s="18">
        <f t="shared" si="135"/>
        <v>0</v>
      </c>
      <c r="AG212" s="18">
        <f t="shared" si="136"/>
        <v>-2650</v>
      </c>
      <c r="AH212" s="30">
        <f>SUM(O202,O218,O223)</f>
        <v>389528.55</v>
      </c>
    </row>
    <row r="213" spans="1:34">
      <c r="A213" s="22" t="s">
        <v>676</v>
      </c>
      <c r="B213" s="16" t="s">
        <v>677</v>
      </c>
      <c r="C213" s="19">
        <v>0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383.58</v>
      </c>
      <c r="K213" s="19">
        <v>0</v>
      </c>
      <c r="L213" s="19">
        <v>0</v>
      </c>
      <c r="M213" s="19">
        <v>0</v>
      </c>
      <c r="N213" s="19">
        <v>0</v>
      </c>
      <c r="O213" s="19">
        <v>383.58</v>
      </c>
      <c r="Q213" s="17">
        <v>5</v>
      </c>
      <c r="R213" s="16" t="s">
        <v>678</v>
      </c>
      <c r="S213" s="16" t="s">
        <v>679</v>
      </c>
      <c r="U213" s="18">
        <f t="shared" si="124"/>
        <v>0</v>
      </c>
      <c r="V213" s="18">
        <f t="shared" si="125"/>
        <v>0</v>
      </c>
      <c r="W213" s="18">
        <f t="shared" si="126"/>
        <v>0</v>
      </c>
      <c r="X213" s="18">
        <f t="shared" si="127"/>
        <v>0</v>
      </c>
      <c r="Y213" s="18">
        <f t="shared" si="128"/>
        <v>0</v>
      </c>
      <c r="Z213" s="18">
        <f t="shared" si="129"/>
        <v>0</v>
      </c>
      <c r="AA213" s="18">
        <f t="shared" si="130"/>
        <v>0</v>
      </c>
      <c r="AB213" s="18">
        <f t="shared" si="131"/>
        <v>-383.58</v>
      </c>
      <c r="AC213" s="18">
        <f t="shared" si="132"/>
        <v>0</v>
      </c>
      <c r="AD213" s="18">
        <f t="shared" si="133"/>
        <v>0</v>
      </c>
      <c r="AE213" s="18">
        <f t="shared" si="134"/>
        <v>0</v>
      </c>
      <c r="AF213" s="18">
        <f t="shared" si="135"/>
        <v>0</v>
      </c>
      <c r="AG213" s="18">
        <f t="shared" si="136"/>
        <v>-383.58</v>
      </c>
    </row>
    <row r="214" spans="1:34">
      <c r="A214" s="22" t="s">
        <v>680</v>
      </c>
      <c r="B214" s="16" t="s">
        <v>681</v>
      </c>
      <c r="C214" s="19">
        <v>0</v>
      </c>
      <c r="D214" s="19">
        <v>0</v>
      </c>
      <c r="E214" s="19">
        <v>8839.33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8839.33</v>
      </c>
      <c r="Q214" s="17">
        <v>5</v>
      </c>
      <c r="R214" s="16" t="s">
        <v>682</v>
      </c>
      <c r="S214" s="16" t="s">
        <v>683</v>
      </c>
      <c r="U214" s="18">
        <f t="shared" si="124"/>
        <v>0</v>
      </c>
      <c r="V214" s="18">
        <f t="shared" si="125"/>
        <v>0</v>
      </c>
      <c r="W214" s="18">
        <f t="shared" si="126"/>
        <v>-8839.33</v>
      </c>
      <c r="X214" s="18">
        <f t="shared" si="127"/>
        <v>0</v>
      </c>
      <c r="Y214" s="18">
        <f t="shared" si="128"/>
        <v>0</v>
      </c>
      <c r="Z214" s="18">
        <f t="shared" si="129"/>
        <v>0</v>
      </c>
      <c r="AA214" s="18">
        <f t="shared" si="130"/>
        <v>0</v>
      </c>
      <c r="AB214" s="18">
        <f t="shared" si="131"/>
        <v>0</v>
      </c>
      <c r="AC214" s="18">
        <f t="shared" si="132"/>
        <v>0</v>
      </c>
      <c r="AD214" s="18">
        <f t="shared" si="133"/>
        <v>0</v>
      </c>
      <c r="AE214" s="18">
        <f t="shared" si="134"/>
        <v>0</v>
      </c>
      <c r="AF214" s="18">
        <f t="shared" si="135"/>
        <v>0</v>
      </c>
      <c r="AG214" s="18">
        <f t="shared" si="136"/>
        <v>-8839.33</v>
      </c>
    </row>
    <row r="215" spans="1:34">
      <c r="A215" s="22" t="s">
        <v>684</v>
      </c>
      <c r="B215" s="16" t="s">
        <v>685</v>
      </c>
      <c r="C215" s="19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776.85</v>
      </c>
      <c r="L215" s="19">
        <v>0</v>
      </c>
      <c r="M215" s="19">
        <v>0</v>
      </c>
      <c r="N215" s="19">
        <v>0</v>
      </c>
      <c r="O215" s="19">
        <v>776.85</v>
      </c>
      <c r="Q215" s="17">
        <v>5</v>
      </c>
      <c r="R215" s="16" t="s">
        <v>686</v>
      </c>
      <c r="S215" s="16" t="s">
        <v>687</v>
      </c>
      <c r="U215" s="18">
        <f t="shared" si="124"/>
        <v>0</v>
      </c>
      <c r="V215" s="18">
        <f t="shared" si="125"/>
        <v>0</v>
      </c>
      <c r="W215" s="18">
        <f t="shared" si="126"/>
        <v>0</v>
      </c>
      <c r="X215" s="18">
        <f t="shared" si="127"/>
        <v>0</v>
      </c>
      <c r="Y215" s="18">
        <f t="shared" si="128"/>
        <v>0</v>
      </c>
      <c r="Z215" s="18">
        <f t="shared" si="129"/>
        <v>0</v>
      </c>
      <c r="AA215" s="18">
        <f t="shared" si="130"/>
        <v>0</v>
      </c>
      <c r="AB215" s="18">
        <f t="shared" si="131"/>
        <v>0</v>
      </c>
      <c r="AC215" s="18">
        <f t="shared" si="132"/>
        <v>-776.85</v>
      </c>
      <c r="AD215" s="18">
        <f t="shared" si="133"/>
        <v>0</v>
      </c>
      <c r="AE215" s="18">
        <f t="shared" si="134"/>
        <v>0</v>
      </c>
      <c r="AF215" s="18">
        <f t="shared" si="135"/>
        <v>0</v>
      </c>
      <c r="AG215" s="18">
        <f t="shared" si="136"/>
        <v>-776.85</v>
      </c>
    </row>
    <row r="216" spans="1:34">
      <c r="A216" s="22" t="s">
        <v>688</v>
      </c>
      <c r="B216" s="16" t="s">
        <v>689</v>
      </c>
      <c r="C216" s="19">
        <v>0</v>
      </c>
      <c r="D216" s="19">
        <v>0</v>
      </c>
      <c r="E216" s="19">
        <v>0</v>
      </c>
      <c r="F216" s="19">
        <v>0</v>
      </c>
      <c r="G216" s="19">
        <v>225</v>
      </c>
      <c r="H216" s="19">
        <v>131.22999999999999</v>
      </c>
      <c r="I216" s="19">
        <v>545.91</v>
      </c>
      <c r="J216" s="19">
        <v>335.94</v>
      </c>
      <c r="K216" s="19">
        <v>3035.94</v>
      </c>
      <c r="L216" s="19">
        <v>0</v>
      </c>
      <c r="M216" s="19">
        <v>335.94</v>
      </c>
      <c r="N216" s="19">
        <v>0</v>
      </c>
      <c r="O216" s="19">
        <v>4609.96</v>
      </c>
      <c r="Q216" s="17">
        <v>5</v>
      </c>
      <c r="R216" s="16" t="s">
        <v>690</v>
      </c>
      <c r="S216" s="16" t="s">
        <v>691</v>
      </c>
      <c r="U216" s="18">
        <f t="shared" si="124"/>
        <v>0</v>
      </c>
      <c r="V216" s="18">
        <f t="shared" si="125"/>
        <v>0</v>
      </c>
      <c r="W216" s="18">
        <f t="shared" si="126"/>
        <v>0</v>
      </c>
      <c r="X216" s="18">
        <f t="shared" si="127"/>
        <v>0</v>
      </c>
      <c r="Y216" s="18">
        <f t="shared" si="128"/>
        <v>-225</v>
      </c>
      <c r="Z216" s="18">
        <f t="shared" si="129"/>
        <v>-131.22999999999999</v>
      </c>
      <c r="AA216" s="18">
        <f t="shared" si="130"/>
        <v>-545.91</v>
      </c>
      <c r="AB216" s="18">
        <f t="shared" si="131"/>
        <v>-335.94</v>
      </c>
      <c r="AC216" s="18">
        <f t="shared" si="132"/>
        <v>-3035.94</v>
      </c>
      <c r="AD216" s="18">
        <f t="shared" si="133"/>
        <v>0</v>
      </c>
      <c r="AE216" s="18">
        <f t="shared" si="134"/>
        <v>-335.94</v>
      </c>
      <c r="AF216" s="18">
        <f t="shared" si="135"/>
        <v>0</v>
      </c>
      <c r="AG216" s="18">
        <f t="shared" si="136"/>
        <v>-4609.96</v>
      </c>
    </row>
    <row r="217" spans="1:34">
      <c r="A217" s="22" t="s">
        <v>692</v>
      </c>
      <c r="B217" s="16" t="s">
        <v>693</v>
      </c>
      <c r="C217" s="19">
        <v>0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24</v>
      </c>
      <c r="O217" s="19">
        <v>24</v>
      </c>
      <c r="Q217" s="17">
        <v>5</v>
      </c>
      <c r="R217" s="16" t="s">
        <v>694</v>
      </c>
      <c r="S217" s="16" t="s">
        <v>695</v>
      </c>
      <c r="U217" s="18">
        <f t="shared" si="124"/>
        <v>0</v>
      </c>
      <c r="V217" s="18">
        <f t="shared" si="125"/>
        <v>0</v>
      </c>
      <c r="W217" s="18">
        <f t="shared" si="126"/>
        <v>0</v>
      </c>
      <c r="X217" s="18">
        <f t="shared" si="127"/>
        <v>0</v>
      </c>
      <c r="Y217" s="18">
        <f t="shared" si="128"/>
        <v>0</v>
      </c>
      <c r="Z217" s="18">
        <f t="shared" si="129"/>
        <v>0</v>
      </c>
      <c r="AA217" s="18">
        <f t="shared" si="130"/>
        <v>0</v>
      </c>
      <c r="AB217" s="18">
        <f t="shared" si="131"/>
        <v>0</v>
      </c>
      <c r="AC217" s="18">
        <f t="shared" si="132"/>
        <v>0</v>
      </c>
      <c r="AD217" s="18">
        <f t="shared" si="133"/>
        <v>0</v>
      </c>
      <c r="AE217" s="18">
        <f t="shared" si="134"/>
        <v>0</v>
      </c>
      <c r="AF217" s="18">
        <f t="shared" si="135"/>
        <v>-24</v>
      </c>
      <c r="AG217" s="18">
        <f t="shared" si="136"/>
        <v>-24</v>
      </c>
    </row>
    <row r="218" spans="1:34">
      <c r="B218" s="15" t="s">
        <v>696</v>
      </c>
      <c r="C218" s="14">
        <f>IF(5 = Q218, U218 * -1, U218)</f>
        <v>4015</v>
      </c>
      <c r="D218" s="14">
        <f>IF(5 = Q218, V218 * -1, V218)</f>
        <v>3680</v>
      </c>
      <c r="E218" s="14">
        <f>IF(5 = Q218, W218 * -1, W218)</f>
        <v>18117.760000000002</v>
      </c>
      <c r="F218" s="14">
        <f>IF(5 = Q218, X218 * -1, X218)</f>
        <v>4030</v>
      </c>
      <c r="G218" s="14">
        <f>IF(5 = Q218, Y218 * -1, Y218)</f>
        <v>2767.58</v>
      </c>
      <c r="H218" s="14">
        <f>IF(5 = Q218, Z218 * -1, Z218)</f>
        <v>3926.23</v>
      </c>
      <c r="I218" s="14">
        <f>IF(5 = Q218, AA218 * -1, AA218)</f>
        <v>5896.04</v>
      </c>
      <c r="J218" s="14">
        <f>IF(5 = Q218, AB218 * -1, AB218)</f>
        <v>4114.5199999999995</v>
      </c>
      <c r="K218" s="14">
        <f>IF(5 = Q218, AC218 * -1, AC218)</f>
        <v>16929.3</v>
      </c>
      <c r="L218" s="14">
        <f>IF(5 = Q218, AD218 * -1, AD218)</f>
        <v>6715.78</v>
      </c>
      <c r="M218" s="14">
        <f>IF(5 = Q218, AE218 * -1, AE218)</f>
        <v>8912.8200000000015</v>
      </c>
      <c r="N218" s="14">
        <f>IF(5 = Q218, AF218 * -1, AF218)</f>
        <v>3616.81</v>
      </c>
      <c r="O218" s="14">
        <f>IF(5 = Q218, AG218 * -1, AG218)</f>
        <v>82721.840000000011</v>
      </c>
      <c r="Q218" s="12">
        <v>5</v>
      </c>
      <c r="R218" s="11" t="str">
        <f>R217</f>
        <v>Sunrise on the Rail</v>
      </c>
      <c r="S218" s="11" t="str">
        <f>S217</f>
        <v>c1453p006554</v>
      </c>
      <c r="T218" s="12">
        <f>T217</f>
        <v>0</v>
      </c>
      <c r="U218" s="13">
        <f t="shared" ref="U218:AG218" si="137">SUM(U205:U217)</f>
        <v>-4015</v>
      </c>
      <c r="V218" s="13">
        <f t="shared" si="137"/>
        <v>-3680</v>
      </c>
      <c r="W218" s="13">
        <f t="shared" si="137"/>
        <v>-18117.760000000002</v>
      </c>
      <c r="X218" s="13">
        <f t="shared" si="137"/>
        <v>-4030</v>
      </c>
      <c r="Y218" s="13">
        <f t="shared" si="137"/>
        <v>-2767.58</v>
      </c>
      <c r="Z218" s="13">
        <f t="shared" si="137"/>
        <v>-3926.23</v>
      </c>
      <c r="AA218" s="13">
        <f t="shared" si="137"/>
        <v>-5896.04</v>
      </c>
      <c r="AB218" s="13">
        <f t="shared" si="137"/>
        <v>-4114.5199999999995</v>
      </c>
      <c r="AC218" s="13">
        <f t="shared" si="137"/>
        <v>-16929.3</v>
      </c>
      <c r="AD218" s="13">
        <f t="shared" si="137"/>
        <v>-6715.78</v>
      </c>
      <c r="AE218" s="13">
        <f t="shared" si="137"/>
        <v>-8912.8200000000015</v>
      </c>
      <c r="AF218" s="13">
        <f t="shared" si="137"/>
        <v>-3616.81</v>
      </c>
      <c r="AG218" s="13">
        <f t="shared" si="137"/>
        <v>-82721.840000000011</v>
      </c>
    </row>
    <row r="220" spans="1:34">
      <c r="A220" s="26" t="s">
        <v>697</v>
      </c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spans="1:34">
      <c r="A221" s="22" t="s">
        <v>698</v>
      </c>
      <c r="B221" s="16" t="s">
        <v>699</v>
      </c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24">
        <v>3201.5</v>
      </c>
      <c r="K221" s="19">
        <v>0</v>
      </c>
      <c r="L221" s="19">
        <v>0</v>
      </c>
      <c r="M221" s="19">
        <v>0</v>
      </c>
      <c r="N221" s="19">
        <v>0</v>
      </c>
      <c r="O221" s="19">
        <v>3201.5</v>
      </c>
      <c r="Q221" s="17">
        <v>5</v>
      </c>
      <c r="R221" s="16" t="s">
        <v>700</v>
      </c>
      <c r="S221" s="16" t="s">
        <v>701</v>
      </c>
      <c r="U221" s="18">
        <f>IF(5 = Q221, C221 * -1, C221)</f>
        <v>0</v>
      </c>
      <c r="V221" s="18">
        <f>IF(5 = Q221, D221 * -1, D221)</f>
        <v>0</v>
      </c>
      <c r="W221" s="18">
        <f>IF(5 = Q221, E221 * -1, E221)</f>
        <v>0</v>
      </c>
      <c r="X221" s="18">
        <f>IF(5 = Q221, F221 * -1, F221)</f>
        <v>0</v>
      </c>
      <c r="Y221" s="18">
        <f>IF(5 = Q221, G221 * -1, G221)</f>
        <v>0</v>
      </c>
      <c r="Z221" s="18">
        <f>IF(5 = Q221, H221 * -1, H221)</f>
        <v>0</v>
      </c>
      <c r="AA221" s="18">
        <f>IF(5 = Q221, I221 * -1, I221)</f>
        <v>0</v>
      </c>
      <c r="AB221" s="18">
        <f>IF(5 = Q221, J221 * -1, J221)</f>
        <v>-3201.5</v>
      </c>
      <c r="AC221" s="18">
        <f>IF(5 = Q221, K221 * -1, K221)</f>
        <v>0</v>
      </c>
      <c r="AD221" s="18">
        <f>IF(5 = Q221, L221 * -1, L221)</f>
        <v>0</v>
      </c>
      <c r="AE221" s="18">
        <f>IF(5 = Q221, M221 * -1, M221)</f>
        <v>0</v>
      </c>
      <c r="AF221" s="18">
        <f>IF(5 = Q221, N221 * -1, N221)</f>
        <v>0</v>
      </c>
      <c r="AG221" s="18">
        <f>IF(5 = Q221, O221 * -1, O221)</f>
        <v>-3201.5</v>
      </c>
    </row>
    <row r="222" spans="1:34">
      <c r="A222" s="22" t="s">
        <v>702</v>
      </c>
      <c r="B222" s="16" t="s">
        <v>703</v>
      </c>
      <c r="C222" s="19">
        <v>0</v>
      </c>
      <c r="D222" s="19">
        <v>0</v>
      </c>
      <c r="E222" s="25">
        <v>32500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24">
        <v>10000</v>
      </c>
      <c r="M222" s="19">
        <v>0</v>
      </c>
      <c r="N222" s="24">
        <v>10100</v>
      </c>
      <c r="O222" s="19">
        <v>52600</v>
      </c>
      <c r="Q222" s="17">
        <v>5</v>
      </c>
      <c r="R222" s="16" t="s">
        <v>704</v>
      </c>
      <c r="S222" s="16" t="s">
        <v>705</v>
      </c>
      <c r="U222" s="18">
        <f>IF(5 = Q222, C222 * -1, C222)</f>
        <v>0</v>
      </c>
      <c r="V222" s="18">
        <f>IF(5 = Q222, D222 * -1, D222)</f>
        <v>0</v>
      </c>
      <c r="W222" s="18">
        <f>IF(5 = Q222, E222 * -1, E222)</f>
        <v>-32500</v>
      </c>
      <c r="X222" s="18">
        <f>IF(5 = Q222, F222 * -1, F222)</f>
        <v>0</v>
      </c>
      <c r="Y222" s="18">
        <f>IF(5 = Q222, G222 * -1, G222)</f>
        <v>0</v>
      </c>
      <c r="Z222" s="18">
        <f>IF(5 = Q222, H222 * -1, H222)</f>
        <v>0</v>
      </c>
      <c r="AA222" s="18">
        <f>IF(5 = Q222, I222 * -1, I222)</f>
        <v>0</v>
      </c>
      <c r="AB222" s="18">
        <f>IF(5 = Q222, J222 * -1, J222)</f>
        <v>0</v>
      </c>
      <c r="AC222" s="18">
        <f>IF(5 = Q222, K222 * -1, K222)</f>
        <v>0</v>
      </c>
      <c r="AD222" s="18">
        <f>IF(5 = Q222, L222 * -1, L222)</f>
        <v>-10000</v>
      </c>
      <c r="AE222" s="18">
        <f>IF(5 = Q222, M222 * -1, M222)</f>
        <v>0</v>
      </c>
      <c r="AF222" s="18">
        <f>IF(5 = Q222, N222 * -1, N222)</f>
        <v>-10100</v>
      </c>
      <c r="AG222" s="18">
        <f>IF(5 = Q222, O222 * -1, O222)</f>
        <v>-52600</v>
      </c>
    </row>
    <row r="223" spans="1:34">
      <c r="B223" s="15" t="s">
        <v>706</v>
      </c>
      <c r="C223" s="14">
        <f>IF(5 = Q223, U223 * -1, U223)</f>
        <v>0</v>
      </c>
      <c r="D223" s="14">
        <f>IF(5 = Q223, V223 * -1, V223)</f>
        <v>0</v>
      </c>
      <c r="E223" s="14">
        <f>IF(5 = Q223, W223 * -1, W223)</f>
        <v>32500</v>
      </c>
      <c r="F223" s="14">
        <f>IF(5 = Q223, X223 * -1, X223)</f>
        <v>0</v>
      </c>
      <c r="G223" s="14">
        <f>IF(5 = Q223, Y223 * -1, Y223)</f>
        <v>0</v>
      </c>
      <c r="H223" s="14">
        <f>IF(5 = Q223, Z223 * -1, Z223)</f>
        <v>0</v>
      </c>
      <c r="I223" s="14">
        <f>IF(5 = Q223, AA223 * -1, AA223)</f>
        <v>0</v>
      </c>
      <c r="J223" s="14">
        <f>IF(5 = Q223, AB223 * -1, AB223)</f>
        <v>3201.5</v>
      </c>
      <c r="K223" s="14">
        <f>IF(5 = Q223, AC223 * -1, AC223)</f>
        <v>0</v>
      </c>
      <c r="L223" s="14">
        <f>IF(5 = Q223, AD223 * -1, AD223)</f>
        <v>10000</v>
      </c>
      <c r="M223" s="14">
        <f>IF(5 = Q223, AE223 * -1, AE223)</f>
        <v>0</v>
      </c>
      <c r="N223" s="14">
        <f>IF(5 = Q223, AF223 * -1, AF223)</f>
        <v>10100</v>
      </c>
      <c r="O223" s="14">
        <f>IF(5 = Q223, AG223 * -1, AG223)</f>
        <v>55801.5</v>
      </c>
      <c r="Q223" s="12">
        <v>5</v>
      </c>
      <c r="R223" s="11" t="str">
        <f>R222</f>
        <v>Sunrise on the Rail</v>
      </c>
      <c r="S223" s="11" t="str">
        <f>S222</f>
        <v>c1453p006554</v>
      </c>
      <c r="T223" s="12">
        <f>T222</f>
        <v>0</v>
      </c>
      <c r="U223" s="13">
        <f t="shared" ref="U223:AG223" si="138">SUM(U221:U222)</f>
        <v>0</v>
      </c>
      <c r="V223" s="13">
        <f t="shared" si="138"/>
        <v>0</v>
      </c>
      <c r="W223" s="13">
        <f t="shared" si="138"/>
        <v>-32500</v>
      </c>
      <c r="X223" s="13">
        <f t="shared" si="138"/>
        <v>0</v>
      </c>
      <c r="Y223" s="13">
        <f t="shared" si="138"/>
        <v>0</v>
      </c>
      <c r="Z223" s="13">
        <f t="shared" si="138"/>
        <v>0</v>
      </c>
      <c r="AA223" s="13">
        <f t="shared" si="138"/>
        <v>0</v>
      </c>
      <c r="AB223" s="13">
        <f t="shared" si="138"/>
        <v>-3201.5</v>
      </c>
      <c r="AC223" s="13">
        <f t="shared" si="138"/>
        <v>0</v>
      </c>
      <c r="AD223" s="13">
        <f t="shared" si="138"/>
        <v>-10000</v>
      </c>
      <c r="AE223" s="13">
        <f t="shared" si="138"/>
        <v>0</v>
      </c>
      <c r="AF223" s="13">
        <f t="shared" si="138"/>
        <v>-10100</v>
      </c>
      <c r="AG223" s="13">
        <f t="shared" si="138"/>
        <v>-55801.5</v>
      </c>
    </row>
    <row r="225" spans="1:33">
      <c r="A225" s="26" t="s">
        <v>707</v>
      </c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spans="1:33">
      <c r="A226" s="22" t="s">
        <v>708</v>
      </c>
      <c r="B226" s="16" t="s">
        <v>709</v>
      </c>
      <c r="C226" s="19">
        <v>0</v>
      </c>
      <c r="D226" s="19">
        <v>0</v>
      </c>
      <c r="E226" s="19">
        <v>18994.04</v>
      </c>
      <c r="F226" s="19">
        <v>18994.04</v>
      </c>
      <c r="G226" s="19">
        <v>75976.149999999994</v>
      </c>
      <c r="H226" s="19">
        <v>0</v>
      </c>
      <c r="I226" s="19">
        <v>0</v>
      </c>
      <c r="J226" s="19">
        <v>160505</v>
      </c>
      <c r="K226" s="19">
        <v>0</v>
      </c>
      <c r="L226" s="19">
        <v>30</v>
      </c>
      <c r="M226" s="19">
        <v>0</v>
      </c>
      <c r="N226" s="19">
        <v>35</v>
      </c>
      <c r="O226" s="19">
        <v>274534.23</v>
      </c>
      <c r="Q226" s="17">
        <v>5</v>
      </c>
      <c r="R226" s="16" t="s">
        <v>710</v>
      </c>
      <c r="S226" s="16" t="s">
        <v>711</v>
      </c>
      <c r="U226" s="18">
        <f t="shared" ref="U226:U231" si="139">IF(5 = Q226, C226 * -1, C226)</f>
        <v>0</v>
      </c>
      <c r="V226" s="18">
        <f t="shared" ref="V226:V231" si="140">IF(5 = Q226, D226 * -1, D226)</f>
        <v>0</v>
      </c>
      <c r="W226" s="18">
        <f t="shared" ref="W226:W231" si="141">IF(5 = Q226, E226 * -1, E226)</f>
        <v>-18994.04</v>
      </c>
      <c r="X226" s="18">
        <f t="shared" ref="X226:X231" si="142">IF(5 = Q226, F226 * -1, F226)</f>
        <v>-18994.04</v>
      </c>
      <c r="Y226" s="18">
        <f t="shared" ref="Y226:Y231" si="143">IF(5 = Q226, G226 * -1, G226)</f>
        <v>-75976.149999999994</v>
      </c>
      <c r="Z226" s="18">
        <f t="shared" ref="Z226:Z231" si="144">IF(5 = Q226, H226 * -1, H226)</f>
        <v>0</v>
      </c>
      <c r="AA226" s="18">
        <f t="shared" ref="AA226:AA231" si="145">IF(5 = Q226, I226 * -1, I226)</f>
        <v>0</v>
      </c>
      <c r="AB226" s="18">
        <f t="shared" ref="AB226:AB231" si="146">IF(5 = Q226, J226 * -1, J226)</f>
        <v>-160505</v>
      </c>
      <c r="AC226" s="18">
        <f t="shared" ref="AC226:AC231" si="147">IF(5 = Q226, K226 * -1, K226)</f>
        <v>0</v>
      </c>
      <c r="AD226" s="18">
        <f t="shared" ref="AD226:AD231" si="148">IF(5 = Q226, L226 * -1, L226)</f>
        <v>-30</v>
      </c>
      <c r="AE226" s="18">
        <f t="shared" ref="AE226:AE231" si="149">IF(5 = Q226, M226 * -1, M226)</f>
        <v>0</v>
      </c>
      <c r="AF226" s="18">
        <f t="shared" ref="AF226:AF231" si="150">IF(5 = Q226, N226 * -1, N226)</f>
        <v>-35</v>
      </c>
      <c r="AG226" s="18">
        <f t="shared" ref="AG226:AG231" si="151">IF(5 = Q226, O226 * -1, O226)</f>
        <v>-274534.23</v>
      </c>
    </row>
    <row r="227" spans="1:33">
      <c r="A227" s="22" t="s">
        <v>712</v>
      </c>
      <c r="B227" s="16" t="s">
        <v>713</v>
      </c>
      <c r="C227" s="19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3187.5</v>
      </c>
      <c r="L227" s="19">
        <v>0</v>
      </c>
      <c r="M227" s="19">
        <v>0</v>
      </c>
      <c r="N227" s="19">
        <v>3341</v>
      </c>
      <c r="O227" s="19">
        <v>6528.5</v>
      </c>
      <c r="Q227" s="17">
        <v>5</v>
      </c>
      <c r="R227" s="16" t="s">
        <v>714</v>
      </c>
      <c r="S227" s="16" t="s">
        <v>715</v>
      </c>
      <c r="U227" s="18">
        <f t="shared" si="139"/>
        <v>0</v>
      </c>
      <c r="V227" s="18">
        <f t="shared" si="140"/>
        <v>0</v>
      </c>
      <c r="W227" s="18">
        <f t="shared" si="141"/>
        <v>0</v>
      </c>
      <c r="X227" s="18">
        <f t="shared" si="142"/>
        <v>0</v>
      </c>
      <c r="Y227" s="18">
        <f t="shared" si="143"/>
        <v>0</v>
      </c>
      <c r="Z227" s="18">
        <f t="shared" si="144"/>
        <v>0</v>
      </c>
      <c r="AA227" s="18">
        <f t="shared" si="145"/>
        <v>0</v>
      </c>
      <c r="AB227" s="18">
        <f t="shared" si="146"/>
        <v>0</v>
      </c>
      <c r="AC227" s="18">
        <f t="shared" si="147"/>
        <v>-3187.5</v>
      </c>
      <c r="AD227" s="18">
        <f t="shared" si="148"/>
        <v>0</v>
      </c>
      <c r="AE227" s="18">
        <f t="shared" si="149"/>
        <v>0</v>
      </c>
      <c r="AF227" s="18">
        <f t="shared" si="150"/>
        <v>-3341</v>
      </c>
      <c r="AG227" s="18">
        <f t="shared" si="151"/>
        <v>-6528.5</v>
      </c>
    </row>
    <row r="228" spans="1:33">
      <c r="A228" s="22" t="s">
        <v>716</v>
      </c>
      <c r="B228" s="16" t="s">
        <v>717</v>
      </c>
      <c r="C228" s="19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-31.3</v>
      </c>
      <c r="N228" s="19">
        <v>0</v>
      </c>
      <c r="O228" s="19">
        <v>-31.3</v>
      </c>
      <c r="Q228" s="17">
        <v>5</v>
      </c>
      <c r="R228" s="16" t="s">
        <v>718</v>
      </c>
      <c r="S228" s="16" t="s">
        <v>719</v>
      </c>
      <c r="U228" s="18">
        <f t="shared" si="139"/>
        <v>0</v>
      </c>
      <c r="V228" s="18">
        <f t="shared" si="140"/>
        <v>0</v>
      </c>
      <c r="W228" s="18">
        <f t="shared" si="141"/>
        <v>0</v>
      </c>
      <c r="X228" s="18">
        <f t="shared" si="142"/>
        <v>0</v>
      </c>
      <c r="Y228" s="18">
        <f t="shared" si="143"/>
        <v>0</v>
      </c>
      <c r="Z228" s="18">
        <f t="shared" si="144"/>
        <v>0</v>
      </c>
      <c r="AA228" s="18">
        <f t="shared" si="145"/>
        <v>0</v>
      </c>
      <c r="AB228" s="18">
        <f t="shared" si="146"/>
        <v>0</v>
      </c>
      <c r="AC228" s="18">
        <f t="shared" si="147"/>
        <v>0</v>
      </c>
      <c r="AD228" s="18">
        <f t="shared" si="148"/>
        <v>0</v>
      </c>
      <c r="AE228" s="18">
        <f t="shared" si="149"/>
        <v>31.3</v>
      </c>
      <c r="AF228" s="18">
        <f t="shared" si="150"/>
        <v>0</v>
      </c>
      <c r="AG228" s="18">
        <f t="shared" si="151"/>
        <v>31.3</v>
      </c>
    </row>
    <row r="229" spans="1:33">
      <c r="A229" s="22" t="s">
        <v>720</v>
      </c>
      <c r="B229" s="16" t="s">
        <v>721</v>
      </c>
      <c r="C229" s="19">
        <v>0</v>
      </c>
      <c r="D229" s="19">
        <v>0</v>
      </c>
      <c r="E229" s="19">
        <v>0</v>
      </c>
      <c r="F229" s="19">
        <v>650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650</v>
      </c>
      <c r="Q229" s="17">
        <v>5</v>
      </c>
      <c r="R229" s="16" t="s">
        <v>722</v>
      </c>
      <c r="S229" s="16" t="s">
        <v>723</v>
      </c>
      <c r="U229" s="18">
        <f t="shared" si="139"/>
        <v>0</v>
      </c>
      <c r="V229" s="18">
        <f t="shared" si="140"/>
        <v>0</v>
      </c>
      <c r="W229" s="18">
        <f t="shared" si="141"/>
        <v>0</v>
      </c>
      <c r="X229" s="18">
        <f t="shared" si="142"/>
        <v>-650</v>
      </c>
      <c r="Y229" s="18">
        <f t="shared" si="143"/>
        <v>0</v>
      </c>
      <c r="Z229" s="18">
        <f t="shared" si="144"/>
        <v>0</v>
      </c>
      <c r="AA229" s="18">
        <f t="shared" si="145"/>
        <v>0</v>
      </c>
      <c r="AB229" s="18">
        <f t="shared" si="146"/>
        <v>0</v>
      </c>
      <c r="AC229" s="18">
        <f t="shared" si="147"/>
        <v>0</v>
      </c>
      <c r="AD229" s="18">
        <f t="shared" si="148"/>
        <v>0</v>
      </c>
      <c r="AE229" s="18">
        <f t="shared" si="149"/>
        <v>0</v>
      </c>
      <c r="AF229" s="18">
        <f t="shared" si="150"/>
        <v>0</v>
      </c>
      <c r="AG229" s="18">
        <f t="shared" si="151"/>
        <v>-650</v>
      </c>
    </row>
    <row r="230" spans="1:33">
      <c r="A230" s="22" t="s">
        <v>724</v>
      </c>
      <c r="B230" s="16" t="s">
        <v>725</v>
      </c>
      <c r="C230" s="19">
        <v>0</v>
      </c>
      <c r="D230" s="19">
        <v>0</v>
      </c>
      <c r="E230" s="19">
        <v>0</v>
      </c>
      <c r="F230" s="19">
        <v>900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900</v>
      </c>
      <c r="Q230" s="17">
        <v>5</v>
      </c>
      <c r="R230" s="16" t="s">
        <v>726</v>
      </c>
      <c r="S230" s="16" t="s">
        <v>727</v>
      </c>
      <c r="U230" s="18">
        <f t="shared" si="139"/>
        <v>0</v>
      </c>
      <c r="V230" s="18">
        <f t="shared" si="140"/>
        <v>0</v>
      </c>
      <c r="W230" s="18">
        <f t="shared" si="141"/>
        <v>0</v>
      </c>
      <c r="X230" s="18">
        <f t="shared" si="142"/>
        <v>-900</v>
      </c>
      <c r="Y230" s="18">
        <f t="shared" si="143"/>
        <v>0</v>
      </c>
      <c r="Z230" s="18">
        <f t="shared" si="144"/>
        <v>0</v>
      </c>
      <c r="AA230" s="18">
        <f t="shared" si="145"/>
        <v>0</v>
      </c>
      <c r="AB230" s="18">
        <f t="shared" si="146"/>
        <v>0</v>
      </c>
      <c r="AC230" s="18">
        <f t="shared" si="147"/>
        <v>0</v>
      </c>
      <c r="AD230" s="18">
        <f t="shared" si="148"/>
        <v>0</v>
      </c>
      <c r="AE230" s="18">
        <f t="shared" si="149"/>
        <v>0</v>
      </c>
      <c r="AF230" s="18">
        <f t="shared" si="150"/>
        <v>0</v>
      </c>
      <c r="AG230" s="18">
        <f t="shared" si="151"/>
        <v>-900</v>
      </c>
    </row>
    <row r="231" spans="1:33">
      <c r="A231" s="22" t="s">
        <v>728</v>
      </c>
      <c r="B231" s="16" t="s">
        <v>729</v>
      </c>
      <c r="C231" s="19">
        <v>0</v>
      </c>
      <c r="D231" s="19">
        <v>0</v>
      </c>
      <c r="E231" s="19">
        <v>6640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6640</v>
      </c>
      <c r="Q231" s="17">
        <v>5</v>
      </c>
      <c r="R231" s="16" t="s">
        <v>730</v>
      </c>
      <c r="S231" s="16" t="s">
        <v>731</v>
      </c>
      <c r="U231" s="18">
        <f t="shared" si="139"/>
        <v>0</v>
      </c>
      <c r="V231" s="18">
        <f t="shared" si="140"/>
        <v>0</v>
      </c>
      <c r="W231" s="18">
        <f t="shared" si="141"/>
        <v>-6640</v>
      </c>
      <c r="X231" s="18">
        <f t="shared" si="142"/>
        <v>0</v>
      </c>
      <c r="Y231" s="18">
        <f t="shared" si="143"/>
        <v>0</v>
      </c>
      <c r="Z231" s="18">
        <f t="shared" si="144"/>
        <v>0</v>
      </c>
      <c r="AA231" s="18">
        <f t="shared" si="145"/>
        <v>0</v>
      </c>
      <c r="AB231" s="18">
        <f t="shared" si="146"/>
        <v>0</v>
      </c>
      <c r="AC231" s="18">
        <f t="shared" si="147"/>
        <v>0</v>
      </c>
      <c r="AD231" s="18">
        <f t="shared" si="148"/>
        <v>0</v>
      </c>
      <c r="AE231" s="18">
        <f t="shared" si="149"/>
        <v>0</v>
      </c>
      <c r="AF231" s="18">
        <f t="shared" si="150"/>
        <v>0</v>
      </c>
      <c r="AG231" s="18">
        <f t="shared" si="151"/>
        <v>-6640</v>
      </c>
    </row>
    <row r="232" spans="1:33">
      <c r="B232" s="15" t="s">
        <v>732</v>
      </c>
      <c r="C232" s="14">
        <f>IF(5 = Q232, U232 * -1, U232)</f>
        <v>0</v>
      </c>
      <c r="D232" s="14">
        <f>IF(5 = Q232, V232 * -1, V232)</f>
        <v>0</v>
      </c>
      <c r="E232" s="14">
        <f>IF(5 = Q232, W232 * -1, W232)</f>
        <v>25634.04</v>
      </c>
      <c r="F232" s="14">
        <f>IF(5 = Q232, X232 * -1, X232)</f>
        <v>20544.04</v>
      </c>
      <c r="G232" s="14">
        <f>IF(5 = Q232, Y232 * -1, Y232)</f>
        <v>75976.149999999994</v>
      </c>
      <c r="H232" s="14">
        <f>IF(5 = Q232, Z232 * -1, Z232)</f>
        <v>0</v>
      </c>
      <c r="I232" s="14">
        <f>IF(5 = Q232, AA232 * -1, AA232)</f>
        <v>0</v>
      </c>
      <c r="J232" s="14">
        <f>IF(5 = Q232, AB232 * -1, AB232)</f>
        <v>160505</v>
      </c>
      <c r="K232" s="14">
        <f>IF(5 = Q232, AC232 * -1, AC232)</f>
        <v>3187.5</v>
      </c>
      <c r="L232" s="14">
        <f>IF(5 = Q232, AD232 * -1, AD232)</f>
        <v>30</v>
      </c>
      <c r="M232" s="14">
        <f>IF(5 = Q232, AE232 * -1, AE232)</f>
        <v>-31.3</v>
      </c>
      <c r="N232" s="14">
        <f>IF(5 = Q232, AF232 * -1, AF232)</f>
        <v>3376</v>
      </c>
      <c r="O232" s="14">
        <f>IF(5 = Q232, AG232 * -1, AG232)</f>
        <v>289221.43</v>
      </c>
      <c r="Q232" s="12">
        <v>5</v>
      </c>
      <c r="R232" s="11" t="str">
        <f>R231</f>
        <v>Sunrise on the Rail</v>
      </c>
      <c r="S232" s="11" t="str">
        <f>S231</f>
        <v>c1453p006554</v>
      </c>
      <c r="T232" s="12">
        <f>T231</f>
        <v>0</v>
      </c>
      <c r="U232" s="13">
        <f t="shared" ref="U232:AG232" si="152">SUM(U226:U231)</f>
        <v>0</v>
      </c>
      <c r="V232" s="13">
        <f t="shared" si="152"/>
        <v>0</v>
      </c>
      <c r="W232" s="13">
        <f t="shared" si="152"/>
        <v>-25634.04</v>
      </c>
      <c r="X232" s="13">
        <f t="shared" si="152"/>
        <v>-20544.04</v>
      </c>
      <c r="Y232" s="13">
        <f t="shared" si="152"/>
        <v>-75976.149999999994</v>
      </c>
      <c r="Z232" s="13">
        <f t="shared" si="152"/>
        <v>0</v>
      </c>
      <c r="AA232" s="13">
        <f t="shared" si="152"/>
        <v>0</v>
      </c>
      <c r="AB232" s="13">
        <f t="shared" si="152"/>
        <v>-160505</v>
      </c>
      <c r="AC232" s="13">
        <f t="shared" si="152"/>
        <v>-3187.5</v>
      </c>
      <c r="AD232" s="13">
        <f t="shared" si="152"/>
        <v>-30</v>
      </c>
      <c r="AE232" s="13">
        <f t="shared" si="152"/>
        <v>31.3</v>
      </c>
      <c r="AF232" s="13">
        <f t="shared" si="152"/>
        <v>-3376</v>
      </c>
      <c r="AG232" s="13">
        <f t="shared" si="152"/>
        <v>-289221.43</v>
      </c>
    </row>
    <row r="234" spans="1:33">
      <c r="B234" s="15" t="s">
        <v>733</v>
      </c>
      <c r="C234" s="14">
        <f>IF(5 = Q234, U234 * -1, U234)</f>
        <v>73475.78</v>
      </c>
      <c r="D234" s="14">
        <f>IF(5 = Q234, V234 * -1, V234)</f>
        <v>64521.770000000004</v>
      </c>
      <c r="E234" s="14">
        <f>IF(5 = Q234, W234 * -1, W234)</f>
        <v>204167.44000000003</v>
      </c>
      <c r="F234" s="14">
        <f>IF(5 = Q234, X234 * -1, X234)</f>
        <v>148181.04999999999</v>
      </c>
      <c r="G234" s="14">
        <f>IF(5 = Q234, Y234 * -1, Y234)</f>
        <v>211288.84999999998</v>
      </c>
      <c r="H234" s="14">
        <f>IF(5 = Q234, Z234 * -1, Z234)</f>
        <v>124951.05999999998</v>
      </c>
      <c r="I234" s="14">
        <f>IF(5 = Q234, AA234 * -1, AA234)</f>
        <v>143818.93000000002</v>
      </c>
      <c r="J234" s="14">
        <f>IF(5 = Q234, AB234 * -1, AB234)</f>
        <v>334583.88</v>
      </c>
      <c r="K234" s="14">
        <f>IF(5 = Q234, AC234 * -1, AC234)</f>
        <v>144653.4</v>
      </c>
      <c r="L234" s="14">
        <f>IF(5 = Q234, AD234 * -1, AD234)</f>
        <v>152522.34</v>
      </c>
      <c r="M234" s="14">
        <f>IF(5 = Q234, AE234 * -1, AE234)</f>
        <v>128692.88</v>
      </c>
      <c r="N234" s="14">
        <f>IF(5 = Q234, AF234 * -1, AF234)</f>
        <v>142266.18</v>
      </c>
      <c r="O234" s="14">
        <f>IF(5 = Q234, AG234 * -1, AG234)</f>
        <v>1873123.56</v>
      </c>
      <c r="Q234" s="12">
        <v>5</v>
      </c>
      <c r="R234" s="11" t="str">
        <f>R231</f>
        <v>Sunrise on the Rail</v>
      </c>
      <c r="S234" s="11" t="str">
        <f>S231</f>
        <v>c1453p006554</v>
      </c>
      <c r="T234" s="12">
        <f>T231</f>
        <v>0</v>
      </c>
      <c r="U234" s="13">
        <f t="shared" ref="U234:AG234" si="153">SUM(U166:U167)+SUM(U171:U201)+SUM(U205:U217)+SUM(U221:U222)+SUM(U226:U231)</f>
        <v>-73475.78</v>
      </c>
      <c r="V234" s="13">
        <f t="shared" si="153"/>
        <v>-64521.770000000004</v>
      </c>
      <c r="W234" s="13">
        <f t="shared" si="153"/>
        <v>-204167.44000000003</v>
      </c>
      <c r="X234" s="13">
        <f t="shared" si="153"/>
        <v>-148181.04999999999</v>
      </c>
      <c r="Y234" s="13">
        <f t="shared" si="153"/>
        <v>-211288.84999999998</v>
      </c>
      <c r="Z234" s="13">
        <f t="shared" si="153"/>
        <v>-124951.05999999998</v>
      </c>
      <c r="AA234" s="13">
        <f t="shared" si="153"/>
        <v>-143818.93000000002</v>
      </c>
      <c r="AB234" s="13">
        <f t="shared" si="153"/>
        <v>-334583.88</v>
      </c>
      <c r="AC234" s="13">
        <f t="shared" si="153"/>
        <v>-144653.4</v>
      </c>
      <c r="AD234" s="13">
        <f t="shared" si="153"/>
        <v>-152522.34</v>
      </c>
      <c r="AE234" s="13">
        <f t="shared" si="153"/>
        <v>-128692.88</v>
      </c>
      <c r="AF234" s="13">
        <f t="shared" si="153"/>
        <v>-142266.18</v>
      </c>
      <c r="AG234" s="13">
        <f t="shared" si="153"/>
        <v>-1873123.56</v>
      </c>
    </row>
    <row r="236" spans="1:33">
      <c r="B236" s="10" t="s">
        <v>734</v>
      </c>
      <c r="C236" s="9">
        <f>IF(5 = Q236, U236 * -1, U236)</f>
        <v>27228.849999999991</v>
      </c>
      <c r="D236" s="9">
        <f>IF(5 = Q236, V236 * -1, V236)</f>
        <v>39027.470000000016</v>
      </c>
      <c r="E236" s="9">
        <f>IF(5 = Q236, W236 * -1, W236)</f>
        <v>-112073.29000000001</v>
      </c>
      <c r="F236" s="9">
        <f>IF(5 = Q236, X236 * -1, X236)</f>
        <v>-49904.719999999994</v>
      </c>
      <c r="G236" s="9">
        <f>IF(5 = Q236, Y236 * -1, Y236)</f>
        <v>-113201.06999999998</v>
      </c>
      <c r="H236" s="9">
        <f>IF(5 = Q236, Z236 * -1, Z236)</f>
        <v>-28156.13</v>
      </c>
      <c r="I236" s="9">
        <f>IF(5 = Q236, AA236 * -1, AA236)</f>
        <v>-45585.490000000005</v>
      </c>
      <c r="J236" s="9">
        <f>IF(5 = Q236, AB236 * -1, AB236)</f>
        <v>-240384.25</v>
      </c>
      <c r="K236" s="9">
        <f>IF(5 = Q236, AC236 * -1, AC236)</f>
        <v>-44805.569999999985</v>
      </c>
      <c r="L236" s="9">
        <f>IF(5 = Q236, AD236 * -1, AD236)</f>
        <v>-61014.140000000058</v>
      </c>
      <c r="M236" s="9">
        <f>IF(5 = Q236, AE236 * -1, AE236)</f>
        <v>-34544.230000000018</v>
      </c>
      <c r="N236" s="9">
        <f>IF(5 = Q236, AF236 * -1, AF236)</f>
        <v>-48279.19999999999</v>
      </c>
      <c r="O236" s="9">
        <f>IF(5 = Q236, AG236 * -1, AG236)</f>
        <v>-711691.77</v>
      </c>
      <c r="Q236" s="7">
        <v>4</v>
      </c>
      <c r="R236" s="6" t="str">
        <f>R231</f>
        <v>Sunrise on the Rail</v>
      </c>
      <c r="S236" s="6" t="str">
        <f>S231</f>
        <v>c1453p006554</v>
      </c>
      <c r="T236" s="7">
        <f>T231</f>
        <v>0</v>
      </c>
      <c r="U236" s="8">
        <f t="shared" ref="U236:AG236" si="154">SUM(U10:U11)+SUM(U15:U19)+SUM(U25:U46)+SUM(U53:U71)+SUM(U75:U84)+SUM(U88:U95)+SUM(U99:U122)+SUM(U126:U131)+SUM(U135:U139)+SUM(U143:U148)+SUM(U152:U153)+SUM(U157:U157)+SUM(U166:U167)+SUM(U171:U201)+SUM(U205:U217)+SUM(U221:U222)+SUM(U226:U231)</f>
        <v>27228.849999999991</v>
      </c>
      <c r="V236" s="8">
        <f t="shared" si="154"/>
        <v>39027.470000000016</v>
      </c>
      <c r="W236" s="8">
        <f t="shared" si="154"/>
        <v>-112073.29000000001</v>
      </c>
      <c r="X236" s="8">
        <f t="shared" si="154"/>
        <v>-49904.719999999994</v>
      </c>
      <c r="Y236" s="8">
        <f t="shared" si="154"/>
        <v>-113201.06999999998</v>
      </c>
      <c r="Z236" s="8">
        <f t="shared" si="154"/>
        <v>-28156.13</v>
      </c>
      <c r="AA236" s="8">
        <f t="shared" si="154"/>
        <v>-45585.490000000005</v>
      </c>
      <c r="AB236" s="8">
        <f t="shared" si="154"/>
        <v>-240384.25</v>
      </c>
      <c r="AC236" s="8">
        <f t="shared" si="154"/>
        <v>-44805.569999999985</v>
      </c>
      <c r="AD236" s="8">
        <f t="shared" si="154"/>
        <v>-61014.140000000058</v>
      </c>
      <c r="AE236" s="8">
        <f t="shared" si="154"/>
        <v>-34544.230000000018</v>
      </c>
      <c r="AF236" s="8">
        <f t="shared" si="154"/>
        <v>-48279.19999999999</v>
      </c>
      <c r="AG236" s="8">
        <f t="shared" si="154"/>
        <v>-711691.77</v>
      </c>
    </row>
  </sheetData>
  <mergeCells count="22">
    <mergeCell ref="A14:O14"/>
    <mergeCell ref="A24:O24"/>
    <mergeCell ref="A51:O51"/>
    <mergeCell ref="A52:O52"/>
    <mergeCell ref="A2:O2"/>
    <mergeCell ref="A3:O3"/>
    <mergeCell ref="A4:O4"/>
    <mergeCell ref="A5:O5"/>
    <mergeCell ref="A74:O74"/>
    <mergeCell ref="A87:O87"/>
    <mergeCell ref="A98:O98"/>
    <mergeCell ref="A125:O125"/>
    <mergeCell ref="A134:O134"/>
    <mergeCell ref="A170:O170"/>
    <mergeCell ref="A204:O204"/>
    <mergeCell ref="A220:O220"/>
    <mergeCell ref="A225:O225"/>
    <mergeCell ref="A142:O142"/>
    <mergeCell ref="A151:O151"/>
    <mergeCell ref="A156:O156"/>
    <mergeCell ref="A164:O164"/>
    <mergeCell ref="A165:O165"/>
  </mergeCells>
  <pageMargins left="0.5" right="0.5" top="0.5" bottom="0.5" header="0.25" footer="0.25"/>
  <pageSetup orientation="landscape"/>
  <headerFooter>
    <oddHeader>&amp;L Income Statement</oddHeader>
    <oddFooter>&amp;L Page &amp;P of &amp;N &amp;R &amp;I Income Statement 3.7 generated01/16/2024 at 3:12pm MST&amp;I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fff8f466edca9fee0c30174506944de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6fa788bd8c086b975e6a844da03646a9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d909ce-c72d-4a31-988d-55dad3d83c38" xsi:nil="true"/>
    <lcf76f155ced4ddcb4097134ff3c332f xmlns="25086f38-4d7f-485e-abd0-3231a1949af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4478C9D-92C9-4321-AC6B-1B4E317B7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10C793-7EF1-4216-B22F-11C370CB6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95E07F-B299-454F-9E4E-25B834565F71}">
  <ds:schemaRefs>
    <ds:schemaRef ds:uri="http://schemas.microsoft.com/office/2006/metadata/properties"/>
    <ds:schemaRef ds:uri="http://schemas.microsoft.com/office/infopath/2007/PartnerControls"/>
    <ds:schemaRef ds:uri="50d909ce-c72d-4a31-988d-55dad3d83c38"/>
    <ds:schemaRef ds:uri="25086f38-4d7f-485e-abd0-3231a1949a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</vt:lpstr>
      <vt:lpstr>'Income Statement'!Print_Titles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 Rall</cp:lastModifiedBy>
  <dcterms:modified xsi:type="dcterms:W3CDTF">2024-01-31T19:29:27Z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  <property fmtid="{D5CDD505-2E9C-101B-9397-08002B2CF9AE}" pid="3" name="MediaServiceImageTags">
    <vt:lpwstr/>
  </property>
</Properties>
</file>