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tb\B&amp;R Capital\B&amp;R Capital - Real Estate\Deals\1) Initial UW and Review\Cabana at the Pointe (Phoenix, AZ)\Support and Info\Financials\"/>
    </mc:Choice>
  </mc:AlternateContent>
  <xr:revisionPtr revIDLastSave="0" documentId="13_ncr:1_{37870CF7-F788-428C-BBDC-8F287A7422C5}" xr6:coauthVersionLast="36" xr6:coauthVersionMax="36" xr10:uidLastSave="{00000000-0000-0000-0000-000000000000}"/>
  <bookViews>
    <workbookView xWindow="0" yWindow="0" windowWidth="23040" windowHeight="10590" tabRatio="952" xr2:uid="{00000000-000D-0000-FFFF-FFFF00000000}"/>
  </bookViews>
  <sheets>
    <sheet name="IS-12 month" sheetId="26" r:id="rId1"/>
  </sheets>
  <externalReferences>
    <externalReference r:id="rId2"/>
    <externalReference r:id="rId3"/>
    <externalReference r:id="rId4"/>
    <externalReference r:id="rId5"/>
  </externalReferences>
  <definedNames>
    <definedName name="_Fill" hidden="1">#REF!</definedName>
    <definedName name="_Key1" hidden="1">#REF!</definedName>
    <definedName name="_Order1" hidden="1">255</definedName>
    <definedName name="_pg1">#REF!</definedName>
    <definedName name="_PG10">#REF!</definedName>
    <definedName name="_PG11">#REF!</definedName>
    <definedName name="_PG2">'[1]1997CIP'!#REF!</definedName>
    <definedName name="_PG3">[2]LEGAL1997!#REF!</definedName>
    <definedName name="_pg4">#REF!</definedName>
    <definedName name="_PG5">#REF!</definedName>
    <definedName name="_PG6">#REF!</definedName>
    <definedName name="_pg7">#REF!</definedName>
    <definedName name="_PG8">#REF!</definedName>
    <definedName name="_pg9">#REF!</definedName>
    <definedName name="_Sort" hidden="1">#REF!</definedName>
    <definedName name="Checking" hidden="1">#REF!</definedName>
    <definedName name="dep" hidden="1">'[3]Oper Acct'!$E$87:$E$195</definedName>
    <definedName name="EE" hidden="1">#REF!</definedName>
    <definedName name="MMarket" hidden="1">#REF!</definedName>
    <definedName name="PAGE1">#REF!</definedName>
    <definedName name="PAGE2">[2]LEGAL1997!#REF!</definedName>
    <definedName name="PAGE3">[2]LEGAL1997!#REF!</definedName>
    <definedName name="_xlnm.Print_Area" localSheetId="0">'IS-12 month'!$A$1:$K$212</definedName>
    <definedName name="Print_Area_MI">#REF!</definedName>
    <definedName name="_xlnm.Print_Titles" localSheetId="0">'IS-12 month'!$1:$5</definedName>
    <definedName name="PRINT1">#REF!</definedName>
    <definedName name="RR">#REF!</definedName>
    <definedName name="Sample1">[4]Template!#REF!</definedName>
    <definedName name="X" hidden="1">#REF!</definedName>
  </definedNames>
  <calcPr calcId="179021" calcMode="autoNoTable" iterate="1" calcCompleted="0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2" i="26" l="1"/>
  <c r="M12" i="26"/>
  <c r="N13" i="26"/>
  <c r="M13" i="26"/>
  <c r="M14" i="26"/>
  <c r="N17" i="26"/>
  <c r="M17" i="26"/>
  <c r="N18" i="26"/>
  <c r="M18" i="26"/>
  <c r="M19" i="26"/>
  <c r="N22" i="26"/>
  <c r="M22" i="26"/>
  <c r="N23" i="26"/>
  <c r="M23" i="26"/>
  <c r="N24" i="26"/>
  <c r="M24" i="26"/>
  <c r="N25" i="26"/>
  <c r="M25" i="26"/>
  <c r="N26" i="26"/>
  <c r="M26" i="26"/>
  <c r="M27" i="26"/>
  <c r="L32" i="26"/>
  <c r="M32" i="26"/>
  <c r="M33" i="26"/>
  <c r="L38" i="26"/>
  <c r="M38" i="26"/>
  <c r="L39" i="26"/>
  <c r="M39" i="26"/>
  <c r="L40" i="26"/>
  <c r="M40" i="26"/>
  <c r="L41" i="26"/>
  <c r="M41" i="26"/>
  <c r="L42" i="26"/>
  <c r="M42" i="26"/>
  <c r="L43" i="26"/>
  <c r="M43" i="26"/>
  <c r="L44" i="26"/>
  <c r="M44" i="26"/>
  <c r="L45" i="26"/>
  <c r="M45" i="26"/>
  <c r="L46" i="26"/>
  <c r="M46" i="26"/>
  <c r="L47" i="26"/>
  <c r="M47" i="26"/>
  <c r="M48" i="26"/>
  <c r="L51" i="26"/>
  <c r="M51" i="26"/>
  <c r="L52" i="26"/>
  <c r="M52" i="26"/>
  <c r="L53" i="26"/>
  <c r="M53" i="26"/>
  <c r="L54" i="26"/>
  <c r="M54" i="26"/>
  <c r="L55" i="26"/>
  <c r="M55" i="26"/>
  <c r="M56" i="26"/>
  <c r="M57" i="26"/>
  <c r="M62" i="26"/>
  <c r="L193" i="26"/>
  <c r="M193" i="26"/>
  <c r="M194" i="26"/>
  <c r="L188" i="26"/>
  <c r="M188" i="26"/>
  <c r="M189" i="26"/>
  <c r="L183" i="26"/>
  <c r="M183" i="26"/>
  <c r="M184" i="26"/>
  <c r="L177" i="26"/>
  <c r="M177" i="26"/>
  <c r="L178" i="26"/>
  <c r="M178" i="26"/>
  <c r="M179" i="26"/>
  <c r="L169" i="26"/>
  <c r="M169" i="26"/>
  <c r="L170" i="26"/>
  <c r="M170" i="26"/>
  <c r="L171" i="26"/>
  <c r="M171" i="26"/>
  <c r="L172" i="26"/>
  <c r="M172" i="26"/>
  <c r="L173" i="26"/>
  <c r="M173" i="26"/>
  <c r="M174" i="26"/>
  <c r="L164" i="26"/>
  <c r="M164" i="26"/>
  <c r="L165" i="26"/>
  <c r="M165" i="26"/>
  <c r="M166" i="26"/>
  <c r="L152" i="26"/>
  <c r="M152" i="26"/>
  <c r="L153" i="26"/>
  <c r="M153" i="26"/>
  <c r="L154" i="26"/>
  <c r="M154" i="26"/>
  <c r="L155" i="26"/>
  <c r="M155" i="26"/>
  <c r="L156" i="26"/>
  <c r="M156" i="26"/>
  <c r="L157" i="26"/>
  <c r="M157" i="26"/>
  <c r="L158" i="26"/>
  <c r="M158" i="26"/>
  <c r="L159" i="26"/>
  <c r="M159" i="26"/>
  <c r="L160" i="26"/>
  <c r="M160" i="26"/>
  <c r="M161" i="26"/>
  <c r="L143" i="26"/>
  <c r="M143" i="26"/>
  <c r="L144" i="26"/>
  <c r="M144" i="26"/>
  <c r="L145" i="26"/>
  <c r="M145" i="26"/>
  <c r="L146" i="26"/>
  <c r="M146" i="26"/>
  <c r="L147" i="26"/>
  <c r="M147" i="26"/>
  <c r="M148" i="26"/>
  <c r="L134" i="26"/>
  <c r="M134" i="26"/>
  <c r="L135" i="26"/>
  <c r="M135" i="26"/>
  <c r="L136" i="26"/>
  <c r="M136" i="26"/>
  <c r="L137" i="26"/>
  <c r="M137" i="26"/>
  <c r="L138" i="26"/>
  <c r="M138" i="26"/>
  <c r="L139" i="26"/>
  <c r="M139" i="26"/>
  <c r="M140" i="26"/>
  <c r="L126" i="26"/>
  <c r="M126" i="26"/>
  <c r="L127" i="26"/>
  <c r="M127" i="26"/>
  <c r="L128" i="26"/>
  <c r="M128" i="26"/>
  <c r="L129" i="26"/>
  <c r="M129" i="26"/>
  <c r="L130" i="26"/>
  <c r="M130" i="26"/>
  <c r="M131" i="26"/>
  <c r="L114" i="26"/>
  <c r="M114" i="26"/>
  <c r="L115" i="26"/>
  <c r="M115" i="26"/>
  <c r="L116" i="26"/>
  <c r="M116" i="26"/>
  <c r="L117" i="26"/>
  <c r="M117" i="26"/>
  <c r="L118" i="26"/>
  <c r="M118" i="26"/>
  <c r="L119" i="26"/>
  <c r="M119" i="26"/>
  <c r="L120" i="26"/>
  <c r="M120" i="26"/>
  <c r="L121" i="26"/>
  <c r="M121" i="26"/>
  <c r="L122" i="26"/>
  <c r="M122" i="26"/>
  <c r="M123" i="26"/>
  <c r="L106" i="26"/>
  <c r="M106" i="26"/>
  <c r="L107" i="26"/>
  <c r="M107" i="26"/>
  <c r="L108" i="26"/>
  <c r="M108" i="26"/>
  <c r="L109" i="26"/>
  <c r="M109" i="26"/>
  <c r="L110" i="26"/>
  <c r="M110" i="26"/>
  <c r="M111" i="26"/>
  <c r="L101" i="26"/>
  <c r="M101" i="26"/>
  <c r="L102" i="26"/>
  <c r="M102" i="26"/>
  <c r="M103" i="26"/>
  <c r="L93" i="26"/>
  <c r="M93" i="26"/>
  <c r="L94" i="26"/>
  <c r="M94" i="26"/>
  <c r="L95" i="26"/>
  <c r="M95" i="26"/>
  <c r="L96" i="26"/>
  <c r="M96" i="26"/>
  <c r="L97" i="26"/>
  <c r="M97" i="26"/>
  <c r="M98" i="26"/>
  <c r="L83" i="26"/>
  <c r="M83" i="26"/>
  <c r="L84" i="26"/>
  <c r="M84" i="26"/>
  <c r="L85" i="26"/>
  <c r="M85" i="26"/>
  <c r="L86" i="26"/>
  <c r="M86" i="26"/>
  <c r="L87" i="26"/>
  <c r="M87" i="26"/>
  <c r="L88" i="26"/>
  <c r="M88" i="26"/>
  <c r="L89" i="26"/>
  <c r="M89" i="26"/>
  <c r="M90" i="26"/>
  <c r="L70" i="26"/>
  <c r="M70" i="26"/>
  <c r="L71" i="26"/>
  <c r="M71" i="26"/>
  <c r="L72" i="26"/>
  <c r="M72" i="26"/>
  <c r="L73" i="26"/>
  <c r="M73" i="26"/>
  <c r="L74" i="26"/>
  <c r="M74" i="26"/>
  <c r="L75" i="26"/>
  <c r="M75" i="26"/>
  <c r="L76" i="26"/>
  <c r="M76" i="26"/>
  <c r="L77" i="26"/>
  <c r="M77" i="26"/>
  <c r="M78" i="26"/>
  <c r="M79" i="26"/>
  <c r="M195" i="26"/>
  <c r="M198" i="26"/>
  <c r="M201" i="26"/>
  <c r="K218" i="26"/>
  <c r="D219" i="26"/>
  <c r="E219" i="26"/>
  <c r="F219" i="26"/>
  <c r="G219" i="26"/>
  <c r="H219" i="26"/>
  <c r="I219" i="26"/>
  <c r="J219" i="26"/>
  <c r="K219" i="26"/>
  <c r="K220" i="26"/>
  <c r="K222" i="26"/>
  <c r="J218" i="26"/>
  <c r="J220" i="26"/>
  <c r="J222" i="26"/>
  <c r="I218" i="26"/>
  <c r="I220" i="26"/>
  <c r="I222" i="26"/>
  <c r="H218" i="26"/>
  <c r="H220" i="26"/>
  <c r="H222" i="26"/>
  <c r="G218" i="26"/>
  <c r="G220" i="26"/>
  <c r="G222" i="26"/>
  <c r="F218" i="26"/>
  <c r="F220" i="26"/>
  <c r="F222" i="26"/>
  <c r="E218" i="26"/>
  <c r="E220" i="26"/>
  <c r="E222" i="26"/>
  <c r="D218" i="26"/>
  <c r="D220" i="26"/>
  <c r="D222" i="26"/>
  <c r="C218" i="26"/>
  <c r="C220" i="26"/>
  <c r="C222" i="26"/>
  <c r="L209" i="26"/>
  <c r="M209" i="26"/>
  <c r="M210" i="26"/>
  <c r="M212" i="26"/>
  <c r="M213" i="26"/>
  <c r="K33" i="26"/>
  <c r="K62" i="26"/>
  <c r="K201" i="26"/>
  <c r="K210" i="26"/>
  <c r="K212" i="26"/>
  <c r="K213" i="26"/>
  <c r="J201" i="26"/>
  <c r="J210" i="26"/>
  <c r="J212" i="26"/>
  <c r="J213" i="26"/>
  <c r="I201" i="26"/>
  <c r="I210" i="26"/>
  <c r="I212" i="26"/>
  <c r="I213" i="26"/>
  <c r="H201" i="26"/>
  <c r="H210" i="26"/>
  <c r="H212" i="26"/>
  <c r="H213" i="26"/>
  <c r="G201" i="26"/>
  <c r="G210" i="26"/>
  <c r="G212" i="26"/>
  <c r="G213" i="26"/>
  <c r="F201" i="26"/>
  <c r="F210" i="26"/>
  <c r="F212" i="26"/>
  <c r="F213" i="26"/>
  <c r="E201" i="26"/>
  <c r="E210" i="26"/>
  <c r="E212" i="26"/>
  <c r="E213" i="26"/>
  <c r="D201" i="26"/>
  <c r="D210" i="26"/>
  <c r="D212" i="26"/>
  <c r="D213" i="26"/>
  <c r="C201" i="26"/>
  <c r="C210" i="26"/>
  <c r="C212" i="26"/>
  <c r="C213" i="26"/>
  <c r="M202" i="26"/>
  <c r="K202" i="26"/>
  <c r="J202" i="26"/>
  <c r="I202" i="26"/>
  <c r="H202" i="26"/>
  <c r="G202" i="26"/>
  <c r="F202" i="26"/>
  <c r="E202" i="26"/>
  <c r="D202" i="26"/>
  <c r="C202" i="26"/>
  <c r="M199" i="26"/>
  <c r="K199" i="26"/>
  <c r="J199" i="26"/>
  <c r="I199" i="26"/>
  <c r="H199" i="26"/>
  <c r="G199" i="26"/>
  <c r="F199" i="26"/>
  <c r="E199" i="26"/>
  <c r="D199" i="26"/>
  <c r="C199" i="26"/>
  <c r="J195" i="26"/>
  <c r="I195" i="26"/>
  <c r="H195" i="26"/>
  <c r="G195" i="26"/>
  <c r="F195" i="26"/>
  <c r="E195" i="26"/>
  <c r="D195" i="26"/>
  <c r="C195" i="26"/>
  <c r="K195" i="26"/>
  <c r="J33" i="26"/>
  <c r="I33" i="26"/>
  <c r="H33" i="26"/>
  <c r="G33" i="26"/>
  <c r="F33" i="26"/>
  <c r="E33" i="26"/>
  <c r="D33" i="26"/>
  <c r="C33" i="26"/>
  <c r="L31" i="26"/>
  <c r="M31" i="26"/>
  <c r="L30" i="26"/>
  <c r="M30" i="26"/>
  <c r="N27" i="26"/>
  <c r="N14" i="26"/>
  <c r="N19" i="26"/>
  <c r="L212" i="26"/>
  <c r="L210" i="26"/>
  <c r="L201" i="26"/>
  <c r="L198" i="26"/>
  <c r="L195" i="26"/>
  <c r="L194" i="26"/>
  <c r="L189" i="26"/>
  <c r="L184" i="26"/>
  <c r="L179" i="26"/>
  <c r="L174" i="26"/>
  <c r="L166" i="26"/>
  <c r="L161" i="26"/>
  <c r="L148" i="26"/>
  <c r="L140" i="26"/>
  <c r="L131" i="26"/>
  <c r="L123" i="26"/>
  <c r="L111" i="26"/>
  <c r="L103" i="26"/>
  <c r="L98" i="26"/>
  <c r="L90" i="26"/>
  <c r="L79" i="26"/>
  <c r="L78" i="26"/>
  <c r="L62" i="26"/>
  <c r="L57" i="26"/>
  <c r="L56" i="26"/>
  <c r="L48" i="26"/>
  <c r="L33" i="26"/>
  <c r="L27" i="26"/>
  <c r="L26" i="26"/>
  <c r="L25" i="26"/>
  <c r="L24" i="26"/>
  <c r="L23" i="26"/>
  <c r="L22" i="26"/>
  <c r="L19" i="26"/>
  <c r="L18" i="26"/>
  <c r="L17" i="26"/>
  <c r="L14" i="26"/>
  <c r="L13" i="26"/>
</calcChain>
</file>

<file path=xl/sharedStrings.xml><?xml version="1.0" encoding="utf-8"?>
<sst xmlns="http://schemas.openxmlformats.org/spreadsheetml/2006/main" count="367" uniqueCount="366">
  <si>
    <t>60100-00000</t>
  </si>
  <si>
    <t xml:space="preserve">    Salaries-Benefits</t>
  </si>
  <si>
    <t>40450-00004</t>
  </si>
  <si>
    <t xml:space="preserve">    Coll Loss-Concession (Negative Experience)</t>
  </si>
  <si>
    <t>61020-00000</t>
  </si>
  <si>
    <t xml:space="preserve">    A&amp;P-Brochures</t>
  </si>
  <si>
    <t>61540-00000</t>
  </si>
  <si>
    <t xml:space="preserve">    Ext Maint-Painting</t>
  </si>
  <si>
    <t>Book = Accrual</t>
  </si>
  <si>
    <t>OPERATING  INCOME-RENTAL</t>
  </si>
  <si>
    <t xml:space="preserve">    Rental Inc-Gross at Market</t>
  </si>
  <si>
    <t xml:space="preserve">    Rental Inc-Gain/Loss to Old Lse</t>
  </si>
  <si>
    <t xml:space="preserve">    Rental Income-Residential</t>
  </si>
  <si>
    <t xml:space="preserve">    Vacancy-Unrented</t>
  </si>
  <si>
    <t xml:space="preserve">    Vacancy-Model/Office/Employee</t>
  </si>
  <si>
    <t xml:space="preserve">    Vacancy Loss</t>
  </si>
  <si>
    <t xml:space="preserve">    Coll Loss-Write Off Rent</t>
  </si>
  <si>
    <t xml:space="preserve">    Coll Loss-Rent/Fee Write-Off Recovery</t>
  </si>
  <si>
    <t xml:space="preserve">    Coll Loss-Conc/Discounts</t>
  </si>
  <si>
    <t xml:space="preserve">    Collection Loss</t>
  </si>
  <si>
    <t xml:space="preserve">    Rental Inc-Pets</t>
  </si>
  <si>
    <t xml:space="preserve">    Other Rental Income</t>
  </si>
  <si>
    <t xml:space="preserve">      OPERATING  INCOME-RENTAL</t>
  </si>
  <si>
    <t xml:space="preserve">    Fee Inc-Cleaning &amp; Damages</t>
  </si>
  <si>
    <t xml:space="preserve">    Fee Inc-Late Rent Fees</t>
  </si>
  <si>
    <t xml:space="preserve">    Fee Inc-Lease Term, net</t>
  </si>
  <si>
    <t xml:space="preserve">    Fee Inc-Legal Collected</t>
  </si>
  <si>
    <t xml:space="preserve">    Fee Inc-Renters Insurance</t>
  </si>
  <si>
    <t xml:space="preserve">    Fee Inc-Write Offs</t>
  </si>
  <si>
    <t xml:space="preserve">    Fee Income</t>
  </si>
  <si>
    <t xml:space="preserve">    Rental Inc-Mo to Mo Premium</t>
  </si>
  <si>
    <t xml:space="preserve">    Vending Inc-Laundry Rooms</t>
  </si>
  <si>
    <t>Total</t>
  </si>
  <si>
    <t>40000-00100</t>
  </si>
  <si>
    <t>INCOME</t>
  </si>
  <si>
    <t>40001-00000</t>
  </si>
  <si>
    <t>40200-00000</t>
  </si>
  <si>
    <t>Rental Income-Residential</t>
  </si>
  <si>
    <t>40210-00000</t>
  </si>
  <si>
    <t>40230-00000</t>
  </si>
  <si>
    <t>40299-00000</t>
  </si>
  <si>
    <t>40300-00000</t>
  </si>
  <si>
    <t>Vacancy Loss</t>
  </si>
  <si>
    <t>40310-00000</t>
  </si>
  <si>
    <t>40340-00000</t>
  </si>
  <si>
    <t>40399-00000</t>
  </si>
  <si>
    <t>40400-00000</t>
  </si>
  <si>
    <t>Collection Loss</t>
  </si>
  <si>
    <t>40420-00000</t>
  </si>
  <si>
    <t>40425-00000</t>
  </si>
  <si>
    <t>40450-00000</t>
  </si>
  <si>
    <t>40499-00000</t>
  </si>
  <si>
    <t>40500-00000</t>
  </si>
  <si>
    <t>Other Rental Income</t>
  </si>
  <si>
    <t>40550-00000</t>
  </si>
  <si>
    <t>40599-00000</t>
  </si>
  <si>
    <t>41999-00000</t>
  </si>
  <si>
    <t>42000-00000</t>
  </si>
  <si>
    <t>OPERATING INC-OTHER</t>
  </si>
  <si>
    <t>42300-00000</t>
  </si>
  <si>
    <t>Fee Income</t>
  </si>
  <si>
    <t>42340-00000</t>
  </si>
  <si>
    <t>42380-00000</t>
  </si>
  <si>
    <t>42445-00000</t>
  </si>
  <si>
    <t>42480-00000</t>
  </si>
  <si>
    <t>42499-00000</t>
  </si>
  <si>
    <t>42500-00000</t>
  </si>
  <si>
    <t>Other Operating Income</t>
  </si>
  <si>
    <t>42510-00000</t>
  </si>
  <si>
    <t>42799-00000</t>
  </si>
  <si>
    <t>42999-00000</t>
  </si>
  <si>
    <t>49000-00000</t>
  </si>
  <si>
    <t>OTHER INC-NON-OPERATIONAL</t>
  </si>
  <si>
    <t>49999-00000</t>
  </si>
  <si>
    <t>60000-10000</t>
  </si>
  <si>
    <t>SALARY &amp; RELATED EXPENSE</t>
  </si>
  <si>
    <t>60001-00000</t>
  </si>
  <si>
    <t>Operating Salaries</t>
  </si>
  <si>
    <t>60010-00000</t>
  </si>
  <si>
    <t>60030-00000</t>
  </si>
  <si>
    <t>60040-00000</t>
  </si>
  <si>
    <t>60110-00000</t>
  </si>
  <si>
    <t>60199-00000</t>
  </si>
  <si>
    <t>60999-00000</t>
  </si>
  <si>
    <t>61000-00000</t>
  </si>
  <si>
    <t>PROJECT OPERATING EXP</t>
  </si>
  <si>
    <t>61010-00000</t>
  </si>
  <si>
    <t>Advertising &amp; Promotion</t>
  </si>
  <si>
    <t>61025-00000</t>
  </si>
  <si>
    <t>61099-00000</t>
  </si>
  <si>
    <t>61100-00000</t>
  </si>
  <si>
    <t>Utilities</t>
  </si>
  <si>
    <t>61110-00000</t>
  </si>
  <si>
    <t>61111-00000</t>
  </si>
  <si>
    <t>61120-00000</t>
  </si>
  <si>
    <t>61130-00000</t>
  </si>
  <si>
    <t>61140-00000</t>
  </si>
  <si>
    <t>61199-00000</t>
  </si>
  <si>
    <t>61200-00000</t>
  </si>
  <si>
    <t>Life Safety</t>
  </si>
  <si>
    <t>61220-00000</t>
  </si>
  <si>
    <t>61249-00000</t>
  </si>
  <si>
    <t>61300-00000</t>
  </si>
  <si>
    <t>Grounds Maintenance</t>
  </si>
  <si>
    <t>61345-00000</t>
  </si>
  <si>
    <t>61391-00000</t>
  </si>
  <si>
    <t>61399-00000</t>
  </si>
  <si>
    <t>61400-00000</t>
  </si>
  <si>
    <t>Interior Bldg Maintenance</t>
  </si>
  <si>
    <t>61405-00000</t>
  </si>
  <si>
    <t>61420-00000</t>
  </si>
  <si>
    <t>61435-00000</t>
  </si>
  <si>
    <t>61450-00000</t>
  </si>
  <si>
    <t>61480-00000</t>
  </si>
  <si>
    <t>61499-00000</t>
  </si>
  <si>
    <t>61500-00000</t>
  </si>
  <si>
    <t>Exterior Bldg Maintenance</t>
  </si>
  <si>
    <t>61545-00000</t>
  </si>
  <si>
    <t>61560-00000</t>
  </si>
  <si>
    <t>61599-00000</t>
  </si>
  <si>
    <t>61600-00000</t>
  </si>
  <si>
    <t>Other Repairs &amp; Maint</t>
  </si>
  <si>
    <t>61610-00000</t>
  </si>
  <si>
    <t>61625-00000</t>
  </si>
  <si>
    <t>61630-00000</t>
  </si>
  <si>
    <t>61699-00000</t>
  </si>
  <si>
    <t>61700-00000</t>
  </si>
  <si>
    <t>Apartment Turnover Cost</t>
  </si>
  <si>
    <t>61720-00000</t>
  </si>
  <si>
    <t>61725-00000</t>
  </si>
  <si>
    <t>61799-00000</t>
  </si>
  <si>
    <t>62000-00000</t>
  </si>
  <si>
    <t>PROJ ADMINISTRATIVE EXP</t>
  </si>
  <si>
    <t>62010-00000</t>
  </si>
  <si>
    <t>Office Expense</t>
  </si>
  <si>
    <t>62020-00000</t>
  </si>
  <si>
    <t>62035-00000</t>
  </si>
  <si>
    <t>62040-00000</t>
  </si>
  <si>
    <t>62045-00000</t>
  </si>
  <si>
    <t>62060-00000</t>
  </si>
  <si>
    <t>62095-00000</t>
  </si>
  <si>
    <t>62099-00000</t>
  </si>
  <si>
    <t>62300-00000</t>
  </si>
  <si>
    <t>Employee/Employment Exp</t>
  </si>
  <si>
    <t>62350-00000</t>
  </si>
  <si>
    <t>62399-00000</t>
  </si>
  <si>
    <t>62400-00000</t>
  </si>
  <si>
    <t>Professional Fees</t>
  </si>
  <si>
    <t>62405-00000</t>
  </si>
  <si>
    <t>62415-00000</t>
  </si>
  <si>
    <t>62599-00000</t>
  </si>
  <si>
    <t>63000-00000</t>
  </si>
  <si>
    <t>MANAGEMENT FEE EXPENSE</t>
  </si>
  <si>
    <t>63100-00000</t>
  </si>
  <si>
    <t>Management Fee Expense</t>
  </si>
  <si>
    <t>63110-00000</t>
  </si>
  <si>
    <t>63299-00000</t>
  </si>
  <si>
    <t>64000-00000</t>
  </si>
  <si>
    <t>Insurance Expense</t>
  </si>
  <si>
    <t>64510-00000</t>
  </si>
  <si>
    <t>Prop &amp; Liability Insurance</t>
  </si>
  <si>
    <t>64520-00000</t>
  </si>
  <si>
    <t>64999-00000</t>
  </si>
  <si>
    <t>65000-00000</t>
  </si>
  <si>
    <t>Property Tax Expense</t>
  </si>
  <si>
    <t>65100-00000</t>
  </si>
  <si>
    <t>Real Estate Taxes</t>
  </si>
  <si>
    <t>65110-00000</t>
  </si>
  <si>
    <t>65999-00000</t>
  </si>
  <si>
    <t>69999-00000</t>
  </si>
  <si>
    <t>78000-00000</t>
  </si>
  <si>
    <t>FIXED EXPENSES</t>
  </si>
  <si>
    <t>79998-00000</t>
  </si>
  <si>
    <t>79999-00000</t>
  </si>
  <si>
    <t>79999-00099</t>
  </si>
  <si>
    <t>99998-00000</t>
  </si>
  <si>
    <t>61750-00000</t>
  </si>
  <si>
    <t>62080-00000</t>
  </si>
  <si>
    <t xml:space="preserve">    Other Inc-RUBS Income</t>
  </si>
  <si>
    <t xml:space="preserve">    Other Operating Icome</t>
  </si>
  <si>
    <t xml:space="preserve">      OPERATING INC-OTHER</t>
  </si>
  <si>
    <t xml:space="preserve">        TOTAL INCOME</t>
  </si>
  <si>
    <t xml:space="preserve">    Salaries Management</t>
  </si>
  <si>
    <t xml:space="preserve">    Salaries-Leasing</t>
  </si>
  <si>
    <t xml:space="preserve">    Salaries-Maintenance</t>
  </si>
  <si>
    <t xml:space="preserve">    Salaries-Taxes</t>
  </si>
  <si>
    <t xml:space="preserve">    Operating Salaries</t>
  </si>
  <si>
    <t xml:space="preserve">      SALARY &amp; RELATED EXPENSE</t>
  </si>
  <si>
    <t xml:space="preserve">    A&amp;P-Internet/Media/Other</t>
  </si>
  <si>
    <t xml:space="preserve">    A&amp;P-Resident Retention</t>
  </si>
  <si>
    <t xml:space="preserve">    Advertising &amp; Promotion</t>
  </si>
  <si>
    <t xml:space="preserve">    Util-Electric-Common Area</t>
  </si>
  <si>
    <t xml:space="preserve">    Util-Electric-Vacant Units</t>
  </si>
  <si>
    <t xml:space="preserve">    Util-Gas-Common Area</t>
  </si>
  <si>
    <t xml:space="preserve">    Util-Water/Sewer-Comm Area</t>
  </si>
  <si>
    <t xml:space="preserve">    Util-Garbage Collection</t>
  </si>
  <si>
    <t xml:space="preserve">    Utilities</t>
  </si>
  <si>
    <t xml:space="preserve">    Life Sfty-Alarm Service</t>
  </si>
  <si>
    <t xml:space="preserve">    Life Sfty-Courtesy Patrol</t>
  </si>
  <si>
    <t xml:space="preserve">    Life Safety</t>
  </si>
  <si>
    <t xml:space="preserve">    Grds Maint-Lndscpe Sprinklers</t>
  </si>
  <si>
    <t xml:space="preserve">    Grds Maint-Landscape Contract</t>
  </si>
  <si>
    <t xml:space="preserve">    Grds Maint-Plant Material</t>
  </si>
  <si>
    <t>62065-00000</t>
  </si>
  <si>
    <t xml:space="preserve">    Grounds Maintenance</t>
  </si>
  <si>
    <t xml:space="preserve">    Int Maint-Appliance Repair</t>
  </si>
  <si>
    <t xml:space="preserve">    Int Maint-Cleaning Supplies</t>
  </si>
  <si>
    <t xml:space="preserve">    Int Maint-Electrical/Lighting</t>
  </si>
  <si>
    <t xml:space="preserve">    Int Maint-Flooring Repair</t>
  </si>
  <si>
    <t xml:space="preserve">    Int Maint-Painting</t>
  </si>
  <si>
    <t xml:space="preserve">    Int Maint-Plumbing</t>
  </si>
  <si>
    <t xml:space="preserve">    Interior Bldg Maintenance</t>
  </si>
  <si>
    <t xml:space="preserve">    Ext Maint-Pool/Spa Serv &amp; Supp</t>
  </si>
  <si>
    <t xml:space="preserve">    Ext Maint-Supplies</t>
  </si>
  <si>
    <t xml:space="preserve">    Exterior Bldg Maintenance</t>
  </si>
  <si>
    <t xml:space="preserve">    Other R&amp;M-Exterminating</t>
  </si>
  <si>
    <t xml:space="preserve">    Other R&amp;M-HVAC</t>
  </si>
  <si>
    <t xml:space="preserve">    Other R&amp;M-Locks and Keys</t>
  </si>
  <si>
    <t xml:space="preserve">    Other Repairs &amp; Maint</t>
  </si>
  <si>
    <t xml:space="preserve">    ATC-Carpet</t>
  </si>
  <si>
    <t xml:space="preserve">    ATC-Cleaning</t>
  </si>
  <si>
    <t xml:space="preserve">    ATC-Painting</t>
  </si>
  <si>
    <t xml:space="preserve">    ATC - all tub/counter top reglazing costs</t>
  </si>
  <si>
    <t xml:space="preserve">    Apartment Turnover Cost</t>
  </si>
  <si>
    <t xml:space="preserve">    Office Exp-Supplies</t>
  </si>
  <si>
    <t xml:space="preserve">    Office Exp-Banking Costs</t>
  </si>
  <si>
    <t xml:space="preserve">    Office Exp-Telephone and Rel</t>
  </si>
  <si>
    <t xml:space="preserve">    Office Exp-Answering Service</t>
  </si>
  <si>
    <t xml:space="preserve">    Office Exp-Postage &amp; Related</t>
  </si>
  <si>
    <t xml:space="preserve">    Office Exp-Courier/Overnight</t>
  </si>
  <si>
    <t xml:space="preserve">    Office Exp-Snacks/Drinks/Social</t>
  </si>
  <si>
    <t xml:space="preserve">    Office Exp-Other</t>
  </si>
  <si>
    <t xml:space="preserve">    Office Expense</t>
  </si>
  <si>
    <t xml:space="preserve">    Office Equip-Rental/Lease</t>
  </si>
  <si>
    <t xml:space="preserve">    Office Equip, Furn, Computers</t>
  </si>
  <si>
    <t xml:space="preserve">    Empl Exp-Training/Education</t>
  </si>
  <si>
    <t xml:space="preserve">    Employee/Employment Exp</t>
  </si>
  <si>
    <t xml:space="preserve">    Prof Fees-Legal</t>
  </si>
  <si>
    <t xml:space="preserve">    Professional Fees</t>
  </si>
  <si>
    <t xml:space="preserve">    Mgmt Fees-Residential</t>
  </si>
  <si>
    <t xml:space="preserve">    Management Fee Expense</t>
  </si>
  <si>
    <t xml:space="preserve">    Ins Exp-Premiums</t>
  </si>
  <si>
    <t xml:space="preserve">    Insurance Expense</t>
  </si>
  <si>
    <t xml:space="preserve">    Prop Tax-Real Estate-CY</t>
  </si>
  <si>
    <t xml:space="preserve">    Property Tax Expense</t>
  </si>
  <si>
    <t xml:space="preserve">      OPERATING EXPENSE-RESIDENTIAL</t>
  </si>
  <si>
    <t xml:space="preserve">      TOTAL OPERATING EXPENSE</t>
  </si>
  <si>
    <t xml:space="preserve">        NET OPERATING INCOME</t>
  </si>
  <si>
    <t xml:space="preserve"> NON-OPERATING EXPENSE</t>
  </si>
  <si>
    <t xml:space="preserve">        NET INCOME/LOSS</t>
  </si>
  <si>
    <t>42370-00000</t>
  </si>
  <si>
    <t>42390-00000</t>
  </si>
  <si>
    <t>42507-00000</t>
  </si>
  <si>
    <t>42665-00000</t>
  </si>
  <si>
    <t>61065-00000</t>
  </si>
  <si>
    <t>61205-00000</t>
  </si>
  <si>
    <t>61330-00000</t>
  </si>
  <si>
    <t>61470-00000</t>
  </si>
  <si>
    <t>61740-00000</t>
  </si>
  <si>
    <t>62100-00000</t>
  </si>
  <si>
    <t>Office Equip, Furn, Computers</t>
  </si>
  <si>
    <t>62105-00000</t>
  </si>
  <si>
    <t>62299-00000</t>
  </si>
  <si>
    <t>60085-00000</t>
  </si>
  <si>
    <t xml:space="preserve">    Salaries-Bonus</t>
  </si>
  <si>
    <t>40560-00000</t>
  </si>
  <si>
    <t xml:space="preserve">    Rental Inc-Thru Lease Term, net</t>
  </si>
  <si>
    <t>61460-00000</t>
  </si>
  <si>
    <t xml:space="preserve">    Int Maint-Janitorial</t>
  </si>
  <si>
    <t>Cabana At The Pointe (032)</t>
  </si>
  <si>
    <t>40000-00000</t>
  </si>
  <si>
    <t xml:space="preserve"> NET INCOME</t>
  </si>
  <si>
    <t>40000-00010</t>
  </si>
  <si>
    <t xml:space="preserve"> NET OPERATING INCOME</t>
  </si>
  <si>
    <t>62210-00000</t>
  </si>
  <si>
    <t xml:space="preserve">    Comp Equip-Software &amp; Supplies</t>
  </si>
  <si>
    <t>62315-00000</t>
  </si>
  <si>
    <t xml:space="preserve">    Empl Exp-Employee Relations</t>
  </si>
  <si>
    <t>45000-00000</t>
  </si>
  <si>
    <t>INCOME-OTHER</t>
  </si>
  <si>
    <t>61325-00000</t>
  </si>
  <si>
    <t xml:space="preserve">    Grds Maint-Grounds Sweeping</t>
  </si>
  <si>
    <t>80000-00000</t>
  </si>
  <si>
    <t>PARTNERSHIP/CORPORATE  EXP</t>
  </si>
  <si>
    <t>81000-00000</t>
  </si>
  <si>
    <t>BAD DEBT/WRITE OFFS</t>
  </si>
  <si>
    <t>82000-00000</t>
  </si>
  <si>
    <t>INTEREST &amp; RELATED EXPENSE</t>
  </si>
  <si>
    <t>94001-00000</t>
  </si>
  <si>
    <t xml:space="preserve">    R &amp; M Component Replacement</t>
  </si>
  <si>
    <t>95999-00000</t>
  </si>
  <si>
    <t xml:space="preserve">      TOTAL NON-OPERATING EXPENSE</t>
  </si>
  <si>
    <t>42330-00000</t>
  </si>
  <si>
    <t xml:space="preserve">    Fee Inc-Cable Franchise</t>
  </si>
  <si>
    <t>61340-00000</t>
  </si>
  <si>
    <t xml:space="preserve">    Grds Maint-Tree/Shrub Trim</t>
  </si>
  <si>
    <t>61490-00000</t>
  </si>
  <si>
    <t xml:space="preserve">    Int Maint-Wall Repair</t>
  </si>
  <si>
    <t>61510-00000</t>
  </si>
  <si>
    <t xml:space="preserve">    Ext Maint-Electrical/Lighting</t>
  </si>
  <si>
    <t>61515-00000</t>
  </si>
  <si>
    <t xml:space="preserve">    Ext Maint-Bldg Repairs</t>
  </si>
  <si>
    <t>61660-00000</t>
  </si>
  <si>
    <t xml:space="preserve">    Other R&amp;M-Hrdwre, Tools, Equip</t>
  </si>
  <si>
    <t>61680-00000</t>
  </si>
  <si>
    <t xml:space="preserve">    Other R&amp;M-Wndws,Screens,Doors</t>
  </si>
  <si>
    <t xml:space="preserve">    Prof Fees-Credit Ck Service</t>
  </si>
  <si>
    <t>42410-00000</t>
  </si>
  <si>
    <t xml:space="preserve">    Fee Inc-NSF</t>
  </si>
  <si>
    <t>42620-00000</t>
  </si>
  <si>
    <t xml:space="preserve">    Other Inc-Forfeited Deposit</t>
  </si>
  <si>
    <t>61029-00000</t>
  </si>
  <si>
    <t xml:space="preserve">    A&amp;P-Leasing/Marketing</t>
  </si>
  <si>
    <t>61036-00000</t>
  </si>
  <si>
    <t xml:space="preserve">    A&amp;P-Lead Tracking</t>
  </si>
  <si>
    <t>61060-00000</t>
  </si>
  <si>
    <t xml:space="preserve">    A&amp;P-Referral Fees to Resid</t>
  </si>
  <si>
    <t>61070-00000</t>
  </si>
  <si>
    <t xml:space="preserve">    A&amp;P-Signs &amp; Directories</t>
  </si>
  <si>
    <t>61415-00000</t>
  </si>
  <si>
    <t xml:space="preserve">    Int Maint-Carpet Clean &amp; Repair</t>
  </si>
  <si>
    <t>61615-00000</t>
  </si>
  <si>
    <t xml:space="preserve">    Other R&amp;M-Fire Exting/Smoke Det</t>
  </si>
  <si>
    <t>61715-00000</t>
  </si>
  <si>
    <t xml:space="preserve">    ATC-Blinds/Drapery</t>
  </si>
  <si>
    <t>62030-00000</t>
  </si>
  <si>
    <t xml:space="preserve">    Office Exp-Permits &amp; Bus License</t>
  </si>
  <si>
    <t>Statement (12 months)</t>
  </si>
  <si>
    <t>50000-00000</t>
  </si>
  <si>
    <t>OPERATING EXPENSES-COMMERCIAL</t>
  </si>
  <si>
    <t>50001-00000</t>
  </si>
  <si>
    <t>OPERATING EXP-COMM-RECOVERABLE</t>
  </si>
  <si>
    <t>56000-00000</t>
  </si>
  <si>
    <t>OPERATING EXP-COMM NON-RECOV</t>
  </si>
  <si>
    <t>60000-00000</t>
  </si>
  <si>
    <t>OPERATING EXPENSE-RESIDENTIAL</t>
  </si>
  <si>
    <t>42310-00000</t>
  </si>
  <si>
    <t xml:space="preserve">    Fee Inc-Application Fees, net</t>
  </si>
  <si>
    <t>Jan 2018</t>
  </si>
  <si>
    <t>Feb 2018</t>
  </si>
  <si>
    <t>Mar 2018</t>
  </si>
  <si>
    <t>Apr 2018</t>
  </si>
  <si>
    <t>May 2018</t>
  </si>
  <si>
    <t>Jun 2018</t>
  </si>
  <si>
    <t>Jul 2018</t>
  </si>
  <si>
    <t>Aug 2018</t>
  </si>
  <si>
    <t>40440-00000</t>
  </si>
  <si>
    <t xml:space="preserve">    Coll Loss-Employee Discounts</t>
  </si>
  <si>
    <t>42621-00000</t>
  </si>
  <si>
    <t xml:space="preserve">    Other Inc-NonRefSecDep</t>
  </si>
  <si>
    <t>62310-00000</t>
  </si>
  <si>
    <t xml:space="preserve">    Empl Exp-Auto Allowance/Mileage</t>
  </si>
  <si>
    <t>42400-00000</t>
  </si>
  <si>
    <t xml:space="preserve">    Fee Inc-Maint Service</t>
  </si>
  <si>
    <t>62335-00000</t>
  </si>
  <si>
    <t xml:space="preserve">    Empl Exp-Recruiting</t>
  </si>
  <si>
    <t>60070-00000</t>
  </si>
  <si>
    <t xml:space="preserve">    Salaries-Non Staff labor</t>
  </si>
  <si>
    <t>60090-00000</t>
  </si>
  <si>
    <t xml:space="preserve">    Salaries-Other</t>
  </si>
  <si>
    <t>Period = Jan 2018-Aug 2018</t>
  </si>
  <si>
    <t>62360-00000</t>
  </si>
  <si>
    <t xml:space="preserve">    Empl Exp-Meals &amp; Entertain</t>
  </si>
  <si>
    <t>Net Operating Income</t>
  </si>
  <si>
    <t>Cap Rate</t>
  </si>
  <si>
    <t>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</si>
</sst>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164" formatCode="mm/yyyy"/>
    <numFmt numFmtId="165" formatCode="0.0%"/>
    <numFmt numFmtId="166" formatCode="m/d/yyyy\ \ h:mm\ AM/PM"/>
    <numFmt numFmtId="167" formatCode="[&lt;=9999999]###\-####;\(###\)\ ###\-####"/>
  </numFmts>
  <fonts count="50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Tahoma"/>
      <family val="2"/>
    </font>
    <font>
      <b/>
      <sz val="10"/>
      <name val="Tahoma"/>
      <family val="2"/>
    </font>
    <font>
      <sz val="11"/>
      <color indexed="9"/>
      <name val="Calibri"/>
      <family val="2"/>
    </font>
    <font>
      <sz val="9"/>
      <name val="Tahoma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9"/>
      <name val="Tahoma"/>
      <family val="2"/>
    </font>
    <font>
      <sz val="9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u/>
      <sz val="12"/>
      <name val="Tahoma"/>
      <family val="2"/>
    </font>
    <font>
      <i/>
      <u/>
      <sz val="11"/>
      <name val="Tahoma"/>
      <family val="2"/>
    </font>
    <font>
      <u/>
      <sz val="11"/>
      <name val="Tahoma"/>
      <family val="2"/>
    </font>
    <font>
      <i/>
      <u/>
      <sz val="10"/>
      <name val="Tahoma"/>
      <family val="2"/>
    </font>
    <font>
      <u/>
      <sz val="10"/>
      <name val="Tahoma"/>
      <family val="2"/>
    </font>
    <font>
      <i/>
      <u/>
      <sz val="9"/>
      <name val="Tahoma"/>
      <family val="2"/>
    </font>
    <font>
      <u/>
      <sz val="9"/>
      <name val="Tahom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u/>
      <sz val="10"/>
      <name val="Tahoma"/>
      <family val="2"/>
    </font>
    <font>
      <b/>
      <sz val="18"/>
      <color indexed="56"/>
      <name val="Cambria"/>
      <family val="2"/>
    </font>
    <font>
      <b/>
      <sz val="11"/>
      <name val="Tahoma"/>
      <family val="2"/>
    </font>
    <font>
      <b/>
      <sz val="11"/>
      <color indexed="8"/>
      <name val="Calibri"/>
      <family val="2"/>
    </font>
    <font>
      <sz val="12"/>
      <name val="Tahoma"/>
      <family val="2"/>
    </font>
    <font>
      <i/>
      <sz val="11"/>
      <name val="Tahoma"/>
      <family val="2"/>
    </font>
    <font>
      <sz val="11"/>
      <name val="Tahoma"/>
      <family val="2"/>
    </font>
    <font>
      <i/>
      <sz val="10"/>
      <name val="Tahoma"/>
      <family val="2"/>
    </font>
    <font>
      <i/>
      <sz val="9"/>
      <name val="Tahoma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12"/>
      <name val="Tahoma"/>
      <family val="2"/>
    </font>
    <font>
      <sz val="8"/>
      <color rgb="FF505050"/>
      <name val="Tahoma"/>
      <family val="2"/>
    </font>
    <font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i/>
      <sz val="10"/>
      <name val="Tahoma"/>
      <family val="2"/>
    </font>
    <font>
      <i/>
      <sz val="10"/>
      <color rgb="FF0000FF"/>
      <name val="Arial"/>
      <family val="2"/>
    </font>
    <font>
      <sz val="10"/>
      <color rgb="FF0000FF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4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D3D3D3"/>
        <bgColor indexed="64"/>
      </patternFill>
    </fill>
    <fill>
      <patternFill patternType="solid">
        <fgColor rgb="FFB8F4AE"/>
        <bgColor indexed="64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hair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hair">
        <color indexed="2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</borders>
  <cellStyleXfs count="9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14" fontId="8" fillId="0" borderId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22" borderId="0" applyNumberFormat="0">
      <alignment horizontal="center"/>
    </xf>
    <xf numFmtId="39" fontId="8" fillId="0" borderId="0">
      <alignment horizontal="right"/>
    </xf>
    <xf numFmtId="166" fontId="13" fillId="0" borderId="0" applyFill="0" applyProtection="0">
      <alignment vertical="center"/>
    </xf>
    <xf numFmtId="0" fontId="3" fillId="0" borderId="3" applyNumberFormat="0" applyFont="0" applyFill="0" applyAlignment="0" applyProtection="0"/>
    <xf numFmtId="0" fontId="14" fillId="0" borderId="0" applyNumberFormat="0" applyFill="0" applyBorder="0" applyAlignment="0" applyProtection="0"/>
    <xf numFmtId="165" fontId="8" fillId="0" borderId="0" applyBorder="0"/>
    <xf numFmtId="0" fontId="15" fillId="4" borderId="0" applyNumberFormat="0" applyBorder="0" applyAlignment="0" applyProtection="0"/>
    <xf numFmtId="0" fontId="6" fillId="0" borderId="0">
      <alignment horizontal="left" indent="2"/>
    </xf>
    <xf numFmtId="0" fontId="3" fillId="0" borderId="0"/>
    <xf numFmtId="0" fontId="16" fillId="0" borderId="0" applyNumberFormat="0" applyFill="0" applyBorder="0" applyAlignment="0" applyProtection="0">
      <alignment horizontal="left"/>
    </xf>
    <xf numFmtId="0" fontId="17" fillId="0" borderId="0" applyNumberFormat="0" applyFill="0" applyBorder="0" applyAlignment="0" applyProtection="0">
      <alignment horizontal="left"/>
    </xf>
    <xf numFmtId="0" fontId="18" fillId="0" borderId="0" applyNumberFormat="0" applyFill="0" applyBorder="0" applyAlignment="0" applyProtection="0">
      <alignment horizontal="left"/>
    </xf>
    <xf numFmtId="0" fontId="19" fillId="0" borderId="0" applyNumberFormat="0" applyFill="0" applyBorder="0" applyAlignment="0" applyProtection="0">
      <alignment horizontal="left"/>
    </xf>
    <xf numFmtId="0" fontId="20" fillId="0" borderId="0" applyNumberFormat="0" applyFill="0" applyAlignment="0" applyProtection="0">
      <alignment horizontal="left"/>
    </xf>
    <xf numFmtId="0" fontId="19" fillId="0" borderId="0" applyNumberFormat="0" applyFill="0" applyBorder="0" applyAlignment="0" applyProtection="0">
      <alignment horizontal="left"/>
    </xf>
    <xf numFmtId="0" fontId="20" fillId="0" borderId="0" applyNumberFormat="0" applyFill="0" applyBorder="0" applyAlignment="0" applyProtection="0">
      <alignment horizontal="left"/>
    </xf>
    <xf numFmtId="0" fontId="21" fillId="0" borderId="0" applyNumberFormat="0" applyFill="0" applyBorder="0" applyAlignment="0" applyProtection="0">
      <alignment horizontal="left"/>
    </xf>
    <xf numFmtId="0" fontId="22" fillId="0" borderId="0" applyNumberFormat="0" applyFill="0" applyBorder="0" applyAlignment="0" applyProtection="0">
      <alignment horizontal="left"/>
    </xf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3" fillId="22" borderId="7" applyNumberFormat="0" applyFont="0" applyBorder="0" applyAlignment="0" applyProtection="0"/>
    <xf numFmtId="37" fontId="8" fillId="0" borderId="0" applyBorder="0"/>
    <xf numFmtId="0" fontId="26" fillId="7" borderId="1" applyNumberFormat="0" applyAlignment="0" applyProtection="0"/>
    <xf numFmtId="0" fontId="27" fillId="0" borderId="8" applyNumberFormat="0" applyFill="0" applyAlignment="0" applyProtection="0"/>
    <xf numFmtId="164" fontId="8" fillId="0" borderId="0"/>
    <xf numFmtId="0" fontId="28" fillId="23" borderId="0" applyNumberFormat="0" applyBorder="0" applyAlignment="0" applyProtection="0"/>
    <xf numFmtId="0" fontId="2" fillId="24" borderId="9" applyNumberFormat="0" applyFont="0" applyAlignment="0" applyProtection="0"/>
    <xf numFmtId="0" fontId="3" fillId="0" borderId="3" applyNumberFormat="0" applyFont="0" applyFill="0" applyAlignment="0" applyProtection="0"/>
    <xf numFmtId="0" fontId="29" fillId="20" borderId="10" applyNumberFormat="0" applyAlignment="0" applyProtection="0"/>
    <xf numFmtId="0" fontId="3" fillId="0" borderId="11" applyNumberFormat="0" applyFont="0" applyFill="0" applyAlignment="0" applyProtection="0"/>
    <xf numFmtId="0" fontId="3" fillId="0" borderId="12" applyNumberFormat="0" applyFont="0" applyFill="0" applyAlignment="0" applyProtection="0"/>
    <xf numFmtId="167" fontId="8" fillId="0" borderId="13" applyBorder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" fillId="22" borderId="0" applyNumberFormat="0" applyBorder="0" applyProtection="0">
      <alignment horizontal="center"/>
    </xf>
    <xf numFmtId="0" fontId="30" fillId="0" borderId="0">
      <alignment horizontal="left"/>
    </xf>
    <xf numFmtId="0" fontId="12" fillId="0" borderId="0">
      <alignment horizontal="left" indent="1"/>
    </xf>
    <xf numFmtId="49" fontId="8" fillId="0" borderId="0"/>
    <xf numFmtId="18" fontId="8" fillId="0" borderId="0" applyFill="0" applyProtection="0">
      <alignment horizontal="center"/>
    </xf>
    <xf numFmtId="0" fontId="31" fillId="0" borderId="0" applyNumberFormat="0" applyFill="0" applyBorder="0" applyAlignment="0" applyProtection="0"/>
    <xf numFmtId="0" fontId="32" fillId="0" borderId="0">
      <alignment horizontal="center"/>
    </xf>
    <xf numFmtId="0" fontId="6" fillId="0" borderId="0">
      <alignment horizontal="center"/>
    </xf>
    <xf numFmtId="0" fontId="33" fillId="0" borderId="14" applyNumberFormat="0" applyFill="0" applyAlignment="0" applyProtection="0"/>
    <xf numFmtId="0" fontId="34" fillId="0" borderId="0" applyNumberFormat="0" applyFill="0" applyBorder="0" applyAlignment="0" applyProtection="0">
      <alignment horizontal="left"/>
    </xf>
    <xf numFmtId="0" fontId="35" fillId="0" borderId="0" applyNumberFormat="0" applyFill="0" applyBorder="0" applyAlignment="0" applyProtection="0">
      <alignment horizontal="left"/>
    </xf>
    <xf numFmtId="0" fontId="36" fillId="0" borderId="0" applyNumberFormat="0" applyFill="0" applyBorder="0" applyAlignment="0" applyProtection="0">
      <alignment horizontal="left"/>
    </xf>
    <xf numFmtId="0" fontId="37" fillId="0" borderId="0" applyNumberFormat="0" applyFill="0" applyBorder="0" applyAlignment="0" applyProtection="0">
      <alignment horizontal="left"/>
    </xf>
    <xf numFmtId="0" fontId="5" fillId="0" borderId="0" applyNumberFormat="0" applyFill="0" applyBorder="0" applyAlignment="0" applyProtection="0">
      <alignment horizontal="left"/>
    </xf>
    <xf numFmtId="0" fontId="37" fillId="0" borderId="0" applyNumberFormat="0" applyFill="0" applyBorder="0" applyAlignment="0" applyProtection="0">
      <alignment horizontal="left"/>
    </xf>
    <xf numFmtId="0" fontId="5" fillId="0" borderId="0" applyNumberFormat="0" applyFill="0" applyBorder="0" applyAlignment="0" applyProtection="0">
      <alignment horizontal="left"/>
    </xf>
    <xf numFmtId="0" fontId="38" fillId="0" borderId="0">
      <alignment horizontal="left"/>
    </xf>
    <xf numFmtId="0" fontId="8" fillId="0" borderId="0" applyNumberFormat="0" applyFill="0" applyBorder="0" applyAlignment="0" applyProtection="0">
      <alignment horizontal="left"/>
    </xf>
    <xf numFmtId="0" fontId="3" fillId="22" borderId="0" applyNumberFormat="0" applyFont="0" applyBorder="0" applyAlignment="0" applyProtection="0"/>
    <xf numFmtId="0" fontId="3" fillId="0" borderId="13" applyNumberFormat="0" applyFont="0" applyFill="0" applyAlignment="0" applyProtection="0"/>
    <xf numFmtId="0" fontId="39" fillId="0" borderId="0" applyNumberFormat="0" applyFill="0" applyBorder="0" applyAlignment="0" applyProtection="0"/>
    <xf numFmtId="0" fontId="1" fillId="0" borderId="0">
      <alignment vertical="center"/>
    </xf>
    <xf numFmtId="9" fontId="43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/>
    <xf numFmtId="0" fontId="5" fillId="0" borderId="0" xfId="0" applyFont="1" applyAlignment="1">
      <alignment horizontal="left" vertical="center"/>
    </xf>
    <xf numFmtId="4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6" fillId="25" borderId="15" xfId="0" applyFont="1" applyFill="1" applyBorder="1" applyAlignment="1">
      <alignment horizontal="center" vertical="center"/>
    </xf>
    <xf numFmtId="0" fontId="6" fillId="25" borderId="15" xfId="0" applyFont="1" applyFill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17" xfId="0" applyFont="1" applyBorder="1" applyAlignment="1">
      <alignment horizontal="right" vertical="center"/>
    </xf>
    <xf numFmtId="4" fontId="5" fillId="0" borderId="15" xfId="0" applyNumberFormat="1" applyFont="1" applyBorder="1" applyAlignment="1">
      <alignment horizontal="right" vertical="center"/>
    </xf>
    <xf numFmtId="4" fontId="5" fillId="0" borderId="16" xfId="0" applyNumberFormat="1" applyFont="1" applyBorder="1" applyAlignment="1">
      <alignment horizontal="right" vertical="center"/>
    </xf>
    <xf numFmtId="0" fontId="5" fillId="0" borderId="15" xfId="0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4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4" fontId="6" fillId="0" borderId="17" xfId="0" applyNumberFormat="1" applyFont="1" applyBorder="1" applyAlignment="1">
      <alignment horizontal="right" vertical="center"/>
    </xf>
    <xf numFmtId="0" fontId="45" fillId="0" borderId="0" xfId="0" applyFont="1" applyAlignment="1">
      <alignment horizontal="center"/>
    </xf>
    <xf numFmtId="0" fontId="46" fillId="0" borderId="0" xfId="0" applyFont="1" applyAlignment="1"/>
    <xf numFmtId="165" fontId="44" fillId="0" borderId="0" xfId="94" applyNumberFormat="1" applyFont="1" applyAlignment="1">
      <alignment horizontal="center"/>
    </xf>
    <xf numFmtId="10" fontId="44" fillId="0" borderId="0" xfId="94" applyNumberFormat="1" applyFont="1" applyAlignment="1">
      <alignment horizontal="center"/>
    </xf>
    <xf numFmtId="10" fontId="45" fillId="0" borderId="0" xfId="94" applyNumberFormat="1" applyFont="1" applyAlignment="1">
      <alignment horizontal="center"/>
    </xf>
    <xf numFmtId="10" fontId="45" fillId="0" borderId="18" xfId="94" applyNumberFormat="1" applyFont="1" applyBorder="1" applyAlignment="1">
      <alignment horizontal="center"/>
    </xf>
    <xf numFmtId="4" fontId="5" fillId="0" borderId="19" xfId="0" applyNumberFormat="1" applyFont="1" applyBorder="1" applyAlignment="1">
      <alignment horizontal="right" vertical="center"/>
    </xf>
    <xf numFmtId="0" fontId="45" fillId="26" borderId="0" xfId="0" applyFont="1" applyFill="1" applyAlignment="1">
      <alignment horizontal="center"/>
    </xf>
    <xf numFmtId="0" fontId="47" fillId="26" borderId="0" xfId="0" applyFont="1" applyFill="1" applyAlignment="1">
      <alignment horizontal="center" vertical="center"/>
    </xf>
    <xf numFmtId="0" fontId="47" fillId="26" borderId="0" xfId="0" applyFont="1" applyFill="1" applyAlignment="1">
      <alignment horizontal="left" vertical="center"/>
    </xf>
    <xf numFmtId="4" fontId="47" fillId="26" borderId="17" xfId="0" applyNumberFormat="1" applyFont="1" applyFill="1" applyBorder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165" fontId="37" fillId="0" borderId="0" xfId="94" applyNumberFormat="1" applyFont="1" applyAlignment="1">
      <alignment horizontal="center" vertical="center"/>
    </xf>
    <xf numFmtId="165" fontId="44" fillId="0" borderId="0" xfId="94" applyNumberFormat="1" applyFont="1"/>
    <xf numFmtId="165" fontId="37" fillId="0" borderId="0" xfId="94" applyNumberFormat="1" applyFont="1" applyBorder="1" applyAlignment="1">
      <alignment horizontal="center" vertical="center"/>
    </xf>
    <xf numFmtId="165" fontId="44" fillId="0" borderId="0" xfId="94" applyNumberFormat="1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left" indent="1"/>
    </xf>
    <xf numFmtId="0" fontId="46" fillId="0" borderId="18" xfId="0" applyFont="1" applyBorder="1" applyAlignment="1">
      <alignment horizontal="left"/>
    </xf>
    <xf numFmtId="0" fontId="0" fillId="0" borderId="18" xfId="0" applyBorder="1"/>
    <xf numFmtId="10" fontId="48" fillId="0" borderId="0" xfId="0" applyNumberFormat="1" applyFont="1"/>
    <xf numFmtId="5" fontId="46" fillId="0" borderId="18" xfId="0" applyNumberFormat="1" applyFont="1" applyBorder="1"/>
    <xf numFmtId="5" fontId="0" fillId="0" borderId="0" xfId="0" applyNumberFormat="1"/>
    <xf numFmtId="5" fontId="0" fillId="0" borderId="0" xfId="0" applyNumberFormat="1" applyBorder="1"/>
    <xf numFmtId="10" fontId="48" fillId="0" borderId="0" xfId="0" applyNumberFormat="1" applyFont="1" applyBorder="1"/>
    <xf numFmtId="5" fontId="46" fillId="0" borderId="0" xfId="0" applyNumberFormat="1" applyFont="1" applyBorder="1"/>
    <xf numFmtId="0" fontId="49" fillId="0" borderId="0" xfId="0" applyFont="1"/>
  </cellXfs>
  <cellStyles count="9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" xfId="19" xr:uid="{00000000-0005-0000-0000-000012000000}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d" xfId="26" builtinId="27" customBuiltin="1"/>
    <cellStyle name="Calculation" xfId="27" builtinId="22" customBuiltin="1"/>
    <cellStyle name="Check Cell" xfId="28" builtinId="23" customBuiltin="1"/>
    <cellStyle name="ColumnHeading" xfId="29" xr:uid="{00000000-0005-0000-0000-00001C000000}"/>
    <cellStyle name="D" xfId="30" xr:uid="{00000000-0005-0000-0000-00001D000000}"/>
    <cellStyle name="DATETIME" xfId="31" xr:uid="{00000000-0005-0000-0000-00001E000000}"/>
    <cellStyle name="EvenBodyShade" xfId="32" xr:uid="{00000000-0005-0000-0000-00001F000000}"/>
    <cellStyle name="Explanatory Text" xfId="33" builtinId="53" customBuiltin="1"/>
    <cellStyle name="F1" xfId="34" xr:uid="{00000000-0005-0000-0000-000021000000}"/>
    <cellStyle name="Good" xfId="35" builtinId="26" customBuiltin="1"/>
    <cellStyle name="GrandTotal" xfId="36" xr:uid="{00000000-0005-0000-0000-000023000000}"/>
    <cellStyle name="Head0" xfId="37" xr:uid="{00000000-0005-0000-0000-000024000000}"/>
    <cellStyle name="Head1" xfId="38" xr:uid="{00000000-0005-0000-0000-000025000000}"/>
    <cellStyle name="Head2" xfId="39" xr:uid="{00000000-0005-0000-0000-000026000000}"/>
    <cellStyle name="Head3" xfId="40" xr:uid="{00000000-0005-0000-0000-000027000000}"/>
    <cellStyle name="Head4" xfId="41" xr:uid="{00000000-0005-0000-0000-000028000000}"/>
    <cellStyle name="Head5" xfId="42" xr:uid="{00000000-0005-0000-0000-000029000000}"/>
    <cellStyle name="Head6" xfId="43" xr:uid="{00000000-0005-0000-0000-00002A000000}"/>
    <cellStyle name="Head7" xfId="44" xr:uid="{00000000-0005-0000-0000-00002B000000}"/>
    <cellStyle name="Head8" xfId="45" xr:uid="{00000000-0005-0000-0000-00002C000000}"/>
    <cellStyle name="Head9" xfId="46" xr:uid="{00000000-0005-0000-0000-00002D000000}"/>
    <cellStyle name="Heading 1" xfId="47" builtinId="16" customBuiltin="1"/>
    <cellStyle name="Heading 2" xfId="48" builtinId="17" customBuiltin="1"/>
    <cellStyle name="Heading 3" xfId="49" builtinId="18" customBuiltin="1"/>
    <cellStyle name="Heading 4" xfId="50" builtinId="19" customBuiltin="1"/>
    <cellStyle name="HeadShade" xfId="51" xr:uid="{00000000-0005-0000-0000-000032000000}"/>
    <cellStyle name="I" xfId="52" xr:uid="{00000000-0005-0000-0000-000033000000}"/>
    <cellStyle name="Input" xfId="53" builtinId="20" customBuiltin="1"/>
    <cellStyle name="Linked Cell" xfId="54" builtinId="24" customBuiltin="1"/>
    <cellStyle name="M" xfId="55" xr:uid="{00000000-0005-0000-0000-000036000000}"/>
    <cellStyle name="Neutral" xfId="56" builtinId="28" customBuiltin="1"/>
    <cellStyle name="Normal" xfId="0" builtinId="0"/>
    <cellStyle name="Normal 2" xfId="93" xr:uid="{00000000-0005-0000-0000-000039000000}"/>
    <cellStyle name="Note" xfId="57" builtinId="10" customBuiltin="1"/>
    <cellStyle name="OddBodyShade" xfId="58" xr:uid="{00000000-0005-0000-0000-00003B000000}"/>
    <cellStyle name="Output" xfId="59" builtinId="21" customBuiltin="1"/>
    <cellStyle name="Overscore" xfId="60" xr:uid="{00000000-0005-0000-0000-00003D000000}"/>
    <cellStyle name="Overunder" xfId="61" xr:uid="{00000000-0005-0000-0000-00003E000000}"/>
    <cellStyle name="P" xfId="62" xr:uid="{00000000-0005-0000-0000-00003F000000}"/>
    <cellStyle name="Percent" xfId="94" builtinId="5"/>
    <cellStyle name="Reg1" xfId="63" xr:uid="{00000000-0005-0000-0000-000040000000}"/>
    <cellStyle name="Reg2" xfId="64" xr:uid="{00000000-0005-0000-0000-000041000000}"/>
    <cellStyle name="Reg3" xfId="65" xr:uid="{00000000-0005-0000-0000-000042000000}"/>
    <cellStyle name="Reg4" xfId="66" xr:uid="{00000000-0005-0000-0000-000043000000}"/>
    <cellStyle name="Reg5" xfId="67" xr:uid="{00000000-0005-0000-0000-000044000000}"/>
    <cellStyle name="Reg6" xfId="68" xr:uid="{00000000-0005-0000-0000-000045000000}"/>
    <cellStyle name="Reg7" xfId="69" xr:uid="{00000000-0005-0000-0000-000046000000}"/>
    <cellStyle name="Reg8" xfId="70" xr:uid="{00000000-0005-0000-0000-000047000000}"/>
    <cellStyle name="Reg9" xfId="71" xr:uid="{00000000-0005-0000-0000-000048000000}"/>
    <cellStyle name="SpecialHeader" xfId="72" xr:uid="{00000000-0005-0000-0000-000049000000}"/>
    <cellStyle name="SubHeader" xfId="73" xr:uid="{00000000-0005-0000-0000-00004A000000}"/>
    <cellStyle name="SubTotal" xfId="74" xr:uid="{00000000-0005-0000-0000-00004B000000}"/>
    <cellStyle name="T" xfId="75" xr:uid="{00000000-0005-0000-0000-00004C000000}"/>
    <cellStyle name="TIME" xfId="76" xr:uid="{00000000-0005-0000-0000-00004D000000}"/>
    <cellStyle name="Title" xfId="77" builtinId="15" customBuiltin="1"/>
    <cellStyle name="Title1" xfId="78" xr:uid="{00000000-0005-0000-0000-00004F000000}"/>
    <cellStyle name="TitleOther" xfId="79" xr:uid="{00000000-0005-0000-0000-000050000000}"/>
    <cellStyle name="Total" xfId="80" builtinId="25" customBuiltin="1"/>
    <cellStyle name="Total1" xfId="81" xr:uid="{00000000-0005-0000-0000-000052000000}"/>
    <cellStyle name="Total2" xfId="82" xr:uid="{00000000-0005-0000-0000-000053000000}"/>
    <cellStyle name="Total3" xfId="83" xr:uid="{00000000-0005-0000-0000-000054000000}"/>
    <cellStyle name="Total4" xfId="84" xr:uid="{00000000-0005-0000-0000-000055000000}"/>
    <cellStyle name="Total5" xfId="85" xr:uid="{00000000-0005-0000-0000-000056000000}"/>
    <cellStyle name="Total6" xfId="86" xr:uid="{00000000-0005-0000-0000-000057000000}"/>
    <cellStyle name="Total7" xfId="87" xr:uid="{00000000-0005-0000-0000-000058000000}"/>
    <cellStyle name="Total8" xfId="88" xr:uid="{00000000-0005-0000-0000-000059000000}"/>
    <cellStyle name="Total9" xfId="89" xr:uid="{00000000-0005-0000-0000-00005A000000}"/>
    <cellStyle name="TotShade" xfId="90" xr:uid="{00000000-0005-0000-0000-00005B000000}"/>
    <cellStyle name="Underscore" xfId="91" xr:uid="{00000000-0005-0000-0000-00005C000000}"/>
    <cellStyle name="Warning Text" xfId="92" builtinId="11" customBuiltin="1"/>
  </cellStyles>
  <dxfs count="0"/>
  <tableStyles count="0" defaultTableStyle="TableStyleMedium2" defaultPivotStyle="PivotStyleLight16"/>
  <colors>
    <mruColors>
      <color rgb="FF0000FF"/>
      <color rgb="FFB8F4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4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R_DATA\PROJECTS\THE%20GRAND%20APTS\R%20&amp;%20B%20FILES\650CI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R_DATA\PROJECTS\THE%20GRAND%20APTS\R%20&amp;%20B%20FILES\650LE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RVINE\VOL2\R_DATA\VIVIEN\WATERSID\1997\OWNER_RE\OWN9710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legacy\LOCALS~1\Temp\3981147661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7CIP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AL1997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 Acct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98114766122"/>
      <sheetName val="Template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Austin">
      <a:dk1>
        <a:sysClr val="windowText" lastClr="000000"/>
      </a:dk1>
      <a:lt1>
        <a:sysClr val="window" lastClr="FFFFFF"/>
      </a:lt1>
      <a:dk2>
        <a:srgbClr val="3E3D2D"/>
      </a:dk2>
      <a:lt2>
        <a:srgbClr val="CAF278"/>
      </a:lt2>
      <a:accent1>
        <a:srgbClr val="94C600"/>
      </a:accent1>
      <a:accent2>
        <a:srgbClr val="71685A"/>
      </a:accent2>
      <a:accent3>
        <a:srgbClr val="FF6700"/>
      </a:accent3>
      <a:accent4>
        <a:srgbClr val="909465"/>
      </a:accent4>
      <a:accent5>
        <a:srgbClr val="956B43"/>
      </a:accent5>
      <a:accent6>
        <a:srgbClr val="FEA022"/>
      </a:accent6>
      <a:hlink>
        <a:srgbClr val="E68200"/>
      </a:hlink>
      <a:folHlink>
        <a:srgbClr val="FFA94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 fitToPage="1"/>
  </sheetPr>
  <dimension ref="A1:N222"/>
  <sheetViews>
    <sheetView showGridLines="0" tabSelected="1" zoomScaleNormal="100" workbookViewId="0">
      <pane xSplit="2" ySplit="5" topLeftCell="C198" activePane="bottomRight" state="frozen"/>
      <selection pane="topRight" activeCell="C1" sqref="C1"/>
      <selection pane="bottomLeft" activeCell="A6" sqref="A6"/>
      <selection pane="bottomRight" activeCell="G209" sqref="G209"/>
    </sheetView>
  </sheetViews>
  <sheetFormatPr defaultColWidth="9.140625" defaultRowHeight="12.75" x14ac:dyDescent="0.2"/>
  <cols>
    <col min="1" max="1" width="15.7109375" customWidth="1"/>
    <col min="2" max="2" width="37.140625" customWidth="1"/>
    <col min="3" max="11" width="18.5703125" customWidth="1"/>
    <col min="12" max="12" width="9.140625" style="19"/>
    <col min="13" max="13" width="18.5703125" customWidth="1"/>
    <col min="14" max="14" width="9.140625" style="26"/>
  </cols>
  <sheetData>
    <row r="1" spans="1:14" ht="15" customHeight="1" x14ac:dyDescent="0.2">
      <c r="A1" s="16" t="s">
        <v>269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4" ht="15.75" customHeight="1" x14ac:dyDescent="0.2">
      <c r="A2" s="17" t="s">
        <v>327</v>
      </c>
      <c r="B2" s="17"/>
      <c r="C2" s="17"/>
      <c r="D2" s="17"/>
      <c r="E2" s="17"/>
      <c r="F2" s="17"/>
      <c r="G2" s="17"/>
      <c r="H2" s="17"/>
      <c r="I2" s="17"/>
      <c r="J2" s="17"/>
      <c r="K2" s="17"/>
    </row>
    <row r="3" spans="1:14" ht="15" customHeight="1" x14ac:dyDescent="0.2">
      <c r="A3" s="16" t="s">
        <v>360</v>
      </c>
      <c r="B3" s="16"/>
      <c r="C3" s="16"/>
      <c r="D3" s="16"/>
      <c r="E3" s="16"/>
      <c r="F3" s="16"/>
      <c r="G3" s="16"/>
      <c r="H3" s="16"/>
      <c r="I3" s="16"/>
      <c r="J3" s="16"/>
      <c r="K3" s="16"/>
    </row>
    <row r="4" spans="1:14" ht="15" customHeight="1" x14ac:dyDescent="0.2">
      <c r="A4" s="16" t="s">
        <v>8</v>
      </c>
      <c r="B4" s="16"/>
      <c r="C4" s="16"/>
      <c r="D4" s="16"/>
      <c r="E4" s="16"/>
      <c r="F4" s="16"/>
      <c r="G4" s="16"/>
      <c r="H4" s="16"/>
      <c r="I4" s="16"/>
      <c r="J4" s="16"/>
      <c r="K4" s="16"/>
    </row>
    <row r="5" spans="1:14" s="1" customFormat="1" ht="15" customHeight="1" x14ac:dyDescent="0.2">
      <c r="A5" s="5"/>
      <c r="B5" s="6"/>
      <c r="C5" s="5" t="s">
        <v>338</v>
      </c>
      <c r="D5" s="5" t="s">
        <v>339</v>
      </c>
      <c r="E5" s="5" t="s">
        <v>340</v>
      </c>
      <c r="F5" s="5" t="s">
        <v>341</v>
      </c>
      <c r="G5" s="5" t="s">
        <v>342</v>
      </c>
      <c r="H5" s="5" t="s">
        <v>343</v>
      </c>
      <c r="I5" s="5" t="s">
        <v>344</v>
      </c>
      <c r="J5" s="5" t="s">
        <v>345</v>
      </c>
      <c r="K5" s="5" t="s">
        <v>32</v>
      </c>
      <c r="L5" s="19"/>
      <c r="M5" s="5" t="s">
        <v>32</v>
      </c>
      <c r="N5" s="26"/>
    </row>
    <row r="6" spans="1:14" s="1" customFormat="1" ht="15" customHeight="1" x14ac:dyDescent="0.2">
      <c r="A6" s="13" t="s">
        <v>270</v>
      </c>
      <c r="B6" s="7" t="s">
        <v>271</v>
      </c>
      <c r="C6" s="8"/>
      <c r="D6" s="8"/>
      <c r="E6" s="8"/>
      <c r="F6" s="8"/>
      <c r="G6" s="8"/>
      <c r="H6" s="8"/>
      <c r="I6" s="8"/>
      <c r="J6" s="8"/>
      <c r="K6" s="8"/>
      <c r="L6" s="19"/>
      <c r="M6" s="8"/>
      <c r="N6" s="26"/>
    </row>
    <row r="7" spans="1:14" s="1" customFormat="1" ht="15" customHeight="1" x14ac:dyDescent="0.2">
      <c r="A7" s="12" t="s">
        <v>272</v>
      </c>
      <c r="B7" s="2" t="s">
        <v>273</v>
      </c>
      <c r="C7" s="4"/>
      <c r="D7" s="4"/>
      <c r="E7" s="4"/>
      <c r="F7" s="4"/>
      <c r="G7" s="4"/>
      <c r="H7" s="4"/>
      <c r="I7" s="4"/>
      <c r="J7" s="4"/>
      <c r="K7" s="4"/>
      <c r="L7" s="19"/>
      <c r="M7" s="4"/>
      <c r="N7" s="26"/>
    </row>
    <row r="8" spans="1:14" ht="15" customHeight="1" x14ac:dyDescent="0.2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</row>
    <row r="9" spans="1:14" s="1" customFormat="1" ht="15" customHeight="1" x14ac:dyDescent="0.2">
      <c r="A9" s="12" t="s">
        <v>33</v>
      </c>
      <c r="B9" s="2" t="s">
        <v>34</v>
      </c>
      <c r="C9" s="4"/>
      <c r="D9" s="4"/>
      <c r="E9" s="4"/>
      <c r="F9" s="4"/>
      <c r="G9" s="4"/>
      <c r="H9" s="4"/>
      <c r="I9" s="4"/>
      <c r="J9" s="4"/>
      <c r="K9" s="4"/>
      <c r="L9" s="19"/>
      <c r="M9" s="4"/>
      <c r="N9" s="26"/>
    </row>
    <row r="10" spans="1:14" s="1" customFormat="1" ht="15" customHeight="1" x14ac:dyDescent="0.2">
      <c r="A10" s="12" t="s">
        <v>35</v>
      </c>
      <c r="B10" s="2" t="s">
        <v>9</v>
      </c>
      <c r="C10" s="4"/>
      <c r="D10" s="4"/>
      <c r="E10" s="4"/>
      <c r="F10" s="4"/>
      <c r="G10" s="4"/>
      <c r="H10" s="4"/>
      <c r="I10" s="4"/>
      <c r="J10" s="4"/>
      <c r="K10" s="4"/>
      <c r="L10" s="19"/>
      <c r="M10" s="4"/>
      <c r="N10" s="26"/>
    </row>
    <row r="11" spans="1:14" s="1" customFormat="1" ht="15" customHeight="1" x14ac:dyDescent="0.2">
      <c r="A11" s="12" t="s">
        <v>36</v>
      </c>
      <c r="B11" s="2" t="s">
        <v>37</v>
      </c>
      <c r="C11" s="4"/>
      <c r="D11" s="4"/>
      <c r="E11" s="4"/>
      <c r="F11" s="4"/>
      <c r="G11" s="4"/>
      <c r="H11" s="4"/>
      <c r="I11" s="4"/>
      <c r="J11" s="4"/>
      <c r="K11" s="4"/>
      <c r="L11" s="19"/>
      <c r="M11" s="4"/>
      <c r="N11" s="26"/>
    </row>
    <row r="12" spans="1:14" s="1" customFormat="1" ht="15" customHeight="1" x14ac:dyDescent="0.2">
      <c r="A12" s="12" t="s">
        <v>38</v>
      </c>
      <c r="B12" s="2" t="s">
        <v>10</v>
      </c>
      <c r="C12" s="3">
        <v>150620</v>
      </c>
      <c r="D12" s="3">
        <v>150620</v>
      </c>
      <c r="E12" s="3">
        <v>152700</v>
      </c>
      <c r="F12" s="3">
        <v>152700</v>
      </c>
      <c r="G12" s="3">
        <v>152700</v>
      </c>
      <c r="H12" s="3">
        <v>152700</v>
      </c>
      <c r="I12" s="3">
        <v>152700</v>
      </c>
      <c r="J12" s="3">
        <v>158100</v>
      </c>
      <c r="K12" s="3">
        <v>1222840</v>
      </c>
      <c r="L12" s="19">
        <f ca="1">+(12/8)</f>
        <v>1.5</v>
      </c>
      <c r="M12" s="3">
        <f ca="1">+K12*L12</f>
        <v>1834260</v>
      </c>
      <c r="N12" s="26"/>
    </row>
    <row r="13" spans="1:14" s="1" customFormat="1" ht="15" customHeight="1" x14ac:dyDescent="0.2">
      <c r="A13" s="12" t="s">
        <v>39</v>
      </c>
      <c r="B13" s="2" t="s">
        <v>11</v>
      </c>
      <c r="C13" s="9">
        <v>-1968</v>
      </c>
      <c r="D13" s="9">
        <v>-1694</v>
      </c>
      <c r="E13" s="9">
        <v>-3458</v>
      </c>
      <c r="F13" s="9">
        <v>-3190</v>
      </c>
      <c r="G13" s="9">
        <v>-2927</v>
      </c>
      <c r="H13" s="9">
        <v>-2660</v>
      </c>
      <c r="I13" s="9">
        <v>-2475</v>
      </c>
      <c r="J13" s="9">
        <v>-7574</v>
      </c>
      <c r="K13" s="9">
        <v>-25946</v>
      </c>
      <c r="L13" s="19">
        <f t="shared" ref="L13:L14" ca="1" si="0">+(12/8)</f>
        <v>1.5</v>
      </c>
      <c r="M13" s="3">
        <f ca="1">+IF(NOT(ISBLANK($N13)),M$12*$N13,$K13*$L13)</f>
        <v>-39762.677363241863</v>
      </c>
      <c r="N13" s="26">
        <f ca="1">+K13/K$14</f>
        <v>-2.1677775976820003E-2</v>
      </c>
    </row>
    <row r="14" spans="1:14" s="24" customFormat="1" ht="15" customHeight="1" x14ac:dyDescent="0.2">
      <c r="A14" s="20" t="s">
        <v>40</v>
      </c>
      <c r="B14" s="21" t="s">
        <v>12</v>
      </c>
      <c r="C14" s="22">
        <v>148652</v>
      </c>
      <c r="D14" s="22">
        <v>148926</v>
      </c>
      <c r="E14" s="22">
        <v>149242</v>
      </c>
      <c r="F14" s="22">
        <v>149510</v>
      </c>
      <c r="G14" s="22">
        <v>149773</v>
      </c>
      <c r="H14" s="22">
        <v>150040</v>
      </c>
      <c r="I14" s="22">
        <v>150225</v>
      </c>
      <c r="J14" s="22">
        <v>150526</v>
      </c>
      <c r="K14" s="22">
        <v>1196894</v>
      </c>
      <c r="L14" s="23">
        <f t="shared" ca="1" si="0"/>
        <v>1.5</v>
      </c>
      <c r="M14" s="22">
        <f ca="1">SUM(M12:M13)</f>
        <v>1794497.3226367582</v>
      </c>
      <c r="N14" s="28">
        <f ca="1">SUM(N12:N13)</f>
        <v>-2.1677775976820003E-2</v>
      </c>
    </row>
    <row r="15" spans="1:14" ht="15" customHeight="1" x14ac:dyDescent="0.2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</row>
    <row r="16" spans="1:14" s="1" customFormat="1" ht="15" customHeight="1" x14ac:dyDescent="0.2">
      <c r="A16" s="12" t="s">
        <v>41</v>
      </c>
      <c r="B16" s="2" t="s">
        <v>42</v>
      </c>
      <c r="C16" s="4"/>
      <c r="D16" s="4"/>
      <c r="E16" s="4"/>
      <c r="F16" s="4"/>
      <c r="G16" s="4"/>
      <c r="H16" s="4"/>
      <c r="I16" s="4"/>
      <c r="J16" s="4"/>
      <c r="K16" s="4"/>
      <c r="L16" s="19"/>
      <c r="M16" s="4"/>
      <c r="N16" s="26"/>
    </row>
    <row r="17" spans="1:14" s="1" customFormat="1" ht="15" customHeight="1" x14ac:dyDescent="0.2">
      <c r="A17" s="12" t="s">
        <v>43</v>
      </c>
      <c r="B17" s="2" t="s">
        <v>13</v>
      </c>
      <c r="C17" s="3">
        <v>-1276.5899999999999</v>
      </c>
      <c r="D17" s="3">
        <v>-1162.3800000000001</v>
      </c>
      <c r="E17" s="3">
        <v>-1272.06</v>
      </c>
      <c r="F17" s="3">
        <v>-2359.04</v>
      </c>
      <c r="G17" s="3">
        <v>-3929.68</v>
      </c>
      <c r="H17" s="3">
        <v>-2246.9</v>
      </c>
      <c r="I17" s="3">
        <v>-2930.07</v>
      </c>
      <c r="J17" s="3">
        <v>-1661.23</v>
      </c>
      <c r="K17" s="3">
        <v>-16837.95</v>
      </c>
      <c r="L17" s="19">
        <f t="shared" ref="L17:L19" ca="1" si="1">+(12/8)</f>
        <v>1.5</v>
      </c>
      <c r="M17" s="3">
        <f ca="1">+IF(NOT(ISBLANK($N17)),M$14*$N17,$K17*$L17)</f>
        <v>-25245.056114987296</v>
      </c>
      <c r="N17" s="26">
        <f ca="1">+K17/K$14</f>
        <v>-1.4068037771097525E-2</v>
      </c>
    </row>
    <row r="18" spans="1:14" s="1" customFormat="1" ht="15" customHeight="1" x14ac:dyDescent="0.2">
      <c r="A18" s="12" t="s">
        <v>44</v>
      </c>
      <c r="B18" s="2" t="s">
        <v>14</v>
      </c>
      <c r="C18" s="9">
        <v>-869</v>
      </c>
      <c r="D18" s="9">
        <v>-869</v>
      </c>
      <c r="E18" s="9">
        <v>-889</v>
      </c>
      <c r="F18" s="9">
        <v>-889</v>
      </c>
      <c r="G18" s="9">
        <v>-889</v>
      </c>
      <c r="H18" s="9">
        <v>-889</v>
      </c>
      <c r="I18" s="9">
        <v>-889</v>
      </c>
      <c r="J18" s="9">
        <v>-919</v>
      </c>
      <c r="K18" s="9">
        <v>-7102</v>
      </c>
      <c r="L18" s="19">
        <f t="shared" ca="1" si="1"/>
        <v>1.5</v>
      </c>
      <c r="M18" s="3">
        <f ca="1">+IF(NOT(ISBLANK($N18)),M$14*$N18,$K18*$L18)</f>
        <v>-10647.993878627729</v>
      </c>
      <c r="N18" s="26">
        <f ca="1">+K18/K$14</f>
        <v>-5.9336917053640506E-3</v>
      </c>
    </row>
    <row r="19" spans="1:14" s="24" customFormat="1" ht="15" customHeight="1" x14ac:dyDescent="0.2">
      <c r="A19" s="20" t="s">
        <v>45</v>
      </c>
      <c r="B19" s="21" t="s">
        <v>15</v>
      </c>
      <c r="C19" s="22">
        <v>-2145.59</v>
      </c>
      <c r="D19" s="22">
        <v>-2031.38</v>
      </c>
      <c r="E19" s="22">
        <v>-2161.06</v>
      </c>
      <c r="F19" s="22">
        <v>-3248.04</v>
      </c>
      <c r="G19" s="22">
        <v>-4818.68</v>
      </c>
      <c r="H19" s="22">
        <v>-3135.9</v>
      </c>
      <c r="I19" s="22">
        <v>-3819.07</v>
      </c>
      <c r="J19" s="22">
        <v>-2580.23</v>
      </c>
      <c r="K19" s="22">
        <v>-23939.95</v>
      </c>
      <c r="L19" s="23">
        <f t="shared" ca="1" si="1"/>
        <v>1.5</v>
      </c>
      <c r="M19" s="22">
        <f ca="1">SUM(M17:M18)</f>
        <v>-35893.049993615023</v>
      </c>
      <c r="N19" s="28">
        <f ca="1">SUM(N17:N18)</f>
        <v>-2.0001729476461574E-2</v>
      </c>
    </row>
    <row r="20" spans="1:14" ht="15" customHeight="1" x14ac:dyDescent="0.2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</row>
    <row r="21" spans="1:14" s="1" customFormat="1" ht="15" customHeight="1" x14ac:dyDescent="0.2">
      <c r="A21" s="12" t="s">
        <v>46</v>
      </c>
      <c r="B21" s="2" t="s">
        <v>47</v>
      </c>
      <c r="C21" s="4"/>
      <c r="D21" s="4"/>
      <c r="E21" s="4"/>
      <c r="F21" s="4"/>
      <c r="G21" s="4"/>
      <c r="H21" s="4"/>
      <c r="I21" s="4"/>
      <c r="J21" s="4"/>
      <c r="K21" s="4"/>
      <c r="L21" s="19"/>
      <c r="M21" s="4"/>
      <c r="N21" s="26"/>
    </row>
    <row r="22" spans="1:14" s="1" customFormat="1" ht="15" customHeight="1" x14ac:dyDescent="0.2">
      <c r="A22" s="12" t="s">
        <v>48</v>
      </c>
      <c r="B22" s="2" t="s">
        <v>16</v>
      </c>
      <c r="C22" s="3">
        <v>0</v>
      </c>
      <c r="D22" s="3">
        <v>-1032.21</v>
      </c>
      <c r="E22" s="3">
        <v>-1032.21</v>
      </c>
      <c r="F22" s="3">
        <v>-822.5</v>
      </c>
      <c r="G22" s="3">
        <v>0</v>
      </c>
      <c r="H22" s="3">
        <v>0</v>
      </c>
      <c r="I22" s="3">
        <v>-1573.38</v>
      </c>
      <c r="J22" s="3">
        <v>-899.34</v>
      </c>
      <c r="K22" s="3">
        <v>-5359.64</v>
      </c>
      <c r="L22" s="19">
        <f t="shared" ref="L22:L27" ca="1" si="2">+(12/8)</f>
        <v>1.5</v>
      </c>
      <c r="M22" s="3">
        <f t="shared" ref="M22:M26" ca="1" si="3">+IF(NOT(ISBLANK($N22)),M$14*$N22,$K22*$L22)</f>
        <v>-8035.6820489507636</v>
      </c>
      <c r="N22" s="26">
        <f t="shared" ref="N22:N26" ca="1" si="4">+K22/K$14</f>
        <v>-4.4779571123257367E-3</v>
      </c>
    </row>
    <row r="23" spans="1:14" s="1" customFormat="1" ht="15" customHeight="1" x14ac:dyDescent="0.2">
      <c r="A23" s="12" t="s">
        <v>49</v>
      </c>
      <c r="B23" s="2" t="s">
        <v>17</v>
      </c>
      <c r="C23" s="3">
        <v>0</v>
      </c>
      <c r="D23" s="3">
        <v>76.11</v>
      </c>
      <c r="E23" s="3">
        <v>33</v>
      </c>
      <c r="F23" s="3">
        <v>0</v>
      </c>
      <c r="G23" s="3">
        <v>45</v>
      </c>
      <c r="H23" s="3">
        <v>81</v>
      </c>
      <c r="I23" s="3">
        <v>1386</v>
      </c>
      <c r="J23" s="3">
        <v>30</v>
      </c>
      <c r="K23" s="3">
        <v>1651.11</v>
      </c>
      <c r="L23" s="19">
        <f t="shared" ca="1" si="2"/>
        <v>1.5</v>
      </c>
      <c r="M23" s="3">
        <f t="shared" ca="1" si="3"/>
        <v>2475.5011507942872</v>
      </c>
      <c r="N23" s="26">
        <f t="shared" ca="1" si="4"/>
        <v>1.3794955944302501E-3</v>
      </c>
    </row>
    <row r="24" spans="1:14" s="1" customFormat="1" ht="15" customHeight="1" x14ac:dyDescent="0.2">
      <c r="A24" s="12" t="s">
        <v>346</v>
      </c>
      <c r="B24" s="2" t="s">
        <v>347</v>
      </c>
      <c r="C24" s="3">
        <v>-199.8</v>
      </c>
      <c r="D24" s="3">
        <v>-199.8</v>
      </c>
      <c r="E24" s="3">
        <v>-199.8</v>
      </c>
      <c r="F24" s="3">
        <v>-326.33999999999997</v>
      </c>
      <c r="G24" s="3">
        <v>-399.6</v>
      </c>
      <c r="H24" s="3">
        <v>-399.6</v>
      </c>
      <c r="I24" s="3">
        <v>-399.6</v>
      </c>
      <c r="J24" s="3">
        <v>-399.6</v>
      </c>
      <c r="K24" s="3">
        <v>-2524.14</v>
      </c>
      <c r="L24" s="19">
        <f t="shared" ca="1" si="2"/>
        <v>1.5</v>
      </c>
      <c r="M24" s="3">
        <f t="shared" ca="1" si="3"/>
        <v>-3784.4307615881999</v>
      </c>
      <c r="N24" s="26">
        <f t="shared" ca="1" si="4"/>
        <v>-2.1089085583184475E-3</v>
      </c>
    </row>
    <row r="25" spans="1:14" s="1" customFormat="1" ht="15" customHeight="1" x14ac:dyDescent="0.2">
      <c r="A25" s="12" t="s">
        <v>50</v>
      </c>
      <c r="B25" s="2" t="s">
        <v>18</v>
      </c>
      <c r="C25" s="3">
        <v>-3248.65</v>
      </c>
      <c r="D25" s="3">
        <v>-3345.15</v>
      </c>
      <c r="E25" s="3">
        <v>-3121.15</v>
      </c>
      <c r="F25" s="3">
        <v>-3146.49</v>
      </c>
      <c r="G25" s="3">
        <v>-3343.95</v>
      </c>
      <c r="H25" s="3">
        <v>-3243.95</v>
      </c>
      <c r="I25" s="3">
        <v>-3133</v>
      </c>
      <c r="J25" s="3">
        <v>-3143.55</v>
      </c>
      <c r="K25" s="3">
        <v>-25725.89</v>
      </c>
      <c r="L25" s="19">
        <f t="shared" ca="1" si="2"/>
        <v>1.5</v>
      </c>
      <c r="M25" s="3">
        <f t="shared" ca="1" si="3"/>
        <v>-38570.701104231244</v>
      </c>
      <c r="N25" s="26">
        <f t="shared" ca="1" si="4"/>
        <v>-2.1493874979739223E-2</v>
      </c>
    </row>
    <row r="26" spans="1:14" s="1" customFormat="1" ht="15" customHeight="1" x14ac:dyDescent="0.2">
      <c r="A26" s="12" t="s">
        <v>2</v>
      </c>
      <c r="B26" s="2" t="s">
        <v>3</v>
      </c>
      <c r="C26" s="9">
        <v>0</v>
      </c>
      <c r="D26" s="9">
        <v>0</v>
      </c>
      <c r="E26" s="9">
        <v>-13.01</v>
      </c>
      <c r="F26" s="9">
        <v>-75</v>
      </c>
      <c r="G26" s="9">
        <v>-200</v>
      </c>
      <c r="H26" s="9">
        <v>-18</v>
      </c>
      <c r="I26" s="9">
        <v>0</v>
      </c>
      <c r="J26" s="9">
        <v>-265</v>
      </c>
      <c r="K26" s="9">
        <v>-571.01</v>
      </c>
      <c r="L26" s="19">
        <f t="shared" ca="1" si="2"/>
        <v>1.5</v>
      </c>
      <c r="M26" s="3">
        <f t="shared" ca="1" si="3"/>
        <v>-856.11250135669093</v>
      </c>
      <c r="N26" s="26">
        <f t="shared" ca="1" si="4"/>
        <v>-4.7707649967332111E-4</v>
      </c>
    </row>
    <row r="27" spans="1:14" s="24" customFormat="1" ht="15" customHeight="1" x14ac:dyDescent="0.2">
      <c r="A27" s="20" t="s">
        <v>51</v>
      </c>
      <c r="B27" s="21" t="s">
        <v>19</v>
      </c>
      <c r="C27" s="22">
        <v>-3448.45</v>
      </c>
      <c r="D27" s="22">
        <v>-4501.05</v>
      </c>
      <c r="E27" s="22">
        <v>-4333.17</v>
      </c>
      <c r="F27" s="22">
        <v>-4370.33</v>
      </c>
      <c r="G27" s="22">
        <v>-3898.55</v>
      </c>
      <c r="H27" s="22">
        <v>-3580.55</v>
      </c>
      <c r="I27" s="22">
        <v>-3719.98</v>
      </c>
      <c r="J27" s="22">
        <v>-4677.49</v>
      </c>
      <c r="K27" s="22">
        <v>-32529.57</v>
      </c>
      <c r="L27" s="23">
        <f t="shared" ca="1" si="2"/>
        <v>1.5</v>
      </c>
      <c r="M27" s="22">
        <f ca="1">SUM(M22:M26)</f>
        <v>-48771.425265332611</v>
      </c>
      <c r="N27" s="28">
        <f ca="1">SUM(N22:N26)</f>
        <v>-2.7178321555626477E-2</v>
      </c>
    </row>
    <row r="28" spans="1:14" ht="15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</row>
    <row r="29" spans="1:14" s="1" customFormat="1" ht="15" customHeight="1" x14ac:dyDescent="0.2">
      <c r="A29" s="12" t="s">
        <v>52</v>
      </c>
      <c r="B29" s="2" t="s">
        <v>53</v>
      </c>
      <c r="C29" s="4"/>
      <c r="D29" s="4"/>
      <c r="E29" s="4"/>
      <c r="F29" s="4"/>
      <c r="G29" s="4"/>
      <c r="H29" s="4"/>
      <c r="I29" s="4"/>
      <c r="J29" s="4"/>
      <c r="K29" s="4"/>
      <c r="L29" s="19"/>
      <c r="M29" s="4"/>
      <c r="N29" s="26"/>
    </row>
    <row r="30" spans="1:14" s="1" customFormat="1" ht="15" customHeight="1" x14ac:dyDescent="0.2">
      <c r="A30" s="12" t="s">
        <v>54</v>
      </c>
      <c r="B30" s="2" t="s">
        <v>20</v>
      </c>
      <c r="C30" s="3">
        <v>751.61</v>
      </c>
      <c r="D30" s="3">
        <v>750</v>
      </c>
      <c r="E30" s="3">
        <v>750</v>
      </c>
      <c r="F30" s="3">
        <v>696.32</v>
      </c>
      <c r="G30" s="3">
        <v>787.1</v>
      </c>
      <c r="H30" s="3">
        <v>873.33</v>
      </c>
      <c r="I30" s="3">
        <v>1008.06</v>
      </c>
      <c r="J30" s="3">
        <v>1070.96</v>
      </c>
      <c r="K30" s="3">
        <v>6687.38</v>
      </c>
      <c r="L30" s="19">
        <f t="shared" ref="L30:L33" ca="1" si="5">+(12/8)</f>
        <v>1.5</v>
      </c>
      <c r="M30" s="3">
        <f t="shared" ref="M30:M32" ca="1" si="6">+IF(NOT(ISBLANK($N30)),M$14*$N30,$K30*$L30)</f>
        <v>10031.07</v>
      </c>
      <c r="N30" s="26"/>
    </row>
    <row r="31" spans="1:14" s="1" customFormat="1" ht="15" customHeight="1" x14ac:dyDescent="0.2">
      <c r="A31" s="12" t="s">
        <v>265</v>
      </c>
      <c r="B31" s="2" t="s">
        <v>266</v>
      </c>
      <c r="C31" s="9">
        <v>1009</v>
      </c>
      <c r="D31" s="9">
        <v>0</v>
      </c>
      <c r="E31" s="9">
        <v>0</v>
      </c>
      <c r="F31" s="9">
        <v>238.51</v>
      </c>
      <c r="G31" s="9">
        <v>0</v>
      </c>
      <c r="H31" s="9">
        <v>0</v>
      </c>
      <c r="I31" s="9">
        <v>0</v>
      </c>
      <c r="J31" s="9">
        <v>889</v>
      </c>
      <c r="K31" s="9">
        <v>2136.5100000000002</v>
      </c>
      <c r="L31" s="19">
        <f t="shared" ca="1" si="5"/>
        <v>1.5</v>
      </c>
      <c r="M31" s="3">
        <f t="shared" ca="1" si="6"/>
        <v>3204.7650000000003</v>
      </c>
      <c r="N31" s="26"/>
    </row>
    <row r="32" spans="1:14" s="1" customFormat="1" ht="15" customHeight="1" x14ac:dyDescent="0.2">
      <c r="A32" s="12" t="s">
        <v>55</v>
      </c>
      <c r="B32" s="2" t="s">
        <v>21</v>
      </c>
      <c r="C32" s="10">
        <v>1760.61</v>
      </c>
      <c r="D32" s="10">
        <v>750</v>
      </c>
      <c r="E32" s="10">
        <v>750</v>
      </c>
      <c r="F32" s="10">
        <v>934.83</v>
      </c>
      <c r="G32" s="10">
        <v>787.1</v>
      </c>
      <c r="H32" s="10">
        <v>873.33</v>
      </c>
      <c r="I32" s="10">
        <v>1008.06</v>
      </c>
      <c r="J32" s="10">
        <v>1959.96</v>
      </c>
      <c r="K32" s="10">
        <v>8823.89</v>
      </c>
      <c r="L32" s="19">
        <f t="shared" ca="1" si="5"/>
        <v>1.5</v>
      </c>
      <c r="M32" s="29">
        <f t="shared" ca="1" si="6"/>
        <v>13235.834999999999</v>
      </c>
      <c r="N32" s="26"/>
    </row>
    <row r="33" spans="1:14" s="24" customFormat="1" ht="15" customHeight="1" x14ac:dyDescent="0.2">
      <c r="A33" s="20" t="s">
        <v>56</v>
      </c>
      <c r="B33" s="21" t="s">
        <v>22</v>
      </c>
      <c r="C33" s="22">
        <f t="shared" ref="C33:J33" ca="1" si="7">+C14+C19+C27+C32</f>
        <v>144818.56999999998</v>
      </c>
      <c r="D33" s="22">
        <f t="shared" ca="1" si="7"/>
        <v>143143.57</v>
      </c>
      <c r="E33" s="22">
        <f t="shared" ca="1" si="7"/>
        <v>143497.76999999999</v>
      </c>
      <c r="F33" s="22">
        <f t="shared" ca="1" si="7"/>
        <v>142826.46</v>
      </c>
      <c r="G33" s="22">
        <f t="shared" ca="1" si="7"/>
        <v>141842.87000000002</v>
      </c>
      <c r="H33" s="22">
        <f t="shared" ca="1" si="7"/>
        <v>144196.88</v>
      </c>
      <c r="I33" s="22">
        <f t="shared" ca="1" si="7"/>
        <v>143694.00999999998</v>
      </c>
      <c r="J33" s="22">
        <f t="shared" ca="1" si="7"/>
        <v>145228.24</v>
      </c>
      <c r="K33" s="22">
        <f ca="1">+K14+K19+K27+K32</f>
        <v>1149248.3699999999</v>
      </c>
      <c r="L33" s="23">
        <f t="shared" ca="1" si="5"/>
        <v>1.5</v>
      </c>
      <c r="M33" s="22">
        <f ca="1">+M14+M19+M27+M32</f>
        <v>1723068.6823778104</v>
      </c>
      <c r="N33" s="27"/>
    </row>
    <row r="34" spans="1:14" ht="15" customHeight="1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</row>
    <row r="35" spans="1:14" s="1" customFormat="1" ht="15" customHeight="1" x14ac:dyDescent="0.2">
      <c r="A35" s="12" t="s">
        <v>57</v>
      </c>
      <c r="B35" s="2" t="s">
        <v>58</v>
      </c>
      <c r="C35" s="4"/>
      <c r="D35" s="4"/>
      <c r="E35" s="4"/>
      <c r="F35" s="4"/>
      <c r="G35" s="4"/>
      <c r="H35" s="4"/>
      <c r="I35" s="4"/>
      <c r="J35" s="4"/>
      <c r="K35" s="4"/>
      <c r="L35" s="19"/>
      <c r="M35" s="4"/>
      <c r="N35" s="26"/>
    </row>
    <row r="36" spans="1:14" ht="15" customHeight="1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</row>
    <row r="37" spans="1:14" s="1" customFormat="1" ht="15" customHeight="1" x14ac:dyDescent="0.2">
      <c r="A37" s="12" t="s">
        <v>59</v>
      </c>
      <c r="B37" s="2" t="s">
        <v>60</v>
      </c>
      <c r="C37" s="4"/>
      <c r="D37" s="4"/>
      <c r="E37" s="4"/>
      <c r="F37" s="4"/>
      <c r="G37" s="4"/>
      <c r="H37" s="4"/>
      <c r="I37" s="4"/>
      <c r="J37" s="4"/>
      <c r="K37" s="4"/>
      <c r="L37" s="19"/>
      <c r="M37" s="4"/>
      <c r="N37" s="26"/>
    </row>
    <row r="38" spans="1:14" s="1" customFormat="1" ht="15" customHeight="1" x14ac:dyDescent="0.2">
      <c r="A38" s="12" t="s">
        <v>336</v>
      </c>
      <c r="B38" s="2" t="s">
        <v>337</v>
      </c>
      <c r="C38" s="3">
        <v>552.5</v>
      </c>
      <c r="D38" s="3">
        <v>212.5</v>
      </c>
      <c r="E38" s="3">
        <v>440</v>
      </c>
      <c r="F38" s="3">
        <v>732.5</v>
      </c>
      <c r="G38" s="3">
        <v>467.5</v>
      </c>
      <c r="H38" s="3">
        <v>170</v>
      </c>
      <c r="I38" s="3">
        <v>425</v>
      </c>
      <c r="J38" s="3">
        <v>170</v>
      </c>
      <c r="K38" s="3">
        <v>3170</v>
      </c>
      <c r="L38" s="19">
        <f t="shared" ref="L38:L48" ca="1" si="8">+(12/8)</f>
        <v>1.5</v>
      </c>
      <c r="M38" s="3">
        <f t="shared" ref="M38:M47" ca="1" si="9">+K38*L38</f>
        <v>4755</v>
      </c>
      <c r="N38" s="26"/>
    </row>
    <row r="39" spans="1:14" s="1" customFormat="1" ht="15" customHeight="1" x14ac:dyDescent="0.2">
      <c r="A39" s="12" t="s">
        <v>292</v>
      </c>
      <c r="B39" s="2" t="s">
        <v>293</v>
      </c>
      <c r="C39" s="3">
        <v>0</v>
      </c>
      <c r="D39" s="3">
        <v>3048.82</v>
      </c>
      <c r="E39" s="3">
        <v>0</v>
      </c>
      <c r="F39" s="3">
        <v>0</v>
      </c>
      <c r="G39" s="3">
        <v>3014.18</v>
      </c>
      <c r="H39" s="3">
        <v>0</v>
      </c>
      <c r="I39" s="3">
        <v>0</v>
      </c>
      <c r="J39" s="3">
        <v>2412.5500000000002</v>
      </c>
      <c r="K39" s="3">
        <v>8475.5499999999993</v>
      </c>
      <c r="L39" s="19">
        <f t="shared" ca="1" si="8"/>
        <v>1.5</v>
      </c>
      <c r="M39" s="3">
        <f t="shared" ca="1" si="9"/>
        <v>12713.324999999999</v>
      </c>
      <c r="N39" s="26"/>
    </row>
    <row r="40" spans="1:14" s="1" customFormat="1" ht="15" customHeight="1" x14ac:dyDescent="0.2">
      <c r="A40" s="12" t="s">
        <v>61</v>
      </c>
      <c r="B40" s="2" t="s">
        <v>23</v>
      </c>
      <c r="C40" s="3">
        <v>1175</v>
      </c>
      <c r="D40" s="3">
        <v>725</v>
      </c>
      <c r="E40" s="3">
        <v>445</v>
      </c>
      <c r="F40" s="3">
        <v>1275</v>
      </c>
      <c r="G40" s="3">
        <v>3389.97</v>
      </c>
      <c r="H40" s="3">
        <v>2475.94</v>
      </c>
      <c r="I40" s="3">
        <v>1488.03</v>
      </c>
      <c r="J40" s="3">
        <v>1465</v>
      </c>
      <c r="K40" s="3">
        <v>12438.94</v>
      </c>
      <c r="L40" s="19">
        <f t="shared" ca="1" si="8"/>
        <v>1.5</v>
      </c>
      <c r="M40" s="3">
        <f t="shared" ca="1" si="9"/>
        <v>18658.41</v>
      </c>
      <c r="N40" s="26"/>
    </row>
    <row r="41" spans="1:14" s="1" customFormat="1" ht="15" customHeight="1" x14ac:dyDescent="0.2">
      <c r="A41" s="12" t="s">
        <v>250</v>
      </c>
      <c r="B41" s="2" t="s">
        <v>24</v>
      </c>
      <c r="C41" s="3">
        <v>480</v>
      </c>
      <c r="D41" s="3">
        <v>590</v>
      </c>
      <c r="E41" s="3">
        <v>220</v>
      </c>
      <c r="F41" s="3">
        <v>465</v>
      </c>
      <c r="G41" s="3">
        <v>635</v>
      </c>
      <c r="H41" s="3">
        <v>635</v>
      </c>
      <c r="I41" s="3">
        <v>700</v>
      </c>
      <c r="J41" s="3">
        <v>505</v>
      </c>
      <c r="K41" s="3">
        <v>4230</v>
      </c>
      <c r="L41" s="19">
        <f t="shared" ca="1" si="8"/>
        <v>1.5</v>
      </c>
      <c r="M41" s="3">
        <f t="shared" ca="1" si="9"/>
        <v>6345</v>
      </c>
      <c r="N41" s="26"/>
    </row>
    <row r="42" spans="1:14" s="1" customFormat="1" ht="15" customHeight="1" x14ac:dyDescent="0.2">
      <c r="A42" s="12" t="s">
        <v>62</v>
      </c>
      <c r="B42" s="2" t="s">
        <v>25</v>
      </c>
      <c r="C42" s="3">
        <v>1009</v>
      </c>
      <c r="D42" s="3">
        <v>0</v>
      </c>
      <c r="E42" s="3">
        <v>2402</v>
      </c>
      <c r="F42" s="3">
        <v>999</v>
      </c>
      <c r="G42" s="3">
        <v>2897</v>
      </c>
      <c r="H42" s="3">
        <v>29.11</v>
      </c>
      <c r="I42" s="3">
        <v>1998</v>
      </c>
      <c r="J42" s="3">
        <v>889</v>
      </c>
      <c r="K42" s="3">
        <v>10223.11</v>
      </c>
      <c r="L42" s="19">
        <f t="shared" ca="1" si="8"/>
        <v>1.5</v>
      </c>
      <c r="M42" s="3">
        <f t="shared" ca="1" si="9"/>
        <v>15334.665000000001</v>
      </c>
      <c r="N42" s="26"/>
    </row>
    <row r="43" spans="1:14" s="1" customFormat="1" ht="15" customHeight="1" x14ac:dyDescent="0.2">
      <c r="A43" s="12" t="s">
        <v>251</v>
      </c>
      <c r="B43" s="2" t="s">
        <v>26</v>
      </c>
      <c r="C43" s="3">
        <v>337</v>
      </c>
      <c r="D43" s="3">
        <v>332</v>
      </c>
      <c r="E43" s="3">
        <v>313</v>
      </c>
      <c r="F43" s="3">
        <v>197</v>
      </c>
      <c r="G43" s="3">
        <v>870</v>
      </c>
      <c r="H43" s="3">
        <v>555</v>
      </c>
      <c r="I43" s="3">
        <v>225</v>
      </c>
      <c r="J43" s="3">
        <v>338</v>
      </c>
      <c r="K43" s="3">
        <v>3167</v>
      </c>
      <c r="L43" s="19">
        <f t="shared" ca="1" si="8"/>
        <v>1.5</v>
      </c>
      <c r="M43" s="3">
        <f t="shared" ca="1" si="9"/>
        <v>4750.5</v>
      </c>
      <c r="N43" s="26"/>
    </row>
    <row r="44" spans="1:14" s="1" customFormat="1" ht="15" customHeight="1" x14ac:dyDescent="0.2">
      <c r="A44" s="12" t="s">
        <v>352</v>
      </c>
      <c r="B44" s="2" t="s">
        <v>353</v>
      </c>
      <c r="C44" s="3">
        <v>0</v>
      </c>
      <c r="D44" s="3">
        <v>0</v>
      </c>
      <c r="E44" s="3">
        <v>0</v>
      </c>
      <c r="F44" s="3">
        <v>0</v>
      </c>
      <c r="G44" s="3">
        <v>115</v>
      </c>
      <c r="H44" s="3">
        <v>0</v>
      </c>
      <c r="I44" s="3">
        <v>0</v>
      </c>
      <c r="J44" s="3">
        <v>90</v>
      </c>
      <c r="K44" s="3">
        <v>205</v>
      </c>
      <c r="L44" s="19">
        <f t="shared" ca="1" si="8"/>
        <v>1.5</v>
      </c>
      <c r="M44" s="3">
        <f t="shared" ca="1" si="9"/>
        <v>307.5</v>
      </c>
      <c r="N44" s="26"/>
    </row>
    <row r="45" spans="1:14" s="1" customFormat="1" ht="15" customHeight="1" x14ac:dyDescent="0.2">
      <c r="A45" s="12" t="s">
        <v>307</v>
      </c>
      <c r="B45" s="2" t="s">
        <v>308</v>
      </c>
      <c r="C45" s="3">
        <v>110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110</v>
      </c>
      <c r="L45" s="19">
        <f t="shared" ca="1" si="8"/>
        <v>1.5</v>
      </c>
      <c r="M45" s="3">
        <f t="shared" ca="1" si="9"/>
        <v>165</v>
      </c>
      <c r="N45" s="26"/>
    </row>
    <row r="46" spans="1:14" s="1" customFormat="1" ht="15" customHeight="1" x14ac:dyDescent="0.2">
      <c r="A46" s="12" t="s">
        <v>63</v>
      </c>
      <c r="B46" s="2" t="s">
        <v>27</v>
      </c>
      <c r="C46" s="3">
        <v>979.65</v>
      </c>
      <c r="D46" s="3">
        <v>997</v>
      </c>
      <c r="E46" s="3">
        <v>1012.56</v>
      </c>
      <c r="F46" s="3">
        <v>999.65</v>
      </c>
      <c r="G46" s="3">
        <v>1053.8699999999999</v>
      </c>
      <c r="H46" s="3">
        <v>1018.33</v>
      </c>
      <c r="I46" s="3">
        <v>990.93</v>
      </c>
      <c r="J46" s="3">
        <v>990.95</v>
      </c>
      <c r="K46" s="3">
        <v>8042.94</v>
      </c>
      <c r="L46" s="19">
        <f t="shared" ca="1" si="8"/>
        <v>1.5</v>
      </c>
      <c r="M46" s="3">
        <f t="shared" ca="1" si="9"/>
        <v>12064.41</v>
      </c>
      <c r="N46" s="26"/>
    </row>
    <row r="47" spans="1:14" s="1" customFormat="1" ht="15" customHeight="1" x14ac:dyDescent="0.2">
      <c r="A47" s="12" t="s">
        <v>64</v>
      </c>
      <c r="B47" s="2" t="s">
        <v>28</v>
      </c>
      <c r="C47" s="9">
        <v>0</v>
      </c>
      <c r="D47" s="9">
        <v>-896.4</v>
      </c>
      <c r="E47" s="9">
        <v>-1009</v>
      </c>
      <c r="F47" s="9">
        <v>-2570.31</v>
      </c>
      <c r="G47" s="9">
        <v>0</v>
      </c>
      <c r="H47" s="9">
        <v>-2679.55</v>
      </c>
      <c r="I47" s="9">
        <v>-2755.79</v>
      </c>
      <c r="J47" s="9">
        <v>-143.16999999999999</v>
      </c>
      <c r="K47" s="9">
        <v>-10054.219999999999</v>
      </c>
      <c r="L47" s="19">
        <f t="shared" ca="1" si="8"/>
        <v>1.5</v>
      </c>
      <c r="M47" s="3">
        <f t="shared" ca="1" si="9"/>
        <v>-15081.329999999998</v>
      </c>
      <c r="N47" s="26"/>
    </row>
    <row r="48" spans="1:14" s="24" customFormat="1" ht="15" customHeight="1" x14ac:dyDescent="0.2">
      <c r="A48" s="20" t="s">
        <v>65</v>
      </c>
      <c r="B48" s="21" t="s">
        <v>29</v>
      </c>
      <c r="C48" s="22">
        <v>4643.1499999999996</v>
      </c>
      <c r="D48" s="22">
        <v>5008.92</v>
      </c>
      <c r="E48" s="22">
        <v>3823.56</v>
      </c>
      <c r="F48" s="22">
        <v>2097.84</v>
      </c>
      <c r="G48" s="22">
        <v>12442.52</v>
      </c>
      <c r="H48" s="22">
        <v>2203.83</v>
      </c>
      <c r="I48" s="22">
        <v>3071.17</v>
      </c>
      <c r="J48" s="22">
        <v>6717.33</v>
      </c>
      <c r="K48" s="22">
        <v>40008.32</v>
      </c>
      <c r="L48" s="23">
        <f t="shared" ca="1" si="8"/>
        <v>1.5</v>
      </c>
      <c r="M48" s="22">
        <f ca="1">SUM(M38:M47)</f>
        <v>60012.479999999996</v>
      </c>
      <c r="N48" s="27"/>
    </row>
    <row r="49" spans="1:14" ht="15" customHeight="1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</row>
    <row r="50" spans="1:14" s="1" customFormat="1" ht="15" customHeight="1" x14ac:dyDescent="0.2">
      <c r="A50" s="12" t="s">
        <v>66</v>
      </c>
      <c r="B50" s="2" t="s">
        <v>67</v>
      </c>
      <c r="C50" s="4"/>
      <c r="D50" s="4"/>
      <c r="E50" s="4"/>
      <c r="F50" s="4"/>
      <c r="G50" s="4"/>
      <c r="H50" s="4"/>
      <c r="I50" s="4"/>
      <c r="J50" s="4"/>
      <c r="K50" s="4"/>
      <c r="L50" s="19"/>
      <c r="M50" s="4"/>
      <c r="N50" s="26"/>
    </row>
    <row r="51" spans="1:14" s="1" customFormat="1" ht="15" customHeight="1" x14ac:dyDescent="0.2">
      <c r="A51" s="12" t="s">
        <v>252</v>
      </c>
      <c r="B51" s="2" t="s">
        <v>30</v>
      </c>
      <c r="C51" s="3">
        <v>600</v>
      </c>
      <c r="D51" s="3">
        <v>607.14</v>
      </c>
      <c r="E51" s="3">
        <v>869.35</v>
      </c>
      <c r="F51" s="3">
        <v>850</v>
      </c>
      <c r="G51" s="3">
        <v>720.98</v>
      </c>
      <c r="H51" s="3">
        <v>833.33</v>
      </c>
      <c r="I51" s="3">
        <v>700</v>
      </c>
      <c r="J51" s="3">
        <v>650</v>
      </c>
      <c r="K51" s="3">
        <v>5830.8</v>
      </c>
      <c r="L51" s="19">
        <f t="shared" ref="L51:L57" ca="1" si="10">+(12/8)</f>
        <v>1.5</v>
      </c>
      <c r="M51" s="3">
        <f t="shared" ref="M51:M55" ca="1" si="11">+K51*L51</f>
        <v>8746.2000000000007</v>
      </c>
      <c r="N51" s="26"/>
    </row>
    <row r="52" spans="1:14" s="1" customFormat="1" ht="15" customHeight="1" x14ac:dyDescent="0.2">
      <c r="A52" s="12" t="s">
        <v>68</v>
      </c>
      <c r="B52" s="2" t="s">
        <v>31</v>
      </c>
      <c r="C52" s="3">
        <v>1421.18</v>
      </c>
      <c r="D52" s="3">
        <v>1655.19</v>
      </c>
      <c r="E52" s="3">
        <v>1205.1600000000001</v>
      </c>
      <c r="F52" s="3">
        <v>1874.53</v>
      </c>
      <c r="G52" s="3">
        <v>1191.01</v>
      </c>
      <c r="H52" s="3">
        <v>1741.59</v>
      </c>
      <c r="I52" s="3">
        <v>867.53</v>
      </c>
      <c r="J52" s="3">
        <v>1510.05</v>
      </c>
      <c r="K52" s="3">
        <v>11466.24</v>
      </c>
      <c r="L52" s="19">
        <f t="shared" ca="1" si="10"/>
        <v>1.5</v>
      </c>
      <c r="M52" s="3">
        <f t="shared" ca="1" si="11"/>
        <v>17199.36</v>
      </c>
      <c r="N52" s="26"/>
    </row>
    <row r="53" spans="1:14" s="1" customFormat="1" ht="15" customHeight="1" x14ac:dyDescent="0.2">
      <c r="A53" s="12" t="s">
        <v>309</v>
      </c>
      <c r="B53" s="2" t="s">
        <v>310</v>
      </c>
      <c r="C53" s="3">
        <v>0</v>
      </c>
      <c r="D53" s="3">
        <v>0</v>
      </c>
      <c r="E53" s="3">
        <v>0</v>
      </c>
      <c r="F53" s="3">
        <v>0</v>
      </c>
      <c r="G53" s="3">
        <v>227.5</v>
      </c>
      <c r="H53" s="3">
        <v>100</v>
      </c>
      <c r="I53" s="3">
        <v>215</v>
      </c>
      <c r="J53" s="3">
        <v>100</v>
      </c>
      <c r="K53" s="3">
        <v>642.5</v>
      </c>
      <c r="L53" s="19">
        <f t="shared" ca="1" si="10"/>
        <v>1.5</v>
      </c>
      <c r="M53" s="3">
        <f t="shared" ca="1" si="11"/>
        <v>963.75</v>
      </c>
      <c r="N53" s="26"/>
    </row>
    <row r="54" spans="1:14" s="1" customFormat="1" ht="15" customHeight="1" x14ac:dyDescent="0.2">
      <c r="A54" s="12" t="s">
        <v>348</v>
      </c>
      <c r="B54" s="2" t="s">
        <v>349</v>
      </c>
      <c r="C54" s="3">
        <v>0</v>
      </c>
      <c r="D54" s="3">
        <v>300</v>
      </c>
      <c r="E54" s="3">
        <v>150</v>
      </c>
      <c r="F54" s="3">
        <v>600</v>
      </c>
      <c r="G54" s="3">
        <v>300</v>
      </c>
      <c r="H54" s="3">
        <v>1050</v>
      </c>
      <c r="I54" s="3">
        <v>1200</v>
      </c>
      <c r="J54" s="3">
        <v>150</v>
      </c>
      <c r="K54" s="3">
        <v>3750</v>
      </c>
      <c r="L54" s="19">
        <f t="shared" ca="1" si="10"/>
        <v>1.5</v>
      </c>
      <c r="M54" s="3">
        <f t="shared" ca="1" si="11"/>
        <v>5625</v>
      </c>
      <c r="N54" s="26"/>
    </row>
    <row r="55" spans="1:14" s="1" customFormat="1" ht="15" customHeight="1" x14ac:dyDescent="0.2">
      <c r="A55" s="12" t="s">
        <v>253</v>
      </c>
      <c r="B55" s="2" t="s">
        <v>178</v>
      </c>
      <c r="C55" s="9">
        <v>8820.15</v>
      </c>
      <c r="D55" s="9">
        <v>8822.02</v>
      </c>
      <c r="E55" s="9">
        <v>8827.25</v>
      </c>
      <c r="F55" s="9">
        <v>8817.11</v>
      </c>
      <c r="G55" s="9">
        <v>8986.17</v>
      </c>
      <c r="H55" s="9">
        <v>8993.5</v>
      </c>
      <c r="I55" s="9">
        <v>9033.89</v>
      </c>
      <c r="J55" s="9">
        <v>9332.26</v>
      </c>
      <c r="K55" s="9">
        <v>71632.350000000006</v>
      </c>
      <c r="L55" s="19">
        <f t="shared" ca="1" si="10"/>
        <v>1.5</v>
      </c>
      <c r="M55" s="3">
        <f t="shared" ca="1" si="11"/>
        <v>107448.52500000001</v>
      </c>
      <c r="N55" s="26"/>
    </row>
    <row r="56" spans="1:14" s="1" customFormat="1" ht="15" customHeight="1" x14ac:dyDescent="0.2">
      <c r="A56" s="12" t="s">
        <v>69</v>
      </c>
      <c r="B56" s="2" t="s">
        <v>179</v>
      </c>
      <c r="C56" s="10">
        <v>10841.33</v>
      </c>
      <c r="D56" s="10">
        <v>11384.35</v>
      </c>
      <c r="E56" s="10">
        <v>11051.76</v>
      </c>
      <c r="F56" s="10">
        <v>12141.64</v>
      </c>
      <c r="G56" s="10">
        <v>11425.66</v>
      </c>
      <c r="H56" s="10">
        <v>12718.42</v>
      </c>
      <c r="I56" s="10">
        <v>12016.42</v>
      </c>
      <c r="J56" s="10">
        <v>11742.31</v>
      </c>
      <c r="K56" s="10">
        <v>93321.89</v>
      </c>
      <c r="L56" s="19">
        <f t="shared" ca="1" si="10"/>
        <v>1.5</v>
      </c>
      <c r="M56" s="10">
        <f ca="1">SUM(M51:M55)</f>
        <v>139982.83500000002</v>
      </c>
      <c r="N56" s="26"/>
    </row>
    <row r="57" spans="1:14" s="24" customFormat="1" ht="15" customHeight="1" x14ac:dyDescent="0.2">
      <c r="A57" s="20" t="s">
        <v>70</v>
      </c>
      <c r="B57" s="21" t="s">
        <v>180</v>
      </c>
      <c r="C57" s="22">
        <v>15484.48</v>
      </c>
      <c r="D57" s="22">
        <v>16393.27</v>
      </c>
      <c r="E57" s="22">
        <v>14875.32</v>
      </c>
      <c r="F57" s="22">
        <v>14239.48</v>
      </c>
      <c r="G57" s="22">
        <v>23868.18</v>
      </c>
      <c r="H57" s="22">
        <v>14922.25</v>
      </c>
      <c r="I57" s="22">
        <v>15087.59</v>
      </c>
      <c r="J57" s="22">
        <v>18459.64</v>
      </c>
      <c r="K57" s="22">
        <v>133330.21</v>
      </c>
      <c r="L57" s="23">
        <f t="shared" ca="1" si="10"/>
        <v>1.5</v>
      </c>
      <c r="M57" s="22">
        <f ca="1">+M48+M56</f>
        <v>199995.315</v>
      </c>
      <c r="N57" s="27"/>
    </row>
    <row r="58" spans="1:14" s="1" customFormat="1" ht="15" customHeight="1" x14ac:dyDescent="0.2">
      <c r="A58" s="12" t="s">
        <v>278</v>
      </c>
      <c r="B58" s="2" t="s">
        <v>279</v>
      </c>
      <c r="C58" s="4"/>
      <c r="D58" s="4"/>
      <c r="E58" s="4"/>
      <c r="F58" s="4"/>
      <c r="G58" s="4"/>
      <c r="H58" s="4"/>
      <c r="I58" s="4"/>
      <c r="J58" s="4"/>
      <c r="K58" s="4"/>
      <c r="L58" s="19"/>
      <c r="M58" s="4"/>
      <c r="N58" s="26"/>
    </row>
    <row r="59" spans="1:14" ht="15" customHeight="1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</row>
    <row r="60" spans="1:14" s="1" customFormat="1" ht="15" customHeight="1" x14ac:dyDescent="0.2">
      <c r="A60" s="12" t="s">
        <v>71</v>
      </c>
      <c r="B60" s="2" t="s">
        <v>72</v>
      </c>
      <c r="C60" s="4"/>
      <c r="D60" s="4"/>
      <c r="E60" s="4"/>
      <c r="F60" s="4"/>
      <c r="G60" s="4"/>
      <c r="H60" s="4"/>
      <c r="I60" s="4"/>
      <c r="J60" s="4"/>
      <c r="K60" s="4"/>
      <c r="L60" s="19"/>
      <c r="M60" s="4"/>
      <c r="N60" s="26"/>
    </row>
    <row r="61" spans="1:14" ht="15" customHeight="1" x14ac:dyDescent="0.2">
      <c r="A61" s="15"/>
      <c r="B61" s="15"/>
      <c r="C61" s="18"/>
      <c r="D61" s="18"/>
      <c r="E61" s="18"/>
      <c r="F61" s="18"/>
      <c r="G61" s="18"/>
      <c r="H61" s="18"/>
      <c r="I61" s="18"/>
      <c r="J61" s="18"/>
      <c r="K61" s="18"/>
    </row>
    <row r="62" spans="1:14" s="24" customFormat="1" ht="15" customHeight="1" x14ac:dyDescent="0.2">
      <c r="A62" s="31" t="s">
        <v>73</v>
      </c>
      <c r="B62" s="32" t="s">
        <v>181</v>
      </c>
      <c r="C62" s="33">
        <v>160303.04999999999</v>
      </c>
      <c r="D62" s="33">
        <v>159536.84</v>
      </c>
      <c r="E62" s="33">
        <v>158373.09</v>
      </c>
      <c r="F62" s="33">
        <v>157065.94</v>
      </c>
      <c r="G62" s="33">
        <v>165711.04999999999</v>
      </c>
      <c r="H62" s="33">
        <v>159119.13</v>
      </c>
      <c r="I62" s="33">
        <v>158781.6</v>
      </c>
      <c r="J62" s="33">
        <v>163687.88</v>
      </c>
      <c r="K62" s="33">
        <f ca="1">+K33+K57</f>
        <v>1282578.5799999998</v>
      </c>
      <c r="L62" s="30">
        <f ca="1">+(12/8)</f>
        <v>1.5</v>
      </c>
      <c r="M62" s="33">
        <f ca="1">+M33+M57</f>
        <v>1923063.9973778103</v>
      </c>
      <c r="N62" s="27"/>
    </row>
    <row r="63" spans="1:14" ht="15" customHeight="1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</row>
    <row r="64" spans="1:14" s="1" customFormat="1" ht="15" customHeight="1" x14ac:dyDescent="0.2">
      <c r="A64" s="12" t="s">
        <v>328</v>
      </c>
      <c r="B64" s="2" t="s">
        <v>329</v>
      </c>
      <c r="C64" s="4"/>
      <c r="D64" s="4"/>
      <c r="E64" s="4"/>
      <c r="F64" s="4"/>
      <c r="G64" s="4"/>
      <c r="H64" s="4"/>
      <c r="I64" s="4"/>
      <c r="J64" s="4"/>
      <c r="K64" s="4"/>
      <c r="L64" s="19"/>
      <c r="M64" s="4"/>
      <c r="N64" s="26"/>
    </row>
    <row r="65" spans="1:14" s="1" customFormat="1" ht="15" customHeight="1" x14ac:dyDescent="0.2">
      <c r="A65" s="12" t="s">
        <v>330</v>
      </c>
      <c r="B65" s="2" t="s">
        <v>331</v>
      </c>
      <c r="C65" s="4"/>
      <c r="D65" s="4"/>
      <c r="E65" s="4"/>
      <c r="F65" s="4"/>
      <c r="G65" s="4"/>
      <c r="H65" s="4"/>
      <c r="I65" s="4"/>
      <c r="J65" s="4"/>
      <c r="K65" s="4"/>
      <c r="L65" s="19"/>
      <c r="M65" s="4"/>
      <c r="N65" s="26"/>
    </row>
    <row r="66" spans="1:14" s="1" customFormat="1" ht="15" customHeight="1" x14ac:dyDescent="0.2">
      <c r="A66" s="12" t="s">
        <v>332</v>
      </c>
      <c r="B66" s="2" t="s">
        <v>333</v>
      </c>
      <c r="C66" s="4"/>
      <c r="D66" s="4"/>
      <c r="E66" s="4"/>
      <c r="F66" s="4"/>
      <c r="G66" s="4"/>
      <c r="H66" s="4"/>
      <c r="I66" s="4"/>
      <c r="J66" s="4"/>
      <c r="K66" s="4"/>
      <c r="L66" s="19"/>
      <c r="M66" s="4"/>
      <c r="N66" s="26"/>
    </row>
    <row r="67" spans="1:14" s="1" customFormat="1" ht="15" customHeight="1" x14ac:dyDescent="0.2">
      <c r="A67" s="12" t="s">
        <v>334</v>
      </c>
      <c r="B67" s="2" t="s">
        <v>335</v>
      </c>
      <c r="C67" s="4"/>
      <c r="D67" s="4"/>
      <c r="E67" s="4"/>
      <c r="F67" s="4"/>
      <c r="G67" s="4"/>
      <c r="H67" s="4"/>
      <c r="I67" s="4"/>
      <c r="J67" s="4"/>
      <c r="K67" s="4"/>
      <c r="L67" s="19"/>
      <c r="M67" s="4"/>
      <c r="N67" s="26"/>
    </row>
    <row r="68" spans="1:14" s="1" customFormat="1" ht="15" customHeight="1" x14ac:dyDescent="0.2">
      <c r="A68" s="12" t="s">
        <v>74</v>
      </c>
      <c r="B68" s="2" t="s">
        <v>75</v>
      </c>
      <c r="C68" s="4"/>
      <c r="D68" s="4"/>
      <c r="E68" s="4"/>
      <c r="F68" s="4"/>
      <c r="G68" s="4"/>
      <c r="H68" s="4"/>
      <c r="I68" s="4"/>
      <c r="J68" s="4"/>
      <c r="K68" s="4"/>
      <c r="L68" s="19"/>
      <c r="M68" s="4"/>
      <c r="N68" s="26"/>
    </row>
    <row r="69" spans="1:14" s="1" customFormat="1" ht="15" customHeight="1" x14ac:dyDescent="0.2">
      <c r="A69" s="12" t="s">
        <v>76</v>
      </c>
      <c r="B69" s="2" t="s">
        <v>77</v>
      </c>
      <c r="C69" s="4"/>
      <c r="D69" s="4"/>
      <c r="E69" s="4"/>
      <c r="F69" s="4"/>
      <c r="G69" s="4"/>
      <c r="H69" s="4"/>
      <c r="I69" s="4"/>
      <c r="J69" s="4"/>
      <c r="K69" s="4"/>
      <c r="L69" s="19"/>
      <c r="M69" s="4"/>
      <c r="N69" s="26"/>
    </row>
    <row r="70" spans="1:14" s="1" customFormat="1" ht="15" customHeight="1" x14ac:dyDescent="0.2">
      <c r="A70" s="12" t="s">
        <v>78</v>
      </c>
      <c r="B70" s="2" t="s">
        <v>182</v>
      </c>
      <c r="C70" s="3">
        <v>4880.03</v>
      </c>
      <c r="D70" s="3">
        <v>4602.91</v>
      </c>
      <c r="E70" s="3">
        <v>4960.1000000000004</v>
      </c>
      <c r="F70" s="3">
        <v>4701.32</v>
      </c>
      <c r="G70" s="3">
        <v>5167.8100000000004</v>
      </c>
      <c r="H70" s="3">
        <v>4579.7299999999996</v>
      </c>
      <c r="I70" s="3">
        <v>4944.0600000000004</v>
      </c>
      <c r="J70" s="3">
        <v>5042.8100000000004</v>
      </c>
      <c r="K70" s="3">
        <v>38878.769999999997</v>
      </c>
      <c r="L70" s="19">
        <f t="shared" ref="L70:L79" ca="1" si="12">+(12/8)</f>
        <v>1.5</v>
      </c>
      <c r="M70" s="3">
        <f t="shared" ref="M70:M77" ca="1" si="13">+K70*L70</f>
        <v>58318.154999999999</v>
      </c>
      <c r="N70" s="26"/>
    </row>
    <row r="71" spans="1:14" s="1" customFormat="1" ht="15" customHeight="1" x14ac:dyDescent="0.2">
      <c r="A71" s="12" t="s">
        <v>79</v>
      </c>
      <c r="B71" s="2" t="s">
        <v>183</v>
      </c>
      <c r="C71" s="3">
        <v>2942</v>
      </c>
      <c r="D71" s="3">
        <v>2548</v>
      </c>
      <c r="E71" s="3">
        <v>3014</v>
      </c>
      <c r="F71" s="3">
        <v>2602</v>
      </c>
      <c r="G71" s="3">
        <v>2942</v>
      </c>
      <c r="H71" s="3">
        <v>3006</v>
      </c>
      <c r="I71" s="3">
        <v>2880</v>
      </c>
      <c r="J71" s="3">
        <v>2946</v>
      </c>
      <c r="K71" s="3">
        <v>22880</v>
      </c>
      <c r="L71" s="19">
        <f t="shared" ca="1" si="12"/>
        <v>1.5</v>
      </c>
      <c r="M71" s="3">
        <f t="shared" ca="1" si="13"/>
        <v>34320</v>
      </c>
      <c r="N71" s="26"/>
    </row>
    <row r="72" spans="1:14" s="1" customFormat="1" ht="15" customHeight="1" x14ac:dyDescent="0.2">
      <c r="A72" s="12" t="s">
        <v>80</v>
      </c>
      <c r="B72" s="2" t="s">
        <v>184</v>
      </c>
      <c r="C72" s="3">
        <v>6837.48</v>
      </c>
      <c r="D72" s="3">
        <v>6210.42</v>
      </c>
      <c r="E72" s="3">
        <v>6513.78</v>
      </c>
      <c r="F72" s="3">
        <v>6386.48</v>
      </c>
      <c r="G72" s="3">
        <v>7217.35</v>
      </c>
      <c r="H72" s="3">
        <v>6805.24</v>
      </c>
      <c r="I72" s="3">
        <v>6769.75</v>
      </c>
      <c r="J72" s="3">
        <v>7450.85</v>
      </c>
      <c r="K72" s="3">
        <v>54191.35</v>
      </c>
      <c r="L72" s="19">
        <f t="shared" ca="1" si="12"/>
        <v>1.5</v>
      </c>
      <c r="M72" s="3">
        <f t="shared" ca="1" si="13"/>
        <v>81287.024999999994</v>
      </c>
      <c r="N72" s="26"/>
    </row>
    <row r="73" spans="1:14" s="1" customFormat="1" ht="15" customHeight="1" x14ac:dyDescent="0.2">
      <c r="A73" s="12" t="s">
        <v>356</v>
      </c>
      <c r="B73" s="2" t="s">
        <v>357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159.6</v>
      </c>
      <c r="J73" s="3">
        <v>0</v>
      </c>
      <c r="K73" s="3">
        <v>159.6</v>
      </c>
      <c r="L73" s="19">
        <f t="shared" ca="1" si="12"/>
        <v>1.5</v>
      </c>
      <c r="M73" s="3">
        <f t="shared" ca="1" si="13"/>
        <v>239.39999999999998</v>
      </c>
      <c r="N73" s="26"/>
    </row>
    <row r="74" spans="1:14" s="1" customFormat="1" ht="15" customHeight="1" x14ac:dyDescent="0.2">
      <c r="A74" s="12" t="s">
        <v>263</v>
      </c>
      <c r="B74" s="2" t="s">
        <v>264</v>
      </c>
      <c r="C74" s="3">
        <v>1963.99</v>
      </c>
      <c r="D74" s="3">
        <v>775</v>
      </c>
      <c r="E74" s="3">
        <v>400</v>
      </c>
      <c r="F74" s="3">
        <v>2191.48</v>
      </c>
      <c r="G74" s="3">
        <v>675</v>
      </c>
      <c r="H74" s="3">
        <v>675</v>
      </c>
      <c r="I74" s="3">
        <v>1963.99</v>
      </c>
      <c r="J74" s="3">
        <v>1000</v>
      </c>
      <c r="K74" s="3">
        <v>9644.4599999999991</v>
      </c>
      <c r="L74" s="19">
        <f t="shared" ca="1" si="12"/>
        <v>1.5</v>
      </c>
      <c r="M74" s="3">
        <f t="shared" ca="1" si="13"/>
        <v>14466.689999999999</v>
      </c>
      <c r="N74" s="26"/>
    </row>
    <row r="75" spans="1:14" s="1" customFormat="1" ht="15" customHeight="1" x14ac:dyDescent="0.2">
      <c r="A75" s="12" t="s">
        <v>358</v>
      </c>
      <c r="B75" s="2" t="s">
        <v>359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30</v>
      </c>
      <c r="J75" s="3">
        <v>0</v>
      </c>
      <c r="K75" s="3">
        <v>30</v>
      </c>
      <c r="L75" s="19">
        <f t="shared" ca="1" si="12"/>
        <v>1.5</v>
      </c>
      <c r="M75" s="3">
        <f t="shared" ca="1" si="13"/>
        <v>45</v>
      </c>
      <c r="N75" s="26"/>
    </row>
    <row r="76" spans="1:14" s="1" customFormat="1" ht="15" customHeight="1" x14ac:dyDescent="0.2">
      <c r="A76" s="12" t="s">
        <v>0</v>
      </c>
      <c r="B76" s="2" t="s">
        <v>1</v>
      </c>
      <c r="C76" s="3">
        <v>1074.93</v>
      </c>
      <c r="D76" s="3">
        <v>1074.93</v>
      </c>
      <c r="E76" s="3">
        <v>1121.8800000000001</v>
      </c>
      <c r="F76" s="3">
        <v>1074.92</v>
      </c>
      <c r="G76" s="3">
        <v>1074.92</v>
      </c>
      <c r="H76" s="3">
        <v>1174.21</v>
      </c>
      <c r="I76" s="3">
        <v>1165.24</v>
      </c>
      <c r="J76" s="3">
        <v>1166.6199999999999</v>
      </c>
      <c r="K76" s="3">
        <v>8927.65</v>
      </c>
      <c r="L76" s="19">
        <f t="shared" ca="1" si="12"/>
        <v>1.5</v>
      </c>
      <c r="M76" s="3">
        <f t="shared" ca="1" si="13"/>
        <v>13391.474999999999</v>
      </c>
      <c r="N76" s="26"/>
    </row>
    <row r="77" spans="1:14" s="1" customFormat="1" ht="15" customHeight="1" x14ac:dyDescent="0.2">
      <c r="A77" s="12" t="s">
        <v>81</v>
      </c>
      <c r="B77" s="2" t="s">
        <v>185</v>
      </c>
      <c r="C77" s="9">
        <v>2172.5</v>
      </c>
      <c r="D77" s="9">
        <v>1604.83</v>
      </c>
      <c r="E77" s="9">
        <v>1662.65</v>
      </c>
      <c r="F77" s="9">
        <v>1763.99</v>
      </c>
      <c r="G77" s="9">
        <v>1775.88</v>
      </c>
      <c r="H77" s="9">
        <v>1675.57</v>
      </c>
      <c r="I77" s="9">
        <v>1830.61</v>
      </c>
      <c r="J77" s="9">
        <v>1818.98</v>
      </c>
      <c r="K77" s="9">
        <v>14305.01</v>
      </c>
      <c r="L77" s="19">
        <f t="shared" ca="1" si="12"/>
        <v>1.5</v>
      </c>
      <c r="M77" s="9">
        <f t="shared" ca="1" si="13"/>
        <v>21457.514999999999</v>
      </c>
      <c r="N77" s="26"/>
    </row>
    <row r="78" spans="1:14" s="1" customFormat="1" ht="15" customHeight="1" x14ac:dyDescent="0.2">
      <c r="A78" s="12" t="s">
        <v>82</v>
      </c>
      <c r="B78" s="2" t="s">
        <v>186</v>
      </c>
      <c r="C78" s="10">
        <v>19870.93</v>
      </c>
      <c r="D78" s="10">
        <v>16816.09</v>
      </c>
      <c r="E78" s="10">
        <v>17672.41</v>
      </c>
      <c r="F78" s="10">
        <v>18720.189999999999</v>
      </c>
      <c r="G78" s="10">
        <v>18852.96</v>
      </c>
      <c r="H78" s="10">
        <v>17915.75</v>
      </c>
      <c r="I78" s="10">
        <v>19743.25</v>
      </c>
      <c r="J78" s="10">
        <v>19425.259999999998</v>
      </c>
      <c r="K78" s="10">
        <v>149016.84</v>
      </c>
      <c r="L78" s="19">
        <f t="shared" ca="1" si="12"/>
        <v>1.5</v>
      </c>
      <c r="M78" s="10">
        <f ca="1">SUM(M70:M77)</f>
        <v>223525.26</v>
      </c>
      <c r="N78" s="26"/>
    </row>
    <row r="79" spans="1:14" s="24" customFormat="1" ht="15" customHeight="1" x14ac:dyDescent="0.2">
      <c r="A79" s="20" t="s">
        <v>83</v>
      </c>
      <c r="B79" s="21" t="s">
        <v>187</v>
      </c>
      <c r="C79" s="22">
        <v>19870.93</v>
      </c>
      <c r="D79" s="22">
        <v>16816.09</v>
      </c>
      <c r="E79" s="22">
        <v>17672.41</v>
      </c>
      <c r="F79" s="22">
        <v>18720.189999999999</v>
      </c>
      <c r="G79" s="22">
        <v>18852.96</v>
      </c>
      <c r="H79" s="22">
        <v>17915.75</v>
      </c>
      <c r="I79" s="22">
        <v>19743.25</v>
      </c>
      <c r="J79" s="22">
        <v>19425.259999999998</v>
      </c>
      <c r="K79" s="22">
        <v>149016.84</v>
      </c>
      <c r="L79" s="23">
        <f t="shared" ca="1" si="12"/>
        <v>1.5</v>
      </c>
      <c r="M79" s="22">
        <f ca="1">+M78</f>
        <v>223525.26</v>
      </c>
      <c r="N79" s="27"/>
    </row>
    <row r="80" spans="1:14" ht="15" customHeight="1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</row>
    <row r="81" spans="1:14" s="1" customFormat="1" ht="15" customHeight="1" x14ac:dyDescent="0.2">
      <c r="A81" s="12" t="s">
        <v>84</v>
      </c>
      <c r="B81" s="2" t="s">
        <v>85</v>
      </c>
      <c r="C81" s="4"/>
      <c r="D81" s="4"/>
      <c r="E81" s="4"/>
      <c r="F81" s="4"/>
      <c r="G81" s="4"/>
      <c r="H81" s="4"/>
      <c r="I81" s="4"/>
      <c r="J81" s="4"/>
      <c r="K81" s="4"/>
      <c r="L81" s="19"/>
      <c r="M81" s="4"/>
      <c r="N81" s="26"/>
    </row>
    <row r="82" spans="1:14" s="1" customFormat="1" ht="15" customHeight="1" x14ac:dyDescent="0.2">
      <c r="A82" s="12" t="s">
        <v>86</v>
      </c>
      <c r="B82" s="2" t="s">
        <v>87</v>
      </c>
      <c r="C82" s="4"/>
      <c r="D82" s="4"/>
      <c r="E82" s="4"/>
      <c r="F82" s="4"/>
      <c r="G82" s="4"/>
      <c r="H82" s="4"/>
      <c r="I82" s="4"/>
      <c r="J82" s="4"/>
      <c r="K82" s="4"/>
      <c r="L82" s="19"/>
      <c r="M82" s="4"/>
      <c r="N82" s="26"/>
    </row>
    <row r="83" spans="1:14" s="1" customFormat="1" ht="15" customHeight="1" x14ac:dyDescent="0.2">
      <c r="A83" s="12" t="s">
        <v>4</v>
      </c>
      <c r="B83" s="2" t="s">
        <v>5</v>
      </c>
      <c r="C83" s="3">
        <v>0</v>
      </c>
      <c r="D83" s="3">
        <v>390.96</v>
      </c>
      <c r="E83" s="3">
        <v>-130.32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260.64</v>
      </c>
      <c r="L83" s="19">
        <f t="shared" ref="L83:L90" ca="1" si="14">+(12/8)</f>
        <v>1.5</v>
      </c>
      <c r="M83" s="3">
        <f t="shared" ref="M83:M89" ca="1" si="15">+K83*L83</f>
        <v>390.96</v>
      </c>
      <c r="N83" s="26"/>
    </row>
    <row r="84" spans="1:14" s="1" customFormat="1" ht="15" customHeight="1" x14ac:dyDescent="0.2">
      <c r="A84" s="12" t="s">
        <v>88</v>
      </c>
      <c r="B84" s="2" t="s">
        <v>188</v>
      </c>
      <c r="C84" s="3">
        <v>475</v>
      </c>
      <c r="D84" s="3">
        <v>475</v>
      </c>
      <c r="E84" s="3">
        <v>475</v>
      </c>
      <c r="F84" s="3">
        <v>475</v>
      </c>
      <c r="G84" s="3">
        <v>501.6</v>
      </c>
      <c r="H84" s="3">
        <v>501.6</v>
      </c>
      <c r="I84" s="3">
        <v>0</v>
      </c>
      <c r="J84" s="3">
        <v>0</v>
      </c>
      <c r="K84" s="3">
        <v>2903.2</v>
      </c>
      <c r="L84" s="19">
        <f t="shared" ca="1" si="14"/>
        <v>1.5</v>
      </c>
      <c r="M84" s="3">
        <f t="shared" ca="1" si="15"/>
        <v>4354.7999999999993</v>
      </c>
      <c r="N84" s="26"/>
    </row>
    <row r="85" spans="1:14" s="1" customFormat="1" ht="15" customHeight="1" x14ac:dyDescent="0.2">
      <c r="A85" s="12" t="s">
        <v>311</v>
      </c>
      <c r="B85" s="2" t="s">
        <v>312</v>
      </c>
      <c r="C85" s="3">
        <v>1399</v>
      </c>
      <c r="D85" s="3">
        <v>1399</v>
      </c>
      <c r="E85" s="3">
        <v>1399</v>
      </c>
      <c r="F85" s="3">
        <v>1399</v>
      </c>
      <c r="G85" s="3">
        <v>1399</v>
      </c>
      <c r="H85" s="3">
        <v>1399</v>
      </c>
      <c r="I85" s="3">
        <v>1875</v>
      </c>
      <c r="J85" s="3">
        <v>1875</v>
      </c>
      <c r="K85" s="3">
        <v>12144</v>
      </c>
      <c r="L85" s="19">
        <f t="shared" ca="1" si="14"/>
        <v>1.5</v>
      </c>
      <c r="M85" s="3">
        <f t="shared" ca="1" si="15"/>
        <v>18216</v>
      </c>
      <c r="N85" s="26"/>
    </row>
    <row r="86" spans="1:14" s="1" customFormat="1" ht="15" customHeight="1" x14ac:dyDescent="0.2">
      <c r="A86" s="12" t="s">
        <v>313</v>
      </c>
      <c r="B86" s="2" t="s">
        <v>314</v>
      </c>
      <c r="C86" s="3">
        <v>79</v>
      </c>
      <c r="D86" s="3">
        <v>79</v>
      </c>
      <c r="E86" s="3">
        <v>79</v>
      </c>
      <c r="F86" s="3">
        <v>79</v>
      </c>
      <c r="G86" s="3">
        <v>79</v>
      </c>
      <c r="H86" s="3">
        <v>79</v>
      </c>
      <c r="I86" s="3">
        <v>79</v>
      </c>
      <c r="J86" s="3">
        <v>79</v>
      </c>
      <c r="K86" s="3">
        <v>632</v>
      </c>
      <c r="L86" s="19">
        <f t="shared" ca="1" si="14"/>
        <v>1.5</v>
      </c>
      <c r="M86" s="3">
        <f t="shared" ca="1" si="15"/>
        <v>948</v>
      </c>
      <c r="N86" s="26"/>
    </row>
    <row r="87" spans="1:14" s="1" customFormat="1" ht="15" customHeight="1" x14ac:dyDescent="0.2">
      <c r="A87" s="12" t="s">
        <v>315</v>
      </c>
      <c r="B87" s="2" t="s">
        <v>316</v>
      </c>
      <c r="C87" s="3">
        <v>0</v>
      </c>
      <c r="D87" s="3">
        <v>0</v>
      </c>
      <c r="E87" s="3">
        <v>0</v>
      </c>
      <c r="F87" s="3">
        <v>200</v>
      </c>
      <c r="G87" s="3">
        <v>0</v>
      </c>
      <c r="H87" s="3">
        <v>0</v>
      </c>
      <c r="I87" s="3">
        <v>200</v>
      </c>
      <c r="J87" s="3">
        <v>0</v>
      </c>
      <c r="K87" s="3">
        <v>400</v>
      </c>
      <c r="L87" s="19">
        <f t="shared" ca="1" si="14"/>
        <v>1.5</v>
      </c>
      <c r="M87" s="3">
        <f t="shared" ca="1" si="15"/>
        <v>600</v>
      </c>
      <c r="N87" s="26"/>
    </row>
    <row r="88" spans="1:14" s="1" customFormat="1" ht="15" customHeight="1" x14ac:dyDescent="0.2">
      <c r="A88" s="12" t="s">
        <v>254</v>
      </c>
      <c r="B88" s="2" t="s">
        <v>189</v>
      </c>
      <c r="C88" s="3">
        <v>1042.3800000000001</v>
      </c>
      <c r="D88" s="3">
        <v>540.33000000000004</v>
      </c>
      <c r="E88" s="3">
        <v>500.7</v>
      </c>
      <c r="F88" s="3">
        <v>882.95</v>
      </c>
      <c r="G88" s="3">
        <v>855.22</v>
      </c>
      <c r="H88" s="3">
        <v>391.6</v>
      </c>
      <c r="I88" s="3">
        <v>886.26</v>
      </c>
      <c r="J88" s="3">
        <v>1181.8900000000001</v>
      </c>
      <c r="K88" s="3">
        <v>6281.33</v>
      </c>
      <c r="L88" s="19">
        <f t="shared" ca="1" si="14"/>
        <v>1.5</v>
      </c>
      <c r="M88" s="3">
        <f t="shared" ca="1" si="15"/>
        <v>9421.994999999999</v>
      </c>
      <c r="N88" s="26"/>
    </row>
    <row r="89" spans="1:14" s="1" customFormat="1" ht="15" customHeight="1" x14ac:dyDescent="0.2">
      <c r="A89" s="12" t="s">
        <v>317</v>
      </c>
      <c r="B89" s="2" t="s">
        <v>318</v>
      </c>
      <c r="C89" s="9">
        <v>99.42</v>
      </c>
      <c r="D89" s="9">
        <v>0</v>
      </c>
      <c r="E89" s="9">
        <v>258</v>
      </c>
      <c r="F89" s="9">
        <v>251.96</v>
      </c>
      <c r="G89" s="9">
        <v>43.19</v>
      </c>
      <c r="H89" s="9">
        <v>104.61</v>
      </c>
      <c r="I89" s="9">
        <v>35.85</v>
      </c>
      <c r="J89" s="9">
        <v>0</v>
      </c>
      <c r="K89" s="9">
        <v>793.03</v>
      </c>
      <c r="L89" s="19">
        <f t="shared" ca="1" si="14"/>
        <v>1.5</v>
      </c>
      <c r="M89" s="3">
        <f t="shared" ca="1" si="15"/>
        <v>1189.5450000000001</v>
      </c>
      <c r="N89" s="26"/>
    </row>
    <row r="90" spans="1:14" s="24" customFormat="1" ht="15" customHeight="1" x14ac:dyDescent="0.2">
      <c r="A90" s="20" t="s">
        <v>89</v>
      </c>
      <c r="B90" s="21" t="s">
        <v>190</v>
      </c>
      <c r="C90" s="22">
        <v>3094.8</v>
      </c>
      <c r="D90" s="22">
        <v>2884.29</v>
      </c>
      <c r="E90" s="22">
        <v>2581.38</v>
      </c>
      <c r="F90" s="22">
        <v>3287.91</v>
      </c>
      <c r="G90" s="22">
        <v>2878.01</v>
      </c>
      <c r="H90" s="22">
        <v>2475.81</v>
      </c>
      <c r="I90" s="22">
        <v>3076.11</v>
      </c>
      <c r="J90" s="22">
        <v>3135.89</v>
      </c>
      <c r="K90" s="22">
        <v>23414.2</v>
      </c>
      <c r="L90" s="23">
        <f t="shared" ca="1" si="14"/>
        <v>1.5</v>
      </c>
      <c r="M90" s="22">
        <f ca="1">SUM(M83:M89)</f>
        <v>35121.299999999996</v>
      </c>
      <c r="N90" s="27"/>
    </row>
    <row r="91" spans="1:14" ht="15" customHeight="1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</row>
    <row r="92" spans="1:14" s="1" customFormat="1" ht="15" customHeight="1" x14ac:dyDescent="0.2">
      <c r="A92" s="12" t="s">
        <v>90</v>
      </c>
      <c r="B92" s="2" t="s">
        <v>91</v>
      </c>
      <c r="C92" s="4"/>
      <c r="D92" s="4"/>
      <c r="E92" s="4"/>
      <c r="F92" s="4"/>
      <c r="G92" s="4"/>
      <c r="H92" s="4"/>
      <c r="I92" s="4"/>
      <c r="J92" s="4"/>
      <c r="K92" s="4"/>
      <c r="L92" s="19"/>
      <c r="M92" s="4"/>
      <c r="N92" s="26"/>
    </row>
    <row r="93" spans="1:14" s="1" customFormat="1" ht="15" customHeight="1" x14ac:dyDescent="0.2">
      <c r="A93" s="12" t="s">
        <v>92</v>
      </c>
      <c r="B93" s="2" t="s">
        <v>191</v>
      </c>
      <c r="C93" s="3">
        <v>1360.79</v>
      </c>
      <c r="D93" s="3">
        <v>1346.49</v>
      </c>
      <c r="E93" s="3">
        <v>1279.1500000000001</v>
      </c>
      <c r="F93" s="3">
        <v>1453.04</v>
      </c>
      <c r="G93" s="3">
        <v>1516.27</v>
      </c>
      <c r="H93" s="3">
        <v>1642.31</v>
      </c>
      <c r="I93" s="3">
        <v>1811.61</v>
      </c>
      <c r="J93" s="3">
        <v>1639.32</v>
      </c>
      <c r="K93" s="3">
        <v>12048.98</v>
      </c>
      <c r="L93" s="19">
        <f t="shared" ref="L93:L98" ca="1" si="16">+(12/8)</f>
        <v>1.5</v>
      </c>
      <c r="M93" s="3">
        <f t="shared" ref="M93:M97" ca="1" si="17">+K93*L93</f>
        <v>18073.47</v>
      </c>
      <c r="N93" s="26"/>
    </row>
    <row r="94" spans="1:14" s="1" customFormat="1" ht="15" customHeight="1" x14ac:dyDescent="0.2">
      <c r="A94" s="12" t="s">
        <v>93</v>
      </c>
      <c r="B94" s="2" t="s">
        <v>192</v>
      </c>
      <c r="C94" s="3">
        <v>257.95999999999998</v>
      </c>
      <c r="D94" s="3">
        <v>188.66</v>
      </c>
      <c r="E94" s="3">
        <v>144.37</v>
      </c>
      <c r="F94" s="3">
        <v>279.45</v>
      </c>
      <c r="G94" s="3">
        <v>372.2</v>
      </c>
      <c r="H94" s="3">
        <v>486.18</v>
      </c>
      <c r="I94" s="3">
        <v>602.03</v>
      </c>
      <c r="J94" s="3">
        <v>821.8</v>
      </c>
      <c r="K94" s="3">
        <v>3152.65</v>
      </c>
      <c r="L94" s="19">
        <f t="shared" ca="1" si="16"/>
        <v>1.5</v>
      </c>
      <c r="M94" s="3">
        <f t="shared" ca="1" si="17"/>
        <v>4728.9750000000004</v>
      </c>
      <c r="N94" s="26"/>
    </row>
    <row r="95" spans="1:14" s="1" customFormat="1" ht="15" customHeight="1" x14ac:dyDescent="0.2">
      <c r="A95" s="12" t="s">
        <v>94</v>
      </c>
      <c r="B95" s="2" t="s">
        <v>193</v>
      </c>
      <c r="C95" s="3">
        <v>3789.81</v>
      </c>
      <c r="D95" s="3">
        <v>3700</v>
      </c>
      <c r="E95" s="3">
        <v>4664.8999999999996</v>
      </c>
      <c r="F95" s="3">
        <v>5233.96</v>
      </c>
      <c r="G95" s="3">
        <v>-890.22</v>
      </c>
      <c r="H95" s="3">
        <v>2027.73</v>
      </c>
      <c r="I95" s="3">
        <v>692.06</v>
      </c>
      <c r="J95" s="3">
        <v>1970.54</v>
      </c>
      <c r="K95" s="3">
        <v>21188.78</v>
      </c>
      <c r="L95" s="19">
        <f t="shared" ca="1" si="16"/>
        <v>1.5</v>
      </c>
      <c r="M95" s="3">
        <f t="shared" ca="1" si="17"/>
        <v>31783.17</v>
      </c>
      <c r="N95" s="26"/>
    </row>
    <row r="96" spans="1:14" s="1" customFormat="1" ht="15" customHeight="1" x14ac:dyDescent="0.2">
      <c r="A96" s="12" t="s">
        <v>95</v>
      </c>
      <c r="B96" s="2" t="s">
        <v>194</v>
      </c>
      <c r="C96" s="3">
        <v>8871.5499999999993</v>
      </c>
      <c r="D96" s="3">
        <v>8882.6</v>
      </c>
      <c r="E96" s="3">
        <v>9314.59</v>
      </c>
      <c r="F96" s="3">
        <v>10049.129999999999</v>
      </c>
      <c r="G96" s="3">
        <v>11017.69</v>
      </c>
      <c r="H96" s="3">
        <v>13283.41</v>
      </c>
      <c r="I96" s="3">
        <v>12593.58</v>
      </c>
      <c r="J96" s="3">
        <v>11867.73</v>
      </c>
      <c r="K96" s="3">
        <v>85880.28</v>
      </c>
      <c r="L96" s="19">
        <f t="shared" ca="1" si="16"/>
        <v>1.5</v>
      </c>
      <c r="M96" s="3">
        <f t="shared" ca="1" si="17"/>
        <v>128820.42</v>
      </c>
      <c r="N96" s="26"/>
    </row>
    <row r="97" spans="1:14" s="1" customFormat="1" ht="15" customHeight="1" x14ac:dyDescent="0.2">
      <c r="A97" s="12" t="s">
        <v>96</v>
      </c>
      <c r="B97" s="2" t="s">
        <v>195</v>
      </c>
      <c r="C97" s="9">
        <v>1599.69</v>
      </c>
      <c r="D97" s="9">
        <v>1599.69</v>
      </c>
      <c r="E97" s="9">
        <v>1599.69</v>
      </c>
      <c r="F97" s="9">
        <v>1647.54</v>
      </c>
      <c r="G97" s="9">
        <v>1687.53</v>
      </c>
      <c r="H97" s="9">
        <v>1768.54</v>
      </c>
      <c r="I97" s="9">
        <v>1754.94</v>
      </c>
      <c r="J97" s="9">
        <v>1579.16</v>
      </c>
      <c r="K97" s="9">
        <v>13236.78</v>
      </c>
      <c r="L97" s="19">
        <f t="shared" ca="1" si="16"/>
        <v>1.5</v>
      </c>
      <c r="M97" s="3">
        <f t="shared" ca="1" si="17"/>
        <v>19855.170000000002</v>
      </c>
      <c r="N97" s="26"/>
    </row>
    <row r="98" spans="1:14" s="24" customFormat="1" ht="15" customHeight="1" x14ac:dyDescent="0.2">
      <c r="A98" s="20" t="s">
        <v>97</v>
      </c>
      <c r="B98" s="21" t="s">
        <v>196</v>
      </c>
      <c r="C98" s="22">
        <v>15879.8</v>
      </c>
      <c r="D98" s="22">
        <v>15717.44</v>
      </c>
      <c r="E98" s="22">
        <v>17002.7</v>
      </c>
      <c r="F98" s="22">
        <v>18663.12</v>
      </c>
      <c r="G98" s="22">
        <v>13703.47</v>
      </c>
      <c r="H98" s="22">
        <v>19208.169999999998</v>
      </c>
      <c r="I98" s="22">
        <v>17454.22</v>
      </c>
      <c r="J98" s="22">
        <v>17878.55</v>
      </c>
      <c r="K98" s="22">
        <v>135507.47</v>
      </c>
      <c r="L98" s="23">
        <f t="shared" ca="1" si="16"/>
        <v>1.5</v>
      </c>
      <c r="M98" s="22">
        <f ca="1">SUM(M93:M97)</f>
        <v>203261.20500000002</v>
      </c>
      <c r="N98" s="27"/>
    </row>
    <row r="99" spans="1:14" ht="15" customHeight="1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</row>
    <row r="100" spans="1:14" s="1" customFormat="1" ht="15" customHeight="1" x14ac:dyDescent="0.2">
      <c r="A100" s="12" t="s">
        <v>98</v>
      </c>
      <c r="B100" s="2" t="s">
        <v>99</v>
      </c>
      <c r="C100" s="4"/>
      <c r="D100" s="4"/>
      <c r="E100" s="4"/>
      <c r="F100" s="4"/>
      <c r="G100" s="4"/>
      <c r="H100" s="4"/>
      <c r="I100" s="4"/>
      <c r="J100" s="4"/>
      <c r="K100" s="4"/>
      <c r="L100" s="19"/>
      <c r="M100" s="4"/>
      <c r="N100" s="26"/>
    </row>
    <row r="101" spans="1:14" s="1" customFormat="1" ht="15" customHeight="1" x14ac:dyDescent="0.2">
      <c r="A101" s="12" t="s">
        <v>255</v>
      </c>
      <c r="B101" s="2" t="s">
        <v>197</v>
      </c>
      <c r="C101" s="3">
        <v>60.8</v>
      </c>
      <c r="D101" s="3">
        <v>60.8</v>
      </c>
      <c r="E101" s="3">
        <v>60.8</v>
      </c>
      <c r="F101" s="3">
        <v>60.8</v>
      </c>
      <c r="G101" s="3">
        <v>60.8</v>
      </c>
      <c r="H101" s="3">
        <v>60.8</v>
      </c>
      <c r="I101" s="3">
        <v>60.8</v>
      </c>
      <c r="J101" s="3">
        <v>60.8</v>
      </c>
      <c r="K101" s="3">
        <v>486.4</v>
      </c>
      <c r="L101" s="19">
        <f t="shared" ref="L101:L103" ca="1" si="18">+(12/8)</f>
        <v>1.5</v>
      </c>
      <c r="M101" s="3">
        <f t="shared" ref="M101:M102" ca="1" si="19">+K101*L101</f>
        <v>729.59999999999991</v>
      </c>
      <c r="N101" s="26"/>
    </row>
    <row r="102" spans="1:14" s="1" customFormat="1" ht="15" customHeight="1" x14ac:dyDescent="0.2">
      <c r="A102" s="12" t="s">
        <v>100</v>
      </c>
      <c r="B102" s="2" t="s">
        <v>198</v>
      </c>
      <c r="C102" s="9">
        <v>589.20000000000005</v>
      </c>
      <c r="D102" s="9">
        <v>589.20000000000005</v>
      </c>
      <c r="E102" s="9">
        <v>589.20000000000005</v>
      </c>
      <c r="F102" s="9">
        <v>589.20000000000005</v>
      </c>
      <c r="G102" s="9">
        <v>589.20000000000005</v>
      </c>
      <c r="H102" s="9">
        <v>589.20000000000005</v>
      </c>
      <c r="I102" s="9">
        <v>589.20000000000005</v>
      </c>
      <c r="J102" s="9">
        <v>589.20000000000005</v>
      </c>
      <c r="K102" s="9">
        <v>4713.6000000000004</v>
      </c>
      <c r="L102" s="19">
        <f t="shared" ca="1" si="18"/>
        <v>1.5</v>
      </c>
      <c r="M102" s="3">
        <f t="shared" ca="1" si="19"/>
        <v>7070.4000000000005</v>
      </c>
      <c r="N102" s="26"/>
    </row>
    <row r="103" spans="1:14" s="24" customFormat="1" ht="15" customHeight="1" x14ac:dyDescent="0.2">
      <c r="A103" s="20" t="s">
        <v>101</v>
      </c>
      <c r="B103" s="21" t="s">
        <v>199</v>
      </c>
      <c r="C103" s="22">
        <v>650</v>
      </c>
      <c r="D103" s="22">
        <v>650</v>
      </c>
      <c r="E103" s="22">
        <v>650</v>
      </c>
      <c r="F103" s="22">
        <v>650</v>
      </c>
      <c r="G103" s="22">
        <v>650</v>
      </c>
      <c r="H103" s="22">
        <v>650</v>
      </c>
      <c r="I103" s="22">
        <v>650</v>
      </c>
      <c r="J103" s="22">
        <v>650</v>
      </c>
      <c r="K103" s="22">
        <v>5200</v>
      </c>
      <c r="L103" s="23">
        <f t="shared" ca="1" si="18"/>
        <v>1.5</v>
      </c>
      <c r="M103" s="22">
        <f ca="1">SUM(M101:M102)</f>
        <v>7800</v>
      </c>
      <c r="N103" s="27"/>
    </row>
    <row r="104" spans="1:14" ht="15" customHeight="1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</row>
    <row r="105" spans="1:14" s="1" customFormat="1" ht="15" customHeight="1" x14ac:dyDescent="0.2">
      <c r="A105" s="12" t="s">
        <v>102</v>
      </c>
      <c r="B105" s="2" t="s">
        <v>103</v>
      </c>
      <c r="C105" s="4"/>
      <c r="D105" s="4"/>
      <c r="E105" s="4"/>
      <c r="F105" s="4"/>
      <c r="G105" s="4"/>
      <c r="H105" s="4"/>
      <c r="I105" s="4"/>
      <c r="J105" s="4"/>
      <c r="K105" s="4"/>
      <c r="L105" s="19"/>
      <c r="M105" s="4"/>
      <c r="N105" s="26"/>
    </row>
    <row r="106" spans="1:14" s="1" customFormat="1" ht="15" customHeight="1" x14ac:dyDescent="0.2">
      <c r="A106" s="12" t="s">
        <v>280</v>
      </c>
      <c r="B106" s="2" t="s">
        <v>281</v>
      </c>
      <c r="C106" s="3">
        <v>103.79</v>
      </c>
      <c r="D106" s="3">
        <v>103.79</v>
      </c>
      <c r="E106" s="3">
        <v>103.79</v>
      </c>
      <c r="F106" s="3">
        <v>223.79</v>
      </c>
      <c r="G106" s="3">
        <v>114.93</v>
      </c>
      <c r="H106" s="3">
        <v>103.79</v>
      </c>
      <c r="I106" s="3">
        <v>103.79</v>
      </c>
      <c r="J106" s="3">
        <v>103.79</v>
      </c>
      <c r="K106" s="3">
        <v>961.46</v>
      </c>
      <c r="L106" s="19">
        <f t="shared" ref="L106:L111" ca="1" si="20">+(12/8)</f>
        <v>1.5</v>
      </c>
      <c r="M106" s="3">
        <f t="shared" ref="M106:M110" ca="1" si="21">+K106*L106</f>
        <v>1442.19</v>
      </c>
      <c r="N106" s="26"/>
    </row>
    <row r="107" spans="1:14" s="1" customFormat="1" ht="15" customHeight="1" x14ac:dyDescent="0.2">
      <c r="A107" s="12" t="s">
        <v>256</v>
      </c>
      <c r="B107" s="2" t="s">
        <v>200</v>
      </c>
      <c r="C107" s="3">
        <v>500</v>
      </c>
      <c r="D107" s="3">
        <v>0</v>
      </c>
      <c r="E107" s="3">
        <v>300</v>
      </c>
      <c r="F107" s="3">
        <v>0</v>
      </c>
      <c r="G107" s="3">
        <v>125</v>
      </c>
      <c r="H107" s="3">
        <v>845</v>
      </c>
      <c r="I107" s="3">
        <v>385</v>
      </c>
      <c r="J107" s="3">
        <v>486.83</v>
      </c>
      <c r="K107" s="3">
        <v>2641.83</v>
      </c>
      <c r="L107" s="19">
        <f t="shared" ca="1" si="20"/>
        <v>1.5</v>
      </c>
      <c r="M107" s="3">
        <f t="shared" ca="1" si="21"/>
        <v>3962.7449999999999</v>
      </c>
      <c r="N107" s="26"/>
    </row>
    <row r="108" spans="1:14" s="1" customFormat="1" ht="15" customHeight="1" x14ac:dyDescent="0.2">
      <c r="A108" s="12" t="s">
        <v>294</v>
      </c>
      <c r="B108" s="2" t="s">
        <v>295</v>
      </c>
      <c r="C108" s="3">
        <v>0</v>
      </c>
      <c r="D108" s="3">
        <v>0</v>
      </c>
      <c r="E108" s="3">
        <v>2000</v>
      </c>
      <c r="F108" s="3">
        <v>0</v>
      </c>
      <c r="G108" s="3">
        <v>300</v>
      </c>
      <c r="H108" s="3">
        <v>0</v>
      </c>
      <c r="I108" s="3">
        <v>1025</v>
      </c>
      <c r="J108" s="3">
        <v>0</v>
      </c>
      <c r="K108" s="3">
        <v>3325</v>
      </c>
      <c r="L108" s="19">
        <f t="shared" ca="1" si="20"/>
        <v>1.5</v>
      </c>
      <c r="M108" s="3">
        <f t="shared" ca="1" si="21"/>
        <v>4987.5</v>
      </c>
      <c r="N108" s="26"/>
    </row>
    <row r="109" spans="1:14" s="1" customFormat="1" ht="15" customHeight="1" x14ac:dyDescent="0.2">
      <c r="A109" s="12" t="s">
        <v>104</v>
      </c>
      <c r="B109" s="2" t="s">
        <v>201</v>
      </c>
      <c r="C109" s="3">
        <v>2200</v>
      </c>
      <c r="D109" s="3">
        <v>2200</v>
      </c>
      <c r="E109" s="3">
        <v>2200</v>
      </c>
      <c r="F109" s="3">
        <v>2200</v>
      </c>
      <c r="G109" s="3">
        <v>2200</v>
      </c>
      <c r="H109" s="3">
        <v>2200</v>
      </c>
      <c r="I109" s="3">
        <v>2200</v>
      </c>
      <c r="J109" s="3">
        <v>2200</v>
      </c>
      <c r="K109" s="3">
        <v>17600</v>
      </c>
      <c r="L109" s="19">
        <f t="shared" ca="1" si="20"/>
        <v>1.5</v>
      </c>
      <c r="M109" s="3">
        <f t="shared" ca="1" si="21"/>
        <v>26400</v>
      </c>
      <c r="N109" s="26"/>
    </row>
    <row r="110" spans="1:14" s="1" customFormat="1" ht="15" customHeight="1" x14ac:dyDescent="0.2">
      <c r="A110" s="12" t="s">
        <v>105</v>
      </c>
      <c r="B110" s="2" t="s">
        <v>202</v>
      </c>
      <c r="C110" s="9">
        <v>400</v>
      </c>
      <c r="D110" s="9">
        <v>400</v>
      </c>
      <c r="E110" s="9">
        <v>350</v>
      </c>
      <c r="F110" s="9">
        <v>235</v>
      </c>
      <c r="G110" s="9">
        <v>328.75</v>
      </c>
      <c r="H110" s="9">
        <v>-180</v>
      </c>
      <c r="I110" s="9">
        <v>840</v>
      </c>
      <c r="J110" s="9">
        <v>600</v>
      </c>
      <c r="K110" s="9">
        <v>2973.75</v>
      </c>
      <c r="L110" s="19">
        <f t="shared" ca="1" si="20"/>
        <v>1.5</v>
      </c>
      <c r="M110" s="3">
        <f t="shared" ca="1" si="21"/>
        <v>4460.625</v>
      </c>
      <c r="N110" s="26"/>
    </row>
    <row r="111" spans="1:14" s="24" customFormat="1" ht="15" customHeight="1" x14ac:dyDescent="0.2">
      <c r="A111" s="20" t="s">
        <v>106</v>
      </c>
      <c r="B111" s="21" t="s">
        <v>204</v>
      </c>
      <c r="C111" s="22">
        <v>3203.79</v>
      </c>
      <c r="D111" s="22">
        <v>2703.79</v>
      </c>
      <c r="E111" s="22">
        <v>4953.79</v>
      </c>
      <c r="F111" s="22">
        <v>2658.79</v>
      </c>
      <c r="G111" s="22">
        <v>3068.68</v>
      </c>
      <c r="H111" s="22">
        <v>2968.79</v>
      </c>
      <c r="I111" s="22">
        <v>4553.79</v>
      </c>
      <c r="J111" s="22">
        <v>3390.62</v>
      </c>
      <c r="K111" s="22">
        <v>27502.04</v>
      </c>
      <c r="L111" s="23">
        <f t="shared" ca="1" si="20"/>
        <v>1.5</v>
      </c>
      <c r="M111" s="22">
        <f ca="1">SUM(M106:M110)</f>
        <v>41253.06</v>
      </c>
      <c r="N111" s="27"/>
    </row>
    <row r="112" spans="1:14" ht="15" customHeight="1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</row>
    <row r="113" spans="1:14" s="1" customFormat="1" ht="15" customHeight="1" x14ac:dyDescent="0.2">
      <c r="A113" s="12" t="s">
        <v>107</v>
      </c>
      <c r="B113" s="2" t="s">
        <v>108</v>
      </c>
      <c r="C113" s="4"/>
      <c r="D113" s="4"/>
      <c r="E113" s="4"/>
      <c r="F113" s="4"/>
      <c r="G113" s="4"/>
      <c r="H113" s="4"/>
      <c r="I113" s="4"/>
      <c r="J113" s="4"/>
      <c r="K113" s="4"/>
      <c r="L113" s="19"/>
      <c r="M113" s="4"/>
      <c r="N113" s="26"/>
    </row>
    <row r="114" spans="1:14" s="1" customFormat="1" ht="15" customHeight="1" x14ac:dyDescent="0.2">
      <c r="A114" s="12" t="s">
        <v>109</v>
      </c>
      <c r="B114" s="2" t="s">
        <v>205</v>
      </c>
      <c r="C114" s="3">
        <v>180.92</v>
      </c>
      <c r="D114" s="3">
        <v>0</v>
      </c>
      <c r="E114" s="3">
        <v>0</v>
      </c>
      <c r="F114" s="3">
        <v>57.92</v>
      </c>
      <c r="G114" s="3">
        <v>415.05</v>
      </c>
      <c r="H114" s="3">
        <v>0</v>
      </c>
      <c r="I114" s="3">
        <v>142.44</v>
      </c>
      <c r="J114" s="3">
        <v>410.3</v>
      </c>
      <c r="K114" s="3">
        <v>1206.6300000000001</v>
      </c>
      <c r="L114" s="19">
        <f t="shared" ref="L114:L123" ca="1" si="22">+(12/8)</f>
        <v>1.5</v>
      </c>
      <c r="M114" s="3">
        <f t="shared" ref="M114:M122" ca="1" si="23">+K114*L114</f>
        <v>1809.9450000000002</v>
      </c>
      <c r="N114" s="26"/>
    </row>
    <row r="115" spans="1:14" s="1" customFormat="1" ht="15" customHeight="1" x14ac:dyDescent="0.2">
      <c r="A115" s="12" t="s">
        <v>319</v>
      </c>
      <c r="B115" s="2" t="s">
        <v>320</v>
      </c>
      <c r="C115" s="3">
        <v>0</v>
      </c>
      <c r="D115" s="3">
        <v>115</v>
      </c>
      <c r="E115" s="3">
        <v>0</v>
      </c>
      <c r="F115" s="3">
        <v>75</v>
      </c>
      <c r="G115" s="3">
        <v>125</v>
      </c>
      <c r="H115" s="3">
        <v>35</v>
      </c>
      <c r="I115" s="3">
        <v>75</v>
      </c>
      <c r="J115" s="3">
        <v>0</v>
      </c>
      <c r="K115" s="3">
        <v>425</v>
      </c>
      <c r="L115" s="19">
        <f t="shared" ca="1" si="22"/>
        <v>1.5</v>
      </c>
      <c r="M115" s="3">
        <f t="shared" ca="1" si="23"/>
        <v>637.5</v>
      </c>
      <c r="N115" s="26"/>
    </row>
    <row r="116" spans="1:14" s="1" customFormat="1" ht="15" customHeight="1" x14ac:dyDescent="0.2">
      <c r="A116" s="12" t="s">
        <v>110</v>
      </c>
      <c r="B116" s="2" t="s">
        <v>206</v>
      </c>
      <c r="C116" s="3">
        <v>170.33</v>
      </c>
      <c r="D116" s="3">
        <v>153.24</v>
      </c>
      <c r="E116" s="3">
        <v>158.86000000000001</v>
      </c>
      <c r="F116" s="3">
        <v>215.42</v>
      </c>
      <c r="G116" s="3">
        <v>265.11</v>
      </c>
      <c r="H116" s="3">
        <v>0</v>
      </c>
      <c r="I116" s="3">
        <v>256.77</v>
      </c>
      <c r="J116" s="3">
        <v>89.8</v>
      </c>
      <c r="K116" s="3">
        <v>1309.53</v>
      </c>
      <c r="L116" s="19">
        <f t="shared" ca="1" si="22"/>
        <v>1.5</v>
      </c>
      <c r="M116" s="3">
        <f t="shared" ca="1" si="23"/>
        <v>1964.2950000000001</v>
      </c>
      <c r="N116" s="26"/>
    </row>
    <row r="117" spans="1:14" s="1" customFormat="1" ht="15" customHeight="1" x14ac:dyDescent="0.2">
      <c r="A117" s="12" t="s">
        <v>111</v>
      </c>
      <c r="B117" s="2" t="s">
        <v>207</v>
      </c>
      <c r="C117" s="3">
        <v>120.45</v>
      </c>
      <c r="D117" s="3">
        <v>237.1</v>
      </c>
      <c r="E117" s="3">
        <v>67.510000000000005</v>
      </c>
      <c r="F117" s="3">
        <v>603.78</v>
      </c>
      <c r="G117" s="3">
        <v>113.93</v>
      </c>
      <c r="H117" s="3">
        <v>0</v>
      </c>
      <c r="I117" s="3">
        <v>271.72000000000003</v>
      </c>
      <c r="J117" s="3">
        <v>21.08</v>
      </c>
      <c r="K117" s="3">
        <v>1435.57</v>
      </c>
      <c r="L117" s="19">
        <f t="shared" ca="1" si="22"/>
        <v>1.5</v>
      </c>
      <c r="M117" s="3">
        <f t="shared" ca="1" si="23"/>
        <v>2153.355</v>
      </c>
      <c r="N117" s="26"/>
    </row>
    <row r="118" spans="1:14" s="1" customFormat="1" ht="15" customHeight="1" x14ac:dyDescent="0.2">
      <c r="A118" s="12" t="s">
        <v>112</v>
      </c>
      <c r="B118" s="2" t="s">
        <v>208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651.82000000000005</v>
      </c>
      <c r="I118" s="3">
        <v>0</v>
      </c>
      <c r="J118" s="3">
        <v>85</v>
      </c>
      <c r="K118" s="3">
        <v>736.82</v>
      </c>
      <c r="L118" s="19">
        <f t="shared" ca="1" si="22"/>
        <v>1.5</v>
      </c>
      <c r="M118" s="3">
        <f t="shared" ca="1" si="23"/>
        <v>1105.23</v>
      </c>
      <c r="N118" s="26"/>
    </row>
    <row r="119" spans="1:14" s="1" customFormat="1" ht="15" customHeight="1" x14ac:dyDescent="0.2">
      <c r="A119" s="12" t="s">
        <v>267</v>
      </c>
      <c r="B119" s="2" t="s">
        <v>268</v>
      </c>
      <c r="C119" s="3">
        <v>720</v>
      </c>
      <c r="D119" s="3">
        <v>1260</v>
      </c>
      <c r="E119" s="3">
        <v>720</v>
      </c>
      <c r="F119" s="3">
        <v>360</v>
      </c>
      <c r="G119" s="3">
        <v>540</v>
      </c>
      <c r="H119" s="3">
        <v>1080</v>
      </c>
      <c r="I119" s="3">
        <v>720</v>
      </c>
      <c r="J119" s="3">
        <v>900</v>
      </c>
      <c r="K119" s="3">
        <v>6300</v>
      </c>
      <c r="L119" s="19">
        <f t="shared" ca="1" si="22"/>
        <v>1.5</v>
      </c>
      <c r="M119" s="3">
        <f t="shared" ca="1" si="23"/>
        <v>9450</v>
      </c>
      <c r="N119" s="26"/>
    </row>
    <row r="120" spans="1:14" s="1" customFormat="1" ht="15" customHeight="1" x14ac:dyDescent="0.2">
      <c r="A120" s="12" t="s">
        <v>257</v>
      </c>
      <c r="B120" s="2" t="s">
        <v>209</v>
      </c>
      <c r="C120" s="3">
        <v>0</v>
      </c>
      <c r="D120" s="3">
        <v>0</v>
      </c>
      <c r="E120" s="3">
        <v>60.25</v>
      </c>
      <c r="F120" s="3">
        <v>136.02000000000001</v>
      </c>
      <c r="G120" s="3">
        <v>50.49</v>
      </c>
      <c r="H120" s="3">
        <v>110.23</v>
      </c>
      <c r="I120" s="3">
        <v>64.28</v>
      </c>
      <c r="J120" s="3">
        <v>91.51</v>
      </c>
      <c r="K120" s="3">
        <v>512.78</v>
      </c>
      <c r="L120" s="19">
        <f t="shared" ca="1" si="22"/>
        <v>1.5</v>
      </c>
      <c r="M120" s="3">
        <f t="shared" ca="1" si="23"/>
        <v>769.17</v>
      </c>
      <c r="N120" s="26"/>
    </row>
    <row r="121" spans="1:14" s="1" customFormat="1" ht="15" customHeight="1" x14ac:dyDescent="0.2">
      <c r="A121" s="12" t="s">
        <v>113</v>
      </c>
      <c r="B121" s="2" t="s">
        <v>210</v>
      </c>
      <c r="C121" s="3">
        <v>1010.19</v>
      </c>
      <c r="D121" s="3">
        <v>420.91</v>
      </c>
      <c r="E121" s="3">
        <v>829.22</v>
      </c>
      <c r="F121" s="3">
        <v>932.77</v>
      </c>
      <c r="G121" s="3">
        <v>819</v>
      </c>
      <c r="H121" s="3">
        <v>892.54</v>
      </c>
      <c r="I121" s="3">
        <v>893.16</v>
      </c>
      <c r="J121" s="3">
        <v>820.07</v>
      </c>
      <c r="K121" s="3">
        <v>6617.86</v>
      </c>
      <c r="L121" s="19">
        <f t="shared" ca="1" si="22"/>
        <v>1.5</v>
      </c>
      <c r="M121" s="3">
        <f t="shared" ca="1" si="23"/>
        <v>9926.7899999999991</v>
      </c>
      <c r="N121" s="26"/>
    </row>
    <row r="122" spans="1:14" s="1" customFormat="1" ht="15" customHeight="1" x14ac:dyDescent="0.2">
      <c r="A122" s="12" t="s">
        <v>296</v>
      </c>
      <c r="B122" s="2" t="s">
        <v>297</v>
      </c>
      <c r="C122" s="9">
        <v>22.91</v>
      </c>
      <c r="D122" s="9">
        <v>0</v>
      </c>
      <c r="E122" s="9">
        <v>675</v>
      </c>
      <c r="F122" s="9">
        <v>28.34</v>
      </c>
      <c r="G122" s="9">
        <v>0</v>
      </c>
      <c r="H122" s="9">
        <v>175</v>
      </c>
      <c r="I122" s="9">
        <v>12.21</v>
      </c>
      <c r="J122" s="9">
        <v>0</v>
      </c>
      <c r="K122" s="9">
        <v>913.46</v>
      </c>
      <c r="L122" s="19">
        <f t="shared" ca="1" si="22"/>
        <v>1.5</v>
      </c>
      <c r="M122" s="3">
        <f t="shared" ca="1" si="23"/>
        <v>1370.19</v>
      </c>
      <c r="N122" s="26"/>
    </row>
    <row r="123" spans="1:14" s="24" customFormat="1" ht="15" customHeight="1" x14ac:dyDescent="0.2">
      <c r="A123" s="20" t="s">
        <v>114</v>
      </c>
      <c r="B123" s="21" t="s">
        <v>211</v>
      </c>
      <c r="C123" s="22">
        <v>2224.8000000000002</v>
      </c>
      <c r="D123" s="22">
        <v>2186.25</v>
      </c>
      <c r="E123" s="22">
        <v>2510.84</v>
      </c>
      <c r="F123" s="22">
        <v>2409.25</v>
      </c>
      <c r="G123" s="22">
        <v>2328.58</v>
      </c>
      <c r="H123" s="22">
        <v>2944.59</v>
      </c>
      <c r="I123" s="22">
        <v>2435.58</v>
      </c>
      <c r="J123" s="22">
        <v>2417.7600000000002</v>
      </c>
      <c r="K123" s="22">
        <v>19457.650000000001</v>
      </c>
      <c r="L123" s="23">
        <f t="shared" ca="1" si="22"/>
        <v>1.5</v>
      </c>
      <c r="M123" s="22">
        <f ca="1">SUM(M114:M122)</f>
        <v>29186.474999999995</v>
      </c>
      <c r="N123" s="27"/>
    </row>
    <row r="124" spans="1:14" ht="15" customHeight="1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</row>
    <row r="125" spans="1:14" s="1" customFormat="1" ht="15" customHeight="1" x14ac:dyDescent="0.2">
      <c r="A125" s="12" t="s">
        <v>115</v>
      </c>
      <c r="B125" s="2" t="s">
        <v>116</v>
      </c>
      <c r="C125" s="4"/>
      <c r="D125" s="4"/>
      <c r="E125" s="4"/>
      <c r="F125" s="4"/>
      <c r="G125" s="4"/>
      <c r="H125" s="4"/>
      <c r="I125" s="4"/>
      <c r="J125" s="4"/>
      <c r="K125" s="4"/>
      <c r="L125" s="19"/>
      <c r="M125" s="4"/>
      <c r="N125" s="26"/>
    </row>
    <row r="126" spans="1:14" s="1" customFormat="1" ht="15" customHeight="1" x14ac:dyDescent="0.2">
      <c r="A126" s="12" t="s">
        <v>298</v>
      </c>
      <c r="B126" s="2" t="s">
        <v>299</v>
      </c>
      <c r="C126" s="3">
        <v>265.81</v>
      </c>
      <c r="D126" s="3">
        <v>282.29000000000002</v>
      </c>
      <c r="E126" s="3">
        <v>0</v>
      </c>
      <c r="F126" s="3">
        <v>322.70999999999998</v>
      </c>
      <c r="G126" s="3">
        <v>115.18</v>
      </c>
      <c r="H126" s="3">
        <v>0</v>
      </c>
      <c r="I126" s="3">
        <v>237.88</v>
      </c>
      <c r="J126" s="3">
        <v>235.62</v>
      </c>
      <c r="K126" s="3">
        <v>1459.49</v>
      </c>
      <c r="L126" s="19">
        <f t="shared" ref="L126:L131" ca="1" si="24">+(12/8)</f>
        <v>1.5</v>
      </c>
      <c r="M126" s="3">
        <f t="shared" ref="M126:M130" ca="1" si="25">+K126*L126</f>
        <v>2189.2350000000001</v>
      </c>
      <c r="N126" s="26"/>
    </row>
    <row r="127" spans="1:14" s="1" customFormat="1" ht="15" customHeight="1" x14ac:dyDescent="0.2">
      <c r="A127" s="12" t="s">
        <v>300</v>
      </c>
      <c r="B127" s="2" t="s">
        <v>301</v>
      </c>
      <c r="C127" s="3">
        <v>350</v>
      </c>
      <c r="D127" s="3">
        <v>325</v>
      </c>
      <c r="E127" s="3">
        <v>1000</v>
      </c>
      <c r="F127" s="3">
        <v>0</v>
      </c>
      <c r="G127" s="3">
        <v>0</v>
      </c>
      <c r="H127" s="3">
        <v>137.02000000000001</v>
      </c>
      <c r="I127" s="3">
        <v>0</v>
      </c>
      <c r="J127" s="3">
        <v>0</v>
      </c>
      <c r="K127" s="3">
        <v>1812.02</v>
      </c>
      <c r="L127" s="19">
        <f t="shared" ca="1" si="24"/>
        <v>1.5</v>
      </c>
      <c r="M127" s="3">
        <f t="shared" ca="1" si="25"/>
        <v>2718.0299999999997</v>
      </c>
      <c r="N127" s="26"/>
    </row>
    <row r="128" spans="1:14" s="1" customFormat="1" ht="15" customHeight="1" x14ac:dyDescent="0.2">
      <c r="A128" s="12" t="s">
        <v>6</v>
      </c>
      <c r="B128" s="2" t="s">
        <v>7</v>
      </c>
      <c r="C128" s="3">
        <v>162.11000000000001</v>
      </c>
      <c r="D128" s="3">
        <v>50.78</v>
      </c>
      <c r="E128" s="3">
        <v>0</v>
      </c>
      <c r="F128" s="3">
        <v>0</v>
      </c>
      <c r="G128" s="3">
        <v>8.6300000000000008</v>
      </c>
      <c r="H128" s="3">
        <v>179.28</v>
      </c>
      <c r="I128" s="3">
        <v>0</v>
      </c>
      <c r="J128" s="3">
        <v>438.1</v>
      </c>
      <c r="K128" s="3">
        <v>838.9</v>
      </c>
      <c r="L128" s="19">
        <f t="shared" ca="1" si="24"/>
        <v>1.5</v>
      </c>
      <c r="M128" s="3">
        <f t="shared" ca="1" si="25"/>
        <v>1258.3499999999999</v>
      </c>
      <c r="N128" s="26"/>
    </row>
    <row r="129" spans="1:14" s="1" customFormat="1" ht="15" customHeight="1" x14ac:dyDescent="0.2">
      <c r="A129" s="12" t="s">
        <v>117</v>
      </c>
      <c r="B129" s="2" t="s">
        <v>212</v>
      </c>
      <c r="C129" s="3">
        <v>0</v>
      </c>
      <c r="D129" s="3">
        <v>147.29</v>
      </c>
      <c r="E129" s="3">
        <v>156.51</v>
      </c>
      <c r="F129" s="3">
        <v>6.45</v>
      </c>
      <c r="G129" s="3">
        <v>339.3</v>
      </c>
      <c r="H129" s="3">
        <v>536.23</v>
      </c>
      <c r="I129" s="3">
        <v>399.9</v>
      </c>
      <c r="J129" s="3">
        <v>53.82</v>
      </c>
      <c r="K129" s="3">
        <v>1639.5</v>
      </c>
      <c r="L129" s="19">
        <f t="shared" ca="1" si="24"/>
        <v>1.5</v>
      </c>
      <c r="M129" s="3">
        <f t="shared" ca="1" si="25"/>
        <v>2459.25</v>
      </c>
      <c r="N129" s="26"/>
    </row>
    <row r="130" spans="1:14" s="1" customFormat="1" ht="15" customHeight="1" x14ac:dyDescent="0.2">
      <c r="A130" s="12" t="s">
        <v>118</v>
      </c>
      <c r="B130" s="2" t="s">
        <v>213</v>
      </c>
      <c r="C130" s="9">
        <v>65.150000000000006</v>
      </c>
      <c r="D130" s="9">
        <v>309.93</v>
      </c>
      <c r="E130" s="9">
        <v>143.97</v>
      </c>
      <c r="F130" s="9">
        <v>187.78</v>
      </c>
      <c r="G130" s="9">
        <v>70.78</v>
      </c>
      <c r="H130" s="9">
        <v>163.83000000000001</v>
      </c>
      <c r="I130" s="9">
        <v>131.93</v>
      </c>
      <c r="J130" s="9">
        <v>146.66999999999999</v>
      </c>
      <c r="K130" s="9">
        <v>1220.04</v>
      </c>
      <c r="L130" s="19">
        <f t="shared" ca="1" si="24"/>
        <v>1.5</v>
      </c>
      <c r="M130" s="3">
        <f t="shared" ca="1" si="25"/>
        <v>1830.06</v>
      </c>
      <c r="N130" s="26"/>
    </row>
    <row r="131" spans="1:14" s="24" customFormat="1" ht="15" customHeight="1" x14ac:dyDescent="0.2">
      <c r="A131" s="20" t="s">
        <v>119</v>
      </c>
      <c r="B131" s="21" t="s">
        <v>214</v>
      </c>
      <c r="C131" s="22">
        <v>843.07</v>
      </c>
      <c r="D131" s="22">
        <v>1115.29</v>
      </c>
      <c r="E131" s="22">
        <v>1300.48</v>
      </c>
      <c r="F131" s="22">
        <v>516.94000000000005</v>
      </c>
      <c r="G131" s="22">
        <v>533.89</v>
      </c>
      <c r="H131" s="22">
        <v>1016.36</v>
      </c>
      <c r="I131" s="22">
        <v>769.71</v>
      </c>
      <c r="J131" s="22">
        <v>874.21</v>
      </c>
      <c r="K131" s="22">
        <v>6969.95</v>
      </c>
      <c r="L131" s="23">
        <f t="shared" ca="1" si="24"/>
        <v>1.5</v>
      </c>
      <c r="M131" s="22">
        <f ca="1">SUM(M126:M130)</f>
        <v>10454.924999999999</v>
      </c>
      <c r="N131" s="27"/>
    </row>
    <row r="132" spans="1:14" ht="15" customHeight="1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</row>
    <row r="133" spans="1:14" s="1" customFormat="1" ht="15" customHeight="1" x14ac:dyDescent="0.2">
      <c r="A133" s="12" t="s">
        <v>120</v>
      </c>
      <c r="B133" s="2" t="s">
        <v>121</v>
      </c>
      <c r="C133" s="4"/>
      <c r="D133" s="4"/>
      <c r="E133" s="4"/>
      <c r="F133" s="4"/>
      <c r="G133" s="4"/>
      <c r="H133" s="4"/>
      <c r="I133" s="4"/>
      <c r="J133" s="4"/>
      <c r="K133" s="4"/>
      <c r="L133" s="19"/>
      <c r="M133" s="4"/>
      <c r="N133" s="26"/>
    </row>
    <row r="134" spans="1:14" s="1" customFormat="1" ht="15" customHeight="1" x14ac:dyDescent="0.2">
      <c r="A134" s="12" t="s">
        <v>122</v>
      </c>
      <c r="B134" s="2" t="s">
        <v>215</v>
      </c>
      <c r="C134" s="3">
        <v>135</v>
      </c>
      <c r="D134" s="3">
        <v>305</v>
      </c>
      <c r="E134" s="3">
        <v>135</v>
      </c>
      <c r="F134" s="3">
        <v>385</v>
      </c>
      <c r="G134" s="3">
        <v>135</v>
      </c>
      <c r="H134" s="3">
        <v>135</v>
      </c>
      <c r="I134" s="3">
        <v>135</v>
      </c>
      <c r="J134" s="3">
        <v>180</v>
      </c>
      <c r="K134" s="3">
        <v>1545</v>
      </c>
      <c r="L134" s="19">
        <f t="shared" ref="L134:L140" ca="1" si="26">+(12/8)</f>
        <v>1.5</v>
      </c>
      <c r="M134" s="3">
        <f t="shared" ref="M134:M139" ca="1" si="27">+K134*L134</f>
        <v>2317.5</v>
      </c>
      <c r="N134" s="26"/>
    </row>
    <row r="135" spans="1:14" s="1" customFormat="1" ht="15" customHeight="1" x14ac:dyDescent="0.2">
      <c r="A135" s="12" t="s">
        <v>321</v>
      </c>
      <c r="B135" s="2" t="s">
        <v>322</v>
      </c>
      <c r="C135" s="3">
        <v>0</v>
      </c>
      <c r="D135" s="3">
        <v>204.09</v>
      </c>
      <c r="E135" s="3">
        <v>373</v>
      </c>
      <c r="F135" s="3">
        <v>0</v>
      </c>
      <c r="G135" s="3">
        <v>0</v>
      </c>
      <c r="H135" s="3">
        <v>0</v>
      </c>
      <c r="I135" s="3">
        <v>142.06</v>
      </c>
      <c r="J135" s="3">
        <v>0</v>
      </c>
      <c r="K135" s="3">
        <v>719.15</v>
      </c>
      <c r="L135" s="19">
        <f t="shared" ca="1" si="26"/>
        <v>1.5</v>
      </c>
      <c r="M135" s="3">
        <f t="shared" ca="1" si="27"/>
        <v>1078.7249999999999</v>
      </c>
      <c r="N135" s="26"/>
    </row>
    <row r="136" spans="1:14" s="1" customFormat="1" ht="15" customHeight="1" x14ac:dyDescent="0.2">
      <c r="A136" s="12" t="s">
        <v>123</v>
      </c>
      <c r="B136" s="2" t="s">
        <v>216</v>
      </c>
      <c r="C136" s="3">
        <v>2507.83</v>
      </c>
      <c r="D136" s="3">
        <v>959.32</v>
      </c>
      <c r="E136" s="3">
        <v>0</v>
      </c>
      <c r="F136" s="3">
        <v>506.63</v>
      </c>
      <c r="G136" s="3">
        <v>888.08</v>
      </c>
      <c r="H136" s="3">
        <v>605.13</v>
      </c>
      <c r="I136" s="3">
        <v>1410.37</v>
      </c>
      <c r="J136" s="3">
        <v>1227.32</v>
      </c>
      <c r="K136" s="3">
        <v>8104.68</v>
      </c>
      <c r="L136" s="19">
        <f t="shared" ca="1" si="26"/>
        <v>1.5</v>
      </c>
      <c r="M136" s="3">
        <f t="shared" ca="1" si="27"/>
        <v>12157.02</v>
      </c>
      <c r="N136" s="26"/>
    </row>
    <row r="137" spans="1:14" s="1" customFormat="1" ht="15" customHeight="1" x14ac:dyDescent="0.2">
      <c r="A137" s="12" t="s">
        <v>124</v>
      </c>
      <c r="B137" s="2" t="s">
        <v>217</v>
      </c>
      <c r="C137" s="3">
        <v>0</v>
      </c>
      <c r="D137" s="3">
        <v>0</v>
      </c>
      <c r="E137" s="3">
        <v>225.23</v>
      </c>
      <c r="F137" s="3">
        <v>0</v>
      </c>
      <c r="G137" s="3">
        <v>176.35</v>
      </c>
      <c r="H137" s="3">
        <v>93.54</v>
      </c>
      <c r="I137" s="3">
        <v>0</v>
      </c>
      <c r="J137" s="3">
        <v>44.3</v>
      </c>
      <c r="K137" s="3">
        <v>539.41999999999996</v>
      </c>
      <c r="L137" s="19">
        <f t="shared" ca="1" si="26"/>
        <v>1.5</v>
      </c>
      <c r="M137" s="3">
        <f t="shared" ca="1" si="27"/>
        <v>809.12999999999988</v>
      </c>
      <c r="N137" s="26"/>
    </row>
    <row r="138" spans="1:14" s="1" customFormat="1" ht="15" customHeight="1" x14ac:dyDescent="0.2">
      <c r="A138" s="12" t="s">
        <v>302</v>
      </c>
      <c r="B138" s="2" t="s">
        <v>303</v>
      </c>
      <c r="C138" s="3">
        <v>288.95999999999998</v>
      </c>
      <c r="D138" s="3">
        <v>64.06</v>
      </c>
      <c r="E138" s="3">
        <v>313.45</v>
      </c>
      <c r="F138" s="3">
        <v>139.29</v>
      </c>
      <c r="G138" s="3">
        <v>305.11</v>
      </c>
      <c r="H138" s="3">
        <v>121.4</v>
      </c>
      <c r="I138" s="3">
        <v>133.86000000000001</v>
      </c>
      <c r="J138" s="3">
        <v>138.65</v>
      </c>
      <c r="K138" s="3">
        <v>1504.78</v>
      </c>
      <c r="L138" s="19">
        <f t="shared" ca="1" si="26"/>
        <v>1.5</v>
      </c>
      <c r="M138" s="3">
        <f t="shared" ca="1" si="27"/>
        <v>2257.17</v>
      </c>
      <c r="N138" s="26"/>
    </row>
    <row r="139" spans="1:14" s="1" customFormat="1" ht="15" customHeight="1" x14ac:dyDescent="0.2">
      <c r="A139" s="12" t="s">
        <v>304</v>
      </c>
      <c r="B139" s="2" t="s">
        <v>305</v>
      </c>
      <c r="C139" s="9">
        <v>384.34</v>
      </c>
      <c r="D139" s="9">
        <v>591.88</v>
      </c>
      <c r="E139" s="9">
        <v>266.08</v>
      </c>
      <c r="F139" s="9">
        <v>0</v>
      </c>
      <c r="G139" s="9">
        <v>298.66000000000003</v>
      </c>
      <c r="H139" s="9">
        <v>436.01</v>
      </c>
      <c r="I139" s="9">
        <v>477.84</v>
      </c>
      <c r="J139" s="9">
        <v>591.88</v>
      </c>
      <c r="K139" s="9">
        <v>3046.69</v>
      </c>
      <c r="L139" s="19">
        <f t="shared" ca="1" si="26"/>
        <v>1.5</v>
      </c>
      <c r="M139" s="3">
        <f t="shared" ca="1" si="27"/>
        <v>4570.0349999999999</v>
      </c>
      <c r="N139" s="26"/>
    </row>
    <row r="140" spans="1:14" s="24" customFormat="1" ht="15" customHeight="1" x14ac:dyDescent="0.2">
      <c r="A140" s="20" t="s">
        <v>125</v>
      </c>
      <c r="B140" s="21" t="s">
        <v>218</v>
      </c>
      <c r="C140" s="22">
        <v>3316.13</v>
      </c>
      <c r="D140" s="22">
        <v>2124.35</v>
      </c>
      <c r="E140" s="22">
        <v>1312.76</v>
      </c>
      <c r="F140" s="22">
        <v>1030.92</v>
      </c>
      <c r="G140" s="22">
        <v>1803.2</v>
      </c>
      <c r="H140" s="22">
        <v>1391.08</v>
      </c>
      <c r="I140" s="22">
        <v>2299.13</v>
      </c>
      <c r="J140" s="22">
        <v>2182.15</v>
      </c>
      <c r="K140" s="22">
        <v>15459.72</v>
      </c>
      <c r="L140" s="23">
        <f t="shared" ca="1" si="26"/>
        <v>1.5</v>
      </c>
      <c r="M140" s="22">
        <f ca="1">SUM(M134:M139)</f>
        <v>23189.579999999998</v>
      </c>
      <c r="N140" s="27"/>
    </row>
    <row r="141" spans="1:14" ht="15" customHeight="1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</row>
    <row r="142" spans="1:14" s="1" customFormat="1" ht="15" customHeight="1" x14ac:dyDescent="0.2">
      <c r="A142" s="12" t="s">
        <v>126</v>
      </c>
      <c r="B142" s="2" t="s">
        <v>127</v>
      </c>
      <c r="C142" s="4"/>
      <c r="D142" s="4"/>
      <c r="E142" s="4"/>
      <c r="F142" s="4"/>
      <c r="G142" s="4"/>
      <c r="H142" s="4"/>
      <c r="I142" s="4"/>
      <c r="J142" s="4"/>
      <c r="K142" s="4"/>
      <c r="L142" s="19"/>
      <c r="M142" s="4"/>
      <c r="N142" s="26"/>
    </row>
    <row r="143" spans="1:14" s="1" customFormat="1" ht="15" customHeight="1" x14ac:dyDescent="0.2">
      <c r="A143" s="12" t="s">
        <v>323</v>
      </c>
      <c r="B143" s="2" t="s">
        <v>324</v>
      </c>
      <c r="C143" s="3">
        <v>0</v>
      </c>
      <c r="D143" s="3">
        <v>113.15</v>
      </c>
      <c r="E143" s="3">
        <v>0</v>
      </c>
      <c r="F143" s="3">
        <v>0</v>
      </c>
      <c r="G143" s="3">
        <v>111.6</v>
      </c>
      <c r="H143" s="3">
        <v>102.76</v>
      </c>
      <c r="I143" s="3">
        <v>213.22</v>
      </c>
      <c r="J143" s="3">
        <v>31.37</v>
      </c>
      <c r="K143" s="3">
        <v>572.1</v>
      </c>
      <c r="L143" s="19">
        <f t="shared" ref="L143:L148" ca="1" si="28">+(12/8)</f>
        <v>1.5</v>
      </c>
      <c r="M143" s="3">
        <f t="shared" ref="M143:M147" ca="1" si="29">+K143*L143</f>
        <v>858.15000000000009</v>
      </c>
      <c r="N143" s="26"/>
    </row>
    <row r="144" spans="1:14" s="1" customFormat="1" ht="15" customHeight="1" x14ac:dyDescent="0.2">
      <c r="A144" s="12" t="s">
        <v>128</v>
      </c>
      <c r="B144" s="2" t="s">
        <v>219</v>
      </c>
      <c r="C144" s="3">
        <v>165</v>
      </c>
      <c r="D144" s="3">
        <v>960</v>
      </c>
      <c r="E144" s="3">
        <v>174.39</v>
      </c>
      <c r="F144" s="3">
        <v>135</v>
      </c>
      <c r="G144" s="3">
        <v>625</v>
      </c>
      <c r="H144" s="3">
        <v>390</v>
      </c>
      <c r="I144" s="3">
        <v>765</v>
      </c>
      <c r="J144" s="3">
        <v>795</v>
      </c>
      <c r="K144" s="3">
        <v>4009.39</v>
      </c>
      <c r="L144" s="19">
        <f t="shared" ca="1" si="28"/>
        <v>1.5</v>
      </c>
      <c r="M144" s="3">
        <f t="shared" ca="1" si="29"/>
        <v>6014.085</v>
      </c>
      <c r="N144" s="26"/>
    </row>
    <row r="145" spans="1:14" s="1" customFormat="1" ht="15" customHeight="1" x14ac:dyDescent="0.2">
      <c r="A145" s="12" t="s">
        <v>129</v>
      </c>
      <c r="B145" s="2" t="s">
        <v>220</v>
      </c>
      <c r="C145" s="3">
        <v>0</v>
      </c>
      <c r="D145" s="3">
        <v>1615</v>
      </c>
      <c r="E145" s="3">
        <v>315</v>
      </c>
      <c r="F145" s="3">
        <v>765</v>
      </c>
      <c r="G145" s="3">
        <v>185</v>
      </c>
      <c r="H145" s="3">
        <v>900</v>
      </c>
      <c r="I145" s="3">
        <v>805</v>
      </c>
      <c r="J145" s="3">
        <v>635</v>
      </c>
      <c r="K145" s="3">
        <v>5220</v>
      </c>
      <c r="L145" s="19">
        <f t="shared" ca="1" si="28"/>
        <v>1.5</v>
      </c>
      <c r="M145" s="3">
        <f t="shared" ca="1" si="29"/>
        <v>7830</v>
      </c>
      <c r="N145" s="26"/>
    </row>
    <row r="146" spans="1:14" s="1" customFormat="1" ht="15" customHeight="1" x14ac:dyDescent="0.2">
      <c r="A146" s="12" t="s">
        <v>258</v>
      </c>
      <c r="B146" s="2" t="s">
        <v>221</v>
      </c>
      <c r="C146" s="3">
        <v>772.66</v>
      </c>
      <c r="D146" s="3">
        <v>380</v>
      </c>
      <c r="E146" s="3">
        <v>1963.71</v>
      </c>
      <c r="F146" s="3">
        <v>1526.03</v>
      </c>
      <c r="G146" s="3">
        <v>2354.48</v>
      </c>
      <c r="H146" s="3">
        <v>1673.74</v>
      </c>
      <c r="I146" s="3">
        <v>1648.37</v>
      </c>
      <c r="J146" s="3">
        <v>1065.92</v>
      </c>
      <c r="K146" s="3">
        <v>11384.91</v>
      </c>
      <c r="L146" s="19">
        <f t="shared" ca="1" si="28"/>
        <v>1.5</v>
      </c>
      <c r="M146" s="3">
        <f t="shared" ca="1" si="29"/>
        <v>17077.364999999998</v>
      </c>
      <c r="N146" s="26"/>
    </row>
    <row r="147" spans="1:14" s="1" customFormat="1" ht="15" customHeight="1" x14ac:dyDescent="0.2">
      <c r="A147" s="12" t="s">
        <v>176</v>
      </c>
      <c r="B147" s="2" t="s">
        <v>222</v>
      </c>
      <c r="C147" s="9">
        <v>1710</v>
      </c>
      <c r="D147" s="9">
        <v>1175</v>
      </c>
      <c r="E147" s="9">
        <v>524.27</v>
      </c>
      <c r="F147" s="9">
        <v>1062</v>
      </c>
      <c r="G147" s="9">
        <v>730</v>
      </c>
      <c r="H147" s="9">
        <v>900</v>
      </c>
      <c r="I147" s="9">
        <v>0</v>
      </c>
      <c r="J147" s="9">
        <v>935</v>
      </c>
      <c r="K147" s="9">
        <v>7036.27</v>
      </c>
      <c r="L147" s="19">
        <f t="shared" ca="1" si="28"/>
        <v>1.5</v>
      </c>
      <c r="M147" s="3">
        <f t="shared" ca="1" si="29"/>
        <v>10554.405000000001</v>
      </c>
      <c r="N147" s="26"/>
    </row>
    <row r="148" spans="1:14" s="24" customFormat="1" ht="15" customHeight="1" x14ac:dyDescent="0.2">
      <c r="A148" s="20" t="s">
        <v>130</v>
      </c>
      <c r="B148" s="21" t="s">
        <v>223</v>
      </c>
      <c r="C148" s="22">
        <v>2647.66</v>
      </c>
      <c r="D148" s="22">
        <v>4243.1499999999996</v>
      </c>
      <c r="E148" s="22">
        <v>2977.37</v>
      </c>
      <c r="F148" s="22">
        <v>3488.03</v>
      </c>
      <c r="G148" s="22">
        <v>4006.08</v>
      </c>
      <c r="H148" s="22">
        <v>3966.5</v>
      </c>
      <c r="I148" s="22">
        <v>3431.59</v>
      </c>
      <c r="J148" s="22">
        <v>3462.29</v>
      </c>
      <c r="K148" s="22">
        <v>28222.67</v>
      </c>
      <c r="L148" s="23">
        <f t="shared" ca="1" si="28"/>
        <v>1.5</v>
      </c>
      <c r="M148" s="22">
        <f ca="1">SUM(M143:M147)</f>
        <v>42334.004999999997</v>
      </c>
      <c r="N148" s="27"/>
    </row>
    <row r="149" spans="1:14" ht="15" customHeight="1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</row>
    <row r="150" spans="1:14" s="1" customFormat="1" ht="15" customHeight="1" x14ac:dyDescent="0.2">
      <c r="A150" s="12" t="s">
        <v>131</v>
      </c>
      <c r="B150" s="2" t="s">
        <v>132</v>
      </c>
      <c r="C150" s="4"/>
      <c r="D150" s="4"/>
      <c r="E150" s="4"/>
      <c r="F150" s="4"/>
      <c r="G150" s="4"/>
      <c r="H150" s="4"/>
      <c r="I150" s="4"/>
      <c r="J150" s="4"/>
      <c r="K150" s="4"/>
      <c r="L150" s="19"/>
      <c r="M150" s="4"/>
      <c r="N150" s="26"/>
    </row>
    <row r="151" spans="1:14" s="1" customFormat="1" ht="15" customHeight="1" x14ac:dyDescent="0.2">
      <c r="A151" s="12" t="s">
        <v>133</v>
      </c>
      <c r="B151" s="2" t="s">
        <v>134</v>
      </c>
      <c r="C151" s="4"/>
      <c r="D151" s="4"/>
      <c r="E151" s="4"/>
      <c r="F151" s="4"/>
      <c r="G151" s="4"/>
      <c r="H151" s="4"/>
      <c r="I151" s="4"/>
      <c r="J151" s="4"/>
      <c r="K151" s="4"/>
      <c r="L151" s="19"/>
      <c r="M151" s="4"/>
      <c r="N151" s="26"/>
    </row>
    <row r="152" spans="1:14" s="1" customFormat="1" ht="15" customHeight="1" x14ac:dyDescent="0.2">
      <c r="A152" s="12" t="s">
        <v>135</v>
      </c>
      <c r="B152" s="2" t="s">
        <v>224</v>
      </c>
      <c r="C152" s="3">
        <v>234.91</v>
      </c>
      <c r="D152" s="3">
        <v>278.94</v>
      </c>
      <c r="E152" s="3">
        <v>134.04</v>
      </c>
      <c r="F152" s="3">
        <v>111.82</v>
      </c>
      <c r="G152" s="3">
        <v>225.53</v>
      </c>
      <c r="H152" s="3">
        <v>152.22</v>
      </c>
      <c r="I152" s="3">
        <v>339.83</v>
      </c>
      <c r="J152" s="3">
        <v>527</v>
      </c>
      <c r="K152" s="3">
        <v>2004.29</v>
      </c>
      <c r="L152" s="19">
        <f t="shared" ref="L152:L161" ca="1" si="30">+(12/8)</f>
        <v>1.5</v>
      </c>
      <c r="M152" s="3">
        <f t="shared" ref="M152:M160" ca="1" si="31">+K152*L152</f>
        <v>3006.4349999999999</v>
      </c>
      <c r="N152" s="26"/>
    </row>
    <row r="153" spans="1:14" s="1" customFormat="1" ht="15" customHeight="1" x14ac:dyDescent="0.2">
      <c r="A153" s="12" t="s">
        <v>325</v>
      </c>
      <c r="B153" s="2" t="s">
        <v>326</v>
      </c>
      <c r="C153" s="3">
        <v>0</v>
      </c>
      <c r="D153" s="3">
        <v>0</v>
      </c>
      <c r="E153" s="3">
        <v>366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366</v>
      </c>
      <c r="L153" s="19">
        <f t="shared" ca="1" si="30"/>
        <v>1.5</v>
      </c>
      <c r="M153" s="3">
        <f t="shared" ca="1" si="31"/>
        <v>549</v>
      </c>
      <c r="N153" s="26"/>
    </row>
    <row r="154" spans="1:14" s="1" customFormat="1" ht="15" customHeight="1" x14ac:dyDescent="0.2">
      <c r="A154" s="12" t="s">
        <v>136</v>
      </c>
      <c r="B154" s="2" t="s">
        <v>225</v>
      </c>
      <c r="C154" s="3">
        <v>550.67999999999995</v>
      </c>
      <c r="D154" s="3">
        <v>400.6</v>
      </c>
      <c r="E154" s="3">
        <v>331.58</v>
      </c>
      <c r="F154" s="3">
        <v>479.75</v>
      </c>
      <c r="G154" s="3">
        <v>398.7</v>
      </c>
      <c r="H154" s="3">
        <v>431.61</v>
      </c>
      <c r="I154" s="3">
        <v>411.03</v>
      </c>
      <c r="J154" s="3">
        <v>460.9</v>
      </c>
      <c r="K154" s="3">
        <v>3464.85</v>
      </c>
      <c r="L154" s="19">
        <f t="shared" ca="1" si="30"/>
        <v>1.5</v>
      </c>
      <c r="M154" s="3">
        <f t="shared" ca="1" si="31"/>
        <v>5197.2749999999996</v>
      </c>
      <c r="N154" s="26"/>
    </row>
    <row r="155" spans="1:14" s="1" customFormat="1" ht="15" customHeight="1" x14ac:dyDescent="0.2">
      <c r="A155" s="12" t="s">
        <v>137</v>
      </c>
      <c r="B155" s="2" t="s">
        <v>226</v>
      </c>
      <c r="C155" s="3">
        <v>694.21</v>
      </c>
      <c r="D155" s="3">
        <v>684.46</v>
      </c>
      <c r="E155" s="3">
        <v>704.67</v>
      </c>
      <c r="F155" s="3">
        <v>833.08</v>
      </c>
      <c r="G155" s="3">
        <v>711.75</v>
      </c>
      <c r="H155" s="3">
        <v>796.59</v>
      </c>
      <c r="I155" s="3">
        <v>700.44</v>
      </c>
      <c r="J155" s="3">
        <v>789.92</v>
      </c>
      <c r="K155" s="3">
        <v>5915.12</v>
      </c>
      <c r="L155" s="19">
        <f t="shared" ca="1" si="30"/>
        <v>1.5</v>
      </c>
      <c r="M155" s="3">
        <f t="shared" ca="1" si="31"/>
        <v>8872.68</v>
      </c>
      <c r="N155" s="26"/>
    </row>
    <row r="156" spans="1:14" s="1" customFormat="1" ht="15" customHeight="1" x14ac:dyDescent="0.2">
      <c r="A156" s="12" t="s">
        <v>138</v>
      </c>
      <c r="B156" s="2" t="s">
        <v>227</v>
      </c>
      <c r="C156" s="3">
        <v>50</v>
      </c>
      <c r="D156" s="3">
        <v>50</v>
      </c>
      <c r="E156" s="3">
        <v>50</v>
      </c>
      <c r="F156" s="3">
        <v>50</v>
      </c>
      <c r="G156" s="3">
        <v>50</v>
      </c>
      <c r="H156" s="3">
        <v>50</v>
      </c>
      <c r="I156" s="3">
        <v>50</v>
      </c>
      <c r="J156" s="3">
        <v>50</v>
      </c>
      <c r="K156" s="3">
        <v>400</v>
      </c>
      <c r="L156" s="19">
        <f t="shared" ca="1" si="30"/>
        <v>1.5</v>
      </c>
      <c r="M156" s="3">
        <f t="shared" ca="1" si="31"/>
        <v>600</v>
      </c>
      <c r="N156" s="26"/>
    </row>
    <row r="157" spans="1:14" s="1" customFormat="1" ht="15" customHeight="1" x14ac:dyDescent="0.2">
      <c r="A157" s="12" t="s">
        <v>139</v>
      </c>
      <c r="B157" s="2" t="s">
        <v>228</v>
      </c>
      <c r="C157" s="3">
        <v>0</v>
      </c>
      <c r="D157" s="3">
        <v>0</v>
      </c>
      <c r="E157" s="3">
        <v>0</v>
      </c>
      <c r="F157" s="3">
        <v>15.57</v>
      </c>
      <c r="G157" s="3">
        <v>3.95</v>
      </c>
      <c r="H157" s="3">
        <v>55</v>
      </c>
      <c r="I157" s="3">
        <v>0</v>
      </c>
      <c r="J157" s="3">
        <v>0</v>
      </c>
      <c r="K157" s="3">
        <v>74.52</v>
      </c>
      <c r="L157" s="19">
        <f t="shared" ca="1" si="30"/>
        <v>1.5</v>
      </c>
      <c r="M157" s="3">
        <f t="shared" ca="1" si="31"/>
        <v>111.78</v>
      </c>
      <c r="N157" s="26"/>
    </row>
    <row r="158" spans="1:14" s="1" customFormat="1" ht="15" customHeight="1" x14ac:dyDescent="0.2">
      <c r="A158" s="12" t="s">
        <v>203</v>
      </c>
      <c r="B158" s="2" t="s">
        <v>229</v>
      </c>
      <c r="C158" s="3">
        <v>0</v>
      </c>
      <c r="D158" s="3">
        <v>0</v>
      </c>
      <c r="E158" s="3">
        <v>0</v>
      </c>
      <c r="F158" s="3">
        <v>0</v>
      </c>
      <c r="G158" s="3">
        <v>30.09</v>
      </c>
      <c r="H158" s="3">
        <v>102.16</v>
      </c>
      <c r="I158" s="3">
        <v>13.95</v>
      </c>
      <c r="J158" s="3">
        <v>0</v>
      </c>
      <c r="K158" s="3">
        <v>146.19999999999999</v>
      </c>
      <c r="L158" s="19">
        <f t="shared" ca="1" si="30"/>
        <v>1.5</v>
      </c>
      <c r="M158" s="3">
        <f t="shared" ca="1" si="31"/>
        <v>219.29999999999998</v>
      </c>
      <c r="N158" s="26"/>
    </row>
    <row r="159" spans="1:14" s="1" customFormat="1" ht="15" customHeight="1" x14ac:dyDescent="0.2">
      <c r="A159" s="12" t="s">
        <v>177</v>
      </c>
      <c r="B159" s="2" t="s">
        <v>230</v>
      </c>
      <c r="C159" s="3">
        <v>35.82</v>
      </c>
      <c r="D159" s="3">
        <v>42.77</v>
      </c>
      <c r="E159" s="3">
        <v>59.13</v>
      </c>
      <c r="F159" s="3">
        <v>39.57</v>
      </c>
      <c r="G159" s="3">
        <v>124.25</v>
      </c>
      <c r="H159" s="3">
        <v>158.44</v>
      </c>
      <c r="I159" s="3">
        <v>115.04</v>
      </c>
      <c r="J159" s="3">
        <v>137.38999999999999</v>
      </c>
      <c r="K159" s="3">
        <v>712.41</v>
      </c>
      <c r="L159" s="19">
        <f t="shared" ca="1" si="30"/>
        <v>1.5</v>
      </c>
      <c r="M159" s="3">
        <f t="shared" ca="1" si="31"/>
        <v>1068.615</v>
      </c>
      <c r="N159" s="26"/>
    </row>
    <row r="160" spans="1:14" s="1" customFormat="1" ht="15" customHeight="1" x14ac:dyDescent="0.2">
      <c r="A160" s="12" t="s">
        <v>140</v>
      </c>
      <c r="B160" s="2" t="s">
        <v>231</v>
      </c>
      <c r="C160" s="9">
        <v>739.82</v>
      </c>
      <c r="D160" s="9">
        <v>723.69</v>
      </c>
      <c r="E160" s="9">
        <v>721.06</v>
      </c>
      <c r="F160" s="9">
        <v>731.32</v>
      </c>
      <c r="G160" s="9">
        <v>695.93</v>
      </c>
      <c r="H160" s="9">
        <v>718.56</v>
      </c>
      <c r="I160" s="9">
        <v>742.49</v>
      </c>
      <c r="J160" s="9">
        <v>788.34</v>
      </c>
      <c r="K160" s="9">
        <v>5861.21</v>
      </c>
      <c r="L160" s="19">
        <f t="shared" ca="1" si="30"/>
        <v>1.5</v>
      </c>
      <c r="M160" s="3">
        <f t="shared" ca="1" si="31"/>
        <v>8791.8150000000005</v>
      </c>
      <c r="N160" s="26"/>
    </row>
    <row r="161" spans="1:14" s="24" customFormat="1" ht="15" customHeight="1" x14ac:dyDescent="0.2">
      <c r="A161" s="20" t="s">
        <v>141</v>
      </c>
      <c r="B161" s="21" t="s">
        <v>232</v>
      </c>
      <c r="C161" s="22">
        <v>2305.44</v>
      </c>
      <c r="D161" s="22">
        <v>2180.46</v>
      </c>
      <c r="E161" s="22">
        <v>2366.48</v>
      </c>
      <c r="F161" s="22">
        <v>2261.11</v>
      </c>
      <c r="G161" s="22">
        <v>2240.1999999999998</v>
      </c>
      <c r="H161" s="22">
        <v>2464.58</v>
      </c>
      <c r="I161" s="22">
        <v>2372.7800000000002</v>
      </c>
      <c r="J161" s="22">
        <v>2753.55</v>
      </c>
      <c r="K161" s="22">
        <v>18944.599999999999</v>
      </c>
      <c r="L161" s="23">
        <f t="shared" ca="1" si="30"/>
        <v>1.5</v>
      </c>
      <c r="M161" s="22">
        <f ca="1">SUM(M152:M160)</f>
        <v>28416.9</v>
      </c>
      <c r="N161" s="27"/>
    </row>
    <row r="162" spans="1:14" ht="15" customHeight="1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</row>
    <row r="163" spans="1:14" s="1" customFormat="1" ht="15" customHeight="1" x14ac:dyDescent="0.2">
      <c r="A163" s="12" t="s">
        <v>259</v>
      </c>
      <c r="B163" s="2" t="s">
        <v>260</v>
      </c>
      <c r="C163" s="4"/>
      <c r="D163" s="4"/>
      <c r="E163" s="4"/>
      <c r="F163" s="4"/>
      <c r="G163" s="4"/>
      <c r="H163" s="4"/>
      <c r="I163" s="4"/>
      <c r="J163" s="4"/>
      <c r="K163" s="4"/>
      <c r="L163" s="19"/>
      <c r="M163" s="4"/>
      <c r="N163" s="26"/>
    </row>
    <row r="164" spans="1:14" s="1" customFormat="1" ht="15" customHeight="1" x14ac:dyDescent="0.2">
      <c r="A164" s="12" t="s">
        <v>261</v>
      </c>
      <c r="B164" s="2" t="s">
        <v>233</v>
      </c>
      <c r="C164" s="3">
        <v>379.44</v>
      </c>
      <c r="D164" s="3">
        <v>412.6</v>
      </c>
      <c r="E164" s="3">
        <v>379.44</v>
      </c>
      <c r="F164" s="3">
        <v>379.44</v>
      </c>
      <c r="G164" s="3">
        <v>379.44</v>
      </c>
      <c r="H164" s="3">
        <v>379.44</v>
      </c>
      <c r="I164" s="3">
        <v>415.92</v>
      </c>
      <c r="J164" s="3">
        <v>426.03</v>
      </c>
      <c r="K164" s="3">
        <v>3151.75</v>
      </c>
      <c r="L164" s="19">
        <f t="shared" ref="L164:L166" ca="1" si="32">+(12/8)</f>
        <v>1.5</v>
      </c>
      <c r="M164" s="3">
        <f t="shared" ref="M164:M165" ca="1" si="33">+K164*L164</f>
        <v>4727.625</v>
      </c>
      <c r="N164" s="26"/>
    </row>
    <row r="165" spans="1:14" s="1" customFormat="1" ht="15" customHeight="1" x14ac:dyDescent="0.2">
      <c r="A165" s="12" t="s">
        <v>274</v>
      </c>
      <c r="B165" s="2" t="s">
        <v>275</v>
      </c>
      <c r="C165" s="9">
        <v>99.75</v>
      </c>
      <c r="D165" s="9">
        <v>0</v>
      </c>
      <c r="E165" s="9">
        <v>0</v>
      </c>
      <c r="F165" s="9">
        <v>99.75</v>
      </c>
      <c r="G165" s="9">
        <v>0</v>
      </c>
      <c r="H165" s="9">
        <v>0</v>
      </c>
      <c r="I165" s="9">
        <v>99.75</v>
      </c>
      <c r="J165" s="9">
        <v>0</v>
      </c>
      <c r="K165" s="9">
        <v>299.25</v>
      </c>
      <c r="L165" s="19">
        <f t="shared" ca="1" si="32"/>
        <v>1.5</v>
      </c>
      <c r="M165" s="3">
        <f t="shared" ca="1" si="33"/>
        <v>448.875</v>
      </c>
      <c r="N165" s="26"/>
    </row>
    <row r="166" spans="1:14" s="24" customFormat="1" ht="15" customHeight="1" x14ac:dyDescent="0.2">
      <c r="A166" s="20" t="s">
        <v>262</v>
      </c>
      <c r="B166" s="21" t="s">
        <v>234</v>
      </c>
      <c r="C166" s="22">
        <v>479.19</v>
      </c>
      <c r="D166" s="22">
        <v>412.6</v>
      </c>
      <c r="E166" s="22">
        <v>379.44</v>
      </c>
      <c r="F166" s="22">
        <v>479.19</v>
      </c>
      <c r="G166" s="22">
        <v>379.44</v>
      </c>
      <c r="H166" s="22">
        <v>379.44</v>
      </c>
      <c r="I166" s="22">
        <v>515.66999999999996</v>
      </c>
      <c r="J166" s="22">
        <v>426.03</v>
      </c>
      <c r="K166" s="22">
        <v>3451</v>
      </c>
      <c r="L166" s="23">
        <f t="shared" ca="1" si="32"/>
        <v>1.5</v>
      </c>
      <c r="M166" s="22">
        <f ca="1">SUM(M164:M165)</f>
        <v>5176.5</v>
      </c>
      <c r="N166" s="27"/>
    </row>
    <row r="167" spans="1:14" ht="15" customHeight="1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</row>
    <row r="168" spans="1:14" s="1" customFormat="1" ht="15" customHeight="1" x14ac:dyDescent="0.2">
      <c r="A168" s="12" t="s">
        <v>142</v>
      </c>
      <c r="B168" s="2" t="s">
        <v>143</v>
      </c>
      <c r="C168" s="4"/>
      <c r="D168" s="4"/>
      <c r="E168" s="4"/>
      <c r="F168" s="4"/>
      <c r="G168" s="4"/>
      <c r="H168" s="4"/>
      <c r="I168" s="4"/>
      <c r="J168" s="4"/>
      <c r="K168" s="4"/>
      <c r="L168" s="19"/>
      <c r="M168" s="4"/>
      <c r="N168" s="26"/>
    </row>
    <row r="169" spans="1:14" s="1" customFormat="1" ht="15" customHeight="1" x14ac:dyDescent="0.2">
      <c r="A169" s="12" t="s">
        <v>350</v>
      </c>
      <c r="B169" s="2" t="s">
        <v>351</v>
      </c>
      <c r="C169" s="3">
        <v>0</v>
      </c>
      <c r="D169" s="3">
        <v>0</v>
      </c>
      <c r="E169" s="3">
        <v>0</v>
      </c>
      <c r="F169" s="3">
        <v>74.010000000000005</v>
      </c>
      <c r="G169" s="3">
        <v>123.72</v>
      </c>
      <c r="H169" s="3">
        <v>0</v>
      </c>
      <c r="I169" s="3">
        <v>0</v>
      </c>
      <c r="J169" s="3">
        <v>0</v>
      </c>
      <c r="K169" s="3">
        <v>197.73</v>
      </c>
      <c r="L169" s="19">
        <f t="shared" ref="L169:L174" ca="1" si="34">+(12/8)</f>
        <v>1.5</v>
      </c>
      <c r="M169" s="3">
        <f t="shared" ref="M169:M173" ca="1" si="35">+K169*L169</f>
        <v>296.59499999999997</v>
      </c>
      <c r="N169" s="26"/>
    </row>
    <row r="170" spans="1:14" s="1" customFormat="1" ht="15" customHeight="1" x14ac:dyDescent="0.2">
      <c r="A170" s="12" t="s">
        <v>276</v>
      </c>
      <c r="B170" s="2" t="s">
        <v>277</v>
      </c>
      <c r="C170" s="3">
        <v>32.700000000000003</v>
      </c>
      <c r="D170" s="3">
        <v>26.43</v>
      </c>
      <c r="E170" s="3">
        <v>35.07</v>
      </c>
      <c r="F170" s="3">
        <v>0</v>
      </c>
      <c r="G170" s="3">
        <v>18.75</v>
      </c>
      <c r="H170" s="3">
        <v>0</v>
      </c>
      <c r="I170" s="3">
        <v>0</v>
      </c>
      <c r="J170" s="3">
        <v>27.16</v>
      </c>
      <c r="K170" s="3">
        <v>140.11000000000001</v>
      </c>
      <c r="L170" s="19">
        <f t="shared" ca="1" si="34"/>
        <v>1.5</v>
      </c>
      <c r="M170" s="3">
        <f t="shared" ca="1" si="35"/>
        <v>210.16500000000002</v>
      </c>
      <c r="N170" s="26"/>
    </row>
    <row r="171" spans="1:14" s="1" customFormat="1" ht="15" customHeight="1" x14ac:dyDescent="0.2">
      <c r="A171" s="12" t="s">
        <v>354</v>
      </c>
      <c r="B171" s="2" t="s">
        <v>355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99.94</v>
      </c>
      <c r="I171" s="3">
        <v>0</v>
      </c>
      <c r="J171" s="3">
        <v>0</v>
      </c>
      <c r="K171" s="3">
        <v>99.94</v>
      </c>
      <c r="L171" s="19">
        <f t="shared" ca="1" si="34"/>
        <v>1.5</v>
      </c>
      <c r="M171" s="3">
        <f t="shared" ca="1" si="35"/>
        <v>149.91</v>
      </c>
      <c r="N171" s="26"/>
    </row>
    <row r="172" spans="1:14" s="1" customFormat="1" ht="15" customHeight="1" x14ac:dyDescent="0.2">
      <c r="A172" s="12" t="s">
        <v>144</v>
      </c>
      <c r="B172" s="2" t="s">
        <v>235</v>
      </c>
      <c r="C172" s="3">
        <v>113.4</v>
      </c>
      <c r="D172" s="3">
        <v>0</v>
      </c>
      <c r="E172" s="3">
        <v>52.2</v>
      </c>
      <c r="F172" s="3">
        <v>52.2</v>
      </c>
      <c r="G172" s="3">
        <v>104.2</v>
      </c>
      <c r="H172" s="3">
        <v>52.2</v>
      </c>
      <c r="I172" s="3">
        <v>52.2</v>
      </c>
      <c r="J172" s="3">
        <v>52.2</v>
      </c>
      <c r="K172" s="3">
        <v>478.6</v>
      </c>
      <c r="L172" s="19">
        <f t="shared" ca="1" si="34"/>
        <v>1.5</v>
      </c>
      <c r="M172" s="3">
        <f t="shared" ca="1" si="35"/>
        <v>717.90000000000009</v>
      </c>
      <c r="N172" s="26"/>
    </row>
    <row r="173" spans="1:14" s="1" customFormat="1" ht="15" customHeight="1" x14ac:dyDescent="0.2">
      <c r="A173" s="12" t="s">
        <v>361</v>
      </c>
      <c r="B173" s="2" t="s">
        <v>362</v>
      </c>
      <c r="C173" s="9">
        <v>0</v>
      </c>
      <c r="D173" s="9">
        <v>0</v>
      </c>
      <c r="E173" s="9">
        <v>0</v>
      </c>
      <c r="F173" s="9">
        <v>0</v>
      </c>
      <c r="G173" s="9">
        <v>0</v>
      </c>
      <c r="H173" s="9">
        <v>0</v>
      </c>
      <c r="I173" s="9">
        <v>0</v>
      </c>
      <c r="J173" s="9">
        <v>116</v>
      </c>
      <c r="K173" s="9">
        <v>116</v>
      </c>
      <c r="L173" s="19">
        <f t="shared" ca="1" si="34"/>
        <v>1.5</v>
      </c>
      <c r="M173" s="3">
        <f t="shared" ca="1" si="35"/>
        <v>174</v>
      </c>
      <c r="N173" s="26"/>
    </row>
    <row r="174" spans="1:14" s="24" customFormat="1" ht="15" customHeight="1" x14ac:dyDescent="0.2">
      <c r="A174" s="20" t="s">
        <v>145</v>
      </c>
      <c r="B174" s="21" t="s">
        <v>236</v>
      </c>
      <c r="C174" s="22">
        <v>146.1</v>
      </c>
      <c r="D174" s="22">
        <v>26.43</v>
      </c>
      <c r="E174" s="22">
        <v>87.27</v>
      </c>
      <c r="F174" s="22">
        <v>126.21</v>
      </c>
      <c r="G174" s="22">
        <v>246.67</v>
      </c>
      <c r="H174" s="22">
        <v>152.13999999999999</v>
      </c>
      <c r="I174" s="22">
        <v>52.2</v>
      </c>
      <c r="J174" s="22">
        <v>195.36</v>
      </c>
      <c r="K174" s="22">
        <v>1032.3800000000001</v>
      </c>
      <c r="L174" s="23">
        <f t="shared" ca="1" si="34"/>
        <v>1.5</v>
      </c>
      <c r="M174" s="22">
        <f ca="1">SUM(M169:M173)</f>
        <v>1548.5700000000002</v>
      </c>
      <c r="N174" s="27"/>
    </row>
    <row r="175" spans="1:14" ht="15" customHeight="1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</row>
    <row r="176" spans="1:14" s="1" customFormat="1" ht="15" customHeight="1" x14ac:dyDescent="0.2">
      <c r="A176" s="12" t="s">
        <v>146</v>
      </c>
      <c r="B176" s="2" t="s">
        <v>147</v>
      </c>
      <c r="C176" s="4"/>
      <c r="D176" s="4"/>
      <c r="E176" s="4"/>
      <c r="F176" s="4"/>
      <c r="G176" s="4"/>
      <c r="H176" s="4"/>
      <c r="I176" s="4"/>
      <c r="J176" s="4"/>
      <c r="K176" s="4"/>
      <c r="L176" s="19"/>
      <c r="M176" s="4"/>
      <c r="N176" s="26"/>
    </row>
    <row r="177" spans="1:14" s="1" customFormat="1" ht="15" customHeight="1" x14ac:dyDescent="0.2">
      <c r="A177" s="12" t="s">
        <v>148</v>
      </c>
      <c r="B177" s="2" t="s">
        <v>237</v>
      </c>
      <c r="C177" s="3">
        <v>406.7</v>
      </c>
      <c r="D177" s="3">
        <v>0</v>
      </c>
      <c r="E177" s="3">
        <v>505</v>
      </c>
      <c r="F177" s="3">
        <v>759.37</v>
      </c>
      <c r="G177" s="3">
        <v>349</v>
      </c>
      <c r="H177" s="3">
        <v>597</v>
      </c>
      <c r="I177" s="3">
        <v>0</v>
      </c>
      <c r="J177" s="3">
        <v>188</v>
      </c>
      <c r="K177" s="3">
        <v>2805.07</v>
      </c>
      <c r="L177" s="19">
        <f t="shared" ref="L177:L179" ca="1" si="36">+(12/8)</f>
        <v>1.5</v>
      </c>
      <c r="M177" s="3">
        <f t="shared" ref="M177:M178" ca="1" si="37">+K177*L177</f>
        <v>4207.6050000000005</v>
      </c>
      <c r="N177" s="26"/>
    </row>
    <row r="178" spans="1:14" s="1" customFormat="1" ht="15" customHeight="1" x14ac:dyDescent="0.2">
      <c r="A178" s="12" t="s">
        <v>149</v>
      </c>
      <c r="B178" s="2" t="s">
        <v>306</v>
      </c>
      <c r="C178" s="9">
        <v>403.97</v>
      </c>
      <c r="D178" s="9">
        <v>560.73</v>
      </c>
      <c r="E178" s="9">
        <v>214.85</v>
      </c>
      <c r="F178" s="9">
        <v>0</v>
      </c>
      <c r="G178" s="9">
        <v>678.06</v>
      </c>
      <c r="H178" s="9">
        <v>496.06</v>
      </c>
      <c r="I178" s="9">
        <v>330.71</v>
      </c>
      <c r="J178" s="9">
        <v>541.59</v>
      </c>
      <c r="K178" s="9">
        <v>3225.97</v>
      </c>
      <c r="L178" s="19">
        <f t="shared" ca="1" si="36"/>
        <v>1.5</v>
      </c>
      <c r="M178" s="3">
        <f t="shared" ca="1" si="37"/>
        <v>4838.9549999999999</v>
      </c>
      <c r="N178" s="26"/>
    </row>
    <row r="179" spans="1:14" s="24" customFormat="1" ht="15" customHeight="1" x14ac:dyDescent="0.2">
      <c r="A179" s="20" t="s">
        <v>150</v>
      </c>
      <c r="B179" s="21" t="s">
        <v>238</v>
      </c>
      <c r="C179" s="22">
        <v>810.67</v>
      </c>
      <c r="D179" s="22">
        <v>560.73</v>
      </c>
      <c r="E179" s="22">
        <v>719.85</v>
      </c>
      <c r="F179" s="22">
        <v>759.37</v>
      </c>
      <c r="G179" s="22">
        <v>1027.06</v>
      </c>
      <c r="H179" s="22">
        <v>1093.06</v>
      </c>
      <c r="I179" s="22">
        <v>330.71</v>
      </c>
      <c r="J179" s="22">
        <v>729.59</v>
      </c>
      <c r="K179" s="22">
        <v>6031.04</v>
      </c>
      <c r="L179" s="23">
        <f t="shared" ca="1" si="36"/>
        <v>1.5</v>
      </c>
      <c r="M179" s="22">
        <f ca="1">SUM(M177:M178)</f>
        <v>9046.5600000000013</v>
      </c>
      <c r="N179" s="27"/>
    </row>
    <row r="180" spans="1:14" ht="15" customHeight="1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</row>
    <row r="181" spans="1:14" s="1" customFormat="1" ht="15" customHeight="1" x14ac:dyDescent="0.2">
      <c r="A181" s="12" t="s">
        <v>151</v>
      </c>
      <c r="B181" s="2" t="s">
        <v>152</v>
      </c>
      <c r="C181" s="4"/>
      <c r="D181" s="4"/>
      <c r="E181" s="4"/>
      <c r="F181" s="4"/>
      <c r="G181" s="4"/>
      <c r="H181" s="4"/>
      <c r="I181" s="4"/>
      <c r="J181" s="4"/>
      <c r="K181" s="4"/>
      <c r="L181" s="19"/>
      <c r="M181" s="4"/>
      <c r="N181" s="26"/>
    </row>
    <row r="182" spans="1:14" s="1" customFormat="1" ht="15" customHeight="1" x14ac:dyDescent="0.2">
      <c r="A182" s="12" t="s">
        <v>153</v>
      </c>
      <c r="B182" s="2" t="s">
        <v>154</v>
      </c>
      <c r="C182" s="4"/>
      <c r="D182" s="4"/>
      <c r="E182" s="4"/>
      <c r="F182" s="4"/>
      <c r="G182" s="4"/>
      <c r="H182" s="4"/>
      <c r="I182" s="4"/>
      <c r="J182" s="4"/>
      <c r="K182" s="4"/>
      <c r="L182" s="19"/>
      <c r="M182" s="4"/>
      <c r="N182" s="26"/>
    </row>
    <row r="183" spans="1:14" s="1" customFormat="1" ht="15" customHeight="1" x14ac:dyDescent="0.2">
      <c r="A183" s="12" t="s">
        <v>155</v>
      </c>
      <c r="B183" s="2" t="s">
        <v>239</v>
      </c>
      <c r="C183" s="9">
        <v>4801.63</v>
      </c>
      <c r="D183" s="9">
        <v>4596.45</v>
      </c>
      <c r="E183" s="9">
        <v>4513.12</v>
      </c>
      <c r="F183" s="9">
        <v>4538.49</v>
      </c>
      <c r="G183" s="9">
        <v>4555.2700000000004</v>
      </c>
      <c r="H183" s="9">
        <v>4591.99</v>
      </c>
      <c r="I183" s="9">
        <v>4584.88</v>
      </c>
      <c r="J183" s="9">
        <v>4652.2299999999996</v>
      </c>
      <c r="K183" s="9">
        <v>36834.06</v>
      </c>
      <c r="L183" s="19">
        <f t="shared" ref="L183:L184" ca="1" si="38">+(12/8)</f>
        <v>1.5</v>
      </c>
      <c r="M183" s="3">
        <f ca="1">+K183*L183</f>
        <v>55251.09</v>
      </c>
      <c r="N183" s="26"/>
    </row>
    <row r="184" spans="1:14" s="24" customFormat="1" ht="15" customHeight="1" x14ac:dyDescent="0.2">
      <c r="A184" s="20" t="s">
        <v>156</v>
      </c>
      <c r="B184" s="21" t="s">
        <v>240</v>
      </c>
      <c r="C184" s="22">
        <v>4801.63</v>
      </c>
      <c r="D184" s="22">
        <v>4596.45</v>
      </c>
      <c r="E184" s="22">
        <v>4513.12</v>
      </c>
      <c r="F184" s="22">
        <v>4538.49</v>
      </c>
      <c r="G184" s="22">
        <v>4555.2700000000004</v>
      </c>
      <c r="H184" s="22">
        <v>4591.99</v>
      </c>
      <c r="I184" s="22">
        <v>4584.88</v>
      </c>
      <c r="J184" s="22">
        <v>4652.2299999999996</v>
      </c>
      <c r="K184" s="22">
        <v>36834.06</v>
      </c>
      <c r="L184" s="23">
        <f t="shared" ca="1" si="38"/>
        <v>1.5</v>
      </c>
      <c r="M184" s="22">
        <f ca="1">+M183</f>
        <v>55251.09</v>
      </c>
      <c r="N184" s="27"/>
    </row>
    <row r="185" spans="1:14" ht="15" customHeight="1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</row>
    <row r="186" spans="1:14" s="1" customFormat="1" ht="15" customHeight="1" x14ac:dyDescent="0.2">
      <c r="A186" s="12" t="s">
        <v>157</v>
      </c>
      <c r="B186" s="2" t="s">
        <v>158</v>
      </c>
      <c r="C186" s="4"/>
      <c r="D186" s="4"/>
      <c r="E186" s="4"/>
      <c r="F186" s="4"/>
      <c r="G186" s="4"/>
      <c r="H186" s="4"/>
      <c r="I186" s="4"/>
      <c r="J186" s="4"/>
      <c r="K186" s="4"/>
      <c r="L186" s="19"/>
      <c r="M186" s="4"/>
      <c r="N186" s="26"/>
    </row>
    <row r="187" spans="1:14" s="1" customFormat="1" ht="15" customHeight="1" x14ac:dyDescent="0.2">
      <c r="A187" s="12" t="s">
        <v>159</v>
      </c>
      <c r="B187" s="2" t="s">
        <v>160</v>
      </c>
      <c r="C187" s="4"/>
      <c r="D187" s="4"/>
      <c r="E187" s="4"/>
      <c r="F187" s="4"/>
      <c r="G187" s="4"/>
      <c r="H187" s="4"/>
      <c r="I187" s="4"/>
      <c r="J187" s="4"/>
      <c r="K187" s="4"/>
      <c r="L187" s="19"/>
      <c r="M187" s="4"/>
      <c r="N187" s="26"/>
    </row>
    <row r="188" spans="1:14" s="1" customFormat="1" ht="15" customHeight="1" x14ac:dyDescent="0.2">
      <c r="A188" s="12" t="s">
        <v>161</v>
      </c>
      <c r="B188" s="2" t="s">
        <v>241</v>
      </c>
      <c r="C188" s="9">
        <v>2389.17</v>
      </c>
      <c r="D188" s="9">
        <v>2389.17</v>
      </c>
      <c r="E188" s="9">
        <v>2495.25</v>
      </c>
      <c r="F188" s="9">
        <v>2495.25</v>
      </c>
      <c r="G188" s="9">
        <v>2495.25</v>
      </c>
      <c r="H188" s="9">
        <v>2495.25</v>
      </c>
      <c r="I188" s="9">
        <v>2495.25</v>
      </c>
      <c r="J188" s="9">
        <v>2495.25</v>
      </c>
      <c r="K188" s="9">
        <v>19749.84</v>
      </c>
      <c r="L188" s="19">
        <f t="shared" ref="L188:L189" ca="1" si="39">+(12/8)</f>
        <v>1.5</v>
      </c>
      <c r="M188" s="3">
        <f ca="1">+K188*L188</f>
        <v>29624.760000000002</v>
      </c>
      <c r="N188" s="26"/>
    </row>
    <row r="189" spans="1:14" s="24" customFormat="1" ht="15" customHeight="1" x14ac:dyDescent="0.2">
      <c r="A189" s="20" t="s">
        <v>162</v>
      </c>
      <c r="B189" s="21" t="s">
        <v>242</v>
      </c>
      <c r="C189" s="22">
        <v>2389.17</v>
      </c>
      <c r="D189" s="22">
        <v>2389.17</v>
      </c>
      <c r="E189" s="22">
        <v>2495.25</v>
      </c>
      <c r="F189" s="22">
        <v>2495.25</v>
      </c>
      <c r="G189" s="22">
        <v>2495.25</v>
      </c>
      <c r="H189" s="22">
        <v>2495.25</v>
      </c>
      <c r="I189" s="22">
        <v>2495.25</v>
      </c>
      <c r="J189" s="22">
        <v>2495.25</v>
      </c>
      <c r="K189" s="22">
        <v>19749.84</v>
      </c>
      <c r="L189" s="23">
        <f t="shared" ca="1" si="39"/>
        <v>1.5</v>
      </c>
      <c r="M189" s="22">
        <f ca="1">+M188</f>
        <v>29624.760000000002</v>
      </c>
      <c r="N189" s="27"/>
    </row>
    <row r="190" spans="1:14" ht="15" customHeight="1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</row>
    <row r="191" spans="1:14" s="1" customFormat="1" ht="15" customHeight="1" x14ac:dyDescent="0.2">
      <c r="A191" s="12" t="s">
        <v>163</v>
      </c>
      <c r="B191" s="2" t="s">
        <v>164</v>
      </c>
      <c r="C191" s="4"/>
      <c r="D191" s="4"/>
      <c r="E191" s="4"/>
      <c r="F191" s="4"/>
      <c r="G191" s="4"/>
      <c r="H191" s="4"/>
      <c r="I191" s="4"/>
      <c r="J191" s="4"/>
      <c r="K191" s="4"/>
      <c r="L191" s="19"/>
      <c r="M191" s="4"/>
      <c r="N191" s="26"/>
    </row>
    <row r="192" spans="1:14" s="1" customFormat="1" ht="15" customHeight="1" x14ac:dyDescent="0.2">
      <c r="A192" s="12" t="s">
        <v>165</v>
      </c>
      <c r="B192" s="2" t="s">
        <v>166</v>
      </c>
      <c r="C192" s="4"/>
      <c r="D192" s="4"/>
      <c r="E192" s="4"/>
      <c r="F192" s="4"/>
      <c r="G192" s="4"/>
      <c r="H192" s="4"/>
      <c r="I192" s="4"/>
      <c r="J192" s="4"/>
      <c r="K192" s="4"/>
      <c r="L192" s="19"/>
      <c r="M192" s="4"/>
      <c r="N192" s="26"/>
    </row>
    <row r="193" spans="1:14" s="1" customFormat="1" ht="15" customHeight="1" x14ac:dyDescent="0.2">
      <c r="A193" s="12" t="s">
        <v>167</v>
      </c>
      <c r="B193" s="2" t="s">
        <v>243</v>
      </c>
      <c r="C193" s="9">
        <v>7973.14</v>
      </c>
      <c r="D193" s="9">
        <v>7973.14</v>
      </c>
      <c r="E193" s="9">
        <v>7973.14</v>
      </c>
      <c r="F193" s="9">
        <v>7973.14</v>
      </c>
      <c r="G193" s="9">
        <v>7973.14</v>
      </c>
      <c r="H193" s="9">
        <v>7973.14</v>
      </c>
      <c r="I193" s="9">
        <v>7973.14</v>
      </c>
      <c r="J193" s="9">
        <v>7973.14</v>
      </c>
      <c r="K193" s="9">
        <v>63785.120000000003</v>
      </c>
      <c r="L193" s="19">
        <f t="shared" ref="L193:L195" ca="1" si="40">+(12/8)</f>
        <v>1.5</v>
      </c>
      <c r="M193" s="3">
        <f ca="1">+K193*L193</f>
        <v>95677.680000000008</v>
      </c>
      <c r="N193" s="26"/>
    </row>
    <row r="194" spans="1:14" s="1" customFormat="1" ht="15" customHeight="1" x14ac:dyDescent="0.2">
      <c r="A194" s="12" t="s">
        <v>168</v>
      </c>
      <c r="B194" s="2" t="s">
        <v>244</v>
      </c>
      <c r="C194" s="10">
        <v>7973.14</v>
      </c>
      <c r="D194" s="10">
        <v>7973.14</v>
      </c>
      <c r="E194" s="10">
        <v>7973.14</v>
      </c>
      <c r="F194" s="10">
        <v>7973.14</v>
      </c>
      <c r="G194" s="10">
        <v>7973.14</v>
      </c>
      <c r="H194" s="10">
        <v>7973.14</v>
      </c>
      <c r="I194" s="10">
        <v>7973.14</v>
      </c>
      <c r="J194" s="10">
        <v>7973.14</v>
      </c>
      <c r="K194" s="10">
        <v>63785.120000000003</v>
      </c>
      <c r="L194" s="19">
        <f t="shared" ca="1" si="40"/>
        <v>1.5</v>
      </c>
      <c r="M194" s="10">
        <f ca="1">+M193</f>
        <v>95677.680000000008</v>
      </c>
      <c r="N194" s="26"/>
    </row>
    <row r="195" spans="1:14" s="24" customFormat="1" ht="15" customHeight="1" x14ac:dyDescent="0.2">
      <c r="A195" s="20" t="s">
        <v>169</v>
      </c>
      <c r="B195" s="21" t="s">
        <v>245</v>
      </c>
      <c r="C195" s="22">
        <f t="shared" ref="C195:J195" ca="1" si="41">+C194+C189+C184+C179+C174+C166+C161+C148+C140+C131+C123+C111+C103+C98+C90+C79</f>
        <v>70636.320000000007</v>
      </c>
      <c r="D195" s="22">
        <f t="shared" ca="1" si="41"/>
        <v>66579.63</v>
      </c>
      <c r="E195" s="22">
        <f t="shared" ca="1" si="41"/>
        <v>69496.28</v>
      </c>
      <c r="F195" s="22">
        <f t="shared" ca="1" si="41"/>
        <v>70057.91</v>
      </c>
      <c r="G195" s="22">
        <f t="shared" ca="1" si="41"/>
        <v>66741.899999999994</v>
      </c>
      <c r="H195" s="22">
        <f t="shared" ca="1" si="41"/>
        <v>71686.649999999994</v>
      </c>
      <c r="I195" s="22">
        <f t="shared" ca="1" si="41"/>
        <v>72738.010000000009</v>
      </c>
      <c r="J195" s="22">
        <f t="shared" ca="1" si="41"/>
        <v>72641.87999999999</v>
      </c>
      <c r="K195" s="22">
        <f ca="1">+K194+K189+K184+K179+K174+K166+K161+K148+K140+K131+K123+K111+K103+K98+K90+K79</f>
        <v>560578.58000000007</v>
      </c>
      <c r="L195" s="23">
        <f t="shared" ca="1" si="40"/>
        <v>1.5</v>
      </c>
      <c r="M195" s="22">
        <f ca="1">+M194+M189+M184+M179+M174+M166+M161+M148+M140+M131+M123+M111+M103+M98+M90+M79</f>
        <v>840867.87000000011</v>
      </c>
      <c r="N195" s="27"/>
    </row>
    <row r="196" spans="1:14" ht="15" customHeight="1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</row>
    <row r="197" spans="1:14" s="1" customFormat="1" ht="15" customHeight="1" x14ac:dyDescent="0.2">
      <c r="A197" s="12" t="s">
        <v>170</v>
      </c>
      <c r="B197" s="2" t="s">
        <v>171</v>
      </c>
      <c r="C197" s="11"/>
      <c r="D197" s="11"/>
      <c r="E197" s="11"/>
      <c r="F197" s="11"/>
      <c r="G197" s="11"/>
      <c r="H197" s="11"/>
      <c r="I197" s="11"/>
      <c r="J197" s="11"/>
      <c r="K197" s="11"/>
      <c r="L197" s="19"/>
      <c r="M197" s="11"/>
      <c r="N197" s="26"/>
    </row>
    <row r="198" spans="1:14" s="24" customFormat="1" ht="15" customHeight="1" x14ac:dyDescent="0.2">
      <c r="A198" s="31" t="s">
        <v>172</v>
      </c>
      <c r="B198" s="32" t="s">
        <v>246</v>
      </c>
      <c r="C198" s="33">
        <v>70636.320000000007</v>
      </c>
      <c r="D198" s="33">
        <v>66579.63</v>
      </c>
      <c r="E198" s="33">
        <v>69496.28</v>
      </c>
      <c r="F198" s="33">
        <v>70057.91</v>
      </c>
      <c r="G198" s="33">
        <v>66741.899999999994</v>
      </c>
      <c r="H198" s="33">
        <v>71686.649999999994</v>
      </c>
      <c r="I198" s="33">
        <v>72738.009999999995</v>
      </c>
      <c r="J198" s="33">
        <v>72641.88</v>
      </c>
      <c r="K198" s="33">
        <v>560578.57999999996</v>
      </c>
      <c r="L198" s="30">
        <f ca="1">+(12/8)</f>
        <v>1.5</v>
      </c>
      <c r="M198" s="33">
        <f ca="1">+M195</f>
        <v>840867.87000000011</v>
      </c>
      <c r="N198" s="27"/>
    </row>
    <row r="199" spans="1:14" s="36" customFormat="1" ht="15" customHeight="1" x14ac:dyDescent="0.2">
      <c r="A199" s="35"/>
      <c r="B199" s="35"/>
      <c r="C199" s="37">
        <f ca="1">+IFERROR(C198/C$62,0)</f>
        <v>0.4406423957622766</v>
      </c>
      <c r="D199" s="37">
        <f t="shared" ref="D199:K199" ca="1" si="42">+IFERROR(D198/D$62,0)</f>
        <v>0.41733075570507733</v>
      </c>
      <c r="E199" s="37">
        <f t="shared" ca="1" si="42"/>
        <v>0.43881368987622832</v>
      </c>
      <c r="F199" s="37">
        <f t="shared" ca="1" si="42"/>
        <v>0.44604138873138249</v>
      </c>
      <c r="G199" s="37">
        <f t="shared" ca="1" si="42"/>
        <v>0.40276070907763845</v>
      </c>
      <c r="H199" s="37">
        <f t="shared" ca="1" si="42"/>
        <v>0.4505218825668541</v>
      </c>
      <c r="I199" s="37">
        <f t="shared" ca="1" si="42"/>
        <v>0.45810100162739253</v>
      </c>
      <c r="J199" s="37">
        <f t="shared" ca="1" si="42"/>
        <v>0.44378288728524068</v>
      </c>
      <c r="K199" s="37">
        <f t="shared" ca="1" si="42"/>
        <v>0.43707152820219408</v>
      </c>
      <c r="L199" s="38"/>
      <c r="M199" s="37">
        <f ca="1">+IFERROR(M198/M$62,0)</f>
        <v>0.43725423134464775</v>
      </c>
      <c r="N199" s="25"/>
    </row>
    <row r="200" spans="1:14" ht="15" customHeight="1" x14ac:dyDescent="0.2">
      <c r="A200" s="14"/>
      <c r="B200" s="14"/>
      <c r="C200" s="34"/>
      <c r="D200" s="34"/>
      <c r="E200" s="34"/>
      <c r="F200" s="34"/>
      <c r="G200" s="34"/>
      <c r="H200" s="34"/>
      <c r="I200" s="34"/>
      <c r="J200" s="34"/>
      <c r="K200" s="34"/>
      <c r="L200" s="39"/>
      <c r="M200" s="40"/>
    </row>
    <row r="201" spans="1:14" s="24" customFormat="1" ht="15" customHeight="1" x14ac:dyDescent="0.2">
      <c r="A201" s="31" t="s">
        <v>173</v>
      </c>
      <c r="B201" s="32" t="s">
        <v>247</v>
      </c>
      <c r="C201" s="33">
        <f t="shared" ref="C201:J201" ca="1" si="43">+C$62-C$198</f>
        <v>89666.729999999981</v>
      </c>
      <c r="D201" s="33">
        <f t="shared" ca="1" si="43"/>
        <v>92957.209999999992</v>
      </c>
      <c r="E201" s="33">
        <f t="shared" ca="1" si="43"/>
        <v>88876.81</v>
      </c>
      <c r="F201" s="33">
        <f t="shared" ca="1" si="43"/>
        <v>87008.03</v>
      </c>
      <c r="G201" s="33">
        <f t="shared" ca="1" si="43"/>
        <v>98969.15</v>
      </c>
      <c r="H201" s="33">
        <f t="shared" ca="1" si="43"/>
        <v>87432.48000000001</v>
      </c>
      <c r="I201" s="33">
        <f t="shared" ca="1" si="43"/>
        <v>86043.590000000011</v>
      </c>
      <c r="J201" s="33">
        <f t="shared" ca="1" si="43"/>
        <v>91046</v>
      </c>
      <c r="K201" s="33">
        <f ca="1">+K$62-K$198</f>
        <v>721999.99999999988</v>
      </c>
      <c r="L201" s="30">
        <f ca="1">+(12/8)</f>
        <v>1.5</v>
      </c>
      <c r="M201" s="33">
        <f ca="1">+M$62-M$198</f>
        <v>1082196.1273778102</v>
      </c>
      <c r="N201" s="27"/>
    </row>
    <row r="202" spans="1:14" s="1" customFormat="1" ht="15" customHeight="1" x14ac:dyDescent="0.2">
      <c r="A202" s="34" t="s">
        <v>174</v>
      </c>
      <c r="B202" s="41" t="s">
        <v>248</v>
      </c>
      <c r="C202" s="37">
        <f t="shared" ref="C202:K202" ca="1" si="44">+IFERROR(C201/C$62,0)</f>
        <v>0.5593576042377234</v>
      </c>
      <c r="D202" s="37">
        <f t="shared" ca="1" si="44"/>
        <v>0.58266924429492273</v>
      </c>
      <c r="E202" s="37">
        <f t="shared" ca="1" si="44"/>
        <v>0.56118631012377163</v>
      </c>
      <c r="F202" s="37">
        <f t="shared" ca="1" si="44"/>
        <v>0.55395861126861745</v>
      </c>
      <c r="G202" s="37">
        <f t="shared" ca="1" si="44"/>
        <v>0.5972392909223615</v>
      </c>
      <c r="H202" s="37">
        <f t="shared" ca="1" si="44"/>
        <v>0.5494781174331459</v>
      </c>
      <c r="I202" s="37">
        <f t="shared" ca="1" si="44"/>
        <v>0.54189899837260747</v>
      </c>
      <c r="J202" s="37">
        <f t="shared" ca="1" si="44"/>
        <v>0.55621711271475927</v>
      </c>
      <c r="K202" s="37">
        <f t="shared" ca="1" si="44"/>
        <v>0.56292847179780592</v>
      </c>
      <c r="L202" s="39"/>
      <c r="M202" s="37">
        <f ca="1">+IFERROR(M201/M$62,0)</f>
        <v>0.56274576865535231</v>
      </c>
      <c r="N202" s="26"/>
    </row>
    <row r="203" spans="1:14" ht="15" customHeight="1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39"/>
      <c r="M203" s="40"/>
    </row>
    <row r="204" spans="1:14" s="1" customFormat="1" ht="15" customHeight="1" x14ac:dyDescent="0.2">
      <c r="A204" s="12" t="s">
        <v>282</v>
      </c>
      <c r="B204" s="2" t="s">
        <v>283</v>
      </c>
      <c r="C204" s="4"/>
      <c r="D204" s="4"/>
      <c r="E204" s="4"/>
      <c r="F204" s="4"/>
      <c r="G204" s="4"/>
      <c r="H204" s="4"/>
      <c r="I204" s="4"/>
      <c r="J204" s="4"/>
      <c r="K204" s="4"/>
      <c r="L204" s="19"/>
      <c r="M204" s="4"/>
      <c r="N204" s="26"/>
    </row>
    <row r="205" spans="1:14" ht="15" customHeight="1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</row>
    <row r="206" spans="1:14" s="1" customFormat="1" ht="15" customHeight="1" x14ac:dyDescent="0.2">
      <c r="A206" s="12" t="s">
        <v>284</v>
      </c>
      <c r="B206" s="2" t="s">
        <v>285</v>
      </c>
      <c r="C206" s="4"/>
      <c r="D206" s="4"/>
      <c r="E206" s="4"/>
      <c r="F206" s="4"/>
      <c r="G206" s="4"/>
      <c r="H206" s="4"/>
      <c r="I206" s="4"/>
      <c r="J206" s="4"/>
      <c r="K206" s="4"/>
      <c r="L206" s="19"/>
      <c r="M206" s="4"/>
      <c r="N206" s="26"/>
    </row>
    <row r="207" spans="1:14" ht="15" customHeight="1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</row>
    <row r="208" spans="1:14" s="1" customFormat="1" ht="15" customHeight="1" x14ac:dyDescent="0.2">
      <c r="A208" s="12" t="s">
        <v>286</v>
      </c>
      <c r="B208" s="2" t="s">
        <v>287</v>
      </c>
      <c r="C208" s="4"/>
      <c r="D208" s="4"/>
      <c r="E208" s="4"/>
      <c r="F208" s="4"/>
      <c r="G208" s="4"/>
      <c r="H208" s="4"/>
      <c r="I208" s="4"/>
      <c r="J208" s="4"/>
      <c r="K208" s="4"/>
      <c r="L208" s="19"/>
      <c r="M208" s="4"/>
      <c r="N208" s="26"/>
    </row>
    <row r="209" spans="1:14" s="1" customFormat="1" ht="15" customHeight="1" x14ac:dyDescent="0.2">
      <c r="A209" s="12" t="s">
        <v>288</v>
      </c>
      <c r="B209" s="2" t="s">
        <v>289</v>
      </c>
      <c r="C209" s="9">
        <v>5282.72</v>
      </c>
      <c r="D209" s="9">
        <v>7337.42</v>
      </c>
      <c r="E209" s="9">
        <v>9896.0400000000009</v>
      </c>
      <c r="F209" s="9">
        <v>20216.52</v>
      </c>
      <c r="G209" s="9">
        <v>13297.18</v>
      </c>
      <c r="H209" s="9">
        <v>3761.29</v>
      </c>
      <c r="I209" s="9">
        <v>8902.34</v>
      </c>
      <c r="J209" s="9">
        <v>5696</v>
      </c>
      <c r="K209" s="9">
        <v>74389.509999999995</v>
      </c>
      <c r="L209" s="19">
        <f t="shared" ref="L209:L210" ca="1" si="45">+(12/8)</f>
        <v>1.5</v>
      </c>
      <c r="M209" s="3">
        <f ca="1">+K209*L209</f>
        <v>111584.26499999998</v>
      </c>
      <c r="N209" s="26"/>
    </row>
    <row r="210" spans="1:14" s="24" customFormat="1" ht="15" customHeight="1" x14ac:dyDescent="0.2">
      <c r="A210" s="20" t="s">
        <v>290</v>
      </c>
      <c r="B210" s="21" t="s">
        <v>291</v>
      </c>
      <c r="C210" s="22">
        <f t="shared" ref="C210:J210" ca="1" si="46">+C209</f>
        <v>5282.72</v>
      </c>
      <c r="D210" s="22">
        <f t="shared" ca="1" si="46"/>
        <v>7337.42</v>
      </c>
      <c r="E210" s="22">
        <f t="shared" ca="1" si="46"/>
        <v>9896.0400000000009</v>
      </c>
      <c r="F210" s="22">
        <f t="shared" ca="1" si="46"/>
        <v>20216.52</v>
      </c>
      <c r="G210" s="22">
        <f t="shared" ca="1" si="46"/>
        <v>13297.18</v>
      </c>
      <c r="H210" s="22">
        <f t="shared" ca="1" si="46"/>
        <v>3761.29</v>
      </c>
      <c r="I210" s="22">
        <f t="shared" ca="1" si="46"/>
        <v>8902.34</v>
      </c>
      <c r="J210" s="22">
        <f t="shared" ca="1" si="46"/>
        <v>5696</v>
      </c>
      <c r="K210" s="22">
        <f ca="1">+K209</f>
        <v>74389.509999999995</v>
      </c>
      <c r="L210" s="23">
        <f t="shared" ca="1" si="45"/>
        <v>1.5</v>
      </c>
      <c r="M210" s="22">
        <f ca="1">+M209</f>
        <v>111584.26499999998</v>
      </c>
      <c r="N210" s="27"/>
    </row>
    <row r="211" spans="1:14" ht="15" customHeight="1" x14ac:dyDescent="0.2">
      <c r="A211" s="15"/>
      <c r="B211" s="15"/>
      <c r="C211" s="18"/>
      <c r="D211" s="18"/>
      <c r="E211" s="18"/>
      <c r="F211" s="18"/>
      <c r="G211" s="18"/>
      <c r="H211" s="18"/>
      <c r="I211" s="18"/>
      <c r="J211" s="18"/>
      <c r="K211" s="18"/>
    </row>
    <row r="212" spans="1:14" s="24" customFormat="1" ht="15" customHeight="1" x14ac:dyDescent="0.2">
      <c r="A212" s="31" t="s">
        <v>175</v>
      </c>
      <c r="B212" s="32" t="s">
        <v>249</v>
      </c>
      <c r="C212" s="33">
        <f t="shared" ref="C212:K212" ca="1" si="47">+C201-C210</f>
        <v>84384.00999999998</v>
      </c>
      <c r="D212" s="33">
        <f t="shared" ca="1" si="47"/>
        <v>85619.79</v>
      </c>
      <c r="E212" s="33">
        <f t="shared" ca="1" si="47"/>
        <v>78980.76999999999</v>
      </c>
      <c r="F212" s="33">
        <f t="shared" ca="1" si="47"/>
        <v>66791.509999999995</v>
      </c>
      <c r="G212" s="33">
        <f t="shared" ca="1" si="47"/>
        <v>85671.97</v>
      </c>
      <c r="H212" s="33">
        <f t="shared" ca="1" si="47"/>
        <v>83671.190000000017</v>
      </c>
      <c r="I212" s="33">
        <f t="shared" ca="1" si="47"/>
        <v>77141.250000000015</v>
      </c>
      <c r="J212" s="33">
        <f t="shared" ca="1" si="47"/>
        <v>85350</v>
      </c>
      <c r="K212" s="33">
        <f ca="1">+K201-K210</f>
        <v>647610.48999999987</v>
      </c>
      <c r="L212" s="30">
        <f ca="1">+(12/8)</f>
        <v>1.5</v>
      </c>
      <c r="M212" s="33">
        <f ca="1">+M201-M210</f>
        <v>970611.86237781018</v>
      </c>
      <c r="N212" s="27"/>
    </row>
    <row r="213" spans="1:14" x14ac:dyDescent="0.2">
      <c r="C213" s="37">
        <f t="shared" ref="C213" ca="1" si="48">+IFERROR(C212/C$62,0)</f>
        <v>0.52640302227562097</v>
      </c>
      <c r="D213" s="37">
        <f t="shared" ref="D213" ca="1" si="49">+IFERROR(D212/D$62,0)</f>
        <v>0.53667723392289823</v>
      </c>
      <c r="E213" s="37">
        <f t="shared" ref="E213" ca="1" si="50">+IFERROR(E212/E$62,0)</f>
        <v>0.49870069466978256</v>
      </c>
      <c r="F213" s="37">
        <f t="shared" ref="F213" ca="1" si="51">+IFERROR(F212/F$62,0)</f>
        <v>0.42524502766163047</v>
      </c>
      <c r="G213" s="37">
        <f t="shared" ref="G213" ca="1" si="52">+IFERROR(G212/G$62,0)</f>
        <v>0.51699612065701117</v>
      </c>
      <c r="H213" s="37">
        <f t="shared" ref="H213" ca="1" si="53">+IFERROR(H212/H$62,0)</f>
        <v>0.52583991629416282</v>
      </c>
      <c r="I213" s="37">
        <f t="shared" ref="I213" ca="1" si="54">+IFERROR(I212/I$62,0)</f>
        <v>0.48583242642724356</v>
      </c>
      <c r="J213" s="37">
        <f t="shared" ref="J213" ca="1" si="55">+IFERROR(J212/J$62,0)</f>
        <v>0.52141917898869483</v>
      </c>
      <c r="K213" s="37">
        <f t="shared" ref="K213" ca="1" si="56">+IFERROR(K212/K$62,0)</f>
        <v>0.50492850894172892</v>
      </c>
      <c r="M213" s="37">
        <f t="shared" ref="M213" ca="1" si="57">+IFERROR(M212/M$62,0)</f>
        <v>0.50472156085355757</v>
      </c>
    </row>
    <row r="218" spans="1:14" x14ac:dyDescent="0.2">
      <c r="A218" s="43" t="s">
        <v>363</v>
      </c>
      <c r="C218" s="48">
        <f t="shared" ref="C218:K218" ca="1" si="58">+$M$201</f>
        <v>1082196.1273778102</v>
      </c>
      <c r="D218" s="48">
        <f t="shared" ca="1" si="58"/>
        <v>1082196.1273778102</v>
      </c>
      <c r="E218" s="48">
        <f t="shared" ca="1" si="58"/>
        <v>1082196.1273778102</v>
      </c>
      <c r="F218" s="48">
        <f t="shared" ca="1" si="58"/>
        <v>1082196.1273778102</v>
      </c>
      <c r="G218" s="48">
        <f t="shared" ca="1" si="58"/>
        <v>1082196.1273778102</v>
      </c>
      <c r="H218" s="48">
        <f t="shared" ca="1" si="58"/>
        <v>1082196.1273778102</v>
      </c>
      <c r="I218" s="48">
        <f t="shared" ca="1" si="58"/>
        <v>1082196.1273778102</v>
      </c>
      <c r="J218" s="48">
        <f t="shared" ca="1" si="58"/>
        <v>1082196.1273778102</v>
      </c>
      <c r="K218" s="48">
        <f t="shared" ca="1" si="58"/>
        <v>1082196.1273778102</v>
      </c>
      <c r="L218" s="39"/>
      <c r="M218" s="49"/>
    </row>
    <row r="219" spans="1:14" x14ac:dyDescent="0.2">
      <c r="A219" s="43" t="s">
        <v>364</v>
      </c>
      <c r="C219" s="46">
        <v>4.4999999999999998E-2</v>
      </c>
      <c r="D219" s="46">
        <f ca="1">+C219+0.25%</f>
        <v>4.7500000000000001E-2</v>
      </c>
      <c r="E219" s="46">
        <f t="shared" ref="E219:K219" ca="1" si="59">+D219+0.25%</f>
        <v>0.05</v>
      </c>
      <c r="F219" s="46">
        <f t="shared" ca="1" si="59"/>
        <v>5.2500000000000005E-2</v>
      </c>
      <c r="G219" s="46">
        <f t="shared" ca="1" si="59"/>
        <v>5.5000000000000007E-2</v>
      </c>
      <c r="H219" s="46">
        <f t="shared" ca="1" si="59"/>
        <v>5.7500000000000009E-2</v>
      </c>
      <c r="I219" s="46">
        <f t="shared" ca="1" si="59"/>
        <v>6.0000000000000012E-2</v>
      </c>
      <c r="J219" s="46">
        <f t="shared" ca="1" si="59"/>
        <v>6.2500000000000014E-2</v>
      </c>
      <c r="K219" s="46">
        <f t="shared" ca="1" si="59"/>
        <v>6.5000000000000016E-2</v>
      </c>
      <c r="L219" s="39"/>
      <c r="M219" s="50"/>
    </row>
    <row r="220" spans="1:14" x14ac:dyDescent="0.2">
      <c r="A220" s="44" t="s">
        <v>365</v>
      </c>
      <c r="B220" s="45"/>
      <c r="C220" s="47">
        <f t="shared" ref="C220:K220" ca="1" si="60">+IFERROR(C218/C219,0)</f>
        <v>24048802.830618005</v>
      </c>
      <c r="D220" s="47">
        <f t="shared" ca="1" si="60"/>
        <v>22783076.365848634</v>
      </c>
      <c r="E220" s="47">
        <f t="shared" ca="1" si="60"/>
        <v>21643922.547556203</v>
      </c>
      <c r="F220" s="47">
        <f t="shared" ca="1" si="60"/>
        <v>20613259.569101144</v>
      </c>
      <c r="G220" s="47">
        <f t="shared" ca="1" si="60"/>
        <v>19676293.22505109</v>
      </c>
      <c r="H220" s="47">
        <f t="shared" ca="1" si="60"/>
        <v>18820802.215266261</v>
      </c>
      <c r="I220" s="47">
        <f t="shared" ca="1" si="60"/>
        <v>18036602.122963499</v>
      </c>
      <c r="J220" s="47">
        <f t="shared" ca="1" si="60"/>
        <v>17315138.038044959</v>
      </c>
      <c r="K220" s="47">
        <f t="shared" ca="1" si="60"/>
        <v>16649171.190427845</v>
      </c>
      <c r="L220" s="39"/>
      <c r="M220" s="51"/>
    </row>
    <row r="221" spans="1:14" x14ac:dyDescent="0.2">
      <c r="C221" s="52">
        <v>180</v>
      </c>
      <c r="D221" s="52">
        <v>180</v>
      </c>
      <c r="E221" s="52">
        <v>180</v>
      </c>
      <c r="F221" s="52">
        <v>180</v>
      </c>
      <c r="G221" s="52">
        <v>180</v>
      </c>
      <c r="H221" s="52">
        <v>180</v>
      </c>
      <c r="I221" s="52">
        <v>180</v>
      </c>
      <c r="J221" s="52">
        <v>180</v>
      </c>
      <c r="K221" s="52">
        <v>180</v>
      </c>
    </row>
    <row r="222" spans="1:14" x14ac:dyDescent="0.2">
      <c r="C222" s="47">
        <f ca="1">+C220/C221</f>
        <v>133604.46017010004</v>
      </c>
      <c r="D222" s="47">
        <f t="shared" ref="D222:K222" ca="1" si="61">+D220/D221</f>
        <v>126572.64647693686</v>
      </c>
      <c r="E222" s="47">
        <f t="shared" ca="1" si="61"/>
        <v>120244.01415309001</v>
      </c>
      <c r="F222" s="47">
        <f t="shared" ca="1" si="61"/>
        <v>114518.10871722858</v>
      </c>
      <c r="G222" s="47">
        <f t="shared" ca="1" si="61"/>
        <v>109312.74013917272</v>
      </c>
      <c r="H222" s="47">
        <f t="shared" ca="1" si="61"/>
        <v>104560.01230703479</v>
      </c>
      <c r="I222" s="47">
        <f t="shared" ca="1" si="61"/>
        <v>100203.345127575</v>
      </c>
      <c r="J222" s="47">
        <f t="shared" ca="1" si="61"/>
        <v>96195.211322471994</v>
      </c>
      <c r="K222" s="47">
        <f t="shared" ca="1" si="61"/>
        <v>92495.395502376923</v>
      </c>
    </row>
  </sheetData>
  <mergeCells count="34">
    <mergeCell ref="A207:K207"/>
    <mergeCell ref="A211:K211"/>
    <mergeCell ref="A49:K49"/>
    <mergeCell ref="A59:K59"/>
    <mergeCell ref="A61:K61"/>
    <mergeCell ref="A63:K63"/>
    <mergeCell ref="A80:K80"/>
    <mergeCell ref="A175:K175"/>
    <mergeCell ref="A180:K180"/>
    <mergeCell ref="A185:K185"/>
    <mergeCell ref="A190:K190"/>
    <mergeCell ref="A196:K196"/>
    <mergeCell ref="A141:K141"/>
    <mergeCell ref="A104:K104"/>
    <mergeCell ref="A112:K112"/>
    <mergeCell ref="A124:K124"/>
    <mergeCell ref="A203:K203"/>
    <mergeCell ref="A205:K205"/>
    <mergeCell ref="A132:K132"/>
    <mergeCell ref="A149:K149"/>
    <mergeCell ref="A162:K162"/>
    <mergeCell ref="A167:K167"/>
    <mergeCell ref="A1:K1"/>
    <mergeCell ref="A2:K2"/>
    <mergeCell ref="A3:K3"/>
    <mergeCell ref="A4:K4"/>
    <mergeCell ref="A8:K8"/>
    <mergeCell ref="A15:K15"/>
    <mergeCell ref="A20:K20"/>
    <mergeCell ref="A28:K28"/>
    <mergeCell ref="A34:K34"/>
    <mergeCell ref="A36:K36"/>
    <mergeCell ref="A91:K91"/>
    <mergeCell ref="A99:K99"/>
  </mergeCells>
  <phoneticPr fontId="40" type="noConversion"/>
  <printOptions gridLines="1"/>
  <pageMargins left="0.7" right="0.7" top="0.7" bottom="0.7" header="0.5" footer="0.5"/>
  <pageSetup scale="56" fitToHeight="0" orientation="landscape" horizontalDpi="300" verticalDpi="300" r:id="rId1"/>
  <headerFooter alignWithMargins="0">
    <oddHeader>&amp;R&amp;B&amp;D &amp;T</oddHeader>
    <oddFooter>&amp;C&amp;B Page &amp;P of &amp;N</oddFooter>
  </headerFooter>
  <rowBreaks count="3" manualBreakCount="3">
    <brk id="62" max="16383" man="1"/>
    <brk id="112" max="16383" man="1"/>
    <brk id="161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3717D7821A043A392B172EFA3B6DF" ma:contentTypeVersion="10" ma:contentTypeDescription="Create a new document." ma:contentTypeScope="" ma:versionID="0195b7bba04371fab266d18d1ef2c822">
  <xsd:schema xmlns:xsd="http://www.w3.org/2001/XMLSchema" xmlns:xs="http://www.w3.org/2001/XMLSchema" xmlns:p="http://schemas.microsoft.com/office/2006/metadata/properties" xmlns:ns2="25086f38-4d7f-485e-abd0-3231a1949af1" xmlns:ns3="50d909ce-c72d-4a31-988d-55dad3d83c38" targetNamespace="http://schemas.microsoft.com/office/2006/metadata/properties" ma:root="true" ma:fieldsID="8ad565b08f2ce058dd07d46c2a600e88" ns2:_="" ns3:_="">
    <xsd:import namespace="25086f38-4d7f-485e-abd0-3231a1949af1"/>
    <xsd:import namespace="50d909ce-c72d-4a31-988d-55dad3d83c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6f38-4d7f-485e-abd0-3231a1949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909ce-c72d-4a31-988d-55dad3d83c3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6825D34-ABA9-4D25-AF96-A91528EE6E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387D2C-69C2-4B7B-B7BF-2B086B327846}"/>
</file>

<file path=customXml/itemProps3.xml><?xml version="1.0" encoding="utf-8"?>
<ds:datastoreItem xmlns:ds="http://schemas.openxmlformats.org/officeDocument/2006/customXml" ds:itemID="{95FEB053-509E-4148-BEE4-61E7DDBC46C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IS-12 month</vt:lpstr>
      <vt:lpstr>'IS-12 month'!Print_Area</vt:lpstr>
      <vt:lpstr>'IS-12 month'!Print_Titles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</dc:creator>
  <cp:lastModifiedBy>Matt Borgeson</cp:lastModifiedBy>
  <cp:lastPrinted>2018-09-18T21:20:26Z</cp:lastPrinted>
  <dcterms:created xsi:type="dcterms:W3CDTF">2013-09-10T16:26:49Z</dcterms:created>
  <dcterms:modified xsi:type="dcterms:W3CDTF">2018-09-18T23:29:54Z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0x010100D773717D7821A043A392B172EFA3B6DF</vt:lpwstr>
  </property>
</Properties>
</file>