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ringo\Dropbox (Berkadia)\Tucson Shared Dropbox\Properties\Saddle Ridge-2021\Marketing\Financials\"/>
    </mc:Choice>
  </mc:AlternateContent>
  <xr:revisionPtr revIDLastSave="0" documentId="8_{5D8619A1-5992-4C12-8C73-B3C7C2601377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IncomeSt-197" sheetId="1" r:id="rId1"/>
  </sheets>
  <definedNames>
    <definedName name="_xlnm.Print_Titles" localSheetId="0">'IncomeSt-197'!$1:$6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" l="1"/>
  <c r="AC6" i="1"/>
  <c r="AB6" i="1"/>
  <c r="AA6" i="1"/>
  <c r="Z6" i="1"/>
  <c r="Y6" i="1"/>
  <c r="I6" i="1" s="1"/>
  <c r="X6" i="1"/>
  <c r="W6" i="1"/>
  <c r="V6" i="1"/>
  <c r="U6" i="1"/>
  <c r="T6" i="1"/>
  <c r="S6" i="1"/>
  <c r="N6" i="1"/>
  <c r="M6" i="1"/>
  <c r="L6" i="1"/>
  <c r="K6" i="1"/>
  <c r="J6" i="1"/>
  <c r="H6" i="1"/>
  <c r="G6" i="1"/>
  <c r="F6" i="1"/>
  <c r="E6" i="1"/>
  <c r="D6" i="1"/>
  <c r="C6" i="1"/>
  <c r="A4" i="1"/>
  <c r="Q3" i="1"/>
  <c r="P3" i="1"/>
  <c r="A3" i="1"/>
</calcChain>
</file>

<file path=xl/sharedStrings.xml><?xml version="1.0" encoding="utf-8"?>
<sst xmlns="http://schemas.openxmlformats.org/spreadsheetml/2006/main" count="262" uniqueCount="262">
  <si>
    <t>SADDLE RIDGE (sr450)</t>
  </si>
  <si>
    <t>Book : Cash</t>
  </si>
  <si>
    <t>Account</t>
  </si>
  <si>
    <t xml:space="preserve">      LOSS TO NON-REV UNIT</t>
  </si>
  <si>
    <t>5210</t>
  </si>
  <si>
    <t xml:space="preserve">      CONCESS - ONE TIME</t>
  </si>
  <si>
    <t>5220</t>
  </si>
  <si>
    <t xml:space="preserve">      CONCESS - MONTHLY DISC</t>
  </si>
  <si>
    <t>5270</t>
  </si>
  <si>
    <t xml:space="preserve">      DELINQUENCY</t>
  </si>
  <si>
    <t>5285</t>
  </si>
  <si>
    <t xml:space="preserve">   TOTAL REVENUE ADJUSTMENT</t>
  </si>
  <si>
    <t>5295</t>
  </si>
  <si>
    <t xml:space="preserve">   TOTAL RENTAL REVENUE</t>
  </si>
  <si>
    <t>5300</t>
  </si>
  <si>
    <t xml:space="preserve">   OTHER REVENUES</t>
  </si>
  <si>
    <t>5310</t>
  </si>
  <si>
    <t>Total</t>
  </si>
  <si>
    <t xml:space="preserve">      APPLICATION FEE</t>
  </si>
  <si>
    <t>Tree : ysi_is</t>
  </si>
  <si>
    <t>5180</t>
  </si>
  <si>
    <t>12 Month Statement</t>
  </si>
  <si>
    <t xml:space="preserve">Period = </t>
  </si>
  <si>
    <t xml:space="preserve"> - </t>
  </si>
  <si>
    <t>5000</t>
  </si>
  <si>
    <t xml:space="preserve">      LOSS TO VACANCY</t>
  </si>
  <si>
    <t>5170</t>
  </si>
  <si>
    <t xml:space="preserve">   REVENUE ADJUSTMENTS</t>
  </si>
  <si>
    <t>5160</t>
  </si>
  <si>
    <t xml:space="preserve">   GROSS POTENTIAL REVENUE</t>
  </si>
  <si>
    <t>5150</t>
  </si>
  <si>
    <t xml:space="preserve">      LOSS TO OLD LEASE</t>
  </si>
  <si>
    <t>5130</t>
  </si>
  <si>
    <t xml:space="preserve">      GROSS RENTAL</t>
  </si>
  <si>
    <t>5110</t>
  </si>
  <si>
    <t xml:space="preserve"> REVENUES</t>
  </si>
  <si>
    <t>5320</t>
  </si>
  <si>
    <t xml:space="preserve">      LATE CHARGE REV</t>
  </si>
  <si>
    <t>5325</t>
  </si>
  <si>
    <t xml:space="preserve">      NOTICE REVENUE</t>
  </si>
  <si>
    <t>5330</t>
  </si>
  <si>
    <t xml:space="preserve">      NSF CHARGES</t>
  </si>
  <si>
    <t>5340</t>
  </si>
  <si>
    <t xml:space="preserve">      LEASE BREAK FEE</t>
  </si>
  <si>
    <t>5350</t>
  </si>
  <si>
    <t xml:space="preserve">      LEGAL/ATTNY REV</t>
  </si>
  <si>
    <t>5360</t>
  </si>
  <si>
    <t xml:space="preserve">      COLLECTIONS</t>
  </si>
  <si>
    <t>5365</t>
  </si>
  <si>
    <t xml:space="preserve">      RESIDENT DMGS</t>
  </si>
  <si>
    <t>5370</t>
  </si>
  <si>
    <t xml:space="preserve">      LIQUIDATION DMGS</t>
  </si>
  <si>
    <t>5375</t>
  </si>
  <si>
    <t xml:space="preserve">      ACCELERATED RENT</t>
  </si>
  <si>
    <t>5380</t>
  </si>
  <si>
    <t xml:space="preserve">      NON-REFUND REDEC FEE</t>
  </si>
  <si>
    <t>5390</t>
  </si>
  <si>
    <t xml:space="preserve">      LAUNDRY REV</t>
  </si>
  <si>
    <t>5400</t>
  </si>
  <si>
    <t xml:space="preserve">      VENDING MACHINES</t>
  </si>
  <si>
    <t>5420</t>
  </si>
  <si>
    <t xml:space="preserve">      UTILITY REV</t>
  </si>
  <si>
    <t>5470</t>
  </si>
  <si>
    <t xml:space="preserve">      MISCELLANEOUS REV</t>
  </si>
  <si>
    <t>5480</t>
  </si>
  <si>
    <t xml:space="preserve">      KEYS/LOCKS REV</t>
  </si>
  <si>
    <t>5490</t>
  </si>
  <si>
    <t xml:space="preserve">      MONTH TO MONTH FEE</t>
  </si>
  <si>
    <t>5500</t>
  </si>
  <si>
    <t xml:space="preserve">      PET RENT REV</t>
  </si>
  <si>
    <t>5600</t>
  </si>
  <si>
    <t xml:space="preserve">      RENTERS INSURANCE</t>
  </si>
  <si>
    <t>5700</t>
  </si>
  <si>
    <t xml:space="preserve">   TOTAL OTHER REVENUES</t>
  </si>
  <si>
    <t>5900</t>
  </si>
  <si>
    <t xml:space="preserve"> TOTAL REVENUES</t>
  </si>
  <si>
    <t>6000</t>
  </si>
  <si>
    <t xml:space="preserve"> EXPENSES</t>
  </si>
  <si>
    <t>6050</t>
  </si>
  <si>
    <t xml:space="preserve">   ADMINISTRATION EXPENSES</t>
  </si>
  <si>
    <t>6080</t>
  </si>
  <si>
    <t xml:space="preserve">      TELEPHONE</t>
  </si>
  <si>
    <t>6085</t>
  </si>
  <si>
    <t xml:space="preserve">      INTERNET SERVICE</t>
  </si>
  <si>
    <t>6090</t>
  </si>
  <si>
    <t xml:space="preserve">      OFFICE SUPPLIES</t>
  </si>
  <si>
    <t>6100</t>
  </si>
  <si>
    <t xml:space="preserve">      POSTAGE/EXPRESS MAIL</t>
  </si>
  <si>
    <t>6110</t>
  </si>
  <si>
    <t xml:space="preserve">      COPIER EXPENSE</t>
  </si>
  <si>
    <t>6120</t>
  </si>
  <si>
    <t xml:space="preserve">      COMPUTER EXPENSE</t>
  </si>
  <si>
    <t>6140</t>
  </si>
  <si>
    <t xml:space="preserve">      LEGAL/ATTNY EXPENSE</t>
  </si>
  <si>
    <t>6150</t>
  </si>
  <si>
    <t xml:space="preserve">      SECURITY SERVICE</t>
  </si>
  <si>
    <t>6155</t>
  </si>
  <si>
    <t xml:space="preserve">      FIRE PROTECTION</t>
  </si>
  <si>
    <t>6170</t>
  </si>
  <si>
    <t xml:space="preserve">      PROFESSIONAL EDUCATION</t>
  </si>
  <si>
    <t>6180</t>
  </si>
  <si>
    <t xml:space="preserve">      DUES/SUBSCRIPTIONS</t>
  </si>
  <si>
    <t>6190</t>
  </si>
  <si>
    <t xml:space="preserve">      LICENSES, PERMITS &amp; FEES</t>
  </si>
  <si>
    <t>6210</t>
  </si>
  <si>
    <t xml:space="preserve">      UNIFORMS</t>
  </si>
  <si>
    <t>6230</t>
  </si>
  <si>
    <t xml:space="preserve">      AUTO/TRUCK</t>
  </si>
  <si>
    <t>6290</t>
  </si>
  <si>
    <t xml:space="preserve">      OTHER ADMINISTRATION</t>
  </si>
  <si>
    <t>6300</t>
  </si>
  <si>
    <t xml:space="preserve">   TOTAL ADMIN EXPENSES</t>
  </si>
  <si>
    <t>6305</t>
  </si>
  <si>
    <t xml:space="preserve">   ADVERTISING/MARKETING EXPENSES</t>
  </si>
  <si>
    <t>6310</t>
  </si>
  <si>
    <t xml:space="preserve">      ADVERTISING</t>
  </si>
  <si>
    <t>6320</t>
  </si>
  <si>
    <t xml:space="preserve">      LOCATOR FEES</t>
  </si>
  <si>
    <t>6340</t>
  </si>
  <si>
    <t xml:space="preserve">      PROMOTION/COMMUNITY ACTIVITIES</t>
  </si>
  <si>
    <t>6350</t>
  </si>
  <si>
    <t xml:space="preserve">      MODEL SUPPLIES/FURN RENTAL</t>
  </si>
  <si>
    <t>6370</t>
  </si>
  <si>
    <t xml:space="preserve">      SIGNAGE</t>
  </si>
  <si>
    <t>6380</t>
  </si>
  <si>
    <t xml:space="preserve">      OTHER MARKETING</t>
  </si>
  <si>
    <t>6440</t>
  </si>
  <si>
    <t xml:space="preserve">   TOTAL ADVERTISING/MARKET EXPS</t>
  </si>
  <si>
    <t>6450</t>
  </si>
  <si>
    <t xml:space="preserve">   MANAGERIAL EXPENSES</t>
  </si>
  <si>
    <t>6460</t>
  </si>
  <si>
    <t xml:space="preserve">      MANAGEMENT FEES</t>
  </si>
  <si>
    <t>6510</t>
  </si>
  <si>
    <t xml:space="preserve">      P/R REIMB - SALARY</t>
  </si>
  <si>
    <t>6520</t>
  </si>
  <si>
    <t xml:space="preserve">      P/R REIMB - BONUSES</t>
  </si>
  <si>
    <t>6525</t>
  </si>
  <si>
    <t xml:space="preserve">      P/R REIMB - TAX</t>
  </si>
  <si>
    <t>6590</t>
  </si>
  <si>
    <t xml:space="preserve">      LOSS TO EMPLOYEE UNIT</t>
  </si>
  <si>
    <t>6620</t>
  </si>
  <si>
    <t xml:space="preserve">      MEDICAL INSURANCE PLAN</t>
  </si>
  <si>
    <t>6640</t>
  </si>
  <si>
    <t xml:space="preserve">      401K EMPLOYER CONT</t>
  </si>
  <si>
    <t>6690</t>
  </si>
  <si>
    <t xml:space="preserve">      OTHER PAYROLL EXPENSES</t>
  </si>
  <si>
    <t>6800</t>
  </si>
  <si>
    <t xml:space="preserve">   TOTAL MANAGERIAL EXPENSE</t>
  </si>
  <si>
    <t>6850</t>
  </si>
  <si>
    <t xml:space="preserve">   REPAIRS &amp; MAINT. EXPENSE</t>
  </si>
  <si>
    <t>6860</t>
  </si>
  <si>
    <t xml:space="preserve">      CLEANING &amp; SUPPLIES</t>
  </si>
  <si>
    <t>6870</t>
  </si>
  <si>
    <t xml:space="preserve">      EXTERMINATING</t>
  </si>
  <si>
    <t>6890</t>
  </si>
  <si>
    <t xml:space="preserve">      LANDSCAPING</t>
  </si>
  <si>
    <t>6900</t>
  </si>
  <si>
    <t xml:space="preserve">      PAINTING</t>
  </si>
  <si>
    <t>6910</t>
  </si>
  <si>
    <t xml:space="preserve">      CARPET/VINYL</t>
  </si>
  <si>
    <t>6915</t>
  </si>
  <si>
    <t xml:space="preserve">      BLINDS/DRAPES</t>
  </si>
  <si>
    <t>6920</t>
  </si>
  <si>
    <t xml:space="preserve">      APPLIANCES</t>
  </si>
  <si>
    <t>6930</t>
  </si>
  <si>
    <t xml:space="preserve">      HVAC REPAIRS/MAINT</t>
  </si>
  <si>
    <t>6940</t>
  </si>
  <si>
    <t xml:space="preserve">      EQUIP/PLUMBING</t>
  </si>
  <si>
    <t>6950</t>
  </si>
  <si>
    <t xml:space="preserve">      POOL &amp; EQUIPMENT</t>
  </si>
  <si>
    <t>6960</t>
  </si>
  <si>
    <t xml:space="preserve">      LIGHTING REPAIR</t>
  </si>
  <si>
    <t>6970</t>
  </si>
  <si>
    <t xml:space="preserve">      ELECTRICAL REPAIRS/MAINT</t>
  </si>
  <si>
    <t>7050</t>
  </si>
  <si>
    <t xml:space="preserve">      ELEVATOR MAINTENANCE</t>
  </si>
  <si>
    <t>7170</t>
  </si>
  <si>
    <t xml:space="preserve">      TOOLS &amp; EQUIPMENT</t>
  </si>
  <si>
    <t>7180</t>
  </si>
  <si>
    <t xml:space="preserve">      GENERAL MAINTENANCE</t>
  </si>
  <si>
    <t>7200</t>
  </si>
  <si>
    <t xml:space="preserve">   TOTAL REPAIRS &amp; MAINT.</t>
  </si>
  <si>
    <t>7250</t>
  </si>
  <si>
    <t xml:space="preserve">   UTILITIES</t>
  </si>
  <si>
    <t>7260</t>
  </si>
  <si>
    <t xml:space="preserve">      ELECTRICITY</t>
  </si>
  <si>
    <t>7270</t>
  </si>
  <si>
    <t xml:space="preserve">      GAS</t>
  </si>
  <si>
    <t>7280</t>
  </si>
  <si>
    <t xml:space="preserve">      WATER &amp; SEWER</t>
  </si>
  <si>
    <t>7290</t>
  </si>
  <si>
    <t xml:space="preserve">      CABLE</t>
  </si>
  <si>
    <t>7300</t>
  </si>
  <si>
    <t xml:space="preserve">      REFUSE</t>
  </si>
  <si>
    <t>7400</t>
  </si>
  <si>
    <t xml:space="preserve">   TOTAL UTILITIES</t>
  </si>
  <si>
    <t>7450</t>
  </si>
  <si>
    <t xml:space="preserve">   PROP TAXES &amp; INSURANCE</t>
  </si>
  <si>
    <t>7460</t>
  </si>
  <si>
    <t xml:space="preserve">      INSURANCE</t>
  </si>
  <si>
    <t>7470</t>
  </si>
  <si>
    <t xml:space="preserve">      PERSONAL PROPERTY TAX</t>
  </si>
  <si>
    <t>7490</t>
  </si>
  <si>
    <t xml:space="preserve">      PROPERTY TAX</t>
  </si>
  <si>
    <t>7600</t>
  </si>
  <si>
    <t xml:space="preserve">   TOTAL PROP TAXES &amp; INS</t>
  </si>
  <si>
    <t>7980</t>
  </si>
  <si>
    <t xml:space="preserve">   TOTAL OPERATING EXPENSES</t>
  </si>
  <si>
    <t>7990</t>
  </si>
  <si>
    <t xml:space="preserve"> OPERATING INCOME</t>
  </si>
  <si>
    <t>8000</t>
  </si>
  <si>
    <t xml:space="preserve">   NON-OPERATING EXPENSES</t>
  </si>
  <si>
    <t>8010</t>
  </si>
  <si>
    <t xml:space="preserve">   DEBT SERV - INTEREST EXPENSE</t>
  </si>
  <si>
    <t>8050</t>
  </si>
  <si>
    <t xml:space="preserve">      DEBT SERV - INTEREST 1ST</t>
  </si>
  <si>
    <t>8150</t>
  </si>
  <si>
    <t xml:space="preserve">   TOTAL DEBT SERV - INTEREST EXP</t>
  </si>
  <si>
    <t>8300</t>
  </si>
  <si>
    <t xml:space="preserve">   REPLACE/CAP EXPENSES</t>
  </si>
  <si>
    <t>8310</t>
  </si>
  <si>
    <t xml:space="preserve">      CAP - HVAC MAINT/REPLACE</t>
  </si>
  <si>
    <t>8320</t>
  </si>
  <si>
    <t xml:space="preserve">      CAP - APPLIANCES</t>
  </si>
  <si>
    <t>8330</t>
  </si>
  <si>
    <t xml:space="preserve">      CAP - FURN &amp; EQUIP</t>
  </si>
  <si>
    <t>8345</t>
  </si>
  <si>
    <t xml:space="preserve">      CAP - PARKING LOT</t>
  </si>
  <si>
    <t>8350</t>
  </si>
  <si>
    <t xml:space="preserve">      CAP - IMPROVEMENTS</t>
  </si>
  <si>
    <t>8355</t>
  </si>
  <si>
    <t xml:space="preserve">      CAP - SWIMMING POOL/SPA</t>
  </si>
  <si>
    <t>8360</t>
  </si>
  <si>
    <t xml:space="preserve">      CAP - ROOF REPLACEMENT</t>
  </si>
  <si>
    <t>8370</t>
  </si>
  <si>
    <t xml:space="preserve">      CAP - LANDSCAPING</t>
  </si>
  <si>
    <t>8375</t>
  </si>
  <si>
    <t xml:space="preserve">      CAP - UPGRADE</t>
  </si>
  <si>
    <t>8390</t>
  </si>
  <si>
    <t xml:space="preserve">      CAP - CARPET/VINYL</t>
  </si>
  <si>
    <t>8395</t>
  </si>
  <si>
    <t xml:space="preserve">      CAP - BLINDS</t>
  </si>
  <si>
    <t>8400</t>
  </si>
  <si>
    <t xml:space="preserve">      CAP - PLUMBING/EQUIP</t>
  </si>
  <si>
    <t>8420</t>
  </si>
  <si>
    <t xml:space="preserve">      CAP - REFINISHING</t>
  </si>
  <si>
    <t>8500</t>
  </si>
  <si>
    <t xml:space="preserve">   TOTAL REPLACE/CAP EXPS</t>
  </si>
  <si>
    <t>8800</t>
  </si>
  <si>
    <t xml:space="preserve">   OWNER'S EXPENSES</t>
  </si>
  <si>
    <t>8805</t>
  </si>
  <si>
    <t xml:space="preserve">      ASSET MGMT FEES</t>
  </si>
  <si>
    <t>8806</t>
  </si>
  <si>
    <t xml:space="preserve">      CONSTRUCTION MANAGEMENT FEE</t>
  </si>
  <si>
    <t>8860</t>
  </si>
  <si>
    <t xml:space="preserve">      MISC EXPENSES - OWNER'S</t>
  </si>
  <si>
    <t>8950</t>
  </si>
  <si>
    <t xml:space="preserve">   TOTAL OWNER'S EXPS</t>
  </si>
  <si>
    <t>8990</t>
  </si>
  <si>
    <t xml:space="preserve">   TOTAL NON-OPERATING EXPS</t>
  </si>
  <si>
    <t>9990</t>
  </si>
  <si>
    <t xml:space="preserve">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</si>
</sst>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yy"/>
    <numFmt numFmtId="165" formatCode="[$-409]mmm\-yy;@"/>
    <numFmt numFmtId="166" formatCode="####.####"/>
    <numFmt numFmtId="167" formatCode="mmm\ 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Tahoma"/>
      <family val="2"/>
    </font>
    <font>
      <b/>
      <sz val="12"/>
      <name val="Tahoma"/>
      <family val="2"/>
    </font>
    <font>
      <sz val="8"/>
      <name val="Arial"/>
      <family val="2"/>
    </font>
    <font>
      <sz val="11"/>
      <name val="Arial"/>
      <family val="2"/>
    </font>
    <font>
      <sz val="9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9" fillId="0" borderId="0" xfId="0" applyFont="1"/>
    <xf numFmtId="0" fontId="5" fillId="0" borderId="0" xfId="0" applyFont="1"/>
    <xf numFmtId="0" fontId="6" fillId="0" borderId="0" xfId="0" applyFont="1"/>
    <xf numFmtId="0" fontId="10" fillId="0" borderId="0" xfId="0" applyFont="1"/>
    <xf numFmtId="0" fontId="2" fillId="0" borderId="0" xfId="0" applyFont="1"/>
    <xf numFmtId="0" fontId="4" fillId="0" borderId="0" xfId="0" applyFont="1"/>
    <xf numFmtId="165" fontId="11" fillId="0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4" fontId="6" fillId="0" borderId="0" xfId="0" applyNumberFormat="1" applyFont="1"/>
    <xf numFmtId="166" fontId="4" fillId="0" borderId="0" xfId="0" applyNumberFormat="1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7" fontId="6" fillId="0" borderId="0" xfId="0" applyNumberFormat="1" applyFont="1" applyAlignment="1">
      <alignment horizontal="left"/>
    </xf>
    <xf numFmtId="164" fontId="6" fillId="0" borderId="0" xfId="0" applyNumberFormat="1" applyFont="1" applyFill="1" applyBorder="1" applyAlignment="1"/>
    <xf numFmtId="164" fontId="6" fillId="0" borderId="0" xfId="0" quotePrefix="1" applyNumberFormat="1" applyFont="1" applyFill="1" applyBorder="1" applyAlignment="1"/>
    <xf numFmtId="0" fontId="6" fillId="0" borderId="0" xfId="0" applyFont="1" applyBorder="1"/>
    <xf numFmtId="0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3"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G155"/>
  <sheetViews>
    <sheetView tabSelected="1" zoomScaleSheetLayoutView="115" zoomScalePageLayoutView="80" workbookViewId="0">
      <selection activeCell="G8" sqref="G8"/>
    </sheetView>
  </sheetViews>
  <sheetFormatPr defaultColWidth="11.6640625" defaultRowHeight="10.199999999999999" x14ac:dyDescent="0.2"/>
  <cols>
    <col min="1" max="1" width="5.6640625" style="10" customWidth="1"/>
    <col min="2" max="2" width="22.6640625" style="6" customWidth="1"/>
    <col min="3" max="14" width="12.6640625" style="6" customWidth="1"/>
    <col min="15" max="15" width="13.6640625" style="6" customWidth="1"/>
    <col min="16" max="33" width="0" style="6" hidden="1" customWidth="1"/>
    <col min="34" max="16384" width="11.6640625" style="6"/>
  </cols>
  <sheetData>
    <row r="1" spans="1:33" s="1" customFormat="1" ht="1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11">
        <v>43800</v>
      </c>
      <c r="Q1" s="12"/>
    </row>
    <row r="2" spans="1:33" s="2" customFormat="1" ht="15" x14ac:dyDescent="0.25">
      <c r="A2" s="21" t="s">
        <v>21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1" t="s">
        <v>1</v>
      </c>
      <c r="Q2" s="13" t="s">
        <v>19</v>
      </c>
      <c r="R2" s="1"/>
    </row>
    <row r="3" spans="1:33" s="4" customFormat="1" ht="11.4" x14ac:dyDescent="0.2">
      <c r="A3" s="24" t="str">
        <f>P4&amp;TEXT(P3,"mmm yyyy")&amp;Q4&amp;TEXT(Q3,"mmm yyyy")</f>
        <v>Period = Jan 2019 - Dec 2019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14">
        <f>EDATE($P$1,-11)</f>
        <v>43466</v>
      </c>
      <c r="Q3" s="14">
        <f>EDATE($P$1,0)</f>
        <v>43800</v>
      </c>
    </row>
    <row r="4" spans="1:33" s="4" customFormat="1" ht="11.4" x14ac:dyDescent="0.2">
      <c r="A4" s="26" t="str">
        <f>CONCATENATE(P2," ; ",Q2)</f>
        <v>Book : Cash ; Tree : ysi_is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5" t="s">
        <v>22</v>
      </c>
      <c r="Q4" s="16" t="s">
        <v>23</v>
      </c>
      <c r="R4" s="15"/>
    </row>
    <row r="5" spans="1:33" hidden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5"/>
      <c r="Q5" s="5"/>
    </row>
    <row r="6" spans="1:33" s="4" customFormat="1" ht="15.6" customHeight="1" x14ac:dyDescent="0.2">
      <c r="A6" s="20" t="s">
        <v>2</v>
      </c>
      <c r="B6" s="20"/>
      <c r="C6" s="18" t="str">
        <f t="shared" ref="C6:N6" si="0">TEXT(S6,"mmm-yy")</f>
        <v>Jan-19</v>
      </c>
      <c r="D6" s="18" t="str">
        <f t="shared" si="0"/>
        <v>Feb-19</v>
      </c>
      <c r="E6" s="18" t="str">
        <f t="shared" si="0"/>
        <v>Mar-19</v>
      </c>
      <c r="F6" s="18" t="str">
        <f t="shared" si="0"/>
        <v>Apr-19</v>
      </c>
      <c r="G6" s="18" t="str">
        <f t="shared" si="0"/>
        <v>May-19</v>
      </c>
      <c r="H6" s="18" t="str">
        <f t="shared" si="0"/>
        <v>Jun-19</v>
      </c>
      <c r="I6" s="18" t="str">
        <f t="shared" si="0"/>
        <v>Jul-19</v>
      </c>
      <c r="J6" s="18" t="str">
        <f t="shared" si="0"/>
        <v>Aug-19</v>
      </c>
      <c r="K6" s="18" t="str">
        <f t="shared" si="0"/>
        <v>Sep-19</v>
      </c>
      <c r="L6" s="18" t="str">
        <f t="shared" si="0"/>
        <v>Oct-19</v>
      </c>
      <c r="M6" s="18" t="str">
        <f t="shared" si="0"/>
        <v>Nov-19</v>
      </c>
      <c r="N6" s="18" t="str">
        <f t="shared" si="0"/>
        <v>Dec-19</v>
      </c>
      <c r="O6" s="19" t="s">
        <v>17</v>
      </c>
      <c r="P6" s="17"/>
      <c r="Q6" s="17"/>
      <c r="S6" s="7">
        <f>EDATE($P$1,-11)</f>
        <v>43466</v>
      </c>
      <c r="T6" s="7">
        <f>EDATE($P$1,-10)</f>
        <v>43497</v>
      </c>
      <c r="U6" s="7">
        <f>EDATE($P$1,-9)</f>
        <v>43525</v>
      </c>
      <c r="V6" s="7">
        <f>EDATE($P$1,-8)</f>
        <v>43556</v>
      </c>
      <c r="W6" s="7">
        <f>EDATE($P$1,-7)</f>
        <v>43586</v>
      </c>
      <c r="X6" s="7">
        <f>EDATE($P$1,-6)</f>
        <v>43617</v>
      </c>
      <c r="Y6" s="7">
        <f>EDATE($P$1,-5)</f>
        <v>43647</v>
      </c>
      <c r="Z6" s="7">
        <f>EDATE($P$1,-4)</f>
        <v>43678</v>
      </c>
      <c r="AA6" s="7">
        <f>EDATE($P$1,-3)</f>
        <v>43709</v>
      </c>
      <c r="AB6" s="7">
        <f>EDATE($P$1,-2)</f>
        <v>43739</v>
      </c>
      <c r="AC6" s="7">
        <f>EDATE($P$1,-1)</f>
        <v>43770</v>
      </c>
      <c r="AD6" s="7">
        <f>EDATE($P$1,0)</f>
        <v>43800</v>
      </c>
    </row>
    <row r="7" spans="1:33" s="4" customFormat="1" ht="11.4" x14ac:dyDescent="0.2">
      <c r="A7" s="8" t="s">
        <v>24</v>
      </c>
      <c r="B7" s="3" t="s">
        <v>35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7"/>
      <c r="Q7" s="17"/>
      <c r="R7" s="3"/>
      <c r="AE7" s="4" t="b">
        <v>1</v>
      </c>
      <c r="AG7" s="4">
        <v>0</v>
      </c>
    </row>
    <row r="8" spans="1:33" s="4" customFormat="1" ht="11.4" x14ac:dyDescent="0.2">
      <c r="A8" s="8" t="s">
        <v>34</v>
      </c>
      <c r="B8" s="3" t="s">
        <v>33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95651.19</v>
      </c>
      <c r="L8" s="9">
        <v>208236</v>
      </c>
      <c r="M8" s="9">
        <v>209913</v>
      </c>
      <c r="N8" s="9">
        <v>211002</v>
      </c>
      <c r="O8" s="9">
        <v>724802.19</v>
      </c>
      <c r="P8" s="17"/>
      <c r="Q8" s="17"/>
      <c r="R8" s="3"/>
      <c r="AE8" s="4" t="b">
        <v>0</v>
      </c>
      <c r="AG8" s="4">
        <v>0</v>
      </c>
    </row>
    <row r="9" spans="1:33" s="4" customFormat="1" ht="11.4" x14ac:dyDescent="0.2">
      <c r="A9" s="8" t="s">
        <v>32</v>
      </c>
      <c r="B9" s="3" t="s">
        <v>31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-9934</v>
      </c>
      <c r="M9" s="9">
        <v>-9403</v>
      </c>
      <c r="N9" s="9">
        <v>-9049</v>
      </c>
      <c r="O9" s="9">
        <v>-28386</v>
      </c>
      <c r="P9" s="17"/>
      <c r="Q9" s="17"/>
      <c r="R9" s="3"/>
      <c r="AE9" s="4" t="b">
        <v>0</v>
      </c>
      <c r="AG9" s="4">
        <v>0</v>
      </c>
    </row>
    <row r="10" spans="1:33" s="4" customFormat="1" ht="11.4" x14ac:dyDescent="0.2">
      <c r="A10" s="8" t="s">
        <v>30</v>
      </c>
      <c r="B10" s="3" t="s">
        <v>29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95651.19</v>
      </c>
      <c r="L10" s="9">
        <v>198302</v>
      </c>
      <c r="M10" s="9">
        <v>200510</v>
      </c>
      <c r="N10" s="9">
        <v>201953</v>
      </c>
      <c r="O10" s="9">
        <v>696416.19</v>
      </c>
      <c r="P10" s="17"/>
      <c r="Q10" s="17"/>
      <c r="R10" s="3"/>
      <c r="AE10" s="4" t="b">
        <v>0</v>
      </c>
      <c r="AG10" s="4">
        <v>1</v>
      </c>
    </row>
    <row r="11" spans="1:33" s="4" customFormat="1" ht="11.4" x14ac:dyDescent="0.2">
      <c r="A11" s="8"/>
      <c r="B11" s="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7"/>
      <c r="Q11" s="17"/>
      <c r="R11" s="3"/>
    </row>
    <row r="12" spans="1:33" s="4" customFormat="1" ht="11.4" x14ac:dyDescent="0.2">
      <c r="A12" s="8" t="s">
        <v>28</v>
      </c>
      <c r="B12" s="3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7"/>
      <c r="Q12" s="17"/>
      <c r="R12" s="3"/>
      <c r="AE12" s="4" t="b">
        <v>0</v>
      </c>
      <c r="AG12" s="4">
        <v>0</v>
      </c>
    </row>
    <row r="13" spans="1:33" s="4" customFormat="1" ht="11.4" x14ac:dyDescent="0.2">
      <c r="A13" s="8" t="s">
        <v>26</v>
      </c>
      <c r="B13" s="3" t="s">
        <v>25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-10704.52</v>
      </c>
      <c r="M13" s="9">
        <v>-13805.47</v>
      </c>
      <c r="N13" s="9">
        <v>-18382.599999999999</v>
      </c>
      <c r="O13" s="9">
        <v>-42892.59</v>
      </c>
      <c r="P13" s="17"/>
      <c r="Q13" s="17"/>
      <c r="R13" s="3"/>
      <c r="AE13" s="4" t="b">
        <v>0</v>
      </c>
      <c r="AG13" s="4">
        <v>0</v>
      </c>
    </row>
    <row r="14" spans="1:33" s="4" customFormat="1" ht="11.4" x14ac:dyDescent="0.2">
      <c r="A14" s="8" t="s">
        <v>20</v>
      </c>
      <c r="B14" s="3" t="s">
        <v>3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-799</v>
      </c>
      <c r="M14" s="9">
        <v>-799</v>
      </c>
      <c r="N14" s="9">
        <v>-799</v>
      </c>
      <c r="O14" s="9">
        <v>-2397</v>
      </c>
      <c r="P14" s="17"/>
      <c r="Q14" s="17"/>
      <c r="R14" s="3"/>
      <c r="AE14" s="4" t="b">
        <v>0</v>
      </c>
      <c r="AG14" s="4">
        <v>0</v>
      </c>
    </row>
    <row r="15" spans="1:33" s="4" customFormat="1" ht="11.4" x14ac:dyDescent="0.2">
      <c r="A15" s="8" t="s">
        <v>4</v>
      </c>
      <c r="B15" s="3" t="s">
        <v>5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17"/>
      <c r="Q15" s="17"/>
      <c r="R15" s="3"/>
      <c r="AE15" s="4" t="b">
        <v>0</v>
      </c>
      <c r="AG15" s="4">
        <v>0</v>
      </c>
    </row>
    <row r="16" spans="1:33" s="4" customFormat="1" ht="11.4" x14ac:dyDescent="0.2">
      <c r="A16" s="8" t="s">
        <v>6</v>
      </c>
      <c r="B16" s="3" t="s">
        <v>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-811.72</v>
      </c>
      <c r="M16" s="9">
        <v>-795.99</v>
      </c>
      <c r="N16" s="9">
        <v>-775.5</v>
      </c>
      <c r="O16" s="9">
        <v>-2383.21</v>
      </c>
      <c r="P16" s="17"/>
      <c r="Q16" s="17"/>
      <c r="R16" s="3"/>
      <c r="AE16" s="4" t="b">
        <v>0</v>
      </c>
      <c r="AG16" s="4">
        <v>0</v>
      </c>
    </row>
    <row r="17" spans="1:33" s="4" customFormat="1" ht="11.4" x14ac:dyDescent="0.2">
      <c r="A17" s="8" t="s">
        <v>8</v>
      </c>
      <c r="B17" s="3" t="s">
        <v>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-1163.1500000000001</v>
      </c>
      <c r="M17" s="9">
        <v>-1922.83</v>
      </c>
      <c r="N17" s="9">
        <v>-2063.17</v>
      </c>
      <c r="O17" s="9">
        <v>-5149.1499999999996</v>
      </c>
      <c r="P17" s="17"/>
      <c r="Q17" s="17"/>
      <c r="R17" s="3"/>
      <c r="AE17" s="4" t="b">
        <v>0</v>
      </c>
      <c r="AG17" s="4">
        <v>0</v>
      </c>
    </row>
    <row r="18" spans="1:33" s="4" customFormat="1" ht="11.4" x14ac:dyDescent="0.2">
      <c r="A18" s="8" t="s">
        <v>10</v>
      </c>
      <c r="B18" s="3" t="s">
        <v>11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-13478.39</v>
      </c>
      <c r="M18" s="9">
        <v>-17323.29</v>
      </c>
      <c r="N18" s="9">
        <v>-22020.27</v>
      </c>
      <c r="O18" s="9">
        <v>-52821.95</v>
      </c>
      <c r="P18" s="17"/>
      <c r="Q18" s="17"/>
      <c r="R18" s="3"/>
      <c r="AE18" s="4" t="b">
        <v>0</v>
      </c>
      <c r="AG18" s="4">
        <v>1</v>
      </c>
    </row>
    <row r="19" spans="1:33" s="4" customFormat="1" ht="11.4" x14ac:dyDescent="0.2">
      <c r="A19" s="8"/>
      <c r="B19" s="3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7"/>
      <c r="Q19" s="17"/>
      <c r="R19" s="3"/>
    </row>
    <row r="20" spans="1:33" s="4" customFormat="1" ht="11.4" x14ac:dyDescent="0.2">
      <c r="A20" s="8" t="s">
        <v>12</v>
      </c>
      <c r="B20" s="3" t="s">
        <v>13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95651.19</v>
      </c>
      <c r="L20" s="9">
        <v>184823.61</v>
      </c>
      <c r="M20" s="9">
        <v>183186.71</v>
      </c>
      <c r="N20" s="9">
        <v>179932.73</v>
      </c>
      <c r="O20" s="9">
        <v>643594.23999999999</v>
      </c>
      <c r="P20" s="17"/>
      <c r="Q20" s="17"/>
      <c r="R20" s="3"/>
      <c r="AE20" s="4" t="b">
        <v>0</v>
      </c>
      <c r="AG20" s="4">
        <v>1</v>
      </c>
    </row>
    <row r="21" spans="1:33" s="4" customFormat="1" ht="11.4" x14ac:dyDescent="0.2">
      <c r="A21" s="8"/>
      <c r="B21" s="3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7"/>
      <c r="Q21" s="17"/>
      <c r="R21" s="3"/>
    </row>
    <row r="22" spans="1:33" s="4" customFormat="1" ht="11.4" x14ac:dyDescent="0.2">
      <c r="A22" s="8" t="s">
        <v>14</v>
      </c>
      <c r="B22" s="3" t="s">
        <v>15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7"/>
      <c r="Q22" s="17"/>
      <c r="R22" s="3"/>
      <c r="AE22" s="4" t="b">
        <v>0</v>
      </c>
      <c r="AG22" s="4">
        <v>0</v>
      </c>
    </row>
    <row r="23" spans="1:33" s="4" customFormat="1" ht="11.4" x14ac:dyDescent="0.2">
      <c r="A23" s="8" t="s">
        <v>16</v>
      </c>
      <c r="B23" s="3" t="s">
        <v>18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35</v>
      </c>
      <c r="L23" s="9">
        <v>350</v>
      </c>
      <c r="M23" s="9">
        <v>175</v>
      </c>
      <c r="N23" s="9">
        <v>560</v>
      </c>
      <c r="O23" s="9">
        <v>1120</v>
      </c>
      <c r="P23" s="17"/>
      <c r="Q23" s="17"/>
      <c r="R23" s="3"/>
      <c r="AE23" s="4" t="b">
        <v>0</v>
      </c>
      <c r="AG23" s="4">
        <v>0</v>
      </c>
    </row>
    <row r="24" spans="1:33" s="4" customFormat="1" ht="11.4" x14ac:dyDescent="0.2">
      <c r="A24" s="8" t="s">
        <v>36</v>
      </c>
      <c r="B24" s="3" t="s">
        <v>37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1000</v>
      </c>
      <c r="L24" s="9">
        <v>1100</v>
      </c>
      <c r="M24" s="9">
        <v>2160.59</v>
      </c>
      <c r="N24" s="9">
        <v>1219.4100000000001</v>
      </c>
      <c r="O24" s="9">
        <v>5480</v>
      </c>
      <c r="P24" s="17"/>
      <c r="Q24" s="17"/>
      <c r="R24" s="3"/>
      <c r="AE24" s="4" t="b">
        <v>0</v>
      </c>
      <c r="AG24" s="4">
        <v>0</v>
      </c>
    </row>
    <row r="25" spans="1:33" s="4" customFormat="1" ht="11.4" x14ac:dyDescent="0.2">
      <c r="A25" s="8" t="s">
        <v>38</v>
      </c>
      <c r="B25" s="3" t="s">
        <v>39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65</v>
      </c>
      <c r="N25" s="9">
        <v>167</v>
      </c>
      <c r="O25" s="9">
        <v>232</v>
      </c>
      <c r="P25" s="17"/>
      <c r="Q25" s="17"/>
      <c r="R25" s="3"/>
      <c r="AE25" s="4" t="b">
        <v>0</v>
      </c>
      <c r="AG25" s="4">
        <v>0</v>
      </c>
    </row>
    <row r="26" spans="1:33" s="4" customFormat="1" ht="11.4" x14ac:dyDescent="0.2">
      <c r="A26" s="8" t="s">
        <v>40</v>
      </c>
      <c r="B26" s="3" t="s">
        <v>41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100</v>
      </c>
      <c r="L26" s="9">
        <v>261</v>
      </c>
      <c r="M26" s="9">
        <v>35</v>
      </c>
      <c r="N26" s="9">
        <v>165</v>
      </c>
      <c r="O26" s="9">
        <v>561</v>
      </c>
      <c r="P26" s="17"/>
      <c r="Q26" s="17"/>
      <c r="R26" s="3"/>
      <c r="AE26" s="4" t="b">
        <v>0</v>
      </c>
      <c r="AG26" s="4">
        <v>0</v>
      </c>
    </row>
    <row r="27" spans="1:33" s="4" customFormat="1" ht="11.4" x14ac:dyDescent="0.2">
      <c r="A27" s="8" t="s">
        <v>42</v>
      </c>
      <c r="B27" s="3" t="s">
        <v>43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250</v>
      </c>
      <c r="L27" s="9">
        <v>2972.26</v>
      </c>
      <c r="M27" s="9">
        <v>1323.83</v>
      </c>
      <c r="N27" s="9">
        <v>1544</v>
      </c>
      <c r="O27" s="9">
        <v>6090.09</v>
      </c>
      <c r="P27" s="17"/>
      <c r="Q27" s="17"/>
      <c r="R27" s="3"/>
      <c r="AE27" s="4" t="b">
        <v>0</v>
      </c>
      <c r="AG27" s="4">
        <v>0</v>
      </c>
    </row>
    <row r="28" spans="1:33" s="4" customFormat="1" ht="11.4" x14ac:dyDescent="0.2">
      <c r="A28" s="8" t="s">
        <v>44</v>
      </c>
      <c r="B28" s="3" t="s">
        <v>45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345</v>
      </c>
      <c r="L28" s="9">
        <v>205</v>
      </c>
      <c r="M28" s="9">
        <v>205</v>
      </c>
      <c r="N28" s="9">
        <v>410</v>
      </c>
      <c r="O28" s="9">
        <v>1165</v>
      </c>
      <c r="P28" s="17"/>
      <c r="Q28" s="17"/>
      <c r="R28" s="3"/>
      <c r="AE28" s="4" t="b">
        <v>0</v>
      </c>
      <c r="AG28" s="4">
        <v>0</v>
      </c>
    </row>
    <row r="29" spans="1:33" s="4" customFormat="1" ht="11.4" x14ac:dyDescent="0.2">
      <c r="A29" s="8" t="s">
        <v>46</v>
      </c>
      <c r="B29" s="3" t="s">
        <v>47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17"/>
      <c r="Q29" s="17"/>
      <c r="R29" s="3"/>
      <c r="AE29" s="4" t="b">
        <v>0</v>
      </c>
      <c r="AG29" s="4">
        <v>0</v>
      </c>
    </row>
    <row r="30" spans="1:33" s="4" customFormat="1" ht="11.4" x14ac:dyDescent="0.2">
      <c r="A30" s="8" t="s">
        <v>48</v>
      </c>
      <c r="B30" s="3" t="s">
        <v>49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17"/>
      <c r="Q30" s="17"/>
      <c r="R30" s="3"/>
      <c r="AE30" s="4" t="b">
        <v>0</v>
      </c>
      <c r="AG30" s="4">
        <v>0</v>
      </c>
    </row>
    <row r="31" spans="1:33" s="4" customFormat="1" ht="11.4" x14ac:dyDescent="0.2">
      <c r="A31" s="8" t="s">
        <v>50</v>
      </c>
      <c r="B31" s="3" t="s">
        <v>51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125</v>
      </c>
      <c r="L31" s="9">
        <v>105</v>
      </c>
      <c r="M31" s="9">
        <v>489.69</v>
      </c>
      <c r="N31" s="9">
        <v>797.97</v>
      </c>
      <c r="O31" s="9">
        <v>1517.66</v>
      </c>
      <c r="P31" s="17"/>
      <c r="Q31" s="17"/>
      <c r="R31" s="3"/>
      <c r="AE31" s="4" t="b">
        <v>0</v>
      </c>
      <c r="AG31" s="4">
        <v>0</v>
      </c>
    </row>
    <row r="32" spans="1:33" s="4" customFormat="1" ht="11.4" x14ac:dyDescent="0.2">
      <c r="A32" s="8" t="s">
        <v>52</v>
      </c>
      <c r="B32" s="3" t="s">
        <v>53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25.03</v>
      </c>
      <c r="M32" s="9">
        <v>421.43</v>
      </c>
      <c r="N32" s="9">
        <v>1478.91</v>
      </c>
      <c r="O32" s="9">
        <v>1925.37</v>
      </c>
      <c r="P32" s="17"/>
      <c r="Q32" s="17"/>
      <c r="R32" s="3"/>
      <c r="AE32" s="4" t="b">
        <v>0</v>
      </c>
      <c r="AG32" s="4">
        <v>0</v>
      </c>
    </row>
    <row r="33" spans="1:33" s="4" customFormat="1" ht="11.4" x14ac:dyDescent="0.2">
      <c r="A33" s="8" t="s">
        <v>54</v>
      </c>
      <c r="B33" s="3" t="s">
        <v>55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200</v>
      </c>
      <c r="L33" s="9">
        <v>900</v>
      </c>
      <c r="M33" s="9">
        <v>950</v>
      </c>
      <c r="N33" s="9">
        <v>2340</v>
      </c>
      <c r="O33" s="9">
        <v>4390</v>
      </c>
      <c r="P33" s="17"/>
      <c r="Q33" s="17"/>
      <c r="R33" s="3"/>
      <c r="AE33" s="4" t="b">
        <v>0</v>
      </c>
      <c r="AG33" s="4">
        <v>0</v>
      </c>
    </row>
    <row r="34" spans="1:33" s="4" customFormat="1" ht="11.4" x14ac:dyDescent="0.2">
      <c r="A34" s="8" t="s">
        <v>56</v>
      </c>
      <c r="B34" s="3" t="s">
        <v>57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1549</v>
      </c>
      <c r="L34" s="9">
        <v>2832</v>
      </c>
      <c r="M34" s="9">
        <v>3149</v>
      </c>
      <c r="N34" s="9">
        <v>2813</v>
      </c>
      <c r="O34" s="9">
        <v>10343</v>
      </c>
      <c r="P34" s="17"/>
      <c r="Q34" s="17"/>
      <c r="R34" s="3"/>
      <c r="AE34" s="4" t="b">
        <v>0</v>
      </c>
      <c r="AG34" s="4">
        <v>0</v>
      </c>
    </row>
    <row r="35" spans="1:33" s="4" customFormat="1" ht="11.4" x14ac:dyDescent="0.2">
      <c r="A35" s="8" t="s">
        <v>58</v>
      </c>
      <c r="B35" s="3" t="s">
        <v>59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17"/>
      <c r="Q35" s="17"/>
      <c r="R35" s="3"/>
      <c r="AE35" s="4" t="b">
        <v>0</v>
      </c>
      <c r="AG35" s="4">
        <v>0</v>
      </c>
    </row>
    <row r="36" spans="1:33" s="4" customFormat="1" ht="11.4" x14ac:dyDescent="0.2">
      <c r="A36" s="8" t="s">
        <v>60</v>
      </c>
      <c r="B36" s="3" t="s">
        <v>61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326</v>
      </c>
      <c r="L36" s="9">
        <v>8404.7099999999991</v>
      </c>
      <c r="M36" s="9">
        <v>8422.17</v>
      </c>
      <c r="N36" s="9">
        <v>8259.83</v>
      </c>
      <c r="O36" s="9">
        <v>25412.71</v>
      </c>
      <c r="P36" s="17"/>
      <c r="Q36" s="17"/>
      <c r="R36" s="3"/>
      <c r="AE36" s="4" t="b">
        <v>0</v>
      </c>
      <c r="AG36" s="4">
        <v>0</v>
      </c>
    </row>
    <row r="37" spans="1:33" s="4" customFormat="1" ht="11.4" x14ac:dyDescent="0.2">
      <c r="A37" s="8" t="s">
        <v>62</v>
      </c>
      <c r="B37" s="3" t="s">
        <v>63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10</v>
      </c>
      <c r="L37" s="9">
        <v>20</v>
      </c>
      <c r="M37" s="9">
        <v>0</v>
      </c>
      <c r="N37" s="9">
        <v>0</v>
      </c>
      <c r="O37" s="9">
        <v>30</v>
      </c>
      <c r="P37" s="17"/>
      <c r="Q37" s="17"/>
      <c r="R37" s="3"/>
      <c r="AE37" s="4" t="b">
        <v>0</v>
      </c>
      <c r="AG37" s="4">
        <v>0</v>
      </c>
    </row>
    <row r="38" spans="1:33" s="4" customFormat="1" ht="11.4" x14ac:dyDescent="0.2">
      <c r="A38" s="8" t="s">
        <v>64</v>
      </c>
      <c r="B38" s="3" t="s">
        <v>65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17"/>
      <c r="Q38" s="17"/>
      <c r="R38" s="3"/>
      <c r="AE38" s="4" t="b">
        <v>0</v>
      </c>
      <c r="AG38" s="4">
        <v>0</v>
      </c>
    </row>
    <row r="39" spans="1:33" s="4" customFormat="1" ht="11.4" x14ac:dyDescent="0.2">
      <c r="A39" s="8" t="s">
        <v>66</v>
      </c>
      <c r="B39" s="3" t="s">
        <v>67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40</v>
      </c>
      <c r="L39" s="9">
        <v>1114.9000000000001</v>
      </c>
      <c r="M39" s="9">
        <v>1265.32</v>
      </c>
      <c r="N39" s="9">
        <v>1161.83</v>
      </c>
      <c r="O39" s="9">
        <v>3582.05</v>
      </c>
      <c r="P39" s="17"/>
      <c r="Q39" s="17"/>
      <c r="R39" s="3"/>
      <c r="AE39" s="4" t="b">
        <v>0</v>
      </c>
      <c r="AG39" s="4">
        <v>0</v>
      </c>
    </row>
    <row r="40" spans="1:33" s="4" customFormat="1" ht="11.4" x14ac:dyDescent="0.2">
      <c r="A40" s="8" t="s">
        <v>68</v>
      </c>
      <c r="B40" s="3" t="s">
        <v>69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28</v>
      </c>
      <c r="L40" s="9">
        <v>1042</v>
      </c>
      <c r="M40" s="9">
        <v>1040.5</v>
      </c>
      <c r="N40" s="9">
        <v>1004</v>
      </c>
      <c r="O40" s="9">
        <v>3114.5</v>
      </c>
      <c r="P40" s="17"/>
      <c r="Q40" s="17"/>
      <c r="R40" s="3"/>
      <c r="AE40" s="4" t="b">
        <v>0</v>
      </c>
      <c r="AG40" s="4">
        <v>0</v>
      </c>
    </row>
    <row r="41" spans="1:33" s="4" customFormat="1" ht="11.4" x14ac:dyDescent="0.2">
      <c r="A41" s="8" t="s">
        <v>70</v>
      </c>
      <c r="B41" s="3" t="s">
        <v>71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47</v>
      </c>
      <c r="L41" s="9">
        <v>792.03</v>
      </c>
      <c r="M41" s="9">
        <v>778.88</v>
      </c>
      <c r="N41" s="9">
        <v>752.91</v>
      </c>
      <c r="O41" s="9">
        <v>2370.8200000000002</v>
      </c>
      <c r="P41" s="17"/>
      <c r="Q41" s="17"/>
      <c r="R41" s="3"/>
      <c r="AE41" s="4" t="b">
        <v>0</v>
      </c>
      <c r="AG41" s="4">
        <v>0</v>
      </c>
    </row>
    <row r="42" spans="1:33" s="4" customFormat="1" ht="11.4" x14ac:dyDescent="0.2">
      <c r="A42" s="8" t="s">
        <v>72</v>
      </c>
      <c r="B42" s="3" t="s">
        <v>73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4055</v>
      </c>
      <c r="L42" s="9">
        <v>20123.93</v>
      </c>
      <c r="M42" s="9">
        <v>20481.41</v>
      </c>
      <c r="N42" s="9">
        <v>22673.86</v>
      </c>
      <c r="O42" s="9">
        <v>67334.2</v>
      </c>
      <c r="P42" s="17"/>
      <c r="Q42" s="17"/>
      <c r="R42" s="3"/>
      <c r="AE42" s="4" t="b">
        <v>0</v>
      </c>
      <c r="AG42" s="4">
        <v>1</v>
      </c>
    </row>
    <row r="43" spans="1:33" s="4" customFormat="1" ht="11.4" x14ac:dyDescent="0.2">
      <c r="A43" s="8"/>
      <c r="B43" s="3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7"/>
      <c r="Q43" s="17"/>
      <c r="R43" s="3"/>
    </row>
    <row r="44" spans="1:33" s="4" customFormat="1" ht="11.4" x14ac:dyDescent="0.2">
      <c r="A44" s="8" t="s">
        <v>74</v>
      </c>
      <c r="B44" s="3" t="s">
        <v>75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99706.19</v>
      </c>
      <c r="L44" s="9">
        <v>204947.54</v>
      </c>
      <c r="M44" s="9">
        <v>203668.12</v>
      </c>
      <c r="N44" s="9">
        <v>202606.59</v>
      </c>
      <c r="O44" s="9">
        <v>710928.44</v>
      </c>
      <c r="P44" s="17"/>
      <c r="Q44" s="17"/>
      <c r="R44" s="3"/>
      <c r="AE44" s="4" t="b">
        <v>1</v>
      </c>
      <c r="AG44" s="4">
        <v>1</v>
      </c>
    </row>
    <row r="45" spans="1:33" s="4" customFormat="1" ht="11.4" x14ac:dyDescent="0.2">
      <c r="A45" s="8"/>
      <c r="B45" s="3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7"/>
      <c r="Q45" s="17"/>
      <c r="R45" s="3"/>
    </row>
    <row r="46" spans="1:33" s="4" customFormat="1" ht="11.4" x14ac:dyDescent="0.2">
      <c r="A46" s="8" t="s">
        <v>76</v>
      </c>
      <c r="B46" s="3" t="s">
        <v>77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7"/>
      <c r="Q46" s="17"/>
      <c r="R46" s="3"/>
      <c r="AE46" s="4" t="b">
        <v>1</v>
      </c>
      <c r="AG46" s="4">
        <v>0</v>
      </c>
    </row>
    <row r="47" spans="1:33" s="4" customFormat="1" ht="11.4" x14ac:dyDescent="0.2">
      <c r="A47" s="8"/>
      <c r="B47" s="3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7"/>
      <c r="Q47" s="17"/>
      <c r="R47" s="3"/>
    </row>
    <row r="48" spans="1:33" s="4" customFormat="1" ht="11.4" x14ac:dyDescent="0.2">
      <c r="A48" s="8" t="s">
        <v>78</v>
      </c>
      <c r="B48" s="3" t="s">
        <v>79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7"/>
      <c r="Q48" s="17"/>
      <c r="R48" s="3"/>
      <c r="AE48" s="4" t="b">
        <v>0</v>
      </c>
      <c r="AG48" s="4">
        <v>0</v>
      </c>
    </row>
    <row r="49" spans="1:33" s="4" customFormat="1" ht="11.4" x14ac:dyDescent="0.2">
      <c r="A49" s="8" t="s">
        <v>80</v>
      </c>
      <c r="B49" s="3" t="s">
        <v>81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185.93</v>
      </c>
      <c r="L49" s="9">
        <v>780.01</v>
      </c>
      <c r="M49" s="9">
        <v>885.82</v>
      </c>
      <c r="N49" s="9">
        <v>1042.68</v>
      </c>
      <c r="O49" s="9">
        <v>2894.44</v>
      </c>
      <c r="P49" s="17"/>
      <c r="Q49" s="17"/>
      <c r="R49" s="3"/>
      <c r="AE49" s="4" t="b">
        <v>0</v>
      </c>
      <c r="AG49" s="4">
        <v>0</v>
      </c>
    </row>
    <row r="50" spans="1:33" s="4" customFormat="1" ht="11.4" x14ac:dyDescent="0.2">
      <c r="A50" s="8" t="s">
        <v>82</v>
      </c>
      <c r="B50" s="3" t="s">
        <v>83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58.94</v>
      </c>
      <c r="M50" s="9">
        <v>58.94</v>
      </c>
      <c r="N50" s="9">
        <v>58.94</v>
      </c>
      <c r="O50" s="9">
        <v>176.82</v>
      </c>
      <c r="P50" s="17"/>
      <c r="Q50" s="17"/>
      <c r="R50" s="3"/>
      <c r="AE50" s="4" t="b">
        <v>0</v>
      </c>
      <c r="AG50" s="4">
        <v>0</v>
      </c>
    </row>
    <row r="51" spans="1:33" s="4" customFormat="1" ht="11.4" x14ac:dyDescent="0.2">
      <c r="A51" s="8" t="s">
        <v>84</v>
      </c>
      <c r="B51" s="3" t="s">
        <v>85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441.8</v>
      </c>
      <c r="L51" s="9">
        <v>130.51</v>
      </c>
      <c r="M51" s="9">
        <v>375.16</v>
      </c>
      <c r="N51" s="9">
        <v>542.41999999999996</v>
      </c>
      <c r="O51" s="9">
        <v>1489.89</v>
      </c>
      <c r="P51" s="17"/>
      <c r="Q51" s="17"/>
      <c r="R51" s="3"/>
      <c r="AE51" s="4" t="b">
        <v>0</v>
      </c>
      <c r="AG51" s="4">
        <v>0</v>
      </c>
    </row>
    <row r="52" spans="1:33" s="4" customFormat="1" ht="11.4" x14ac:dyDescent="0.2">
      <c r="A52" s="8" t="s">
        <v>86</v>
      </c>
      <c r="B52" s="3" t="s">
        <v>87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20.5</v>
      </c>
      <c r="L52" s="9">
        <v>115.35</v>
      </c>
      <c r="M52" s="9">
        <v>92.73</v>
      </c>
      <c r="N52" s="9">
        <v>135.33000000000001</v>
      </c>
      <c r="O52" s="9">
        <v>363.91</v>
      </c>
      <c r="P52" s="17"/>
      <c r="Q52" s="17"/>
      <c r="R52" s="3"/>
      <c r="AE52" s="4" t="b">
        <v>0</v>
      </c>
      <c r="AG52" s="4">
        <v>0</v>
      </c>
    </row>
    <row r="53" spans="1:33" s="4" customFormat="1" ht="11.4" x14ac:dyDescent="0.2">
      <c r="A53" s="8" t="s">
        <v>88</v>
      </c>
      <c r="B53" s="3" t="s">
        <v>89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32.04</v>
      </c>
      <c r="M53" s="9">
        <v>190.09</v>
      </c>
      <c r="N53" s="9">
        <v>77.72</v>
      </c>
      <c r="O53" s="9">
        <v>299.85000000000002</v>
      </c>
      <c r="P53" s="17"/>
      <c r="Q53" s="17"/>
      <c r="R53" s="3"/>
      <c r="AE53" s="4" t="b">
        <v>0</v>
      </c>
      <c r="AG53" s="4">
        <v>0</v>
      </c>
    </row>
    <row r="54" spans="1:33" s="4" customFormat="1" ht="11.4" x14ac:dyDescent="0.2">
      <c r="A54" s="8" t="s">
        <v>90</v>
      </c>
      <c r="B54" s="3" t="s">
        <v>91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108.69</v>
      </c>
      <c r="L54" s="9">
        <v>3169.38</v>
      </c>
      <c r="M54" s="9">
        <v>0</v>
      </c>
      <c r="N54" s="9">
        <v>651.67999999999995</v>
      </c>
      <c r="O54" s="9">
        <v>3929.75</v>
      </c>
      <c r="P54" s="17"/>
      <c r="Q54" s="17"/>
      <c r="R54" s="3"/>
      <c r="AE54" s="4" t="b">
        <v>0</v>
      </c>
      <c r="AG54" s="4">
        <v>0</v>
      </c>
    </row>
    <row r="55" spans="1:33" s="4" customFormat="1" ht="11.4" x14ac:dyDescent="0.2">
      <c r="A55" s="8" t="s">
        <v>92</v>
      </c>
      <c r="B55" s="3" t="s">
        <v>93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72</v>
      </c>
      <c r="N55" s="9">
        <v>603.15</v>
      </c>
      <c r="O55" s="9">
        <v>675.15</v>
      </c>
      <c r="P55" s="17"/>
      <c r="Q55" s="17"/>
      <c r="R55" s="3"/>
      <c r="AE55" s="4" t="b">
        <v>0</v>
      </c>
      <c r="AG55" s="4">
        <v>0</v>
      </c>
    </row>
    <row r="56" spans="1:33" s="4" customFormat="1" ht="11.4" x14ac:dyDescent="0.2">
      <c r="A56" s="8" t="s">
        <v>94</v>
      </c>
      <c r="B56" s="3" t="s">
        <v>95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66</v>
      </c>
      <c r="N56" s="9">
        <v>140</v>
      </c>
      <c r="O56" s="9">
        <v>206</v>
      </c>
      <c r="P56" s="17"/>
      <c r="Q56" s="17"/>
      <c r="R56" s="3"/>
      <c r="AE56" s="4" t="b">
        <v>0</v>
      </c>
      <c r="AG56" s="4">
        <v>0</v>
      </c>
    </row>
    <row r="57" spans="1:33" s="4" customFormat="1" ht="11.4" x14ac:dyDescent="0.2">
      <c r="A57" s="8" t="s">
        <v>96</v>
      </c>
      <c r="B57" s="3" t="s">
        <v>97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17"/>
      <c r="Q57" s="17"/>
      <c r="R57" s="3"/>
      <c r="AE57" s="4" t="b">
        <v>0</v>
      </c>
      <c r="AG57" s="4">
        <v>0</v>
      </c>
    </row>
    <row r="58" spans="1:33" s="4" customFormat="1" ht="11.4" x14ac:dyDescent="0.2">
      <c r="A58" s="8" t="s">
        <v>98</v>
      </c>
      <c r="B58" s="3" t="s">
        <v>99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13.5</v>
      </c>
      <c r="N58" s="9">
        <v>213.5</v>
      </c>
      <c r="O58" s="9">
        <v>227</v>
      </c>
      <c r="P58" s="17"/>
      <c r="Q58" s="17"/>
      <c r="R58" s="3"/>
      <c r="AE58" s="4" t="b">
        <v>0</v>
      </c>
      <c r="AG58" s="4">
        <v>0</v>
      </c>
    </row>
    <row r="59" spans="1:33" s="4" customFormat="1" ht="11.4" x14ac:dyDescent="0.2">
      <c r="A59" s="8" t="s">
        <v>100</v>
      </c>
      <c r="B59" s="3" t="s">
        <v>101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17"/>
      <c r="Q59" s="17"/>
      <c r="R59" s="3"/>
      <c r="AE59" s="4" t="b">
        <v>0</v>
      </c>
      <c r="AG59" s="4">
        <v>0</v>
      </c>
    </row>
    <row r="60" spans="1:33" s="4" customFormat="1" ht="11.4" x14ac:dyDescent="0.2">
      <c r="A60" s="8" t="s">
        <v>102</v>
      </c>
      <c r="B60" s="3" t="s">
        <v>103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80</v>
      </c>
      <c r="O60" s="9">
        <v>80</v>
      </c>
      <c r="P60" s="17"/>
      <c r="Q60" s="17"/>
      <c r="R60" s="3"/>
      <c r="AE60" s="4" t="b">
        <v>0</v>
      </c>
      <c r="AG60" s="4">
        <v>0</v>
      </c>
    </row>
    <row r="61" spans="1:33" s="4" customFormat="1" ht="11.4" x14ac:dyDescent="0.2">
      <c r="A61" s="8" t="s">
        <v>104</v>
      </c>
      <c r="B61" s="3" t="s">
        <v>105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109.86</v>
      </c>
      <c r="L61" s="9">
        <v>10.35</v>
      </c>
      <c r="M61" s="9">
        <v>137.97999999999999</v>
      </c>
      <c r="N61" s="9">
        <v>119.36</v>
      </c>
      <c r="O61" s="9">
        <v>377.55</v>
      </c>
      <c r="P61" s="17"/>
      <c r="Q61" s="17"/>
      <c r="R61" s="3"/>
      <c r="AE61" s="4" t="b">
        <v>0</v>
      </c>
      <c r="AG61" s="4">
        <v>0</v>
      </c>
    </row>
    <row r="62" spans="1:33" s="4" customFormat="1" ht="11.4" x14ac:dyDescent="0.2">
      <c r="A62" s="8" t="s">
        <v>106</v>
      </c>
      <c r="B62" s="3" t="s">
        <v>107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17"/>
      <c r="Q62" s="17"/>
      <c r="R62" s="3"/>
      <c r="AE62" s="4" t="b">
        <v>0</v>
      </c>
      <c r="AG62" s="4">
        <v>0</v>
      </c>
    </row>
    <row r="63" spans="1:33" s="4" customFormat="1" ht="11.4" x14ac:dyDescent="0.2">
      <c r="A63" s="8" t="s">
        <v>108</v>
      </c>
      <c r="B63" s="3" t="s">
        <v>109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431.89</v>
      </c>
      <c r="L63" s="9">
        <v>335.5</v>
      </c>
      <c r="M63" s="9">
        <v>75.349999999999994</v>
      </c>
      <c r="N63" s="9">
        <v>296.2</v>
      </c>
      <c r="O63" s="9">
        <v>1138.94</v>
      </c>
      <c r="P63" s="17"/>
      <c r="Q63" s="17"/>
      <c r="R63" s="3"/>
      <c r="AE63" s="4" t="b">
        <v>0</v>
      </c>
      <c r="AG63" s="4">
        <v>0</v>
      </c>
    </row>
    <row r="64" spans="1:33" s="4" customFormat="1" ht="11.4" x14ac:dyDescent="0.2">
      <c r="A64" s="8" t="s">
        <v>110</v>
      </c>
      <c r="B64" s="3" t="s">
        <v>111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1298.67</v>
      </c>
      <c r="L64" s="9">
        <v>4632.08</v>
      </c>
      <c r="M64" s="9">
        <v>1967.57</v>
      </c>
      <c r="N64" s="9">
        <v>3960.98</v>
      </c>
      <c r="O64" s="9">
        <v>11859.3</v>
      </c>
      <c r="P64" s="17"/>
      <c r="Q64" s="17"/>
      <c r="R64" s="3"/>
      <c r="AE64" s="4" t="b">
        <v>0</v>
      </c>
      <c r="AG64" s="4">
        <v>1</v>
      </c>
    </row>
    <row r="65" spans="1:33" s="4" customFormat="1" ht="11.4" x14ac:dyDescent="0.2">
      <c r="A65" s="8"/>
      <c r="B65" s="3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7"/>
      <c r="Q65" s="17"/>
      <c r="R65" s="3"/>
    </row>
    <row r="66" spans="1:33" s="4" customFormat="1" ht="11.4" x14ac:dyDescent="0.2">
      <c r="A66" s="8" t="s">
        <v>112</v>
      </c>
      <c r="B66" s="3" t="s">
        <v>113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7"/>
      <c r="Q66" s="17"/>
      <c r="R66" s="3"/>
      <c r="AE66" s="4" t="b">
        <v>0</v>
      </c>
      <c r="AG66" s="4">
        <v>0</v>
      </c>
    </row>
    <row r="67" spans="1:33" s="4" customFormat="1" ht="11.4" x14ac:dyDescent="0.2">
      <c r="A67" s="8" t="s">
        <v>114</v>
      </c>
      <c r="B67" s="3" t="s">
        <v>115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22</v>
      </c>
      <c r="M67" s="9">
        <v>2897.08</v>
      </c>
      <c r="N67" s="9">
        <v>2708.75</v>
      </c>
      <c r="O67" s="9">
        <v>5627.83</v>
      </c>
      <c r="P67" s="17"/>
      <c r="Q67" s="17"/>
      <c r="R67" s="3"/>
      <c r="AE67" s="4" t="b">
        <v>0</v>
      </c>
      <c r="AG67" s="4">
        <v>0</v>
      </c>
    </row>
    <row r="68" spans="1:33" s="4" customFormat="1" ht="11.4" x14ac:dyDescent="0.2">
      <c r="A68" s="8" t="s">
        <v>116</v>
      </c>
      <c r="B68" s="3" t="s">
        <v>117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349</v>
      </c>
      <c r="O68" s="9">
        <v>349</v>
      </c>
      <c r="P68" s="17"/>
      <c r="Q68" s="17"/>
      <c r="R68" s="3"/>
      <c r="AE68" s="4" t="b">
        <v>0</v>
      </c>
      <c r="AG68" s="4">
        <v>0</v>
      </c>
    </row>
    <row r="69" spans="1:33" s="4" customFormat="1" ht="11.4" x14ac:dyDescent="0.2">
      <c r="A69" s="8" t="s">
        <v>118</v>
      </c>
      <c r="B69" s="3" t="s">
        <v>119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44.16</v>
      </c>
      <c r="M69" s="9">
        <v>790.4</v>
      </c>
      <c r="N69" s="9">
        <v>164.6</v>
      </c>
      <c r="O69" s="9">
        <v>999.16</v>
      </c>
      <c r="P69" s="17"/>
      <c r="Q69" s="17"/>
      <c r="R69" s="3"/>
      <c r="AE69" s="4" t="b">
        <v>0</v>
      </c>
      <c r="AG69" s="4">
        <v>0</v>
      </c>
    </row>
    <row r="70" spans="1:33" s="4" customFormat="1" ht="11.4" x14ac:dyDescent="0.2">
      <c r="A70" s="8" t="s">
        <v>120</v>
      </c>
      <c r="B70" s="3" t="s">
        <v>121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17"/>
      <c r="Q70" s="17"/>
      <c r="R70" s="3"/>
      <c r="AE70" s="4" t="b">
        <v>0</v>
      </c>
      <c r="AG70" s="4">
        <v>0</v>
      </c>
    </row>
    <row r="71" spans="1:33" s="4" customFormat="1" ht="11.4" x14ac:dyDescent="0.2">
      <c r="A71" s="8" t="s">
        <v>122</v>
      </c>
      <c r="B71" s="3" t="s">
        <v>123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355.8</v>
      </c>
      <c r="L71" s="9">
        <v>0</v>
      </c>
      <c r="M71" s="9">
        <v>67.900000000000006</v>
      </c>
      <c r="N71" s="9">
        <v>95.49</v>
      </c>
      <c r="O71" s="9">
        <v>519.19000000000005</v>
      </c>
      <c r="P71" s="17"/>
      <c r="Q71" s="17"/>
      <c r="R71" s="3"/>
      <c r="AE71" s="4" t="b">
        <v>0</v>
      </c>
      <c r="AG71" s="4">
        <v>0</v>
      </c>
    </row>
    <row r="72" spans="1:33" s="4" customFormat="1" ht="11.4" x14ac:dyDescent="0.2">
      <c r="A72" s="8" t="s">
        <v>124</v>
      </c>
      <c r="B72" s="3" t="s">
        <v>125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126.5</v>
      </c>
      <c r="M72" s="9">
        <v>82.79</v>
      </c>
      <c r="N72" s="9">
        <v>399.67</v>
      </c>
      <c r="O72" s="9">
        <v>608.96</v>
      </c>
      <c r="P72" s="17"/>
      <c r="Q72" s="17"/>
      <c r="R72" s="3"/>
      <c r="AE72" s="4" t="b">
        <v>0</v>
      </c>
      <c r="AG72" s="4">
        <v>0</v>
      </c>
    </row>
    <row r="73" spans="1:33" s="4" customFormat="1" ht="11.4" x14ac:dyDescent="0.2">
      <c r="A73" s="8" t="s">
        <v>126</v>
      </c>
      <c r="B73" s="3" t="s">
        <v>127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355.8</v>
      </c>
      <c r="L73" s="9">
        <v>192.66</v>
      </c>
      <c r="M73" s="9">
        <v>3838.17</v>
      </c>
      <c r="N73" s="9">
        <v>3717.51</v>
      </c>
      <c r="O73" s="9">
        <v>8104.14</v>
      </c>
      <c r="P73" s="17"/>
      <c r="Q73" s="17"/>
      <c r="R73" s="3"/>
      <c r="AE73" s="4" t="b">
        <v>0</v>
      </c>
      <c r="AG73" s="4">
        <v>1</v>
      </c>
    </row>
    <row r="74" spans="1:33" s="4" customFormat="1" ht="11.4" x14ac:dyDescent="0.2">
      <c r="A74" s="8"/>
      <c r="B74" s="3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7"/>
      <c r="Q74" s="17"/>
      <c r="R74" s="3"/>
    </row>
    <row r="75" spans="1:33" s="4" customFormat="1" ht="11.4" x14ac:dyDescent="0.2">
      <c r="A75" s="8" t="s">
        <v>128</v>
      </c>
      <c r="B75" s="3" t="s">
        <v>129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7"/>
      <c r="Q75" s="17"/>
      <c r="R75" s="3"/>
      <c r="AE75" s="4" t="b">
        <v>0</v>
      </c>
      <c r="AG75" s="4">
        <v>0</v>
      </c>
    </row>
    <row r="76" spans="1:33" s="4" customFormat="1" ht="11.4" x14ac:dyDescent="0.2">
      <c r="A76" s="8" t="s">
        <v>130</v>
      </c>
      <c r="B76" s="3" t="s">
        <v>131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2991.19</v>
      </c>
      <c r="M76" s="9">
        <v>6148.43</v>
      </c>
      <c r="N76" s="9">
        <v>6110.04</v>
      </c>
      <c r="O76" s="9">
        <v>15249.66</v>
      </c>
      <c r="P76" s="17"/>
      <c r="Q76" s="17"/>
      <c r="R76" s="3"/>
      <c r="AE76" s="4" t="b">
        <v>0</v>
      </c>
      <c r="AG76" s="4">
        <v>0</v>
      </c>
    </row>
    <row r="77" spans="1:33" s="4" customFormat="1" ht="11.4" x14ac:dyDescent="0.2">
      <c r="A77" s="8" t="s">
        <v>132</v>
      </c>
      <c r="B77" s="3" t="s">
        <v>133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15447.81</v>
      </c>
      <c r="M77" s="9">
        <v>27570.03</v>
      </c>
      <c r="N77" s="9">
        <v>18128.650000000001</v>
      </c>
      <c r="O77" s="9">
        <v>61146.49</v>
      </c>
      <c r="P77" s="17"/>
      <c r="Q77" s="17"/>
      <c r="R77" s="3"/>
      <c r="AE77" s="4" t="b">
        <v>0</v>
      </c>
      <c r="AG77" s="4">
        <v>0</v>
      </c>
    </row>
    <row r="78" spans="1:33" s="4" customFormat="1" ht="11.4" x14ac:dyDescent="0.2">
      <c r="A78" s="8" t="s">
        <v>134</v>
      </c>
      <c r="B78" s="3" t="s">
        <v>135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126</v>
      </c>
      <c r="N78" s="9">
        <v>3412.1</v>
      </c>
      <c r="O78" s="9">
        <v>3538.1</v>
      </c>
      <c r="P78" s="17"/>
      <c r="Q78" s="17"/>
      <c r="R78" s="3"/>
      <c r="AE78" s="4" t="b">
        <v>0</v>
      </c>
      <c r="AG78" s="4">
        <v>0</v>
      </c>
    </row>
    <row r="79" spans="1:33" s="4" customFormat="1" ht="11.4" x14ac:dyDescent="0.2">
      <c r="A79" s="8" t="s">
        <v>136</v>
      </c>
      <c r="B79" s="3" t="s">
        <v>137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1490.23</v>
      </c>
      <c r="M79" s="9">
        <v>2871.47</v>
      </c>
      <c r="N79" s="9">
        <v>2272.7600000000002</v>
      </c>
      <c r="O79" s="9">
        <v>6634.46</v>
      </c>
      <c r="P79" s="17"/>
      <c r="Q79" s="17"/>
      <c r="R79" s="3"/>
      <c r="AE79" s="4" t="b">
        <v>0</v>
      </c>
      <c r="AG79" s="4">
        <v>0</v>
      </c>
    </row>
    <row r="80" spans="1:33" s="4" customFormat="1" ht="11.4" x14ac:dyDescent="0.2">
      <c r="A80" s="8" t="s">
        <v>138</v>
      </c>
      <c r="B80" s="3" t="s">
        <v>139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519.33000000000004</v>
      </c>
      <c r="O80" s="9">
        <v>519.33000000000004</v>
      </c>
      <c r="P80" s="17"/>
      <c r="Q80" s="17"/>
      <c r="R80" s="3"/>
      <c r="AE80" s="4" t="b">
        <v>0</v>
      </c>
      <c r="AG80" s="4">
        <v>0</v>
      </c>
    </row>
    <row r="81" spans="1:33" s="4" customFormat="1" ht="11.4" x14ac:dyDescent="0.2">
      <c r="A81" s="8" t="s">
        <v>140</v>
      </c>
      <c r="B81" s="3" t="s">
        <v>141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1368.64</v>
      </c>
      <c r="O81" s="9">
        <v>1368.64</v>
      </c>
      <c r="P81" s="17"/>
      <c r="Q81" s="17"/>
      <c r="R81" s="3"/>
      <c r="AE81" s="4" t="b">
        <v>0</v>
      </c>
      <c r="AG81" s="4">
        <v>0</v>
      </c>
    </row>
    <row r="82" spans="1:33" s="4" customFormat="1" ht="11.4" x14ac:dyDescent="0.2">
      <c r="A82" s="8" t="s">
        <v>142</v>
      </c>
      <c r="B82" s="3" t="s">
        <v>143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14.9</v>
      </c>
      <c r="M82" s="9">
        <v>3.52</v>
      </c>
      <c r="N82" s="9">
        <v>1.92</v>
      </c>
      <c r="O82" s="9">
        <v>20.34</v>
      </c>
      <c r="P82" s="17"/>
      <c r="Q82" s="17"/>
      <c r="R82" s="3"/>
      <c r="AE82" s="4" t="b">
        <v>0</v>
      </c>
      <c r="AG82" s="4">
        <v>0</v>
      </c>
    </row>
    <row r="83" spans="1:33" s="4" customFormat="1" ht="11.4" x14ac:dyDescent="0.2">
      <c r="A83" s="8" t="s">
        <v>144</v>
      </c>
      <c r="B83" s="3" t="s">
        <v>145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93.58</v>
      </c>
      <c r="N83" s="9">
        <v>100.93</v>
      </c>
      <c r="O83" s="9">
        <v>194.51</v>
      </c>
      <c r="P83" s="17"/>
      <c r="Q83" s="17"/>
      <c r="R83" s="3"/>
      <c r="AE83" s="4" t="b">
        <v>0</v>
      </c>
      <c r="AG83" s="4">
        <v>0</v>
      </c>
    </row>
    <row r="84" spans="1:33" s="4" customFormat="1" ht="11.4" x14ac:dyDescent="0.2">
      <c r="A84" s="8" t="s">
        <v>146</v>
      </c>
      <c r="B84" s="3" t="s">
        <v>147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19944.13</v>
      </c>
      <c r="M84" s="9">
        <v>36813.03</v>
      </c>
      <c r="N84" s="9">
        <v>31914.37</v>
      </c>
      <c r="O84" s="9">
        <v>88671.53</v>
      </c>
      <c r="P84" s="17"/>
      <c r="Q84" s="17"/>
      <c r="R84" s="3"/>
      <c r="AE84" s="4" t="b">
        <v>0</v>
      </c>
      <c r="AG84" s="4">
        <v>1</v>
      </c>
    </row>
    <row r="85" spans="1:33" s="4" customFormat="1" ht="11.4" x14ac:dyDescent="0.2">
      <c r="A85" s="8"/>
      <c r="B85" s="3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7"/>
      <c r="Q85" s="17"/>
      <c r="R85" s="3"/>
    </row>
    <row r="86" spans="1:33" s="4" customFormat="1" ht="11.4" x14ac:dyDescent="0.2">
      <c r="A86" s="8" t="s">
        <v>148</v>
      </c>
      <c r="B86" s="3" t="s">
        <v>149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7"/>
      <c r="Q86" s="17"/>
      <c r="R86" s="3"/>
      <c r="AE86" s="4" t="b">
        <v>0</v>
      </c>
      <c r="AG86" s="4">
        <v>0</v>
      </c>
    </row>
    <row r="87" spans="1:33" s="4" customFormat="1" ht="11.4" x14ac:dyDescent="0.2">
      <c r="A87" s="8" t="s">
        <v>150</v>
      </c>
      <c r="B87" s="3" t="s">
        <v>151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336.48</v>
      </c>
      <c r="M87" s="9">
        <v>369.52</v>
      </c>
      <c r="N87" s="9">
        <v>250.03</v>
      </c>
      <c r="O87" s="9">
        <v>956.03</v>
      </c>
      <c r="P87" s="17"/>
      <c r="Q87" s="17"/>
      <c r="R87" s="3"/>
      <c r="AE87" s="4" t="b">
        <v>0</v>
      </c>
      <c r="AG87" s="4">
        <v>0</v>
      </c>
    </row>
    <row r="88" spans="1:33" s="4" customFormat="1" ht="11.4" x14ac:dyDescent="0.2">
      <c r="A88" s="8" t="s">
        <v>152</v>
      </c>
      <c r="B88" s="3" t="s">
        <v>153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40</v>
      </c>
      <c r="M88" s="9">
        <v>161.25</v>
      </c>
      <c r="N88" s="9">
        <v>387</v>
      </c>
      <c r="O88" s="9">
        <v>588.25</v>
      </c>
      <c r="P88" s="17"/>
      <c r="Q88" s="17"/>
      <c r="R88" s="3"/>
      <c r="AE88" s="4" t="b">
        <v>0</v>
      </c>
      <c r="AG88" s="4">
        <v>0</v>
      </c>
    </row>
    <row r="89" spans="1:33" s="4" customFormat="1" ht="11.4" x14ac:dyDescent="0.2">
      <c r="A89" s="8" t="s">
        <v>154</v>
      </c>
      <c r="B89" s="3" t="s">
        <v>155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876.92</v>
      </c>
      <c r="M89" s="9">
        <v>5400</v>
      </c>
      <c r="N89" s="9">
        <v>5047</v>
      </c>
      <c r="O89" s="9">
        <v>11323.92</v>
      </c>
      <c r="P89" s="17"/>
      <c r="Q89" s="17"/>
      <c r="R89" s="3"/>
      <c r="AE89" s="4" t="b">
        <v>0</v>
      </c>
      <c r="AG89" s="4">
        <v>0</v>
      </c>
    </row>
    <row r="90" spans="1:33" s="4" customFormat="1" ht="11.4" x14ac:dyDescent="0.2">
      <c r="A90" s="8" t="s">
        <v>156</v>
      </c>
      <c r="B90" s="3" t="s">
        <v>157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199.49</v>
      </c>
      <c r="M90" s="9">
        <v>320.2</v>
      </c>
      <c r="N90" s="9">
        <v>303.58999999999997</v>
      </c>
      <c r="O90" s="9">
        <v>823.28</v>
      </c>
      <c r="P90" s="17"/>
      <c r="Q90" s="17"/>
      <c r="R90" s="3"/>
      <c r="AE90" s="4" t="b">
        <v>0</v>
      </c>
      <c r="AG90" s="4">
        <v>0</v>
      </c>
    </row>
    <row r="91" spans="1:33" s="4" customFormat="1" ht="11.4" x14ac:dyDescent="0.2">
      <c r="A91" s="8" t="s">
        <v>158</v>
      </c>
      <c r="B91" s="3" t="s">
        <v>159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1955.48</v>
      </c>
      <c r="N91" s="9">
        <v>655</v>
      </c>
      <c r="O91" s="9">
        <v>2610.48</v>
      </c>
      <c r="P91" s="17"/>
      <c r="Q91" s="17"/>
      <c r="R91" s="3"/>
      <c r="AE91" s="4" t="b">
        <v>0</v>
      </c>
      <c r="AG91" s="4">
        <v>0</v>
      </c>
    </row>
    <row r="92" spans="1:33" s="4" customFormat="1" ht="11.4" x14ac:dyDescent="0.2">
      <c r="A92" s="8" t="s">
        <v>160</v>
      </c>
      <c r="B92" s="3" t="s">
        <v>161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62.99</v>
      </c>
      <c r="N92" s="9">
        <v>283.93</v>
      </c>
      <c r="O92" s="9">
        <v>346.92</v>
      </c>
      <c r="P92" s="17"/>
      <c r="Q92" s="17"/>
      <c r="R92" s="3"/>
      <c r="AE92" s="4" t="b">
        <v>0</v>
      </c>
      <c r="AG92" s="4">
        <v>0</v>
      </c>
    </row>
    <row r="93" spans="1:33" s="4" customFormat="1" ht="11.4" x14ac:dyDescent="0.2">
      <c r="A93" s="8" t="s">
        <v>162</v>
      </c>
      <c r="B93" s="3" t="s">
        <v>163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150.84</v>
      </c>
      <c r="M93" s="9">
        <v>15.19</v>
      </c>
      <c r="N93" s="9">
        <v>205.7</v>
      </c>
      <c r="O93" s="9">
        <v>371.73</v>
      </c>
      <c r="P93" s="17"/>
      <c r="Q93" s="17"/>
      <c r="R93" s="3"/>
      <c r="AE93" s="4" t="b">
        <v>0</v>
      </c>
      <c r="AG93" s="4">
        <v>0</v>
      </c>
    </row>
    <row r="94" spans="1:33" s="4" customFormat="1" ht="11.4" x14ac:dyDescent="0.2">
      <c r="A94" s="8" t="s">
        <v>164</v>
      </c>
      <c r="B94" s="3" t="s">
        <v>165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60.38</v>
      </c>
      <c r="M94" s="9">
        <v>92.72</v>
      </c>
      <c r="N94" s="9">
        <v>330.42</v>
      </c>
      <c r="O94" s="9">
        <v>483.52</v>
      </c>
      <c r="P94" s="17"/>
      <c r="Q94" s="17"/>
      <c r="R94" s="3"/>
      <c r="AE94" s="4" t="b">
        <v>0</v>
      </c>
      <c r="AG94" s="4">
        <v>0</v>
      </c>
    </row>
    <row r="95" spans="1:33" s="4" customFormat="1" ht="11.4" x14ac:dyDescent="0.2">
      <c r="A95" s="8" t="s">
        <v>166</v>
      </c>
      <c r="B95" s="3" t="s">
        <v>167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70.5</v>
      </c>
      <c r="M95" s="9">
        <v>54.26</v>
      </c>
      <c r="N95" s="9">
        <v>535.4</v>
      </c>
      <c r="O95" s="9">
        <v>660.16</v>
      </c>
      <c r="P95" s="17"/>
      <c r="Q95" s="17"/>
      <c r="R95" s="3"/>
      <c r="AE95" s="4" t="b">
        <v>0</v>
      </c>
      <c r="AG95" s="4">
        <v>0</v>
      </c>
    </row>
    <row r="96" spans="1:33" s="4" customFormat="1" ht="11.4" x14ac:dyDescent="0.2">
      <c r="A96" s="8" t="s">
        <v>168</v>
      </c>
      <c r="B96" s="3" t="s">
        <v>169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177.15</v>
      </c>
      <c r="M96" s="9">
        <v>120.91</v>
      </c>
      <c r="N96" s="9">
        <v>171.55</v>
      </c>
      <c r="O96" s="9">
        <v>469.61</v>
      </c>
      <c r="P96" s="17"/>
      <c r="Q96" s="17"/>
      <c r="R96" s="3"/>
      <c r="AE96" s="4" t="b">
        <v>0</v>
      </c>
      <c r="AG96" s="4">
        <v>0</v>
      </c>
    </row>
    <row r="97" spans="1:33" s="4" customFormat="1" ht="11.4" x14ac:dyDescent="0.2">
      <c r="A97" s="8" t="s">
        <v>170</v>
      </c>
      <c r="B97" s="3" t="s">
        <v>171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17"/>
      <c r="Q97" s="17"/>
      <c r="R97" s="3"/>
      <c r="AE97" s="4" t="b">
        <v>0</v>
      </c>
      <c r="AG97" s="4">
        <v>0</v>
      </c>
    </row>
    <row r="98" spans="1:33" s="4" customFormat="1" ht="11.4" x14ac:dyDescent="0.2">
      <c r="A98" s="8" t="s">
        <v>172</v>
      </c>
      <c r="B98" s="3" t="s">
        <v>173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6.55</v>
      </c>
      <c r="O98" s="9">
        <v>6.55</v>
      </c>
      <c r="P98" s="17"/>
      <c r="Q98" s="17"/>
      <c r="R98" s="3"/>
      <c r="AE98" s="4" t="b">
        <v>0</v>
      </c>
      <c r="AG98" s="4">
        <v>0</v>
      </c>
    </row>
    <row r="99" spans="1:33" s="4" customFormat="1" ht="11.4" x14ac:dyDescent="0.2">
      <c r="A99" s="8" t="s">
        <v>174</v>
      </c>
      <c r="B99" s="3" t="s">
        <v>175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17"/>
      <c r="Q99" s="17"/>
      <c r="R99" s="3"/>
      <c r="AE99" s="4" t="b">
        <v>0</v>
      </c>
      <c r="AG99" s="4">
        <v>0</v>
      </c>
    </row>
    <row r="100" spans="1:33" s="4" customFormat="1" ht="11.4" x14ac:dyDescent="0.2">
      <c r="A100" s="8" t="s">
        <v>176</v>
      </c>
      <c r="B100" s="3" t="s">
        <v>177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17"/>
      <c r="Q100" s="17"/>
      <c r="R100" s="3"/>
      <c r="AE100" s="4" t="b">
        <v>0</v>
      </c>
      <c r="AG100" s="4">
        <v>0</v>
      </c>
    </row>
    <row r="101" spans="1:33" s="4" customFormat="1" ht="11.4" x14ac:dyDescent="0.2">
      <c r="A101" s="8" t="s">
        <v>178</v>
      </c>
      <c r="B101" s="3" t="s">
        <v>179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356.69</v>
      </c>
      <c r="L101" s="9">
        <v>209.07</v>
      </c>
      <c r="M101" s="9">
        <v>252.48</v>
      </c>
      <c r="N101" s="9">
        <v>1250.19</v>
      </c>
      <c r="O101" s="9">
        <v>2068.4299999999998</v>
      </c>
      <c r="P101" s="17"/>
      <c r="Q101" s="17"/>
      <c r="R101" s="3"/>
      <c r="AE101" s="4" t="b">
        <v>0</v>
      </c>
      <c r="AG101" s="4">
        <v>0</v>
      </c>
    </row>
    <row r="102" spans="1:33" s="4" customFormat="1" ht="11.4" x14ac:dyDescent="0.2">
      <c r="A102" s="8" t="s">
        <v>180</v>
      </c>
      <c r="B102" s="3" t="s">
        <v>181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356.69</v>
      </c>
      <c r="L102" s="9">
        <v>2120.83</v>
      </c>
      <c r="M102" s="9">
        <v>8805</v>
      </c>
      <c r="N102" s="9">
        <v>9426.36</v>
      </c>
      <c r="O102" s="9">
        <v>20708.88</v>
      </c>
      <c r="P102" s="17"/>
      <c r="Q102" s="17"/>
      <c r="R102" s="3"/>
      <c r="AE102" s="4" t="b">
        <v>0</v>
      </c>
      <c r="AG102" s="4">
        <v>1</v>
      </c>
    </row>
    <row r="103" spans="1:33" s="4" customFormat="1" ht="11.4" x14ac:dyDescent="0.2">
      <c r="A103" s="8"/>
      <c r="B103" s="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7"/>
      <c r="Q103" s="17"/>
      <c r="R103" s="3"/>
    </row>
    <row r="104" spans="1:33" s="4" customFormat="1" ht="11.4" x14ac:dyDescent="0.2">
      <c r="A104" s="8" t="s">
        <v>182</v>
      </c>
      <c r="B104" s="3" t="s">
        <v>183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7"/>
      <c r="Q104" s="17"/>
      <c r="R104" s="3"/>
      <c r="AE104" s="4" t="b">
        <v>0</v>
      </c>
      <c r="AG104" s="4">
        <v>0</v>
      </c>
    </row>
    <row r="105" spans="1:33" s="4" customFormat="1" ht="11.4" x14ac:dyDescent="0.2">
      <c r="A105" s="8" t="s">
        <v>184</v>
      </c>
      <c r="B105" s="3" t="s">
        <v>185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2678.62</v>
      </c>
      <c r="M105" s="9">
        <v>2527.0500000000002</v>
      </c>
      <c r="N105" s="9">
        <v>2827.17</v>
      </c>
      <c r="O105" s="9">
        <v>8032.84</v>
      </c>
      <c r="P105" s="17"/>
      <c r="Q105" s="17"/>
      <c r="R105" s="3"/>
      <c r="AE105" s="4" t="b">
        <v>0</v>
      </c>
      <c r="AG105" s="4">
        <v>0</v>
      </c>
    </row>
    <row r="106" spans="1:33" s="4" customFormat="1" ht="11.4" x14ac:dyDescent="0.2">
      <c r="A106" s="8" t="s">
        <v>186</v>
      </c>
      <c r="B106" s="3" t="s">
        <v>187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765.81</v>
      </c>
      <c r="M106" s="9">
        <v>813.09</v>
      </c>
      <c r="N106" s="9">
        <v>1160.07</v>
      </c>
      <c r="O106" s="9">
        <v>2738.97</v>
      </c>
      <c r="P106" s="17"/>
      <c r="Q106" s="17"/>
      <c r="R106" s="3"/>
      <c r="AE106" s="4" t="b">
        <v>0</v>
      </c>
      <c r="AG106" s="4">
        <v>0</v>
      </c>
    </row>
    <row r="107" spans="1:33" s="4" customFormat="1" ht="11.4" x14ac:dyDescent="0.2">
      <c r="A107" s="8" t="s">
        <v>188</v>
      </c>
      <c r="B107" s="3" t="s">
        <v>189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4338.9399999999996</v>
      </c>
      <c r="M107" s="9">
        <v>8311.23</v>
      </c>
      <c r="N107" s="9">
        <v>7081.21</v>
      </c>
      <c r="O107" s="9">
        <v>19731.38</v>
      </c>
      <c r="P107" s="17"/>
      <c r="Q107" s="17"/>
      <c r="R107" s="3"/>
      <c r="AE107" s="4" t="b">
        <v>0</v>
      </c>
      <c r="AG107" s="4">
        <v>0</v>
      </c>
    </row>
    <row r="108" spans="1:33" s="4" customFormat="1" ht="11.4" x14ac:dyDescent="0.2">
      <c r="A108" s="8" t="s">
        <v>190</v>
      </c>
      <c r="B108" s="3" t="s">
        <v>191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144.86000000000001</v>
      </c>
      <c r="M108" s="9">
        <v>144.86000000000001</v>
      </c>
      <c r="N108" s="9">
        <v>144.86000000000001</v>
      </c>
      <c r="O108" s="9">
        <v>434.58</v>
      </c>
      <c r="P108" s="17"/>
      <c r="Q108" s="17"/>
      <c r="R108" s="3"/>
      <c r="AE108" s="4" t="b">
        <v>0</v>
      </c>
      <c r="AG108" s="4">
        <v>0</v>
      </c>
    </row>
    <row r="109" spans="1:33" s="4" customFormat="1" ht="11.4" x14ac:dyDescent="0.2">
      <c r="A109" s="8" t="s">
        <v>192</v>
      </c>
      <c r="B109" s="3" t="s">
        <v>193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4888.45</v>
      </c>
      <c r="M109" s="9">
        <v>2016.65</v>
      </c>
      <c r="N109" s="9">
        <v>2159.4</v>
      </c>
      <c r="O109" s="9">
        <v>9064.5</v>
      </c>
      <c r="P109" s="17"/>
      <c r="Q109" s="17"/>
      <c r="R109" s="3"/>
      <c r="AE109" s="4" t="b">
        <v>0</v>
      </c>
      <c r="AG109" s="4">
        <v>0</v>
      </c>
    </row>
    <row r="110" spans="1:33" s="4" customFormat="1" ht="11.4" x14ac:dyDescent="0.2">
      <c r="A110" s="8" t="s">
        <v>194</v>
      </c>
      <c r="B110" s="3" t="s">
        <v>195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12816.68</v>
      </c>
      <c r="M110" s="9">
        <v>13812.88</v>
      </c>
      <c r="N110" s="9">
        <v>13372.71</v>
      </c>
      <c r="O110" s="9">
        <v>40002.269999999997</v>
      </c>
      <c r="P110" s="17"/>
      <c r="Q110" s="17"/>
      <c r="R110" s="3"/>
      <c r="AE110" s="4" t="b">
        <v>0</v>
      </c>
      <c r="AG110" s="4">
        <v>1</v>
      </c>
    </row>
    <row r="111" spans="1:33" s="4" customFormat="1" ht="11.4" x14ac:dyDescent="0.2">
      <c r="A111" s="8"/>
      <c r="B111" s="3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7"/>
      <c r="Q111" s="17"/>
      <c r="R111" s="3"/>
    </row>
    <row r="112" spans="1:33" s="4" customFormat="1" ht="11.4" x14ac:dyDescent="0.2">
      <c r="A112" s="8" t="s">
        <v>196</v>
      </c>
      <c r="B112" s="3" t="s">
        <v>197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7"/>
      <c r="Q112" s="17"/>
      <c r="R112" s="3"/>
      <c r="AE112" s="4" t="b">
        <v>0</v>
      </c>
      <c r="AG112" s="4">
        <v>0</v>
      </c>
    </row>
    <row r="113" spans="1:33" s="4" customFormat="1" ht="11.4" x14ac:dyDescent="0.2">
      <c r="A113" s="8" t="s">
        <v>198</v>
      </c>
      <c r="B113" s="3" t="s">
        <v>199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2783.99</v>
      </c>
      <c r="N113" s="9">
        <v>6440.87</v>
      </c>
      <c r="O113" s="9">
        <v>9224.86</v>
      </c>
      <c r="P113" s="17"/>
      <c r="Q113" s="17"/>
      <c r="R113" s="3"/>
      <c r="AE113" s="4" t="b">
        <v>0</v>
      </c>
      <c r="AG113" s="4">
        <v>0</v>
      </c>
    </row>
    <row r="114" spans="1:33" s="4" customFormat="1" ht="11.4" x14ac:dyDescent="0.2">
      <c r="A114" s="8" t="s">
        <v>200</v>
      </c>
      <c r="B114" s="3" t="s">
        <v>201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1245.06</v>
      </c>
      <c r="M114" s="9">
        <v>0</v>
      </c>
      <c r="N114" s="9">
        <v>-689.56</v>
      </c>
      <c r="O114" s="9">
        <v>555.5</v>
      </c>
      <c r="P114" s="17"/>
      <c r="Q114" s="17"/>
      <c r="R114" s="3"/>
      <c r="AE114" s="4" t="b">
        <v>0</v>
      </c>
      <c r="AG114" s="4">
        <v>0</v>
      </c>
    </row>
    <row r="115" spans="1:33" s="4" customFormat="1" ht="11.4" x14ac:dyDescent="0.2">
      <c r="A115" s="8" t="s">
        <v>202</v>
      </c>
      <c r="B115" s="3" t="s">
        <v>203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14030.45</v>
      </c>
      <c r="N115" s="9">
        <v>32536.17</v>
      </c>
      <c r="O115" s="9">
        <v>46566.62</v>
      </c>
      <c r="P115" s="17"/>
      <c r="Q115" s="17"/>
      <c r="R115" s="3"/>
      <c r="AE115" s="4" t="b">
        <v>0</v>
      </c>
      <c r="AG115" s="4">
        <v>0</v>
      </c>
    </row>
    <row r="116" spans="1:33" s="4" customFormat="1" ht="11.4" x14ac:dyDescent="0.2">
      <c r="A116" s="8" t="s">
        <v>204</v>
      </c>
      <c r="B116" s="3" t="s">
        <v>205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1245.06</v>
      </c>
      <c r="M116" s="9">
        <v>16814.439999999999</v>
      </c>
      <c r="N116" s="9">
        <v>38287.480000000003</v>
      </c>
      <c r="O116" s="9">
        <v>56346.98</v>
      </c>
      <c r="P116" s="17"/>
      <c r="Q116" s="17"/>
      <c r="R116" s="3"/>
      <c r="AE116" s="4" t="b">
        <v>0</v>
      </c>
      <c r="AG116" s="4">
        <v>1</v>
      </c>
    </row>
    <row r="117" spans="1:33" s="4" customFormat="1" ht="11.4" x14ac:dyDescent="0.2">
      <c r="A117" s="8"/>
      <c r="B117" s="3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7"/>
      <c r="Q117" s="17"/>
      <c r="R117" s="3"/>
    </row>
    <row r="118" spans="1:33" s="4" customFormat="1" ht="11.4" x14ac:dyDescent="0.2">
      <c r="A118" s="8" t="s">
        <v>206</v>
      </c>
      <c r="B118" s="3" t="s">
        <v>207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2011.16</v>
      </c>
      <c r="L118" s="9">
        <v>40951.440000000002</v>
      </c>
      <c r="M118" s="9">
        <v>82051.09</v>
      </c>
      <c r="N118" s="9">
        <v>100679.41</v>
      </c>
      <c r="O118" s="9">
        <v>225693.1</v>
      </c>
      <c r="P118" s="17"/>
      <c r="Q118" s="17"/>
      <c r="R118" s="3"/>
      <c r="AE118" s="4" t="b">
        <v>0</v>
      </c>
      <c r="AG118" s="4">
        <v>1</v>
      </c>
    </row>
    <row r="119" spans="1:33" s="4" customFormat="1" ht="11.4" x14ac:dyDescent="0.2">
      <c r="A119" s="8"/>
      <c r="B119" s="3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17"/>
      <c r="Q119" s="17"/>
      <c r="R119" s="3"/>
    </row>
    <row r="120" spans="1:33" s="4" customFormat="1" ht="11.4" x14ac:dyDescent="0.2">
      <c r="A120" s="8" t="s">
        <v>208</v>
      </c>
      <c r="B120" s="3" t="s">
        <v>209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97695.03</v>
      </c>
      <c r="L120" s="9">
        <v>163996.1</v>
      </c>
      <c r="M120" s="9">
        <v>121617.03</v>
      </c>
      <c r="N120" s="9">
        <v>101927.18</v>
      </c>
      <c r="O120" s="9">
        <v>485235.34</v>
      </c>
      <c r="P120" s="17"/>
      <c r="Q120" s="17"/>
      <c r="R120" s="3"/>
      <c r="AE120" s="4" t="b">
        <v>1</v>
      </c>
      <c r="AG120" s="4">
        <v>2</v>
      </c>
    </row>
    <row r="121" spans="1:33" s="4" customFormat="1" ht="11.4" x14ac:dyDescent="0.2">
      <c r="A121" s="8"/>
      <c r="B121" s="3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17"/>
      <c r="Q121" s="17"/>
      <c r="R121" s="3"/>
    </row>
    <row r="122" spans="1:33" s="4" customFormat="1" ht="11.4" x14ac:dyDescent="0.2">
      <c r="A122" s="8" t="s">
        <v>210</v>
      </c>
      <c r="B122" s="3" t="s">
        <v>211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7"/>
      <c r="Q122" s="17"/>
      <c r="R122" s="3"/>
      <c r="AE122" s="4" t="b">
        <v>0</v>
      </c>
      <c r="AG122" s="4">
        <v>0</v>
      </c>
    </row>
    <row r="123" spans="1:33" s="4" customFormat="1" ht="11.4" x14ac:dyDescent="0.2">
      <c r="A123" s="8"/>
      <c r="B123" s="3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17"/>
      <c r="Q123" s="17"/>
      <c r="R123" s="3"/>
    </row>
    <row r="124" spans="1:33" s="4" customFormat="1" ht="11.4" x14ac:dyDescent="0.2">
      <c r="A124" s="8" t="s">
        <v>212</v>
      </c>
      <c r="B124" s="3" t="s">
        <v>213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7"/>
      <c r="Q124" s="17"/>
      <c r="R124" s="3"/>
      <c r="AE124" s="4" t="b">
        <v>0</v>
      </c>
      <c r="AG124" s="4">
        <v>0</v>
      </c>
    </row>
    <row r="125" spans="1:33" s="4" customFormat="1" ht="11.4" x14ac:dyDescent="0.2">
      <c r="A125" s="8" t="s">
        <v>214</v>
      </c>
      <c r="B125" s="3" t="s">
        <v>215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30017.09</v>
      </c>
      <c r="L125" s="9">
        <v>0</v>
      </c>
      <c r="M125" s="9">
        <v>66466.399999999994</v>
      </c>
      <c r="N125" s="9">
        <v>130788.73</v>
      </c>
      <c r="O125" s="9">
        <v>227272.22</v>
      </c>
      <c r="P125" s="17"/>
      <c r="Q125" s="17"/>
      <c r="R125" s="3"/>
      <c r="AE125" s="4" t="b">
        <v>0</v>
      </c>
      <c r="AG125" s="4">
        <v>0</v>
      </c>
    </row>
    <row r="126" spans="1:33" s="4" customFormat="1" ht="11.4" x14ac:dyDescent="0.2">
      <c r="A126" s="8" t="s">
        <v>216</v>
      </c>
      <c r="B126" s="3" t="s">
        <v>217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30017.09</v>
      </c>
      <c r="L126" s="9">
        <v>0</v>
      </c>
      <c r="M126" s="9">
        <v>66466.399999999994</v>
      </c>
      <c r="N126" s="9">
        <v>130788.73</v>
      </c>
      <c r="O126" s="9">
        <v>227272.22</v>
      </c>
      <c r="P126" s="17"/>
      <c r="Q126" s="17"/>
      <c r="R126" s="3"/>
      <c r="AE126" s="4" t="b">
        <v>0</v>
      </c>
      <c r="AG126" s="4">
        <v>1</v>
      </c>
    </row>
    <row r="127" spans="1:33" s="4" customFormat="1" ht="11.4" x14ac:dyDescent="0.2">
      <c r="A127" s="8"/>
      <c r="B127" s="3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7"/>
      <c r="Q127" s="17"/>
      <c r="R127" s="3"/>
    </row>
    <row r="128" spans="1:33" s="4" customFormat="1" ht="11.4" x14ac:dyDescent="0.2">
      <c r="A128" s="8" t="s">
        <v>218</v>
      </c>
      <c r="B128" s="3" t="s">
        <v>219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7"/>
      <c r="Q128" s="17"/>
      <c r="R128" s="3"/>
      <c r="AE128" s="4" t="b">
        <v>0</v>
      </c>
      <c r="AG128" s="4">
        <v>0</v>
      </c>
    </row>
    <row r="129" spans="1:33" s="4" customFormat="1" ht="11.4" x14ac:dyDescent="0.2">
      <c r="A129" s="8" t="s">
        <v>220</v>
      </c>
      <c r="B129" s="3" t="s">
        <v>221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835.13</v>
      </c>
      <c r="M129" s="9">
        <v>115</v>
      </c>
      <c r="N129" s="9">
        <v>0</v>
      </c>
      <c r="O129" s="9">
        <v>950.13</v>
      </c>
      <c r="P129" s="17"/>
      <c r="Q129" s="17"/>
      <c r="R129" s="3"/>
      <c r="AE129" s="4" t="b">
        <v>0</v>
      </c>
      <c r="AG129" s="4">
        <v>0</v>
      </c>
    </row>
    <row r="130" spans="1:33" s="4" customFormat="1" ht="11.4" x14ac:dyDescent="0.2">
      <c r="A130" s="8" t="s">
        <v>222</v>
      </c>
      <c r="B130" s="3" t="s">
        <v>223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17"/>
      <c r="Q130" s="17"/>
      <c r="R130" s="3"/>
      <c r="AE130" s="4" t="b">
        <v>0</v>
      </c>
      <c r="AG130" s="4">
        <v>0</v>
      </c>
    </row>
    <row r="131" spans="1:33" s="4" customFormat="1" ht="11.4" x14ac:dyDescent="0.2">
      <c r="A131" s="8" t="s">
        <v>224</v>
      </c>
      <c r="B131" s="3" t="s">
        <v>225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3148.98</v>
      </c>
      <c r="L131" s="9">
        <v>0</v>
      </c>
      <c r="M131" s="9">
        <v>0</v>
      </c>
      <c r="N131" s="9">
        <v>0</v>
      </c>
      <c r="O131" s="9">
        <v>3148.98</v>
      </c>
      <c r="P131" s="17"/>
      <c r="Q131" s="17"/>
      <c r="R131" s="3"/>
      <c r="AE131" s="4" t="b">
        <v>0</v>
      </c>
      <c r="AG131" s="4">
        <v>0</v>
      </c>
    </row>
    <row r="132" spans="1:33" s="4" customFormat="1" ht="11.4" x14ac:dyDescent="0.2">
      <c r="A132" s="8" t="s">
        <v>226</v>
      </c>
      <c r="B132" s="3" t="s">
        <v>227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17"/>
      <c r="Q132" s="17"/>
      <c r="R132" s="3"/>
      <c r="AE132" s="4" t="b">
        <v>0</v>
      </c>
      <c r="AG132" s="4">
        <v>0</v>
      </c>
    </row>
    <row r="133" spans="1:33" s="4" customFormat="1" ht="11.4" x14ac:dyDescent="0.2">
      <c r="A133" s="8" t="s">
        <v>228</v>
      </c>
      <c r="B133" s="3" t="s">
        <v>229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1348.01</v>
      </c>
      <c r="N133" s="9">
        <v>0</v>
      </c>
      <c r="O133" s="9">
        <v>1348.01</v>
      </c>
      <c r="P133" s="17"/>
      <c r="Q133" s="17"/>
      <c r="R133" s="3"/>
      <c r="AE133" s="4" t="b">
        <v>0</v>
      </c>
      <c r="AG133" s="4">
        <v>0</v>
      </c>
    </row>
    <row r="134" spans="1:33" s="4" customFormat="1" ht="11.4" x14ac:dyDescent="0.2">
      <c r="A134" s="8" t="s">
        <v>230</v>
      </c>
      <c r="B134" s="3" t="s">
        <v>231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314.14</v>
      </c>
      <c r="M134" s="9">
        <v>0</v>
      </c>
      <c r="N134" s="9">
        <v>0</v>
      </c>
      <c r="O134" s="9">
        <v>314.14</v>
      </c>
      <c r="P134" s="17"/>
      <c r="Q134" s="17"/>
      <c r="R134" s="3"/>
      <c r="AE134" s="4" t="b">
        <v>0</v>
      </c>
      <c r="AG134" s="4">
        <v>0</v>
      </c>
    </row>
    <row r="135" spans="1:33" s="4" customFormat="1" ht="11.4" x14ac:dyDescent="0.2">
      <c r="A135" s="8" t="s">
        <v>232</v>
      </c>
      <c r="B135" s="3" t="s">
        <v>233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17"/>
      <c r="Q135" s="17"/>
      <c r="R135" s="3"/>
      <c r="AE135" s="4" t="b">
        <v>0</v>
      </c>
      <c r="AG135" s="4">
        <v>0</v>
      </c>
    </row>
    <row r="136" spans="1:33" s="4" customFormat="1" ht="11.4" x14ac:dyDescent="0.2">
      <c r="A136" s="8" t="s">
        <v>234</v>
      </c>
      <c r="B136" s="3" t="s">
        <v>235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17"/>
      <c r="Q136" s="17"/>
      <c r="R136" s="3"/>
      <c r="AE136" s="4" t="b">
        <v>0</v>
      </c>
      <c r="AG136" s="4">
        <v>0</v>
      </c>
    </row>
    <row r="137" spans="1:33" s="4" customFormat="1" ht="11.4" x14ac:dyDescent="0.2">
      <c r="A137" s="8" t="s">
        <v>236</v>
      </c>
      <c r="B137" s="3" t="s">
        <v>237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238.56</v>
      </c>
      <c r="M137" s="9">
        <v>4972.97</v>
      </c>
      <c r="N137" s="9">
        <v>19972.650000000001</v>
      </c>
      <c r="O137" s="9">
        <v>25184.18</v>
      </c>
      <c r="P137" s="17"/>
      <c r="Q137" s="17"/>
      <c r="R137" s="3"/>
      <c r="AE137" s="4" t="b">
        <v>0</v>
      </c>
      <c r="AG137" s="4">
        <v>0</v>
      </c>
    </row>
    <row r="138" spans="1:33" s="4" customFormat="1" ht="11.4" x14ac:dyDescent="0.2">
      <c r="A138" s="8" t="s">
        <v>238</v>
      </c>
      <c r="B138" s="3" t="s">
        <v>239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586.39</v>
      </c>
      <c r="N138" s="9">
        <v>0</v>
      </c>
      <c r="O138" s="9">
        <v>586.39</v>
      </c>
      <c r="P138" s="17"/>
      <c r="Q138" s="17"/>
      <c r="R138" s="3"/>
      <c r="AE138" s="4" t="b">
        <v>0</v>
      </c>
      <c r="AG138" s="4">
        <v>0</v>
      </c>
    </row>
    <row r="139" spans="1:33" s="4" customFormat="1" ht="11.4" x14ac:dyDescent="0.2">
      <c r="A139" s="8" t="s">
        <v>240</v>
      </c>
      <c r="B139" s="3" t="s">
        <v>241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473.06</v>
      </c>
      <c r="O139" s="9">
        <v>473.06</v>
      </c>
      <c r="P139" s="17"/>
      <c r="Q139" s="17"/>
      <c r="R139" s="3"/>
      <c r="AE139" s="4" t="b">
        <v>0</v>
      </c>
      <c r="AG139" s="4">
        <v>0</v>
      </c>
    </row>
    <row r="140" spans="1:33" s="4" customFormat="1" ht="11.4" x14ac:dyDescent="0.2">
      <c r="A140" s="8" t="s">
        <v>242</v>
      </c>
      <c r="B140" s="3" t="s">
        <v>243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586.44000000000005</v>
      </c>
      <c r="O140" s="9">
        <v>586.44000000000005</v>
      </c>
      <c r="P140" s="17"/>
      <c r="Q140" s="17"/>
      <c r="R140" s="3"/>
      <c r="AE140" s="4" t="b">
        <v>0</v>
      </c>
      <c r="AG140" s="4">
        <v>0</v>
      </c>
    </row>
    <row r="141" spans="1:33" s="4" customFormat="1" ht="11.4" x14ac:dyDescent="0.2">
      <c r="A141" s="8" t="s">
        <v>244</v>
      </c>
      <c r="B141" s="3" t="s">
        <v>245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17"/>
      <c r="Q141" s="17"/>
      <c r="R141" s="3"/>
      <c r="AE141" s="4" t="b">
        <v>0</v>
      </c>
      <c r="AG141" s="4">
        <v>0</v>
      </c>
    </row>
    <row r="142" spans="1:33" s="4" customFormat="1" ht="11.4" x14ac:dyDescent="0.2">
      <c r="A142" s="8" t="s">
        <v>246</v>
      </c>
      <c r="B142" s="3" t="s">
        <v>247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3148.98</v>
      </c>
      <c r="L142" s="9">
        <v>1387.83</v>
      </c>
      <c r="M142" s="9">
        <v>7022.37</v>
      </c>
      <c r="N142" s="9">
        <v>21032.15</v>
      </c>
      <c r="O142" s="9">
        <v>32591.33</v>
      </c>
      <c r="P142" s="17"/>
      <c r="Q142" s="17"/>
      <c r="R142" s="3"/>
      <c r="AE142" s="4" t="b">
        <v>0</v>
      </c>
      <c r="AG142" s="4">
        <v>1</v>
      </c>
    </row>
    <row r="143" spans="1:33" s="4" customFormat="1" ht="11.4" x14ac:dyDescent="0.2">
      <c r="A143" s="8"/>
      <c r="B143" s="3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7"/>
      <c r="Q143" s="17"/>
      <c r="R143" s="3"/>
    </row>
    <row r="144" spans="1:33" s="4" customFormat="1" ht="11.4" x14ac:dyDescent="0.2">
      <c r="A144" s="8" t="s">
        <v>248</v>
      </c>
      <c r="B144" s="3" t="s">
        <v>249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7"/>
      <c r="Q144" s="17"/>
      <c r="R144" s="3"/>
      <c r="AE144" s="4" t="b">
        <v>0</v>
      </c>
      <c r="AG144" s="4">
        <v>0</v>
      </c>
    </row>
    <row r="145" spans="1:33" s="4" customFormat="1" ht="11.4" x14ac:dyDescent="0.2">
      <c r="A145" s="8" t="s">
        <v>250</v>
      </c>
      <c r="B145" s="3" t="s">
        <v>251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4086.16</v>
      </c>
      <c r="O145" s="9">
        <v>4086.16</v>
      </c>
      <c r="P145" s="17"/>
      <c r="Q145" s="17"/>
      <c r="R145" s="3"/>
      <c r="AE145" s="4" t="b">
        <v>0</v>
      </c>
      <c r="AG145" s="4">
        <v>0</v>
      </c>
    </row>
    <row r="146" spans="1:33" s="4" customFormat="1" ht="11.4" x14ac:dyDescent="0.2">
      <c r="A146" s="8" t="s">
        <v>252</v>
      </c>
      <c r="B146" s="3" t="s">
        <v>253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418.03</v>
      </c>
      <c r="O146" s="9">
        <v>418.03</v>
      </c>
      <c r="P146" s="17"/>
      <c r="Q146" s="17"/>
      <c r="R146" s="3"/>
      <c r="AE146" s="4" t="b">
        <v>0</v>
      </c>
      <c r="AG146" s="4">
        <v>0</v>
      </c>
    </row>
    <row r="147" spans="1:33" s="4" customFormat="1" ht="11.4" x14ac:dyDescent="0.2">
      <c r="A147" s="8" t="s">
        <v>254</v>
      </c>
      <c r="B147" s="3" t="s">
        <v>255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1460</v>
      </c>
      <c r="L147" s="9">
        <v>-1250</v>
      </c>
      <c r="M147" s="9">
        <v>896.21</v>
      </c>
      <c r="N147" s="9">
        <v>0</v>
      </c>
      <c r="O147" s="9">
        <v>1106.21</v>
      </c>
      <c r="P147" s="17"/>
      <c r="Q147" s="17"/>
      <c r="R147" s="3"/>
      <c r="AE147" s="4" t="b">
        <v>0</v>
      </c>
      <c r="AG147" s="4">
        <v>0</v>
      </c>
    </row>
    <row r="148" spans="1:33" s="4" customFormat="1" ht="11.4" x14ac:dyDescent="0.2">
      <c r="A148" s="8" t="s">
        <v>256</v>
      </c>
      <c r="B148" s="3" t="s">
        <v>257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1460</v>
      </c>
      <c r="L148" s="9">
        <v>-1250</v>
      </c>
      <c r="M148" s="9">
        <v>896.21</v>
      </c>
      <c r="N148" s="9">
        <v>4504.1899999999996</v>
      </c>
      <c r="O148" s="9">
        <v>5610.4</v>
      </c>
      <c r="P148" s="17"/>
      <c r="Q148" s="17"/>
      <c r="R148" s="3"/>
      <c r="AE148" s="4" t="b">
        <v>0</v>
      </c>
      <c r="AG148" s="4">
        <v>1</v>
      </c>
    </row>
    <row r="149" spans="1:33" s="4" customFormat="1" ht="11.4" x14ac:dyDescent="0.2">
      <c r="A149" s="8"/>
      <c r="B149" s="3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17"/>
      <c r="Q149" s="17"/>
      <c r="R149" s="3"/>
    </row>
    <row r="150" spans="1:33" s="4" customFormat="1" ht="11.4" x14ac:dyDescent="0.2">
      <c r="A150" s="8" t="s">
        <v>258</v>
      </c>
      <c r="B150" s="3" t="s">
        <v>259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34626.07</v>
      </c>
      <c r="L150" s="9">
        <v>137.83000000000001</v>
      </c>
      <c r="M150" s="9">
        <v>74384.98</v>
      </c>
      <c r="N150" s="9">
        <v>156325.07</v>
      </c>
      <c r="O150" s="9">
        <v>265473.95</v>
      </c>
      <c r="P150" s="17"/>
      <c r="Q150" s="17"/>
      <c r="R150" s="3"/>
      <c r="AE150" s="4" t="b">
        <v>0</v>
      </c>
      <c r="AG150" s="4">
        <v>1</v>
      </c>
    </row>
    <row r="151" spans="1:33" s="4" customFormat="1" ht="11.4" x14ac:dyDescent="0.2">
      <c r="A151" s="8"/>
      <c r="B151" s="3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7"/>
      <c r="Q151" s="17"/>
      <c r="R151" s="3"/>
    </row>
    <row r="152" spans="1:33" s="4" customFormat="1" ht="11.4" x14ac:dyDescent="0.2">
      <c r="A152" s="8" t="s">
        <v>260</v>
      </c>
      <c r="B152" s="3" t="s">
        <v>261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63068.959999999999</v>
      </c>
      <c r="L152" s="9">
        <v>163858.26999999999</v>
      </c>
      <c r="M152" s="9">
        <v>47232.05</v>
      </c>
      <c r="N152" s="9">
        <v>-54397.89</v>
      </c>
      <c r="O152" s="9">
        <v>219761.39</v>
      </c>
      <c r="P152" s="17"/>
      <c r="Q152" s="17"/>
      <c r="R152" s="3"/>
      <c r="AE152" s="4" t="b">
        <v>1</v>
      </c>
      <c r="AG152" s="4">
        <v>2</v>
      </c>
    </row>
    <row r="153" spans="1:33" s="4" customFormat="1" ht="11.4" x14ac:dyDescent="0.2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7"/>
      <c r="Q153" s="17"/>
    </row>
    <row r="154" spans="1:33" s="4" customFormat="1" ht="11.4" x14ac:dyDescent="0.2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33" s="4" customFormat="1" ht="11.4" x14ac:dyDescent="0.2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</sheetData>
  <mergeCells count="6">
    <mergeCell ref="A6:B6"/>
    <mergeCell ref="A2:O2"/>
    <mergeCell ref="A1:O1"/>
    <mergeCell ref="A3:O3"/>
    <mergeCell ref="A5:O5"/>
    <mergeCell ref="A4:O4"/>
  </mergeCells>
  <conditionalFormatting sqref="A7:O152">
    <cfRule type="expression" dxfId="2" priority="5">
      <formula>$AE7=TRUE</formula>
    </cfRule>
  </conditionalFormatting>
  <conditionalFormatting sqref="C7:O152">
    <cfRule type="expression" dxfId="1" priority="2">
      <formula>$AG7=1</formula>
    </cfRule>
    <cfRule type="expression" dxfId="0" priority="1">
      <formula>$AG7=2</formula>
    </cfRule>
  </conditionalFormatting>
  <printOptions horizontalCentered="1"/>
  <pageMargins left="0.25" right="0.25" top="0.4" bottom="0.6" header="0.25" footer="0.25"/>
  <pageSetup scale="64" fitToHeight="999" orientation="landscape" r:id="rId1"/>
  <headerFooter scaleWithDoc="0">
    <oddHeader>&amp;R&amp;"Arial,Bold"&amp;8&amp;D &amp;T</oddHeader>
    <oddFooter>&amp;C&amp;"Arial,Bold"&amp;8Page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68E382-A18D-4F32-9A71-2241DCC65108}"/>
</file>

<file path=customXml/itemProps2.xml><?xml version="1.0" encoding="utf-8"?>
<ds:datastoreItem xmlns:ds="http://schemas.openxmlformats.org/officeDocument/2006/customXml" ds:itemID="{B4AC8C61-A426-46B7-A2E2-FB95E4D95D56}"/>
</file>

<file path=customXml/itemProps3.xml><?xml version="1.0" encoding="utf-8"?>
<ds:datastoreItem xmlns:ds="http://schemas.openxmlformats.org/officeDocument/2006/customXml" ds:itemID="{4FB88CC5-10EA-47BF-92BD-A473B0600A80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IncomeSt-197</vt:lpstr>
      <vt:lpstr>'IncomeSt-197'!Print_Titles</vt:lpstr>
    </vt:vector>
  </TitlesOfParts>
  <Manager/>
  <Company>Yardi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Vikrant Bagal</dc:creator>
  <cp:keywords/>
  <dc:description/>
  <cp:lastModifiedBy>Lisa Ringo</cp:lastModifiedBy>
  <cp:lastPrinted>2019-03-12T14:22:59Z</cp:lastPrinted>
  <dcterms:created xsi:type="dcterms:W3CDTF">2013-02-28T12:15:45Z</dcterms:created>
  <dcterms:modified xsi:type="dcterms:W3CDTF">2021-07-02T15:41:01Z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