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2) Active UW and Review/Cantala (Glendale, AZ)/Support and Info/Operating Statements/"/>
    </mc:Choice>
  </mc:AlternateContent>
  <xr:revisionPtr revIDLastSave="133" documentId="8_{907316B1-5F35-4F09-8ABE-043778593DF1}" xr6:coauthVersionLast="47" xr6:coauthVersionMax="47" xr10:uidLastSave="{58B89F44-02AC-4747-ACCE-03206147AF3B}"/>
  <bookViews>
    <workbookView xWindow="-30675" yWindow="7260" windowWidth="38700" windowHeight="7260" xr2:uid="{00000000-000D-0000-FFFF-FFFF00000000}"/>
  </bookViews>
  <sheets>
    <sheet name="Profit and Loss Variance" sheetId="1" r:id="rId1"/>
  </sheets>
  <externalReferences>
    <externalReference r:id="rId2"/>
  </externalReferenc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8" i="1" l="1"/>
  <c r="X37" i="1"/>
  <c r="O163" i="1"/>
  <c r="O162" i="1"/>
  <c r="O159" i="1"/>
  <c r="O158" i="1"/>
  <c r="O157" i="1"/>
  <c r="O156" i="1"/>
  <c r="O155" i="1"/>
  <c r="O154" i="1"/>
  <c r="O153" i="1"/>
  <c r="O150" i="1"/>
  <c r="O149" i="1"/>
  <c r="O148" i="1"/>
  <c r="O147" i="1"/>
  <c r="O146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2" i="1"/>
  <c r="O101" i="1"/>
  <c r="O100" i="1"/>
  <c r="O99" i="1"/>
  <c r="O98" i="1"/>
  <c r="O97" i="1"/>
  <c r="O96" i="1"/>
  <c r="O92" i="1"/>
  <c r="O91" i="1"/>
  <c r="O90" i="1"/>
  <c r="O89" i="1"/>
  <c r="O88" i="1"/>
  <c r="O87" i="1"/>
  <c r="O86" i="1"/>
  <c r="O85" i="1"/>
  <c r="O84" i="1"/>
  <c r="O83" i="1"/>
  <c r="O82" i="1"/>
  <c r="O81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2" i="1"/>
  <c r="O51" i="1"/>
  <c r="O50" i="1"/>
  <c r="O49" i="1"/>
  <c r="O48" i="1"/>
  <c r="O47" i="1"/>
  <c r="O46" i="1"/>
  <c r="O45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15" i="1"/>
  <c r="O14" i="1"/>
  <c r="O23" i="1"/>
  <c r="O24" i="1"/>
  <c r="O40" i="1"/>
  <c r="O41" i="1"/>
  <c r="O160" i="1"/>
  <c r="O164" i="1"/>
  <c r="O165" i="1"/>
  <c r="O166" i="1"/>
  <c r="O151" i="1"/>
  <c r="O144" i="1"/>
  <c r="O143" i="1"/>
  <c r="O103" i="1"/>
  <c r="O93" i="1"/>
  <c r="O79" i="1"/>
  <c r="O78" i="1"/>
  <c r="O53" i="1"/>
  <c r="O22" i="1"/>
  <c r="O21" i="1"/>
  <c r="O20" i="1"/>
  <c r="O19" i="1"/>
  <c r="O18" i="1"/>
  <c r="O16" i="1"/>
  <c r="O9" i="1"/>
  <c r="C9" i="1"/>
  <c r="R163" i="1"/>
  <c r="R162" i="1"/>
  <c r="R159" i="1"/>
  <c r="R158" i="1"/>
  <c r="R157" i="1"/>
  <c r="R156" i="1"/>
  <c r="R155" i="1"/>
  <c r="R154" i="1"/>
  <c r="R153" i="1"/>
  <c r="R150" i="1"/>
  <c r="R149" i="1"/>
  <c r="R148" i="1"/>
  <c r="R147" i="1"/>
  <c r="R146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2" i="1"/>
  <c r="R101" i="1"/>
  <c r="R100" i="1"/>
  <c r="R99" i="1"/>
  <c r="R98" i="1"/>
  <c r="R97" i="1"/>
  <c r="R96" i="1"/>
  <c r="R92" i="1"/>
  <c r="R91" i="1"/>
  <c r="R90" i="1"/>
  <c r="R89" i="1"/>
  <c r="R88" i="1"/>
  <c r="R87" i="1"/>
  <c r="R86" i="1"/>
  <c r="R85" i="1"/>
  <c r="R84" i="1"/>
  <c r="R83" i="1"/>
  <c r="R82" i="1"/>
  <c r="R81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2" i="1"/>
  <c r="R51" i="1"/>
  <c r="R50" i="1"/>
  <c r="R49" i="1"/>
  <c r="R48" i="1"/>
  <c r="R47" i="1"/>
  <c r="R46" i="1"/>
  <c r="R45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2" i="1"/>
  <c r="R21" i="1"/>
  <c r="R20" i="1"/>
  <c r="R19" i="1"/>
  <c r="R18" i="1"/>
  <c r="R15" i="1"/>
  <c r="R14" i="1"/>
  <c r="S18" i="1" l="1" a="1"/>
  <c r="S18" i="1" s="1"/>
  <c r="D9" i="1"/>
  <c r="E9" i="1" l="1"/>
  <c r="F9" i="1" l="1"/>
  <c r="G9" i="1" l="1"/>
  <c r="H9" i="1" l="1"/>
  <c r="I9" i="1" l="1"/>
  <c r="J9" i="1" l="1"/>
  <c r="K9" i="1" l="1"/>
  <c r="L9" i="1" l="1"/>
  <c r="M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<sst xmlns="http://schemas.openxmlformats.org/spreadsheetml/2006/main" count="406" uniqueCount="166">
  <si>
    <t>Greentree dba Cantala</t>
  </si>
  <si>
    <t>Profit and Loss Variance</t>
  </si>
  <si>
    <t>December 31, 2019</t>
  </si>
  <si>
    <t>Reporting Book:</t>
  </si>
  <si>
    <t>ACCRUAL</t>
  </si>
  <si>
    <t>As of Date:</t>
  </si>
  <si>
    <t>12/31/2019</t>
  </si>
  <si>
    <t>Location:</t>
  </si>
  <si>
    <t xml:space="preserve"> </t>
  </si>
  <si>
    <t>Month Ending</t>
  </si>
  <si>
    <t xml:space="preserve">  REVENUE</t>
  </si>
  <si>
    <t xml:space="preserve">  </t>
  </si>
  <si>
    <t xml:space="preserve">    Rent Revenue</t>
  </si>
  <si>
    <t xml:space="preserve">    </t>
  </si>
  <si>
    <t xml:space="preserve">      </t>
  </si>
  <si>
    <t xml:space="preserve">    Total Rental Income</t>
  </si>
  <si>
    <t xml:space="preserve">    Other Revenue</t>
  </si>
  <si>
    <t xml:space="preserve">    Total Other Revenue</t>
  </si>
  <si>
    <t xml:space="preserve">  TOTAL REVENUE</t>
  </si>
  <si>
    <t xml:space="preserve">  EXPENSES</t>
  </si>
  <si>
    <t xml:space="preserve">    Administrative Expenses</t>
  </si>
  <si>
    <t xml:space="preserve">    Marketing &amp; Retention Expense</t>
  </si>
  <si>
    <t xml:space="preserve">    Total Marketing &amp; Retention Expense</t>
  </si>
  <si>
    <t xml:space="preserve">    Repairs &amp; Maintenance Expense</t>
  </si>
  <si>
    <t xml:space="preserve">    Turnover Maintenance Expense</t>
  </si>
  <si>
    <t xml:space="preserve">    Total Turnover Maintenance Expense</t>
  </si>
  <si>
    <t xml:space="preserve">    Utility Expense</t>
  </si>
  <si>
    <t xml:space="preserve">    Total Utility Expense</t>
  </si>
  <si>
    <t xml:space="preserve">    Taxes &amp; Insurance Expense</t>
  </si>
  <si>
    <t xml:space="preserve">    Total Taxes &amp; Insurance Expense</t>
  </si>
  <si>
    <t xml:space="preserve">  TOTAL OPERATING EXPENSES</t>
  </si>
  <si>
    <t xml:space="preserve">  NET OPERATING INCOME</t>
  </si>
  <si>
    <t>Created on: 06/17/2021 1:03 PM PST</t>
  </si>
  <si>
    <t>5006 - Market Rent</t>
  </si>
  <si>
    <t>5008 - Loss to Lease</t>
  </si>
  <si>
    <t>5016 - Vacancies</t>
  </si>
  <si>
    <t>5016-001 - Vacancies-Down Units</t>
  </si>
  <si>
    <t>5080 - Bad Debt</t>
  </si>
  <si>
    <t>5085 - Concessions</t>
  </si>
  <si>
    <t>5095 - Model Units</t>
  </si>
  <si>
    <t>6010 - Admin. Salaries &amp; Wages</t>
  </si>
  <si>
    <t>6010-002 - Admin. Salaries - Asst. Mgr.</t>
  </si>
  <si>
    <t>6010-100 - Admin. Bonuses</t>
  </si>
  <si>
    <t>6011 - Admin. Rental Allowance</t>
  </si>
  <si>
    <t>6012 - Admin. Payroll Tax</t>
  </si>
  <si>
    <t>6015 - Admin. Payroll Tax - L &amp; I</t>
  </si>
  <si>
    <t>6016 - Admin. Medical Insurance</t>
  </si>
  <si>
    <t>6018 - Admin. 401 (k) Matching</t>
  </si>
  <si>
    <t>6022 - RealPage - Accounting/Leasing &amp; Rents</t>
  </si>
  <si>
    <t>6027 - Computer Repair/Support</t>
  </si>
  <si>
    <t>6028 - Copy Machine Lease/Maintenance</t>
  </si>
  <si>
    <t>6029 - Dues &amp; Licenses</t>
  </si>
  <si>
    <t>6030 - Compliance Fees</t>
  </si>
  <si>
    <t>6039 - Employee Recruiting</t>
  </si>
  <si>
    <t>6043 - HOA Dues</t>
  </si>
  <si>
    <t>6044 - Internet Service</t>
  </si>
  <si>
    <t>6045 - Management Fee</t>
  </si>
  <si>
    <t>6048 - Misc. Administrative</t>
  </si>
  <si>
    <t>6049 - Legal Fees</t>
  </si>
  <si>
    <t>6052 - Office Supplies</t>
  </si>
  <si>
    <t>6054 - Support/Training</t>
  </si>
  <si>
    <t>6055 - Other Professional Services</t>
  </si>
  <si>
    <t>6060 - Payroll Fees</t>
  </si>
  <si>
    <t>6061 - Pool Permits &amp; Business Licenses</t>
  </si>
  <si>
    <t>6062 - Postage</t>
  </si>
  <si>
    <t>6066 - Security</t>
  </si>
  <si>
    <t>6067 - Service Charges (Bank)</t>
  </si>
  <si>
    <t>6068 - Telephone Answering Service</t>
  </si>
  <si>
    <t>6070 - Telephone</t>
  </si>
  <si>
    <t>6075 - Travel Reimbursement</t>
  </si>
  <si>
    <t>6080 - Uniforms - Admin Staff</t>
  </si>
  <si>
    <t>6305 - R &amp; M Salary &amp; Wages</t>
  </si>
  <si>
    <t>6305-100 - R &amp; M Bonuses</t>
  </si>
  <si>
    <t>6307 - R &amp; M Payroll Tax</t>
  </si>
  <si>
    <t>6310 - R &amp; M Payroll Tax - L &amp; I</t>
  </si>
  <si>
    <t>6311 - R &amp; M Medical Insurance</t>
  </si>
  <si>
    <t>6313 - R &amp; M 401 (k) Matching</t>
  </si>
  <si>
    <t>6314 - Contract Payroll - Maintenance</t>
  </si>
  <si>
    <t>6315 - Alarm Monitoring/Maint</t>
  </si>
  <si>
    <t>6320 - Appliance Repair</t>
  </si>
  <si>
    <t>6325 - Appliance Supplies</t>
  </si>
  <si>
    <t>6328 - Blinds</t>
  </si>
  <si>
    <t>6330 - Carpet Cleaning</t>
  </si>
  <si>
    <t>6335 - Cleaning Supplies</t>
  </si>
  <si>
    <t>6340 - Cleaning Services</t>
  </si>
  <si>
    <t>6349 - Drapery</t>
  </si>
  <si>
    <t>6350 - Electrical Repair</t>
  </si>
  <si>
    <t>6355 - Electrical Supplies</t>
  </si>
  <si>
    <t>6358 - Equip/Vehicles-Repair/Supply</t>
  </si>
  <si>
    <t>6360 - Fire &amp; Safety</t>
  </si>
  <si>
    <t>6361 - Gate Repairs/Supplies</t>
  </si>
  <si>
    <t>6362 - General Maintenance Supplies</t>
  </si>
  <si>
    <t>6363 - General Maintenance Service</t>
  </si>
  <si>
    <t>6365 - Glass &amp; Screen Replacement</t>
  </si>
  <si>
    <t>6370 - Hardware Supplies</t>
  </si>
  <si>
    <t>6371 - Hot Water Tank Repair/Supply</t>
  </si>
  <si>
    <t>6372 - HVAC Repair</t>
  </si>
  <si>
    <t>6373 - HVAC Supplies</t>
  </si>
  <si>
    <t>6374 - Janitorial Service/Supply</t>
  </si>
  <si>
    <t>6375 - Key and Lock Service</t>
  </si>
  <si>
    <t>6380 - Key and Lock Supply</t>
  </si>
  <si>
    <t>6385 - Landscape Contract</t>
  </si>
  <si>
    <t>6400 - Landscape - Other</t>
  </si>
  <si>
    <t>6402 - Landscape - Sprinklers</t>
  </si>
  <si>
    <t>6404 - Light Bulbs</t>
  </si>
  <si>
    <t>6414 - Paint Service</t>
  </si>
  <si>
    <t>6415 - Paint Supplies</t>
  </si>
  <si>
    <t>6430 - Pest Control Service</t>
  </si>
  <si>
    <t>6435 - Plumbing Service</t>
  </si>
  <si>
    <t>6440 - Plumbing Supplies</t>
  </si>
  <si>
    <t>6460 - Pool Supplies</t>
  </si>
  <si>
    <t>6462 - Pool Maintenance</t>
  </si>
  <si>
    <t>6469 - Storage - Maintenance</t>
  </si>
  <si>
    <t>6470 - Uniforms</t>
  </si>
  <si>
    <t>6474 - Water Removal</t>
  </si>
  <si>
    <t>6475 - Window Cleaning/Supplies</t>
  </si>
  <si>
    <t>Gross Scheduled Rent</t>
  </si>
  <si>
    <t>Losses</t>
  </si>
  <si>
    <t>5104 - Cable Income</t>
  </si>
  <si>
    <t>5115 - Furniture Rental</t>
  </si>
  <si>
    <t>5120 - Interest Income</t>
  </si>
  <si>
    <t>5125 - Late Charges</t>
  </si>
  <si>
    <t>5136 - Misc. Income-Pet Rent</t>
  </si>
  <si>
    <t>5138 - Month to Month Fees</t>
  </si>
  <si>
    <t>5140 - Nonrefundable Fees</t>
  </si>
  <si>
    <t>5141 - Nonrefundable Pet Fees</t>
  </si>
  <si>
    <t>5145 - NSF Check Charges</t>
  </si>
  <si>
    <t>5158 - Screening Income</t>
  </si>
  <si>
    <t>5160 - Security Deposit Forfeits</t>
  </si>
  <si>
    <t>5163 - Notice Service Fees</t>
  </si>
  <si>
    <t>5172 - Termination Fees</t>
  </si>
  <si>
    <t>5174 - Utility Income</t>
  </si>
  <si>
    <t>Administrative Payroll</t>
  </si>
  <si>
    <t>Total Administrative Payroll</t>
  </si>
  <si>
    <t>Administrative</t>
  </si>
  <si>
    <t>Total Administrative</t>
  </si>
  <si>
    <t>6205 - Activities</t>
  </si>
  <si>
    <t>6206 - Marketing Costs</t>
  </si>
  <si>
    <t>6210 - Brochures</t>
  </si>
  <si>
    <t>6227 - Internet Advertising</t>
  </si>
  <si>
    <t>6229 - Lease Renewals</t>
  </si>
  <si>
    <t>6233 - Meals &amp; Entertainment</t>
  </si>
  <si>
    <t>6260 - Miscellaneous Marketing</t>
  </si>
  <si>
    <t>6265 - Resident Referrals</t>
  </si>
  <si>
    <t>6270 - Shopping Reports</t>
  </si>
  <si>
    <t>6275 - Signs and Banners</t>
  </si>
  <si>
    <t>6281 - Realpage Marketing</t>
  </si>
  <si>
    <t>6286 - YieldStar</t>
  </si>
  <si>
    <t>Maintenance Payroll</t>
  </si>
  <si>
    <t>Total Maintenance Payroll</t>
  </si>
  <si>
    <t>Repairs &amp; Maintenance</t>
  </si>
  <si>
    <t>Total Repairs &amp; Maintenance</t>
  </si>
  <si>
    <t>6510 - T/O Carpet Cleaning</t>
  </si>
  <si>
    <t>6515 - T/O Cleaning Services</t>
  </si>
  <si>
    <t>6525 - T/O Painting Services</t>
  </si>
  <si>
    <t>6530 - T/O Painting Supplies</t>
  </si>
  <si>
    <t>6540 - T/O Service Contract</t>
  </si>
  <si>
    <t>6610 - Cable</t>
  </si>
  <si>
    <t>6615 - Electrical- House</t>
  </si>
  <si>
    <t>6615-001 - Electrical - T/O</t>
  </si>
  <si>
    <t>6620 - Gas</t>
  </si>
  <si>
    <t>6633 - Refuse Removal</t>
  </si>
  <si>
    <t>6635 - Sewer</t>
  </si>
  <si>
    <t>6640 - Water</t>
  </si>
  <si>
    <t>6720 - Real Property Taxes</t>
  </si>
  <si>
    <t>6730 - Insurance (Liability/Auto)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</si>
</sst>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</numFmts>
  <fonts count="7">
    <font>
      <sz val="10"/>
      <name val="Arial"/>
      <family val="2"/>
    </font>
    <font>
      <sz val="14"/>
      <name val="Sans-Serif"/>
      <family val="2"/>
    </font>
    <font>
      <sz val="12"/>
      <name val="Sans-Serif"/>
      <family val="2"/>
    </font>
    <font>
      <sz val="7"/>
      <name val="Sans-Serif"/>
      <family val="2"/>
    </font>
    <font>
      <sz val="5"/>
      <name val="Sans-Serif"/>
      <family val="2"/>
    </font>
    <font>
      <sz val="10"/>
      <name val="Arial"/>
      <family val="2"/>
    </font>
    <font>
      <b/>
      <sz val="7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ttb\Desktop\Cantala%20UW%20Mode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Checker"/>
      <sheetName val="Executive Summary"/>
      <sheetName val="Returns Metrics (Summary)"/>
      <sheetName val="Tables &amp; Graphics (IC Memo)"/>
      <sheetName val="Assumptions (Summary)"/>
      <sheetName val="Assumptions (Unit Matrix)"/>
      <sheetName val="Assumptions (Investor List)"/>
      <sheetName val="Monthly Cashflows"/>
      <sheetName val="Annual Cashflows"/>
      <sheetName val="Yield Maintenance Calculator"/>
      <sheetName val="NOI Breakeven Analysis"/>
      <sheetName val="UW Question Tracker"/>
      <sheetName val="Rent Comp Inputs"/>
      <sheetName val="Unit Pricing"/>
      <sheetName val="Data Import"/>
      <sheetName val="Rent Comp Map"/>
      <sheetName val="Sales Comp Analysis"/>
      <sheetName val="Sales Comp Map"/>
      <sheetName val="IM - Cover Page"/>
      <sheetName val="IM - Net Abstract"/>
      <sheetName val="IM - Annual Cashflows"/>
      <sheetName val="IM - Property Photos"/>
      <sheetName val="IM - Asset Summary"/>
      <sheetName val="IM - Market Summary #1"/>
      <sheetName val="IM - Market Summary #2"/>
      <sheetName val="IM - Rent &amp; Sales Comps"/>
      <sheetName val="IM - Rent Comps (Detailed)"/>
      <sheetName val="IM - Rent Comps Summary"/>
      <sheetName val="IM - Rent Comps (By Floorplans)"/>
      <sheetName val="IM - Sheet Widths"/>
      <sheetName val="IM - Sales Comps Summary"/>
      <sheetName val="Monthly Operations (Actual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1">
          <cell r="C61" t="str">
            <v>RENTAL INCOME</v>
          </cell>
        </row>
        <row r="62">
          <cell r="C62" t="str">
            <v>5006 - Market Rent</v>
          </cell>
        </row>
        <row r="63">
          <cell r="C63" t="str">
            <v>5008 - Loss to Lease</v>
          </cell>
        </row>
        <row r="64">
          <cell r="C64" t="str">
            <v>5016 - Vacancies</v>
          </cell>
        </row>
        <row r="65">
          <cell r="C65" t="str">
            <v>5016-001 - Vacancies-Down Units</v>
          </cell>
        </row>
        <row r="66">
          <cell r="C66" t="str">
            <v>5080 - Bad Debt</v>
          </cell>
        </row>
        <row r="67">
          <cell r="C67" t="str">
            <v>5082 - Recovery of Bad Debt</v>
          </cell>
        </row>
        <row r="68">
          <cell r="C68" t="str">
            <v>5085 - Concessions</v>
          </cell>
        </row>
        <row r="69">
          <cell r="C69" t="str">
            <v>5095 - Model Units</v>
          </cell>
        </row>
        <row r="70">
          <cell r="C70" t="str">
            <v>NET RENTAL INCOME</v>
          </cell>
        </row>
        <row r="72">
          <cell r="C72" t="str">
            <v>OTHER INCOME</v>
          </cell>
        </row>
        <row r="73">
          <cell r="C73" t="str">
            <v>5104 - Cable Income</v>
          </cell>
        </row>
        <row r="74">
          <cell r="C74" t="str">
            <v>5115 - Furniture Rental</v>
          </cell>
        </row>
        <row r="75">
          <cell r="C75" t="str">
            <v>5120 - Interest Income</v>
          </cell>
        </row>
        <row r="76">
          <cell r="C76" t="str">
            <v>5125 - Late Charges</v>
          </cell>
        </row>
        <row r="77">
          <cell r="C77" t="str">
            <v>5135 - Miscellaneous Income</v>
          </cell>
        </row>
        <row r="78">
          <cell r="C78" t="str">
            <v>5136 - Misc. Income-Pet Rent</v>
          </cell>
        </row>
        <row r="79">
          <cell r="C79" t="str">
            <v>5138 - Month to Month Fees</v>
          </cell>
        </row>
        <row r="80">
          <cell r="C80" t="str">
            <v>5140 - Nonrefundable Fees</v>
          </cell>
        </row>
        <row r="81">
          <cell r="C81" t="str">
            <v>5141 - Nonrefundable Pet Fees</v>
          </cell>
        </row>
        <row r="82">
          <cell r="C82" t="str">
            <v>5145 - NSF Check Charges</v>
          </cell>
        </row>
        <row r="83">
          <cell r="C83" t="str">
            <v>5150 - Parking</v>
          </cell>
        </row>
        <row r="84">
          <cell r="C84" t="str">
            <v>5158 - Screening Income</v>
          </cell>
        </row>
        <row r="85">
          <cell r="C85" t="str">
            <v>5160 - Security Deposit Forfeits</v>
          </cell>
        </row>
        <row r="86">
          <cell r="C86" t="str">
            <v>5163 - Notice Service Fees</v>
          </cell>
        </row>
        <row r="87">
          <cell r="C87" t="str">
            <v>5172 - Termination Fees</v>
          </cell>
        </row>
        <row r="88">
          <cell r="C88" t="str">
            <v>5174 - Utility Income</v>
          </cell>
        </row>
        <row r="89">
          <cell r="C89" t="str">
            <v>TOTAL OTHER INCOME</v>
          </cell>
        </row>
        <row r="91">
          <cell r="C91" t="str">
            <v>TOTAL INCOME</v>
          </cell>
        </row>
        <row r="93">
          <cell r="C93" t="str">
            <v>EXPENSES</v>
          </cell>
        </row>
        <row r="94">
          <cell r="C94" t="str">
            <v>OPERATING EXPENSES</v>
          </cell>
        </row>
        <row r="95">
          <cell r="C95" t="str">
            <v>6010 - Admin. Salaries &amp; Wages</v>
          </cell>
        </row>
        <row r="96">
          <cell r="C96" t="str">
            <v>6010-002 - Admin. Salaries - Asst. Mgr.</v>
          </cell>
        </row>
        <row r="97">
          <cell r="C97" t="str">
            <v>6010-100 - Admin. Bonuses</v>
          </cell>
        </row>
        <row r="98">
          <cell r="C98" t="str">
            <v>6011 - Admin. Rental Allowance</v>
          </cell>
        </row>
        <row r="99">
          <cell r="C99" t="str">
            <v>6012 - Admin. Payroll Tax</v>
          </cell>
        </row>
        <row r="100">
          <cell r="C100" t="str">
            <v>6015 - Admin. Payroll Tax - L &amp; I</v>
          </cell>
        </row>
        <row r="101">
          <cell r="C101" t="str">
            <v>6016 - Admin. Medical Insurance</v>
          </cell>
        </row>
        <row r="102">
          <cell r="C102" t="str">
            <v>6018 - Admin. 401 (k) Matching</v>
          </cell>
        </row>
        <row r="103">
          <cell r="C103" t="str">
            <v>6019 - Contract Payroll</v>
          </cell>
        </row>
        <row r="104">
          <cell r="C104" t="str">
            <v>6314 - Contract Payroll - Maintenance</v>
          </cell>
        </row>
        <row r="105">
          <cell r="C105" t="str">
            <v>6022 - RealPage - Accounting/Leasing &amp; Rents</v>
          </cell>
        </row>
        <row r="106">
          <cell r="C106" t="str">
            <v>6027 - Computer Repair/Support</v>
          </cell>
        </row>
        <row r="107">
          <cell r="C107" t="str">
            <v>6028 - Copy Machine Lease/Maintenance</v>
          </cell>
        </row>
        <row r="108">
          <cell r="C108" t="str">
            <v>6029 - Dues &amp; Licenses</v>
          </cell>
        </row>
        <row r="109">
          <cell r="C109" t="str">
            <v>6030 - Compliance Fees</v>
          </cell>
        </row>
        <row r="110">
          <cell r="C110" t="str">
            <v>6039 - Employee Recruiting</v>
          </cell>
        </row>
        <row r="111">
          <cell r="C111" t="str">
            <v>6041 - Forms/Bluemoon Lease</v>
          </cell>
        </row>
        <row r="112">
          <cell r="C112" t="str">
            <v>6043 - HOA Dues</v>
          </cell>
        </row>
        <row r="113">
          <cell r="C113" t="str">
            <v>6044 - Internet Service</v>
          </cell>
        </row>
        <row r="114">
          <cell r="C114" t="str">
            <v>6045 - Management Fee</v>
          </cell>
        </row>
        <row r="115">
          <cell r="C115" t="str">
            <v>6048 - Misc. Administrative</v>
          </cell>
        </row>
        <row r="116">
          <cell r="C116" t="str">
            <v>6049 - Legal Fees</v>
          </cell>
        </row>
        <row r="117">
          <cell r="C117" t="str">
            <v>6052 - Office Supplies</v>
          </cell>
        </row>
        <row r="118">
          <cell r="C118" t="str">
            <v>6054 - Support/Training</v>
          </cell>
        </row>
        <row r="119">
          <cell r="C119" t="str">
            <v>6055 - Other Professional Services</v>
          </cell>
        </row>
        <row r="120">
          <cell r="C120" t="str">
            <v>6060 - Payroll Fees</v>
          </cell>
        </row>
        <row r="121">
          <cell r="C121" t="str">
            <v>6061 - Pool Permits &amp; Business Licenses</v>
          </cell>
        </row>
        <row r="122">
          <cell r="C122" t="str">
            <v>6062 - Postage</v>
          </cell>
        </row>
        <row r="123">
          <cell r="C123" t="str">
            <v>6066 - Security</v>
          </cell>
        </row>
        <row r="124">
          <cell r="C124" t="str">
            <v>6067 - Service Charges (Bank)</v>
          </cell>
        </row>
        <row r="125">
          <cell r="C125" t="str">
            <v>6068 - Telephone Answering Service</v>
          </cell>
        </row>
        <row r="126">
          <cell r="C126" t="str">
            <v>6070 - Telephone</v>
          </cell>
        </row>
        <row r="127">
          <cell r="C127" t="str">
            <v>6075 - Travel Reimbursement</v>
          </cell>
        </row>
        <row r="128">
          <cell r="C128" t="str">
            <v>6080 - Uniforms - Admin Staff</v>
          </cell>
        </row>
        <row r="129">
          <cell r="C129" t="str">
            <v>6205 - Activities</v>
          </cell>
        </row>
        <row r="130">
          <cell r="C130" t="str">
            <v>6206 - Marketing Costs</v>
          </cell>
        </row>
        <row r="131">
          <cell r="C131" t="str">
            <v>6210 - Brochures</v>
          </cell>
        </row>
        <row r="132">
          <cell r="C132" t="str">
            <v>6227 - Internet Advertising</v>
          </cell>
        </row>
        <row r="133">
          <cell r="C133" t="str">
            <v>6229 - Lease Renewals</v>
          </cell>
        </row>
        <row r="134">
          <cell r="C134" t="str">
            <v>6233 - Meals &amp; Entertainment</v>
          </cell>
        </row>
        <row r="135">
          <cell r="C135" t="str">
            <v>6260 - Miscellaneous Marketing</v>
          </cell>
        </row>
        <row r="136">
          <cell r="C136" t="str">
            <v>6265 - Resident Referrals</v>
          </cell>
        </row>
        <row r="137">
          <cell r="C137" t="str">
            <v>6270 - Shopping Reports</v>
          </cell>
        </row>
        <row r="138">
          <cell r="C138" t="str">
            <v>6275 - Signs and Banners</v>
          </cell>
        </row>
        <row r="139">
          <cell r="C139" t="str">
            <v>6281 - Realpage Marketing</v>
          </cell>
        </row>
        <row r="140">
          <cell r="C140" t="str">
            <v>6286 - YieldStar</v>
          </cell>
        </row>
        <row r="141">
          <cell r="C141" t="str">
            <v>6305 - R &amp; M Salary &amp; Wages</v>
          </cell>
        </row>
        <row r="142">
          <cell r="C142" t="str">
            <v>6305-100 - R &amp; M Bonuses</v>
          </cell>
        </row>
        <row r="143">
          <cell r="C143" t="str">
            <v>6307 - R &amp; M Payroll Tax</v>
          </cell>
        </row>
        <row r="144">
          <cell r="C144" t="str">
            <v>6310 - R &amp; M Payroll Tax - L &amp; I</v>
          </cell>
        </row>
        <row r="145">
          <cell r="C145" t="str">
            <v>6311 - R &amp; M Medical Insurance</v>
          </cell>
        </row>
        <row r="146">
          <cell r="C146" t="str">
            <v>6313 - R &amp; M 401 (k) Matching</v>
          </cell>
        </row>
        <row r="147">
          <cell r="C147" t="str">
            <v>6315 - Alarm Monitoring/Maint</v>
          </cell>
        </row>
        <row r="148">
          <cell r="C148" t="str">
            <v>6320 - Appliance Repair</v>
          </cell>
        </row>
        <row r="149">
          <cell r="C149" t="str">
            <v>6325 - Appliance Supplies</v>
          </cell>
        </row>
        <row r="150">
          <cell r="C150" t="str">
            <v>6328 - Blinds</v>
          </cell>
        </row>
        <row r="151">
          <cell r="C151" t="str">
            <v>6330 - Carpet Cleaning</v>
          </cell>
        </row>
        <row r="152">
          <cell r="C152" t="str">
            <v>6332 - Carpet/Vinyl/Flooring Repair</v>
          </cell>
        </row>
        <row r="153">
          <cell r="C153" t="str">
            <v>6349 - Drapery</v>
          </cell>
        </row>
        <row r="154">
          <cell r="C154" t="str">
            <v>6361 - Gate Repairs/Supplies</v>
          </cell>
        </row>
        <row r="155">
          <cell r="C155" t="str">
            <v>6371 - Hot Water Tank Repair/Supply</v>
          </cell>
        </row>
        <row r="156">
          <cell r="C156" t="str">
            <v>6375 - Key and Lock Service</v>
          </cell>
        </row>
        <row r="157">
          <cell r="C157" t="str">
            <v>6363 - General Maintenance Service</v>
          </cell>
        </row>
        <row r="158">
          <cell r="C158" t="str">
            <v>6335 - Cleaning Supplies</v>
          </cell>
        </row>
        <row r="159">
          <cell r="C159" t="str">
            <v>6340 - Cleaning Services</v>
          </cell>
        </row>
        <row r="160">
          <cell r="C160" t="str">
            <v>6350 - Electrical Repair</v>
          </cell>
        </row>
        <row r="161">
          <cell r="C161" t="str">
            <v>6355 - Electrical Supplies</v>
          </cell>
        </row>
        <row r="162">
          <cell r="C162" t="str">
            <v>6358 - Equip/Vehicles-Repair/Supply</v>
          </cell>
        </row>
        <row r="163">
          <cell r="C163" t="str">
            <v>6360 - Fire &amp; Safety</v>
          </cell>
        </row>
        <row r="164">
          <cell r="C164" t="str">
            <v>6362 - General Maintenance Supplies</v>
          </cell>
        </row>
        <row r="165">
          <cell r="C165" t="str">
            <v>6365 - Glass &amp; Screen Replacement</v>
          </cell>
        </row>
        <row r="166">
          <cell r="C166" t="str">
            <v>6370 - Hardware Supplies</v>
          </cell>
        </row>
        <row r="167">
          <cell r="C167" t="str">
            <v>6372 - HVAC Repair</v>
          </cell>
        </row>
        <row r="168">
          <cell r="C168" t="str">
            <v>6373 - HVAC Supplies</v>
          </cell>
        </row>
        <row r="169">
          <cell r="C169" t="str">
            <v>6374 - Janitorial Service/Supply</v>
          </cell>
        </row>
        <row r="170">
          <cell r="C170" t="str">
            <v>6380 - Key and Lock Supply</v>
          </cell>
        </row>
        <row r="171">
          <cell r="C171" t="str">
            <v>6385 - Landscape Contract</v>
          </cell>
        </row>
        <row r="172">
          <cell r="C172" t="str">
            <v>6390 - Landscape - Maintenance</v>
          </cell>
        </row>
        <row r="173">
          <cell r="C173" t="str">
            <v>6400 - Landscape - Other</v>
          </cell>
        </row>
        <row r="174">
          <cell r="C174" t="str">
            <v>6402 - Landscape - Sprinklers</v>
          </cell>
        </row>
        <row r="175">
          <cell r="C175" t="str">
            <v>6404 - Light Bulbs</v>
          </cell>
        </row>
        <row r="176">
          <cell r="C176" t="str">
            <v>6414 - Paint Service</v>
          </cell>
        </row>
        <row r="177">
          <cell r="C177" t="str">
            <v>6415 - Paint Supplies</v>
          </cell>
        </row>
        <row r="178">
          <cell r="C178" t="str">
            <v>6430 - Pest Control Service</v>
          </cell>
        </row>
        <row r="179">
          <cell r="C179" t="str">
            <v>6435 - Plumbing Service</v>
          </cell>
        </row>
        <row r="180">
          <cell r="C180" t="str">
            <v>6440 - Plumbing Supplies</v>
          </cell>
        </row>
        <row r="181">
          <cell r="C181" t="str">
            <v>6460 - Pool Supplies</v>
          </cell>
        </row>
        <row r="182">
          <cell r="C182" t="str">
            <v>6462 - Pool Maintenance</v>
          </cell>
        </row>
        <row r="183">
          <cell r="C183" t="str">
            <v>6468 - Signage</v>
          </cell>
        </row>
        <row r="184">
          <cell r="C184" t="str">
            <v>6469 - Storage - Maintenance</v>
          </cell>
        </row>
        <row r="185">
          <cell r="C185" t="str">
            <v>6470 - Uniforms</v>
          </cell>
        </row>
        <row r="186">
          <cell r="C186" t="str">
            <v>6474 - Water Removal</v>
          </cell>
        </row>
        <row r="187">
          <cell r="C187" t="str">
            <v>6475 - Window Cleaning/Supplies</v>
          </cell>
        </row>
        <row r="188">
          <cell r="C188" t="str">
            <v>6510 - T/O Carpet Cleaning</v>
          </cell>
        </row>
        <row r="189">
          <cell r="C189" t="str">
            <v>6515 - T/O Cleaning Services</v>
          </cell>
        </row>
        <row r="190">
          <cell r="C190" t="str">
            <v>6520 - T/O Cleaning Supplies</v>
          </cell>
        </row>
        <row r="191">
          <cell r="C191" t="str">
            <v>6522 - T/O Flooring</v>
          </cell>
        </row>
        <row r="192">
          <cell r="C192" t="str">
            <v>6525 - T/O Painting Services</v>
          </cell>
        </row>
        <row r="193">
          <cell r="C193" t="str">
            <v>6530 - T/O Painting Supplies</v>
          </cell>
        </row>
        <row r="194">
          <cell r="C194" t="str">
            <v>6540 - T/O Service Contract</v>
          </cell>
        </row>
        <row r="195">
          <cell r="C195" t="str">
            <v>6610 - Cable</v>
          </cell>
        </row>
        <row r="196">
          <cell r="C196" t="str">
            <v>6615 - Electrical- House</v>
          </cell>
        </row>
        <row r="197">
          <cell r="C197" t="str">
            <v>6615-001 - Electrical - T/O</v>
          </cell>
        </row>
        <row r="198">
          <cell r="C198" t="str">
            <v>6620 - Gas</v>
          </cell>
        </row>
        <row r="199">
          <cell r="C199" t="str">
            <v>6633 - Refuse Removal</v>
          </cell>
        </row>
        <row r="200">
          <cell r="C200" t="str">
            <v>6635 - Sewer</v>
          </cell>
        </row>
        <row r="201">
          <cell r="C201" t="str">
            <v>6640 - Water</v>
          </cell>
        </row>
        <row r="202">
          <cell r="C202" t="str">
            <v>6720 - Real Property Taxes</v>
          </cell>
        </row>
        <row r="203">
          <cell r="C203" t="str">
            <v>6730 - Insurance (Liability/Auto)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"/>
  <sheetViews>
    <sheetView tabSelected="1" zoomScale="140" zoomScaleNormal="14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9.1328125" defaultRowHeight="13"/>
  <cols>
    <col min="1" max="1" width="34.86328125" style="1" customWidth="1"/>
    <col min="2" max="2" width="15.7265625" style="1" customWidth="1"/>
    <col min="3" max="13" width="10.40625" style="1" customWidth="1"/>
    <col min="14" max="14" width="9.1328125" style="1" customWidth="1"/>
    <col min="15" max="15" width="10.40625" style="1" customWidth="1"/>
    <col min="16" max="17" width="9.1328125" style="1" customWidth="1"/>
    <col min="18" max="23" width="9.1328125" style="1"/>
    <col min="24" max="24" width="10" style="1" bestFit="1" customWidth="1"/>
    <col min="25" max="16384" width="9.1328125" style="1"/>
  </cols>
  <sheetData>
    <row r="1" spans="1:18" ht="18">
      <c r="A1" s="3" t="s">
        <v>0</v>
      </c>
    </row>
    <row r="2" spans="1:18" ht="18">
      <c r="A2" s="3" t="s">
        <v>1</v>
      </c>
    </row>
    <row r="3" spans="1:18" ht="15.25">
      <c r="A3" s="4" t="s">
        <v>2</v>
      </c>
    </row>
    <row r="4" spans="1:18">
      <c r="A4" s="5" t="s">
        <v>3</v>
      </c>
      <c r="B4" s="5" t="s">
        <v>4</v>
      </c>
    </row>
    <row r="5" spans="1:18">
      <c r="A5" s="5" t="s">
        <v>5</v>
      </c>
      <c r="B5" s="5" t="s">
        <v>6</v>
      </c>
    </row>
    <row r="6" spans="1:18">
      <c r="A6" s="5" t="s">
        <v>7</v>
      </c>
      <c r="B6" s="5" t="s">
        <v>0</v>
      </c>
    </row>
    <row r="7" spans="1:18">
      <c r="A7" s="2" t="s">
        <v>8</v>
      </c>
    </row>
    <row r="8" spans="1:18">
      <c r="A8" s="5" t="s">
        <v>8</v>
      </c>
      <c r="B8" s="13" t="s">
        <v>9</v>
      </c>
      <c r="C8" s="13" t="s">
        <v>9</v>
      </c>
      <c r="D8" s="13" t="s">
        <v>9</v>
      </c>
      <c r="E8" s="13" t="s">
        <v>9</v>
      </c>
      <c r="F8" s="13" t="s">
        <v>9</v>
      </c>
      <c r="G8" s="13" t="s">
        <v>9</v>
      </c>
      <c r="H8" s="13" t="s">
        <v>9</v>
      </c>
      <c r="I8" s="13" t="s">
        <v>9</v>
      </c>
      <c r="J8" s="13" t="s">
        <v>9</v>
      </c>
      <c r="K8" s="13" t="s">
        <v>9</v>
      </c>
      <c r="L8" s="13" t="s">
        <v>9</v>
      </c>
      <c r="M8" s="13" t="s">
        <v>9</v>
      </c>
      <c r="O8" s="13" t="s">
        <v>9</v>
      </c>
    </row>
    <row r="9" spans="1:18">
      <c r="A9" s="5" t="s">
        <v>8</v>
      </c>
      <c r="B9" s="15">
        <v>43496</v>
      </c>
      <c r="C9" s="15">
        <f>+EOMONTH(B9,1)</f>
        <v>43524</v>
      </c>
      <c r="D9" s="15">
        <f t="shared" ref="D9:M9" si="0">+EOMONTH(C9,1)</f>
        <v>43555</v>
      </c>
      <c r="E9" s="15">
        <f t="shared" si="0"/>
        <v>43585</v>
      </c>
      <c r="F9" s="15">
        <f t="shared" si="0"/>
        <v>43616</v>
      </c>
      <c r="G9" s="15">
        <f t="shared" si="0"/>
        <v>43646</v>
      </c>
      <c r="H9" s="15">
        <f t="shared" si="0"/>
        <v>43677</v>
      </c>
      <c r="I9" s="15">
        <f t="shared" si="0"/>
        <v>43708</v>
      </c>
      <c r="J9" s="15">
        <f t="shared" si="0"/>
        <v>43738</v>
      </c>
      <c r="K9" s="15">
        <f t="shared" si="0"/>
        <v>43769</v>
      </c>
      <c r="L9" s="15">
        <f t="shared" si="0"/>
        <v>43799</v>
      </c>
      <c r="M9" s="15">
        <f t="shared" si="0"/>
        <v>43830</v>
      </c>
      <c r="O9" s="15">
        <f t="shared" ref="O9" si="1">+EOMONTH(N9,1)</f>
        <v>59</v>
      </c>
    </row>
    <row r="10" spans="1:18">
      <c r="A10" s="6" t="s">
        <v>8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  <c r="K10" s="7" t="s">
        <v>8</v>
      </c>
      <c r="L10" s="7" t="s">
        <v>8</v>
      </c>
      <c r="M10" s="7" t="s">
        <v>8</v>
      </c>
      <c r="O10" s="7" t="s">
        <v>8</v>
      </c>
    </row>
    <row r="11" spans="1:18">
      <c r="A11" s="5" t="s">
        <v>10</v>
      </c>
      <c r="B11" s="5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  <c r="O11" s="5" t="s">
        <v>11</v>
      </c>
    </row>
    <row r="12" spans="1:18">
      <c r="A12" s="5" t="s">
        <v>12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O12" s="5" t="s">
        <v>13</v>
      </c>
    </row>
    <row r="13" spans="1:18">
      <c r="A13" s="5" t="s">
        <v>116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  <c r="O13" s="5" t="s">
        <v>14</v>
      </c>
    </row>
    <row r="14" spans="1:18">
      <c r="A14" s="5" t="s">
        <v>33</v>
      </c>
      <c r="B14" s="8">
        <v>0</v>
      </c>
      <c r="C14" s="8">
        <v>10321.700000000001</v>
      </c>
      <c r="D14" s="8">
        <v>168562</v>
      </c>
      <c r="E14" s="8">
        <v>188380</v>
      </c>
      <c r="F14" s="8">
        <v>189395</v>
      </c>
      <c r="G14" s="8">
        <v>194505</v>
      </c>
      <c r="H14" s="8">
        <v>194805</v>
      </c>
      <c r="I14" s="8">
        <v>197420</v>
      </c>
      <c r="J14" s="8">
        <v>198165</v>
      </c>
      <c r="K14" s="8">
        <v>198930</v>
      </c>
      <c r="L14" s="8">
        <v>200450</v>
      </c>
      <c r="M14" s="8">
        <v>201865</v>
      </c>
      <c r="O14" s="8">
        <f t="shared" ref="O14:O15" si="2">SUM(B14:M14)</f>
        <v>1942798.7</v>
      </c>
      <c r="R14" s="14">
        <f>MATCH($A14,'[1]Monthly Operations (Actuals)'!$C$61:$C$203,0)</f>
        <v>2</v>
      </c>
    </row>
    <row r="15" spans="1:18">
      <c r="A15" s="5" t="s">
        <v>34</v>
      </c>
      <c r="B15" s="8">
        <v>0</v>
      </c>
      <c r="C15" s="8">
        <v>0</v>
      </c>
      <c r="D15" s="8">
        <v>3743</v>
      </c>
      <c r="E15" s="8">
        <v>-14602</v>
      </c>
      <c r="F15" s="8">
        <v>-14905</v>
      </c>
      <c r="G15" s="8">
        <v>-16762.25</v>
      </c>
      <c r="H15" s="8">
        <v>-16739.259999999998</v>
      </c>
      <c r="I15" s="8">
        <v>-16066.75</v>
      </c>
      <c r="J15" s="8">
        <v>-17669.37</v>
      </c>
      <c r="K15" s="8">
        <v>-17459.75</v>
      </c>
      <c r="L15" s="8">
        <v>-16992.75</v>
      </c>
      <c r="M15" s="8">
        <v>-17689.75</v>
      </c>
      <c r="O15" s="8">
        <f t="shared" si="2"/>
        <v>-145143.88</v>
      </c>
      <c r="R15" s="14">
        <f>MATCH($A15,'[1]Monthly Operations (Actuals)'!$C$61:$C$203,0)</f>
        <v>3</v>
      </c>
    </row>
    <row r="16" spans="1:18">
      <c r="A16" s="5" t="s">
        <v>116</v>
      </c>
      <c r="B16" s="9">
        <v>0</v>
      </c>
      <c r="C16" s="9">
        <v>10321.700000000001</v>
      </c>
      <c r="D16" s="9">
        <v>172305</v>
      </c>
      <c r="E16" s="9">
        <v>173778</v>
      </c>
      <c r="F16" s="9">
        <v>174490</v>
      </c>
      <c r="G16" s="9">
        <v>177742.75</v>
      </c>
      <c r="H16" s="9">
        <v>178065.74</v>
      </c>
      <c r="I16" s="9">
        <v>181353.25</v>
      </c>
      <c r="J16" s="9">
        <v>180495.63</v>
      </c>
      <c r="K16" s="9">
        <v>181470.25</v>
      </c>
      <c r="L16" s="9">
        <v>183457.25</v>
      </c>
      <c r="M16" s="9">
        <v>184175.25</v>
      </c>
      <c r="O16" s="16">
        <f>SUM(B16:M16)</f>
        <v>1797654.8199999998</v>
      </c>
    </row>
    <row r="17" spans="1:19">
      <c r="A17" s="5" t="s">
        <v>117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14</v>
      </c>
      <c r="O17" s="5" t="s">
        <v>14</v>
      </c>
    </row>
    <row r="18" spans="1:19">
      <c r="A18" s="5" t="s">
        <v>35</v>
      </c>
      <c r="B18" s="8">
        <v>0</v>
      </c>
      <c r="C18" s="8">
        <v>0</v>
      </c>
      <c r="D18" s="8">
        <v>-6554</v>
      </c>
      <c r="E18" s="8">
        <v>-9237</v>
      </c>
      <c r="F18" s="8">
        <v>-14749</v>
      </c>
      <c r="G18" s="8">
        <v>-21829</v>
      </c>
      <c r="H18" s="8">
        <v>-19854</v>
      </c>
      <c r="I18" s="8">
        <v>-24265</v>
      </c>
      <c r="J18" s="8">
        <v>-19641</v>
      </c>
      <c r="K18" s="8">
        <v>-12381</v>
      </c>
      <c r="L18" s="8">
        <v>-17501</v>
      </c>
      <c r="M18" s="8">
        <v>-18512</v>
      </c>
      <c r="O18" s="8">
        <f t="shared" ref="O18:O39" si="3">SUM(B18:M18)</f>
        <v>-164523</v>
      </c>
      <c r="R18" s="14">
        <f>MATCH($A18,'[1]Monthly Operations (Actuals)'!$C$61:$C$203,0)</f>
        <v>4</v>
      </c>
      <c r="S18" s="1" cm="1">
        <f t="array" ref="S18:S140">_xlfn._xlws.FILTER(_xlfn.UNIQUE(R14:R163),_xlfn.UNIQUE(R14:R163)&lt;&gt;"")</f>
        <v>2</v>
      </c>
    </row>
    <row r="19" spans="1:19">
      <c r="A19" s="5" t="s">
        <v>36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-1255</v>
      </c>
      <c r="J19" s="8">
        <v>-1255</v>
      </c>
      <c r="K19" s="8">
        <v>0</v>
      </c>
      <c r="L19" s="8">
        <v>0</v>
      </c>
      <c r="M19" s="8">
        <v>0</v>
      </c>
      <c r="O19" s="8">
        <f t="shared" si="3"/>
        <v>-2510</v>
      </c>
      <c r="R19" s="14">
        <f>MATCH($A19,'[1]Monthly Operations (Actuals)'!$C$61:$C$203,0)</f>
        <v>5</v>
      </c>
      <c r="S19" s="1">
        <v>3</v>
      </c>
    </row>
    <row r="20" spans="1:19">
      <c r="A20" s="5" t="s">
        <v>37</v>
      </c>
      <c r="B20" s="8">
        <v>0</v>
      </c>
      <c r="C20" s="8">
        <v>0</v>
      </c>
      <c r="D20" s="8">
        <v>-1025.44</v>
      </c>
      <c r="E20" s="8">
        <v>-1609.23</v>
      </c>
      <c r="F20" s="8">
        <v>-698.78</v>
      </c>
      <c r="G20" s="8">
        <v>-6725.8</v>
      </c>
      <c r="H20" s="8">
        <v>-970.77</v>
      </c>
      <c r="I20" s="8">
        <v>-1897.08</v>
      </c>
      <c r="J20" s="8">
        <v>-1352</v>
      </c>
      <c r="K20" s="8">
        <v>-3405.09</v>
      </c>
      <c r="L20" s="8">
        <v>-3269.42</v>
      </c>
      <c r="M20" s="8">
        <v>0</v>
      </c>
      <c r="O20" s="8">
        <f t="shared" si="3"/>
        <v>-20953.61</v>
      </c>
      <c r="R20" s="14">
        <f>MATCH($A20,'[1]Monthly Operations (Actuals)'!$C$61:$C$203,0)</f>
        <v>6</v>
      </c>
      <c r="S20" s="1">
        <v>4</v>
      </c>
    </row>
    <row r="21" spans="1:19">
      <c r="A21" s="5" t="s">
        <v>38</v>
      </c>
      <c r="B21" s="8">
        <v>0</v>
      </c>
      <c r="C21" s="8">
        <v>0</v>
      </c>
      <c r="D21" s="8">
        <v>-160.27000000000001</v>
      </c>
      <c r="E21" s="8">
        <v>0</v>
      </c>
      <c r="F21" s="8">
        <v>-1543.49</v>
      </c>
      <c r="G21" s="8">
        <v>-507</v>
      </c>
      <c r="H21" s="8">
        <v>-7035.91</v>
      </c>
      <c r="I21" s="8">
        <v>-6478.83</v>
      </c>
      <c r="J21" s="8">
        <v>-7202.15</v>
      </c>
      <c r="K21" s="8">
        <v>-5754.52</v>
      </c>
      <c r="L21" s="8">
        <v>-998</v>
      </c>
      <c r="M21" s="8">
        <v>-2418.3200000000002</v>
      </c>
      <c r="O21" s="8">
        <f t="shared" si="3"/>
        <v>-32098.49</v>
      </c>
      <c r="R21" s="14">
        <f>MATCH($A21,'[1]Monthly Operations (Actuals)'!$C$61:$C$203,0)</f>
        <v>8</v>
      </c>
      <c r="S21" s="1">
        <v>5</v>
      </c>
    </row>
    <row r="22" spans="1:19">
      <c r="A22" s="5" t="s">
        <v>39</v>
      </c>
      <c r="B22" s="8">
        <v>0</v>
      </c>
      <c r="C22" s="8">
        <v>0</v>
      </c>
      <c r="D22" s="8">
        <v>-1050</v>
      </c>
      <c r="E22" s="8">
        <v>-1261</v>
      </c>
      <c r="F22" s="8">
        <v>-1125</v>
      </c>
      <c r="G22" s="8">
        <v>-1300</v>
      </c>
      <c r="H22" s="8">
        <v>-1300</v>
      </c>
      <c r="I22" s="8">
        <v>-1475</v>
      </c>
      <c r="J22" s="8">
        <v>-1475</v>
      </c>
      <c r="K22" s="8">
        <v>-1475</v>
      </c>
      <c r="L22" s="8">
        <v>-1475</v>
      </c>
      <c r="M22" s="8">
        <v>-1475</v>
      </c>
      <c r="O22" s="8">
        <f t="shared" si="3"/>
        <v>-13411</v>
      </c>
      <c r="R22" s="14">
        <f>MATCH($A22,'[1]Monthly Operations (Actuals)'!$C$61:$C$203,0)</f>
        <v>9</v>
      </c>
      <c r="S22" s="1">
        <v>6</v>
      </c>
    </row>
    <row r="23" spans="1:19">
      <c r="A23" s="5" t="s">
        <v>117</v>
      </c>
      <c r="B23" s="9">
        <v>0</v>
      </c>
      <c r="C23" s="9">
        <v>0</v>
      </c>
      <c r="D23" s="9">
        <v>-8789.7099999999991</v>
      </c>
      <c r="E23" s="9">
        <v>-12107.23</v>
      </c>
      <c r="F23" s="9">
        <v>-18116.27</v>
      </c>
      <c r="G23" s="9">
        <v>-30361.8</v>
      </c>
      <c r="H23" s="9">
        <v>-29160.68</v>
      </c>
      <c r="I23" s="9">
        <v>-35370.910000000003</v>
      </c>
      <c r="J23" s="9">
        <v>-30925.15</v>
      </c>
      <c r="K23" s="9">
        <v>-23015.61</v>
      </c>
      <c r="L23" s="9">
        <v>-23243.42</v>
      </c>
      <c r="M23" s="9">
        <v>-22405.32</v>
      </c>
      <c r="O23" s="16">
        <f t="shared" si="3"/>
        <v>-233496.09999999998</v>
      </c>
      <c r="S23" s="1">
        <v>8</v>
      </c>
    </row>
    <row r="24" spans="1:19">
      <c r="A24" s="5" t="s">
        <v>15</v>
      </c>
      <c r="B24" s="9">
        <v>0</v>
      </c>
      <c r="C24" s="9">
        <v>10321.700000000001</v>
      </c>
      <c r="D24" s="9">
        <v>163515.29</v>
      </c>
      <c r="E24" s="9">
        <v>161670.76999999999</v>
      </c>
      <c r="F24" s="9">
        <v>156373.73000000001</v>
      </c>
      <c r="G24" s="9">
        <v>147380.95000000001</v>
      </c>
      <c r="H24" s="9">
        <v>148905.06</v>
      </c>
      <c r="I24" s="9">
        <v>145982.34</v>
      </c>
      <c r="J24" s="9">
        <v>149570.48000000001</v>
      </c>
      <c r="K24" s="9">
        <v>158454.64000000001</v>
      </c>
      <c r="L24" s="9">
        <v>160213.82999999999</v>
      </c>
      <c r="M24" s="9">
        <v>161769.93</v>
      </c>
      <c r="O24" s="16">
        <f t="shared" si="3"/>
        <v>1564158.72</v>
      </c>
      <c r="S24" s="1">
        <v>9</v>
      </c>
    </row>
    <row r="25" spans="1:19">
      <c r="A25" s="5" t="s">
        <v>16</v>
      </c>
      <c r="B25" s="5" t="s">
        <v>13</v>
      </c>
      <c r="C25" s="5" t="s">
        <v>13</v>
      </c>
      <c r="D25" s="5" t="s">
        <v>13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O25" s="5" t="s">
        <v>13</v>
      </c>
      <c r="S25" s="1">
        <v>13</v>
      </c>
    </row>
    <row r="26" spans="1:19">
      <c r="A26" s="5" t="s">
        <v>118</v>
      </c>
      <c r="B26" s="8">
        <v>0</v>
      </c>
      <c r="C26" s="8">
        <v>0</v>
      </c>
      <c r="D26" s="8">
        <v>8168.16</v>
      </c>
      <c r="E26" s="8">
        <v>7897.16</v>
      </c>
      <c r="F26" s="8">
        <v>7615.74</v>
      </c>
      <c r="G26" s="8">
        <v>7591.4</v>
      </c>
      <c r="H26" s="8">
        <v>7528.34</v>
      </c>
      <c r="I26" s="8">
        <v>7319.49</v>
      </c>
      <c r="J26" s="8">
        <v>7426.15</v>
      </c>
      <c r="K26" s="8">
        <v>7741.21</v>
      </c>
      <c r="L26" s="8">
        <v>7754.42</v>
      </c>
      <c r="M26" s="8">
        <v>7865</v>
      </c>
      <c r="O26" s="8">
        <f t="shared" si="3"/>
        <v>76907.070000000007</v>
      </c>
      <c r="R26" s="14">
        <f>MATCH($A26,'[1]Monthly Operations (Actuals)'!$C$61:$C$203,0)</f>
        <v>13</v>
      </c>
      <c r="S26" s="1">
        <v>14</v>
      </c>
    </row>
    <row r="27" spans="1:19">
      <c r="A27" s="5" t="s">
        <v>119</v>
      </c>
      <c r="B27" s="8">
        <v>0</v>
      </c>
      <c r="C27" s="8">
        <v>0</v>
      </c>
      <c r="D27" s="8">
        <v>214</v>
      </c>
      <c r="E27" s="8">
        <v>214</v>
      </c>
      <c r="F27" s="8">
        <v>214</v>
      </c>
      <c r="G27" s="8">
        <v>114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O27" s="8">
        <f t="shared" si="3"/>
        <v>756</v>
      </c>
      <c r="R27" s="14">
        <f>MATCH($A27,'[1]Monthly Operations (Actuals)'!$C$61:$C$203,0)</f>
        <v>14</v>
      </c>
      <c r="S27" s="1">
        <v>15</v>
      </c>
    </row>
    <row r="28" spans="1:19">
      <c r="A28" s="5" t="s">
        <v>120</v>
      </c>
      <c r="B28" s="8">
        <v>0</v>
      </c>
      <c r="C28" s="8">
        <v>0</v>
      </c>
      <c r="D28" s="8">
        <v>0</v>
      </c>
      <c r="E28" s="8">
        <v>3.04</v>
      </c>
      <c r="F28" s="8">
        <v>14.59</v>
      </c>
      <c r="G28" s="8">
        <v>14.41</v>
      </c>
      <c r="H28" s="8">
        <v>13.85</v>
      </c>
      <c r="I28" s="8">
        <v>12.53</v>
      </c>
      <c r="J28" s="8">
        <v>13.58</v>
      </c>
      <c r="K28" s="8">
        <v>12.34</v>
      </c>
      <c r="L28" s="8">
        <v>7.14</v>
      </c>
      <c r="M28" s="8">
        <v>8.44</v>
      </c>
      <c r="O28" s="8">
        <f t="shared" si="3"/>
        <v>99.92</v>
      </c>
      <c r="R28" s="14">
        <f>MATCH($A28,'[1]Monthly Operations (Actuals)'!$C$61:$C$203,0)</f>
        <v>15</v>
      </c>
      <c r="S28" s="1">
        <v>16</v>
      </c>
    </row>
    <row r="29" spans="1:19">
      <c r="A29" s="5" t="s">
        <v>121</v>
      </c>
      <c r="B29" s="8">
        <v>0</v>
      </c>
      <c r="C29" s="8">
        <v>0</v>
      </c>
      <c r="D29" s="8">
        <v>130</v>
      </c>
      <c r="E29" s="8">
        <v>10120</v>
      </c>
      <c r="F29" s="8">
        <v>-6250</v>
      </c>
      <c r="G29" s="8">
        <v>70</v>
      </c>
      <c r="H29" s="8">
        <v>850</v>
      </c>
      <c r="I29" s="8">
        <v>1110</v>
      </c>
      <c r="J29" s="8">
        <v>3420</v>
      </c>
      <c r="K29" s="8">
        <v>553.82000000000005</v>
      </c>
      <c r="L29" s="8">
        <v>-26.92</v>
      </c>
      <c r="M29" s="8">
        <v>3250</v>
      </c>
      <c r="O29" s="8">
        <f t="shared" si="3"/>
        <v>13226.9</v>
      </c>
      <c r="R29" s="14">
        <f>MATCH($A29,'[1]Monthly Operations (Actuals)'!$C$61:$C$203,0)</f>
        <v>16</v>
      </c>
      <c r="S29" s="1">
        <v>18</v>
      </c>
    </row>
    <row r="30" spans="1:19">
      <c r="A30" s="5" t="s">
        <v>122</v>
      </c>
      <c r="B30" s="8">
        <v>0</v>
      </c>
      <c r="C30" s="8">
        <v>0</v>
      </c>
      <c r="D30" s="8">
        <v>1023.78</v>
      </c>
      <c r="E30" s="8">
        <v>936.78</v>
      </c>
      <c r="F30" s="8">
        <v>909.78</v>
      </c>
      <c r="G30" s="8">
        <v>681</v>
      </c>
      <c r="H30" s="8">
        <v>724</v>
      </c>
      <c r="I30" s="8">
        <v>656</v>
      </c>
      <c r="J30" s="8">
        <v>694</v>
      </c>
      <c r="K30" s="8">
        <v>778</v>
      </c>
      <c r="L30" s="8">
        <v>701</v>
      </c>
      <c r="M30" s="8">
        <v>758</v>
      </c>
      <c r="O30" s="8">
        <f t="shared" si="3"/>
        <v>7862.34</v>
      </c>
      <c r="R30" s="14">
        <f>MATCH($A30,'[1]Monthly Operations (Actuals)'!$C$61:$C$203,0)</f>
        <v>18</v>
      </c>
      <c r="S30" s="1">
        <v>19</v>
      </c>
    </row>
    <row r="31" spans="1:19">
      <c r="A31" s="5" t="s">
        <v>123</v>
      </c>
      <c r="B31" s="8">
        <v>0</v>
      </c>
      <c r="C31" s="8">
        <v>0</v>
      </c>
      <c r="D31" s="8">
        <v>1866.15</v>
      </c>
      <c r="E31" s="8">
        <v>2686</v>
      </c>
      <c r="F31" s="8">
        <v>-937</v>
      </c>
      <c r="G31" s="8">
        <v>760</v>
      </c>
      <c r="H31" s="8">
        <v>839</v>
      </c>
      <c r="I31" s="8">
        <v>865</v>
      </c>
      <c r="J31" s="8">
        <v>-806</v>
      </c>
      <c r="K31" s="8">
        <v>-39</v>
      </c>
      <c r="L31" s="8">
        <v>252</v>
      </c>
      <c r="M31" s="8">
        <v>362</v>
      </c>
      <c r="O31" s="8">
        <f t="shared" si="3"/>
        <v>5848.15</v>
      </c>
      <c r="R31" s="14">
        <f>MATCH($A31,'[1]Monthly Operations (Actuals)'!$C$61:$C$203,0)</f>
        <v>19</v>
      </c>
      <c r="S31" s="1">
        <v>20</v>
      </c>
    </row>
    <row r="32" spans="1:19">
      <c r="A32" s="5" t="s">
        <v>124</v>
      </c>
      <c r="B32" s="8">
        <v>0</v>
      </c>
      <c r="C32" s="8">
        <v>0</v>
      </c>
      <c r="D32" s="8">
        <v>3326</v>
      </c>
      <c r="E32" s="8">
        <v>1649</v>
      </c>
      <c r="F32" s="8">
        <v>-500</v>
      </c>
      <c r="G32" s="8">
        <v>-250</v>
      </c>
      <c r="H32" s="8">
        <v>0</v>
      </c>
      <c r="I32" s="8">
        <v>125</v>
      </c>
      <c r="J32" s="8">
        <v>250</v>
      </c>
      <c r="K32" s="8">
        <v>0</v>
      </c>
      <c r="L32" s="8">
        <v>375</v>
      </c>
      <c r="M32" s="8">
        <v>118.56</v>
      </c>
      <c r="O32" s="8">
        <f t="shared" si="3"/>
        <v>5093.5600000000004</v>
      </c>
      <c r="R32" s="14">
        <f>MATCH($A32,'[1]Monthly Operations (Actuals)'!$C$61:$C$203,0)</f>
        <v>20</v>
      </c>
      <c r="S32" s="1">
        <v>21</v>
      </c>
    </row>
    <row r="33" spans="1:24">
      <c r="A33" s="5" t="s">
        <v>125</v>
      </c>
      <c r="B33" s="8">
        <v>0</v>
      </c>
      <c r="C33" s="8">
        <v>0</v>
      </c>
      <c r="D33" s="8">
        <v>0</v>
      </c>
      <c r="E33" s="8">
        <v>200</v>
      </c>
      <c r="F33" s="8">
        <v>-200</v>
      </c>
      <c r="G33" s="8">
        <v>200</v>
      </c>
      <c r="H33" s="8">
        <v>200</v>
      </c>
      <c r="I33" s="8">
        <v>200</v>
      </c>
      <c r="J33" s="8">
        <v>450</v>
      </c>
      <c r="K33" s="8">
        <v>200</v>
      </c>
      <c r="L33" s="8">
        <v>300</v>
      </c>
      <c r="M33" s="8">
        <v>200</v>
      </c>
      <c r="O33" s="8">
        <f t="shared" si="3"/>
        <v>1750</v>
      </c>
      <c r="R33" s="14">
        <f>MATCH($A33,'[1]Monthly Operations (Actuals)'!$C$61:$C$203,0)</f>
        <v>21</v>
      </c>
      <c r="S33" s="1">
        <v>22</v>
      </c>
    </row>
    <row r="34" spans="1:24">
      <c r="A34" s="5" t="s">
        <v>126</v>
      </c>
      <c r="B34" s="8">
        <v>0</v>
      </c>
      <c r="C34" s="8">
        <v>0</v>
      </c>
      <c r="D34" s="8">
        <v>75</v>
      </c>
      <c r="E34" s="8">
        <v>75</v>
      </c>
      <c r="F34" s="8">
        <v>0</v>
      </c>
      <c r="G34" s="8">
        <v>-75</v>
      </c>
      <c r="H34" s="8">
        <v>75</v>
      </c>
      <c r="I34" s="8">
        <v>75</v>
      </c>
      <c r="J34" s="8">
        <v>0</v>
      </c>
      <c r="K34" s="8">
        <v>0</v>
      </c>
      <c r="L34" s="8">
        <v>0</v>
      </c>
      <c r="M34" s="8">
        <v>0</v>
      </c>
      <c r="O34" s="8">
        <f t="shared" si="3"/>
        <v>225</v>
      </c>
      <c r="R34" s="14">
        <f>MATCH($A34,'[1]Monthly Operations (Actuals)'!$C$61:$C$203,0)</f>
        <v>22</v>
      </c>
      <c r="S34" s="1">
        <v>24</v>
      </c>
    </row>
    <row r="35" spans="1:24">
      <c r="A35" s="5" t="s">
        <v>127</v>
      </c>
      <c r="B35" s="8">
        <v>0</v>
      </c>
      <c r="C35" s="8">
        <v>0</v>
      </c>
      <c r="D35" s="8">
        <v>660</v>
      </c>
      <c r="E35" s="8">
        <v>109.66</v>
      </c>
      <c r="F35" s="8">
        <v>22.14</v>
      </c>
      <c r="G35" s="8">
        <v>-282.86</v>
      </c>
      <c r="H35" s="8">
        <v>-457.86</v>
      </c>
      <c r="I35" s="8">
        <v>-250.36</v>
      </c>
      <c r="J35" s="8">
        <v>-195.32</v>
      </c>
      <c r="K35" s="8">
        <v>-102.9</v>
      </c>
      <c r="L35" s="8">
        <v>24.64</v>
      </c>
      <c r="M35" s="8">
        <v>-351.26</v>
      </c>
      <c r="O35" s="8">
        <f t="shared" si="3"/>
        <v>-824.12000000000012</v>
      </c>
      <c r="R35" s="14">
        <f>MATCH($A35,'[1]Monthly Operations (Actuals)'!$C$61:$C$203,0)</f>
        <v>24</v>
      </c>
      <c r="S35" s="1">
        <v>25</v>
      </c>
    </row>
    <row r="36" spans="1:24">
      <c r="A36" s="5" t="s">
        <v>128</v>
      </c>
      <c r="B36" s="8">
        <v>0</v>
      </c>
      <c r="C36" s="8">
        <v>0</v>
      </c>
      <c r="D36" s="8">
        <v>2190.4</v>
      </c>
      <c r="E36" s="8">
        <v>1072.8499999999999</v>
      </c>
      <c r="F36" s="8">
        <v>180</v>
      </c>
      <c r="G36" s="8">
        <v>75.290000000000006</v>
      </c>
      <c r="H36" s="8">
        <v>335</v>
      </c>
      <c r="I36" s="8">
        <v>1927.59</v>
      </c>
      <c r="J36" s="8">
        <v>290.3</v>
      </c>
      <c r="K36" s="8">
        <v>485.8</v>
      </c>
      <c r="L36" s="8">
        <v>849</v>
      </c>
      <c r="M36" s="8">
        <v>405.16</v>
      </c>
      <c r="O36" s="8">
        <f t="shared" si="3"/>
        <v>7811.39</v>
      </c>
      <c r="R36" s="14">
        <f>MATCH($A36,'[1]Monthly Operations (Actuals)'!$C$61:$C$203,0)</f>
        <v>25</v>
      </c>
      <c r="S36" s="1">
        <v>26</v>
      </c>
      <c r="X36" s="17">
        <v>191712</v>
      </c>
    </row>
    <row r="37" spans="1:24">
      <c r="A37" s="5" t="s">
        <v>129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420</v>
      </c>
      <c r="L37" s="8">
        <v>875</v>
      </c>
      <c r="M37" s="8">
        <v>665</v>
      </c>
      <c r="O37" s="8">
        <f t="shared" si="3"/>
        <v>1960</v>
      </c>
      <c r="R37" s="14">
        <f>MATCH($A37,'[1]Monthly Operations (Actuals)'!$C$61:$C$203,0)</f>
        <v>26</v>
      </c>
      <c r="S37" s="1">
        <v>27</v>
      </c>
      <c r="X37" s="17">
        <f>+$O$40</f>
        <v>186082.18999999997</v>
      </c>
    </row>
    <row r="38" spans="1:24">
      <c r="A38" s="5" t="s">
        <v>130</v>
      </c>
      <c r="B38" s="8">
        <v>0</v>
      </c>
      <c r="C38" s="8">
        <v>0</v>
      </c>
      <c r="D38" s="8">
        <v>869.17</v>
      </c>
      <c r="E38" s="8">
        <v>0</v>
      </c>
      <c r="F38" s="8">
        <v>0</v>
      </c>
      <c r="G38" s="8">
        <v>860.83</v>
      </c>
      <c r="H38" s="8">
        <v>1790</v>
      </c>
      <c r="I38" s="8">
        <v>252.36</v>
      </c>
      <c r="J38" s="8">
        <v>1843.85</v>
      </c>
      <c r="K38" s="8">
        <v>0</v>
      </c>
      <c r="L38" s="8">
        <v>0</v>
      </c>
      <c r="M38" s="8">
        <v>1990</v>
      </c>
      <c r="O38" s="8">
        <f t="shared" si="3"/>
        <v>7606.21</v>
      </c>
      <c r="R38" s="14">
        <f>MATCH($A38,'[1]Monthly Operations (Actuals)'!$C$61:$C$203,0)</f>
        <v>27</v>
      </c>
      <c r="S38" s="1">
        <v>28</v>
      </c>
      <c r="X38" s="16">
        <f>+X36-X37</f>
        <v>5629.8100000000268</v>
      </c>
    </row>
    <row r="39" spans="1:24">
      <c r="A39" s="5" t="s">
        <v>131</v>
      </c>
      <c r="B39" s="8">
        <v>0</v>
      </c>
      <c r="C39" s="8">
        <v>0</v>
      </c>
      <c r="D39" s="8">
        <v>8489.1200000000008</v>
      </c>
      <c r="E39" s="8">
        <v>7203.56</v>
      </c>
      <c r="F39" s="8">
        <v>4502.47</v>
      </c>
      <c r="G39" s="8">
        <v>6059.23</v>
      </c>
      <c r="H39" s="8">
        <v>5845.04</v>
      </c>
      <c r="I39" s="8">
        <v>5835.22</v>
      </c>
      <c r="J39" s="8">
        <v>4948.8599999999997</v>
      </c>
      <c r="K39" s="8">
        <v>5190.87</v>
      </c>
      <c r="L39" s="8">
        <v>4689.75</v>
      </c>
      <c r="M39" s="8">
        <v>4995.6499999999996</v>
      </c>
      <c r="O39" s="8">
        <f t="shared" si="3"/>
        <v>57759.770000000004</v>
      </c>
      <c r="R39" s="14">
        <f>MATCH($A39,'[1]Monthly Operations (Actuals)'!$C$61:$C$203,0)</f>
        <v>28</v>
      </c>
      <c r="S39" s="1">
        <v>35</v>
      </c>
    </row>
    <row r="40" spans="1:24">
      <c r="A40" s="5" t="s">
        <v>17</v>
      </c>
      <c r="B40" s="9">
        <v>0</v>
      </c>
      <c r="C40" s="9">
        <v>0</v>
      </c>
      <c r="D40" s="9">
        <v>27011.78</v>
      </c>
      <c r="E40" s="9">
        <v>32167.05</v>
      </c>
      <c r="F40" s="9">
        <v>5571.72</v>
      </c>
      <c r="G40" s="9">
        <v>15818.3</v>
      </c>
      <c r="H40" s="9">
        <v>17742.37</v>
      </c>
      <c r="I40" s="9">
        <v>18127.830000000002</v>
      </c>
      <c r="J40" s="9">
        <v>18335.419999999998</v>
      </c>
      <c r="K40" s="9">
        <v>15240.14</v>
      </c>
      <c r="L40" s="9">
        <v>15801.03</v>
      </c>
      <c r="M40" s="9">
        <v>20266.55</v>
      </c>
      <c r="O40" s="16">
        <f t="shared" ref="O40" si="4">SUM(B40:M40)</f>
        <v>186082.18999999997</v>
      </c>
      <c r="S40" s="1">
        <v>36</v>
      </c>
    </row>
    <row r="41" spans="1:24">
      <c r="A41" s="5" t="s">
        <v>18</v>
      </c>
      <c r="B41" s="10">
        <v>0</v>
      </c>
      <c r="C41" s="10">
        <v>10321.700000000001</v>
      </c>
      <c r="D41" s="10">
        <v>190527.07</v>
      </c>
      <c r="E41" s="10">
        <v>193837.82</v>
      </c>
      <c r="F41" s="10">
        <v>161945.45000000001</v>
      </c>
      <c r="G41" s="10">
        <v>163199.25</v>
      </c>
      <c r="H41" s="10">
        <v>166647.43</v>
      </c>
      <c r="I41" s="10">
        <v>164110.17000000001</v>
      </c>
      <c r="J41" s="10">
        <v>167905.9</v>
      </c>
      <c r="K41" s="10">
        <v>173694.78</v>
      </c>
      <c r="L41" s="10">
        <v>176014.86</v>
      </c>
      <c r="M41" s="10">
        <v>182036.48000000001</v>
      </c>
      <c r="O41" s="16">
        <f t="shared" ref="O40:O41" si="5">SUM(B41:M41)</f>
        <v>1750240.9099999997</v>
      </c>
      <c r="S41" s="1">
        <v>37</v>
      </c>
    </row>
    <row r="42" spans="1:24">
      <c r="A42" s="5" t="s">
        <v>19</v>
      </c>
      <c r="B42" s="11" t="s">
        <v>11</v>
      </c>
      <c r="C42" s="11" t="s">
        <v>11</v>
      </c>
      <c r="D42" s="11" t="s">
        <v>11</v>
      </c>
      <c r="E42" s="11" t="s">
        <v>11</v>
      </c>
      <c r="F42" s="11" t="s">
        <v>11</v>
      </c>
      <c r="G42" s="11" t="s">
        <v>11</v>
      </c>
      <c r="H42" s="11" t="s">
        <v>11</v>
      </c>
      <c r="I42" s="11" t="s">
        <v>11</v>
      </c>
      <c r="J42" s="11" t="s">
        <v>11</v>
      </c>
      <c r="K42" s="11" t="s">
        <v>11</v>
      </c>
      <c r="L42" s="11" t="s">
        <v>11</v>
      </c>
      <c r="M42" s="11" t="s">
        <v>11</v>
      </c>
      <c r="O42" s="11" t="s">
        <v>11</v>
      </c>
      <c r="S42" s="1">
        <v>38</v>
      </c>
    </row>
    <row r="43" spans="1:24">
      <c r="A43" s="5" t="s">
        <v>20</v>
      </c>
      <c r="B43" s="5" t="s">
        <v>13</v>
      </c>
      <c r="C43" s="5" t="s">
        <v>13</v>
      </c>
      <c r="D43" s="5" t="s">
        <v>13</v>
      </c>
      <c r="E43" s="5" t="s">
        <v>13</v>
      </c>
      <c r="F43" s="5" t="s">
        <v>13</v>
      </c>
      <c r="G43" s="5" t="s">
        <v>13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O43" s="5" t="s">
        <v>13</v>
      </c>
      <c r="S43" s="1">
        <v>39</v>
      </c>
    </row>
    <row r="44" spans="1:24">
      <c r="A44" s="5" t="s">
        <v>132</v>
      </c>
      <c r="B44" s="5" t="s">
        <v>14</v>
      </c>
      <c r="C44" s="5" t="s">
        <v>14</v>
      </c>
      <c r="D44" s="5" t="s">
        <v>14</v>
      </c>
      <c r="E44" s="5" t="s">
        <v>14</v>
      </c>
      <c r="F44" s="5" t="s">
        <v>14</v>
      </c>
      <c r="G44" s="5" t="s">
        <v>14</v>
      </c>
      <c r="H44" s="5" t="s">
        <v>14</v>
      </c>
      <c r="I44" s="5" t="s">
        <v>14</v>
      </c>
      <c r="J44" s="5" t="s">
        <v>14</v>
      </c>
      <c r="K44" s="5" t="s">
        <v>14</v>
      </c>
      <c r="L44" s="5" t="s">
        <v>14</v>
      </c>
      <c r="M44" s="5" t="s">
        <v>14</v>
      </c>
      <c r="O44" s="5" t="s">
        <v>14</v>
      </c>
      <c r="S44" s="1">
        <v>40</v>
      </c>
    </row>
    <row r="45" spans="1:24">
      <c r="A45" s="5" t="s">
        <v>40</v>
      </c>
      <c r="B45" s="8">
        <v>0</v>
      </c>
      <c r="C45" s="8">
        <v>0</v>
      </c>
      <c r="D45" s="8">
        <v>8295.9699999999993</v>
      </c>
      <c r="E45" s="8">
        <v>8338.85</v>
      </c>
      <c r="F45" s="8">
        <v>6957.28</v>
      </c>
      <c r="G45" s="8">
        <v>11055.05</v>
      </c>
      <c r="H45" s="8">
        <v>7248.92</v>
      </c>
      <c r="I45" s="8">
        <v>7432.67</v>
      </c>
      <c r="J45" s="8">
        <v>6773.31</v>
      </c>
      <c r="K45" s="8">
        <v>7701.96</v>
      </c>
      <c r="L45" s="8">
        <v>10103.56</v>
      </c>
      <c r="M45" s="8">
        <v>6891.12</v>
      </c>
      <c r="O45" s="8">
        <f t="shared" ref="O45:O52" si="6">SUM(B45:M45)</f>
        <v>80798.689999999988</v>
      </c>
      <c r="R45" s="14">
        <f>MATCH($A45,'[1]Monthly Operations (Actuals)'!$C$61:$C$203,0)</f>
        <v>35</v>
      </c>
      <c r="S45" s="1">
        <v>41</v>
      </c>
    </row>
    <row r="46" spans="1:24">
      <c r="A46" s="5" t="s">
        <v>41</v>
      </c>
      <c r="B46" s="8">
        <v>0</v>
      </c>
      <c r="C46" s="8">
        <v>0</v>
      </c>
      <c r="D46" s="8">
        <v>0</v>
      </c>
      <c r="E46" s="8">
        <v>0</v>
      </c>
      <c r="F46" s="8">
        <v>103.69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O46" s="8">
        <f t="shared" si="6"/>
        <v>103.69</v>
      </c>
      <c r="R46" s="14">
        <f>MATCH($A46,'[1]Monthly Operations (Actuals)'!$C$61:$C$203,0)</f>
        <v>36</v>
      </c>
      <c r="S46" s="1">
        <v>42</v>
      </c>
    </row>
    <row r="47" spans="1:24">
      <c r="A47" s="5" t="s">
        <v>42</v>
      </c>
      <c r="B47" s="8">
        <v>0</v>
      </c>
      <c r="C47" s="8">
        <v>0</v>
      </c>
      <c r="D47" s="8">
        <v>0</v>
      </c>
      <c r="E47" s="8">
        <v>0</v>
      </c>
      <c r="F47" s="8">
        <v>798.5</v>
      </c>
      <c r="G47" s="8">
        <v>2025</v>
      </c>
      <c r="H47" s="8">
        <v>1492.02</v>
      </c>
      <c r="I47" s="8">
        <v>1575</v>
      </c>
      <c r="J47" s="8">
        <v>1375</v>
      </c>
      <c r="K47" s="8">
        <v>3215.19</v>
      </c>
      <c r="L47" s="8">
        <v>1209</v>
      </c>
      <c r="M47" s="8">
        <v>875</v>
      </c>
      <c r="O47" s="8">
        <f t="shared" si="6"/>
        <v>12564.710000000001</v>
      </c>
      <c r="R47" s="14">
        <f>MATCH($A47,'[1]Monthly Operations (Actuals)'!$C$61:$C$203,0)</f>
        <v>37</v>
      </c>
      <c r="S47" s="1">
        <v>45</v>
      </c>
    </row>
    <row r="48" spans="1:24">
      <c r="A48" s="5" t="s">
        <v>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672.5</v>
      </c>
      <c r="H48" s="8">
        <v>0</v>
      </c>
      <c r="I48" s="8">
        <v>336.25</v>
      </c>
      <c r="J48" s="8">
        <v>336.25</v>
      </c>
      <c r="K48" s="8">
        <v>0</v>
      </c>
      <c r="L48" s="8">
        <v>0</v>
      </c>
      <c r="M48" s="8">
        <v>0</v>
      </c>
      <c r="O48" s="8">
        <f t="shared" si="6"/>
        <v>1345</v>
      </c>
      <c r="R48" s="14">
        <f>MATCH($A48,'[1]Monthly Operations (Actuals)'!$C$61:$C$203,0)</f>
        <v>38</v>
      </c>
      <c r="S48" s="1">
        <v>46</v>
      </c>
    </row>
    <row r="49" spans="1:19">
      <c r="A49" s="5" t="s">
        <v>44</v>
      </c>
      <c r="B49" s="8">
        <v>0</v>
      </c>
      <c r="C49" s="8">
        <v>0</v>
      </c>
      <c r="D49" s="8">
        <v>806.59</v>
      </c>
      <c r="E49" s="8">
        <v>681.84</v>
      </c>
      <c r="F49" s="8">
        <v>591.39</v>
      </c>
      <c r="G49" s="8">
        <v>898.57</v>
      </c>
      <c r="H49" s="8">
        <v>629.16999999999996</v>
      </c>
      <c r="I49" s="8">
        <v>655.85</v>
      </c>
      <c r="J49" s="8">
        <v>583.05999999999995</v>
      </c>
      <c r="K49" s="8">
        <v>774.34</v>
      </c>
      <c r="L49" s="8">
        <v>843.49</v>
      </c>
      <c r="M49" s="8">
        <v>552.21</v>
      </c>
      <c r="O49" s="8">
        <f t="shared" si="6"/>
        <v>7016.5100000000011</v>
      </c>
      <c r="R49" s="14">
        <f>MATCH($A49,'[1]Monthly Operations (Actuals)'!$C$61:$C$203,0)</f>
        <v>39</v>
      </c>
      <c r="S49" s="1">
        <v>47</v>
      </c>
    </row>
    <row r="50" spans="1:19">
      <c r="A50" s="5" t="s">
        <v>45</v>
      </c>
      <c r="B50" s="8">
        <v>0</v>
      </c>
      <c r="C50" s="8">
        <v>0</v>
      </c>
      <c r="D50" s="8">
        <v>142.06</v>
      </c>
      <c r="E50" s="8">
        <v>62.23</v>
      </c>
      <c r="F50" s="8">
        <v>59.87</v>
      </c>
      <c r="G50" s="8">
        <v>100.69</v>
      </c>
      <c r="H50" s="8">
        <v>70.3</v>
      </c>
      <c r="I50" s="8">
        <v>73.099999999999994</v>
      </c>
      <c r="J50" s="8">
        <v>66.73</v>
      </c>
      <c r="K50" s="8">
        <v>84.41</v>
      </c>
      <c r="L50" s="8">
        <v>95.58</v>
      </c>
      <c r="M50" s="8">
        <v>63.03</v>
      </c>
      <c r="O50" s="8">
        <f t="shared" si="6"/>
        <v>818</v>
      </c>
      <c r="R50" s="14">
        <f>MATCH($A50,'[1]Monthly Operations (Actuals)'!$C$61:$C$203,0)</f>
        <v>40</v>
      </c>
      <c r="S50" s="1">
        <v>48</v>
      </c>
    </row>
    <row r="51" spans="1:19">
      <c r="A51" s="5" t="s">
        <v>46</v>
      </c>
      <c r="B51" s="8">
        <v>0</v>
      </c>
      <c r="C51" s="8">
        <v>0</v>
      </c>
      <c r="D51" s="8">
        <v>346.74</v>
      </c>
      <c r="E51" s="8">
        <v>1435.01</v>
      </c>
      <c r="F51" s="8">
        <v>1502.82</v>
      </c>
      <c r="G51" s="8">
        <v>2324.0700000000002</v>
      </c>
      <c r="H51" s="8">
        <v>1543.25</v>
      </c>
      <c r="I51" s="8">
        <v>1738.6</v>
      </c>
      <c r="J51" s="8">
        <v>1619.49</v>
      </c>
      <c r="K51" s="8">
        <v>1584.14</v>
      </c>
      <c r="L51" s="8">
        <v>2376.21</v>
      </c>
      <c r="M51" s="8">
        <v>1584.14</v>
      </c>
      <c r="O51" s="8">
        <f t="shared" si="6"/>
        <v>16054.469999999998</v>
      </c>
      <c r="R51" s="14">
        <f>MATCH($A51,'[1]Monthly Operations (Actuals)'!$C$61:$C$203,0)</f>
        <v>41</v>
      </c>
      <c r="S51" s="1">
        <v>49</v>
      </c>
    </row>
    <row r="52" spans="1:19">
      <c r="A52" s="5" t="s">
        <v>47</v>
      </c>
      <c r="B52" s="8">
        <v>0</v>
      </c>
      <c r="C52" s="8">
        <v>0</v>
      </c>
      <c r="D52" s="8">
        <v>0</v>
      </c>
      <c r="E52" s="8">
        <v>126.17</v>
      </c>
      <c r="F52" s="8">
        <v>223.17</v>
      </c>
      <c r="G52" s="8">
        <v>373.76</v>
      </c>
      <c r="H52" s="8">
        <v>260.89999999999998</v>
      </c>
      <c r="I52" s="8">
        <v>255.49</v>
      </c>
      <c r="J52" s="8">
        <v>243.23</v>
      </c>
      <c r="K52" s="8">
        <v>313.04000000000002</v>
      </c>
      <c r="L52" s="8">
        <v>352.87</v>
      </c>
      <c r="M52" s="8">
        <v>231.28</v>
      </c>
      <c r="O52" s="8">
        <f t="shared" si="6"/>
        <v>2379.91</v>
      </c>
      <c r="R52" s="14">
        <f>MATCH($A52,'[1]Monthly Operations (Actuals)'!$C$61:$C$203,0)</f>
        <v>42</v>
      </c>
      <c r="S52" s="1">
        <v>50</v>
      </c>
    </row>
    <row r="53" spans="1:19">
      <c r="A53" s="5" t="s">
        <v>133</v>
      </c>
      <c r="B53" s="9">
        <v>0</v>
      </c>
      <c r="C53" s="9">
        <v>0</v>
      </c>
      <c r="D53" s="9">
        <v>9591.36</v>
      </c>
      <c r="E53" s="9">
        <v>10644.1</v>
      </c>
      <c r="F53" s="9">
        <v>10236.719999999999</v>
      </c>
      <c r="G53" s="9">
        <v>17449.64</v>
      </c>
      <c r="H53" s="9">
        <v>11244.56</v>
      </c>
      <c r="I53" s="9">
        <v>12066.96</v>
      </c>
      <c r="J53" s="9">
        <v>10997.07</v>
      </c>
      <c r="K53" s="9">
        <v>13673.08</v>
      </c>
      <c r="L53" s="9">
        <v>14980.71</v>
      </c>
      <c r="M53" s="9">
        <v>10196.780000000001</v>
      </c>
      <c r="O53" s="16">
        <f t="shared" ref="O53" si="7">SUM(B53:M53)</f>
        <v>121080.98000000001</v>
      </c>
      <c r="R53" s="14"/>
      <c r="S53" s="1">
        <v>52</v>
      </c>
    </row>
    <row r="54" spans="1:19">
      <c r="A54" s="5" t="s">
        <v>134</v>
      </c>
      <c r="B54" s="5" t="s">
        <v>14</v>
      </c>
      <c r="C54" s="5" t="s">
        <v>14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14</v>
      </c>
      <c r="O54" s="5" t="s">
        <v>14</v>
      </c>
      <c r="R54" s="14"/>
      <c r="S54" s="1">
        <v>53</v>
      </c>
    </row>
    <row r="55" spans="1:19">
      <c r="A55" s="5" t="s">
        <v>48</v>
      </c>
      <c r="B55" s="8">
        <v>0</v>
      </c>
      <c r="C55" s="8">
        <v>0</v>
      </c>
      <c r="D55" s="8">
        <v>1143.8699999999999</v>
      </c>
      <c r="E55" s="8">
        <v>817.25</v>
      </c>
      <c r="F55" s="8">
        <v>817.25</v>
      </c>
      <c r="G55" s="8">
        <v>902.74</v>
      </c>
      <c r="H55" s="8">
        <v>918.19</v>
      </c>
      <c r="I55" s="8">
        <v>1331</v>
      </c>
      <c r="J55" s="8">
        <v>1050.03</v>
      </c>
      <c r="K55" s="8">
        <v>1089.17</v>
      </c>
      <c r="L55" s="8">
        <v>1036.6400000000001</v>
      </c>
      <c r="M55" s="8">
        <v>1065.48</v>
      </c>
      <c r="O55" s="8">
        <f t="shared" ref="O55:O77" si="8">SUM(B55:M55)</f>
        <v>10171.619999999999</v>
      </c>
      <c r="R55" s="14">
        <f>MATCH($A55,'[1]Monthly Operations (Actuals)'!$C$61:$C$203,0)</f>
        <v>45</v>
      </c>
      <c r="S55" s="1">
        <v>54</v>
      </c>
    </row>
    <row r="56" spans="1:19">
      <c r="A56" s="5" t="s">
        <v>49</v>
      </c>
      <c r="B56" s="8">
        <v>0</v>
      </c>
      <c r="C56" s="8">
        <v>0</v>
      </c>
      <c r="D56" s="8">
        <v>294.39999999999998</v>
      </c>
      <c r="E56" s="8">
        <v>2925.91</v>
      </c>
      <c r="F56" s="8">
        <v>294.39999999999998</v>
      </c>
      <c r="G56" s="8">
        <v>310.89999999999998</v>
      </c>
      <c r="H56" s="8">
        <v>294.39999999999998</v>
      </c>
      <c r="I56" s="8">
        <v>294.39999999999998</v>
      </c>
      <c r="J56" s="8">
        <v>294.39999999999998</v>
      </c>
      <c r="K56" s="8">
        <v>294.39999999999998</v>
      </c>
      <c r="L56" s="8">
        <v>294.39999999999998</v>
      </c>
      <c r="M56" s="8">
        <v>294.39999999999998</v>
      </c>
      <c r="O56" s="8">
        <f t="shared" si="8"/>
        <v>5592.0099999999984</v>
      </c>
      <c r="R56" s="14">
        <f>MATCH($A56,'[1]Monthly Operations (Actuals)'!$C$61:$C$203,0)</f>
        <v>46</v>
      </c>
      <c r="S56" s="1">
        <v>55</v>
      </c>
    </row>
    <row r="57" spans="1:19">
      <c r="A57" s="5" t="s">
        <v>50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196.56</v>
      </c>
      <c r="I57" s="8">
        <v>506.11</v>
      </c>
      <c r="J57" s="8">
        <v>364.31</v>
      </c>
      <c r="K57" s="8">
        <v>236.25</v>
      </c>
      <c r="L57" s="8">
        <v>0</v>
      </c>
      <c r="M57" s="8">
        <v>285.74</v>
      </c>
      <c r="O57" s="8">
        <f t="shared" si="8"/>
        <v>1588.97</v>
      </c>
      <c r="R57" s="14">
        <f>MATCH($A57,'[1]Monthly Operations (Actuals)'!$C$61:$C$203,0)</f>
        <v>47</v>
      </c>
      <c r="S57" s="1">
        <v>56</v>
      </c>
    </row>
    <row r="58" spans="1:19">
      <c r="A58" s="5" t="s">
        <v>51</v>
      </c>
      <c r="B58" s="8">
        <v>0</v>
      </c>
      <c r="C58" s="8">
        <v>0</v>
      </c>
      <c r="D58" s="8">
        <v>0</v>
      </c>
      <c r="E58" s="8">
        <v>1544.16</v>
      </c>
      <c r="F58" s="8">
        <v>255.02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O58" s="8">
        <f t="shared" si="8"/>
        <v>1799.18</v>
      </c>
      <c r="R58" s="14">
        <f>MATCH($A58,'[1]Monthly Operations (Actuals)'!$C$61:$C$203,0)</f>
        <v>48</v>
      </c>
      <c r="S58" s="1">
        <v>57</v>
      </c>
    </row>
    <row r="59" spans="1:19">
      <c r="A59" s="5" t="s">
        <v>52</v>
      </c>
      <c r="B59" s="8">
        <v>0</v>
      </c>
      <c r="C59" s="8">
        <v>0</v>
      </c>
      <c r="D59" s="8">
        <v>0</v>
      </c>
      <c r="E59" s="8">
        <v>64.02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O59" s="8">
        <f t="shared" si="8"/>
        <v>64.02</v>
      </c>
      <c r="R59" s="14">
        <f>MATCH($A59,'[1]Monthly Operations (Actuals)'!$C$61:$C$203,0)</f>
        <v>49</v>
      </c>
      <c r="S59" s="1">
        <v>58</v>
      </c>
    </row>
    <row r="60" spans="1:19">
      <c r="A60" s="5" t="s">
        <v>53</v>
      </c>
      <c r="B60" s="8">
        <v>0</v>
      </c>
      <c r="C60" s="8">
        <v>0</v>
      </c>
      <c r="D60" s="8">
        <v>585</v>
      </c>
      <c r="E60" s="8">
        <v>0</v>
      </c>
      <c r="F60" s="8">
        <v>0</v>
      </c>
      <c r="G60" s="8">
        <v>0</v>
      </c>
      <c r="H60" s="8">
        <v>46.71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O60" s="8">
        <f t="shared" si="8"/>
        <v>631.71</v>
      </c>
      <c r="R60" s="14">
        <f>MATCH($A60,'[1]Monthly Operations (Actuals)'!$C$61:$C$203,0)</f>
        <v>50</v>
      </c>
      <c r="S60" s="1">
        <v>59</v>
      </c>
    </row>
    <row r="61" spans="1:19">
      <c r="A61" s="5" t="s">
        <v>54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20</v>
      </c>
      <c r="K61" s="8">
        <v>0</v>
      </c>
      <c r="L61" s="8">
        <v>0</v>
      </c>
      <c r="M61" s="8">
        <v>0</v>
      </c>
      <c r="O61" s="8">
        <f t="shared" si="8"/>
        <v>20</v>
      </c>
      <c r="R61" s="14">
        <f>MATCH($A61,'[1]Monthly Operations (Actuals)'!$C$61:$C$203,0)</f>
        <v>52</v>
      </c>
      <c r="S61" s="1">
        <v>60</v>
      </c>
    </row>
    <row r="62" spans="1:19">
      <c r="A62" s="5" t="s">
        <v>55</v>
      </c>
      <c r="B62" s="8">
        <v>0</v>
      </c>
      <c r="C62" s="8">
        <v>0</v>
      </c>
      <c r="D62" s="8">
        <v>0</v>
      </c>
      <c r="E62" s="8">
        <v>10986.56</v>
      </c>
      <c r="F62" s="8">
        <v>-10648.78</v>
      </c>
      <c r="G62" s="8">
        <v>124.44</v>
      </c>
      <c r="H62" s="8">
        <v>124.44</v>
      </c>
      <c r="I62" s="8">
        <v>0</v>
      </c>
      <c r="J62" s="8">
        <v>248.43</v>
      </c>
      <c r="K62" s="8">
        <v>124.44</v>
      </c>
      <c r="L62" s="8">
        <v>124.44</v>
      </c>
      <c r="M62" s="8">
        <v>124.44</v>
      </c>
      <c r="O62" s="8">
        <f t="shared" si="8"/>
        <v>1208.4099999999989</v>
      </c>
      <c r="R62" s="14">
        <f>MATCH($A62,'[1]Monthly Operations (Actuals)'!$C$61:$C$203,0)</f>
        <v>53</v>
      </c>
      <c r="S62" s="1">
        <v>61</v>
      </c>
    </row>
    <row r="63" spans="1:19">
      <c r="A63" s="5" t="s">
        <v>56</v>
      </c>
      <c r="B63" s="8">
        <v>0</v>
      </c>
      <c r="C63" s="8">
        <v>309.64999999999998</v>
      </c>
      <c r="D63" s="8">
        <v>5715.81</v>
      </c>
      <c r="E63" s="8">
        <v>5815.13</v>
      </c>
      <c r="F63" s="8">
        <v>4858.3599999999997</v>
      </c>
      <c r="G63" s="8">
        <v>4895.9799999999996</v>
      </c>
      <c r="H63" s="8">
        <v>4999.42</v>
      </c>
      <c r="I63" s="8">
        <v>4923.3100000000004</v>
      </c>
      <c r="J63" s="8">
        <v>5037.18</v>
      </c>
      <c r="K63" s="8">
        <v>5210.84</v>
      </c>
      <c r="L63" s="8">
        <v>5280.45</v>
      </c>
      <c r="M63" s="8">
        <v>5461.09</v>
      </c>
      <c r="O63" s="8">
        <f t="shared" si="8"/>
        <v>52507.219999999987</v>
      </c>
      <c r="R63" s="14">
        <f>MATCH($A63,'[1]Monthly Operations (Actuals)'!$C$61:$C$203,0)</f>
        <v>54</v>
      </c>
      <c r="S63" s="1">
        <v>62</v>
      </c>
    </row>
    <row r="64" spans="1:19">
      <c r="A64" s="5" t="s">
        <v>57</v>
      </c>
      <c r="B64" s="8">
        <v>0</v>
      </c>
      <c r="C64" s="8">
        <v>8.16</v>
      </c>
      <c r="D64" s="8">
        <v>0.32</v>
      </c>
      <c r="E64" s="8">
        <v>41.1</v>
      </c>
      <c r="F64" s="8">
        <v>171.65</v>
      </c>
      <c r="G64" s="8">
        <v>16.57</v>
      </c>
      <c r="H64" s="8">
        <v>30.07</v>
      </c>
      <c r="I64" s="8">
        <v>22.71</v>
      </c>
      <c r="J64" s="8">
        <v>20.59</v>
      </c>
      <c r="K64" s="8">
        <v>19.43</v>
      </c>
      <c r="L64" s="8">
        <v>55.35</v>
      </c>
      <c r="M64" s="8">
        <v>138.81</v>
      </c>
      <c r="O64" s="8">
        <f t="shared" si="8"/>
        <v>524.76</v>
      </c>
      <c r="R64" s="14">
        <f>MATCH($A64,'[1]Monthly Operations (Actuals)'!$C$61:$C$203,0)</f>
        <v>55</v>
      </c>
      <c r="S64" s="1">
        <v>63</v>
      </c>
    </row>
    <row r="65" spans="1:19">
      <c r="A65" s="5" t="s">
        <v>58</v>
      </c>
      <c r="B65" s="8">
        <v>0</v>
      </c>
      <c r="C65" s="8">
        <v>0</v>
      </c>
      <c r="D65" s="8">
        <v>0</v>
      </c>
      <c r="E65" s="8">
        <v>0</v>
      </c>
      <c r="F65" s="8">
        <v>110</v>
      </c>
      <c r="G65" s="8">
        <v>389</v>
      </c>
      <c r="H65" s="8">
        <v>-187.56</v>
      </c>
      <c r="I65" s="8">
        <v>1871.08</v>
      </c>
      <c r="J65" s="8">
        <v>957</v>
      </c>
      <c r="K65" s="8">
        <v>-285</v>
      </c>
      <c r="L65" s="8">
        <v>-285</v>
      </c>
      <c r="M65" s="8">
        <v>308.2</v>
      </c>
      <c r="O65" s="8">
        <f t="shared" si="8"/>
        <v>2877.72</v>
      </c>
      <c r="R65" s="14">
        <f>MATCH($A65,'[1]Monthly Operations (Actuals)'!$C$61:$C$203,0)</f>
        <v>56</v>
      </c>
      <c r="S65" s="1">
        <v>64</v>
      </c>
    </row>
    <row r="66" spans="1:19">
      <c r="A66" s="5" t="s">
        <v>59</v>
      </c>
      <c r="B66" s="8">
        <v>0</v>
      </c>
      <c r="C66" s="8">
        <v>0</v>
      </c>
      <c r="D66" s="8">
        <v>0</v>
      </c>
      <c r="E66" s="8">
        <v>83.4</v>
      </c>
      <c r="F66" s="8">
        <v>78.22</v>
      </c>
      <c r="G66" s="8">
        <v>798.54</v>
      </c>
      <c r="H66" s="8">
        <v>994.56</v>
      </c>
      <c r="I66" s="8">
        <v>79.55</v>
      </c>
      <c r="J66" s="8">
        <v>309.7</v>
      </c>
      <c r="K66" s="8">
        <v>127.11</v>
      </c>
      <c r="L66" s="8">
        <v>117.74</v>
      </c>
      <c r="M66" s="8">
        <v>969.49</v>
      </c>
      <c r="O66" s="8">
        <f t="shared" si="8"/>
        <v>3558.3099999999995</v>
      </c>
      <c r="R66" s="14">
        <f>MATCH($A66,'[1]Monthly Operations (Actuals)'!$C$61:$C$203,0)</f>
        <v>57</v>
      </c>
      <c r="S66" s="1">
        <v>65</v>
      </c>
    </row>
    <row r="67" spans="1:19">
      <c r="A67" s="5" t="s">
        <v>60</v>
      </c>
      <c r="B67" s="8">
        <v>0</v>
      </c>
      <c r="C67" s="8">
        <v>0</v>
      </c>
      <c r="D67" s="8">
        <v>837.28</v>
      </c>
      <c r="E67" s="8">
        <v>1130.25</v>
      </c>
      <c r="F67" s="8">
        <v>1036.08</v>
      </c>
      <c r="G67" s="8">
        <v>873.71</v>
      </c>
      <c r="H67" s="8">
        <v>855.11</v>
      </c>
      <c r="I67" s="8">
        <v>1797.95</v>
      </c>
      <c r="J67" s="8">
        <v>856.04</v>
      </c>
      <c r="K67" s="8">
        <v>1008.89</v>
      </c>
      <c r="L67" s="8">
        <v>874.44</v>
      </c>
      <c r="M67" s="8">
        <v>855.76</v>
      </c>
      <c r="O67" s="8">
        <f t="shared" si="8"/>
        <v>10125.51</v>
      </c>
      <c r="R67" s="14">
        <f>MATCH($A67,'[1]Monthly Operations (Actuals)'!$C$61:$C$203,0)</f>
        <v>58</v>
      </c>
      <c r="S67" s="1">
        <v>66</v>
      </c>
    </row>
    <row r="68" spans="1:19">
      <c r="A68" s="5" t="s">
        <v>61</v>
      </c>
      <c r="B68" s="8">
        <v>0</v>
      </c>
      <c r="C68" s="8">
        <v>0</v>
      </c>
      <c r="D68" s="8">
        <v>0</v>
      </c>
      <c r="E68" s="8">
        <v>72.39</v>
      </c>
      <c r="F68" s="8">
        <v>0</v>
      </c>
      <c r="G68" s="8">
        <v>0</v>
      </c>
      <c r="H68" s="8">
        <v>0</v>
      </c>
      <c r="I68" s="8">
        <v>144.78</v>
      </c>
      <c r="J68" s="8">
        <v>110.22</v>
      </c>
      <c r="K68" s="8">
        <v>292.83</v>
      </c>
      <c r="L68" s="8">
        <v>90.76</v>
      </c>
      <c r="M68" s="8">
        <v>90.76</v>
      </c>
      <c r="O68" s="8">
        <f t="shared" si="8"/>
        <v>801.74</v>
      </c>
      <c r="R68" s="14">
        <f>MATCH($A68,'[1]Monthly Operations (Actuals)'!$C$61:$C$203,0)</f>
        <v>59</v>
      </c>
      <c r="S68" s="1">
        <v>67</v>
      </c>
    </row>
    <row r="69" spans="1:19">
      <c r="A69" s="5" t="s">
        <v>62</v>
      </c>
      <c r="B69" s="8">
        <v>0</v>
      </c>
      <c r="C69" s="8">
        <v>0</v>
      </c>
      <c r="D69" s="8">
        <v>143.86000000000001</v>
      </c>
      <c r="E69" s="8">
        <v>295.33999999999997</v>
      </c>
      <c r="F69" s="8">
        <v>271.67</v>
      </c>
      <c r="G69" s="8">
        <v>386.22</v>
      </c>
      <c r="H69" s="8">
        <v>255.46</v>
      </c>
      <c r="I69" s="8">
        <v>272.14999999999998</v>
      </c>
      <c r="J69" s="8">
        <v>262.02999999999997</v>
      </c>
      <c r="K69" s="8">
        <v>262.08999999999997</v>
      </c>
      <c r="L69" s="8">
        <v>391.39</v>
      </c>
      <c r="M69" s="8">
        <v>260</v>
      </c>
      <c r="O69" s="8">
        <f t="shared" si="8"/>
        <v>2800.21</v>
      </c>
      <c r="R69" s="14">
        <f>MATCH($A69,'[1]Monthly Operations (Actuals)'!$C$61:$C$203,0)</f>
        <v>60</v>
      </c>
      <c r="S69" s="1">
        <v>68</v>
      </c>
    </row>
    <row r="70" spans="1:19">
      <c r="A70" s="5" t="s">
        <v>63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724.7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O70" s="8">
        <f t="shared" si="8"/>
        <v>724.7</v>
      </c>
      <c r="R70" s="14">
        <f>MATCH($A70,'[1]Monthly Operations (Actuals)'!$C$61:$C$203,0)</f>
        <v>61</v>
      </c>
      <c r="S70" s="1">
        <v>69</v>
      </c>
    </row>
    <row r="71" spans="1:19">
      <c r="A71" s="5" t="s">
        <v>64</v>
      </c>
      <c r="B71" s="8">
        <v>0</v>
      </c>
      <c r="C71" s="8">
        <v>0</v>
      </c>
      <c r="D71" s="8">
        <v>224.63</v>
      </c>
      <c r="E71" s="8">
        <v>136.05000000000001</v>
      </c>
      <c r="F71" s="8">
        <v>81.709999999999994</v>
      </c>
      <c r="G71" s="8">
        <v>50.88</v>
      </c>
      <c r="H71" s="8">
        <v>68.510000000000005</v>
      </c>
      <c r="I71" s="8">
        <v>33.19</v>
      </c>
      <c r="J71" s="8">
        <v>27</v>
      </c>
      <c r="K71" s="8">
        <v>27.5</v>
      </c>
      <c r="L71" s="8">
        <v>21.5</v>
      </c>
      <c r="M71" s="8">
        <v>132.22999999999999</v>
      </c>
      <c r="O71" s="8">
        <f t="shared" si="8"/>
        <v>803.2</v>
      </c>
      <c r="R71" s="14">
        <f>MATCH($A71,'[1]Monthly Operations (Actuals)'!$C$61:$C$203,0)</f>
        <v>62</v>
      </c>
      <c r="S71" s="1">
        <v>70</v>
      </c>
    </row>
    <row r="72" spans="1:19">
      <c r="A72" s="5" t="s">
        <v>65</v>
      </c>
      <c r="B72" s="8">
        <v>0</v>
      </c>
      <c r="C72" s="8">
        <v>22.36</v>
      </c>
      <c r="D72" s="8">
        <v>0</v>
      </c>
      <c r="E72" s="8">
        <v>625.98</v>
      </c>
      <c r="F72" s="8">
        <v>0</v>
      </c>
      <c r="G72" s="8">
        <v>0</v>
      </c>
      <c r="H72" s="8">
        <v>1877.94</v>
      </c>
      <c r="I72" s="8">
        <v>625.98</v>
      </c>
      <c r="J72" s="8">
        <v>1251.96</v>
      </c>
      <c r="K72" s="8">
        <v>750.88</v>
      </c>
      <c r="L72" s="8">
        <v>705.7</v>
      </c>
      <c r="M72" s="8">
        <v>705.7</v>
      </c>
      <c r="O72" s="8">
        <f t="shared" si="8"/>
        <v>6566.5</v>
      </c>
      <c r="R72" s="14">
        <f>MATCH($A72,'[1]Monthly Operations (Actuals)'!$C$61:$C$203,0)</f>
        <v>63</v>
      </c>
      <c r="S72" s="1">
        <v>71</v>
      </c>
    </row>
    <row r="73" spans="1:19">
      <c r="A73" s="5" t="s">
        <v>66</v>
      </c>
      <c r="B73" s="8">
        <v>0</v>
      </c>
      <c r="C73" s="8">
        <v>0</v>
      </c>
      <c r="D73" s="8">
        <v>750</v>
      </c>
      <c r="E73" s="8">
        <v>80</v>
      </c>
      <c r="F73" s="8">
        <v>309.93</v>
      </c>
      <c r="G73" s="8">
        <v>730.79</v>
      </c>
      <c r="H73" s="8">
        <v>262.58</v>
      </c>
      <c r="I73" s="8">
        <v>172.36</v>
      </c>
      <c r="J73" s="8">
        <v>208.18</v>
      </c>
      <c r="K73" s="8">
        <v>233.83</v>
      </c>
      <c r="L73" s="8">
        <v>154.34</v>
      </c>
      <c r="M73" s="8">
        <v>147.30000000000001</v>
      </c>
      <c r="O73" s="8">
        <f t="shared" si="8"/>
        <v>3049.3100000000004</v>
      </c>
      <c r="R73" s="14">
        <f>MATCH($A73,'[1]Monthly Operations (Actuals)'!$C$61:$C$203,0)</f>
        <v>64</v>
      </c>
      <c r="S73" s="1">
        <v>72</v>
      </c>
    </row>
    <row r="74" spans="1:19">
      <c r="A74" s="5" t="s">
        <v>67</v>
      </c>
      <c r="B74" s="8">
        <v>0</v>
      </c>
      <c r="C74" s="8">
        <v>-38.57</v>
      </c>
      <c r="D74" s="8">
        <v>0</v>
      </c>
      <c r="E74" s="8">
        <v>0</v>
      </c>
      <c r="F74" s="8">
        <v>90</v>
      </c>
      <c r="G74" s="8">
        <v>45</v>
      </c>
      <c r="H74" s="8">
        <v>45</v>
      </c>
      <c r="I74" s="8">
        <v>45</v>
      </c>
      <c r="J74" s="8">
        <v>45</v>
      </c>
      <c r="K74" s="8">
        <v>45</v>
      </c>
      <c r="L74" s="8">
        <v>45</v>
      </c>
      <c r="M74" s="8">
        <v>45</v>
      </c>
      <c r="O74" s="8">
        <f t="shared" si="8"/>
        <v>366.43</v>
      </c>
      <c r="R74" s="14">
        <f>MATCH($A74,'[1]Monthly Operations (Actuals)'!$C$61:$C$203,0)</f>
        <v>65</v>
      </c>
      <c r="S74" s="1">
        <v>73</v>
      </c>
    </row>
    <row r="75" spans="1:19">
      <c r="A75" s="5" t="s">
        <v>68</v>
      </c>
      <c r="B75" s="8">
        <v>0</v>
      </c>
      <c r="C75" s="8">
        <v>142.18</v>
      </c>
      <c r="D75" s="8">
        <v>0</v>
      </c>
      <c r="E75" s="8">
        <v>169.23</v>
      </c>
      <c r="F75" s="8">
        <v>186.86</v>
      </c>
      <c r="G75" s="8">
        <v>205.78</v>
      </c>
      <c r="H75" s="8">
        <v>205.59</v>
      </c>
      <c r="I75" s="8">
        <v>0</v>
      </c>
      <c r="J75" s="8">
        <v>483.57</v>
      </c>
      <c r="K75" s="8">
        <v>245.17</v>
      </c>
      <c r="L75" s="8">
        <v>209.43</v>
      </c>
      <c r="M75" s="8">
        <v>208.42</v>
      </c>
      <c r="O75" s="8">
        <f t="shared" si="8"/>
        <v>2056.23</v>
      </c>
      <c r="R75" s="14">
        <f>MATCH($A75,'[1]Monthly Operations (Actuals)'!$C$61:$C$203,0)</f>
        <v>66</v>
      </c>
      <c r="S75" s="1">
        <v>74</v>
      </c>
    </row>
    <row r="76" spans="1:19">
      <c r="A76" s="5" t="s">
        <v>69</v>
      </c>
      <c r="B76" s="8">
        <v>0</v>
      </c>
      <c r="C76" s="8">
        <v>0</v>
      </c>
      <c r="D76" s="8">
        <v>0</v>
      </c>
      <c r="E76" s="8">
        <v>0</v>
      </c>
      <c r="F76" s="8">
        <v>1800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O76" s="8">
        <f t="shared" si="8"/>
        <v>1800</v>
      </c>
      <c r="R76" s="14">
        <f>MATCH($A76,'[1]Monthly Operations (Actuals)'!$C$61:$C$203,0)</f>
        <v>67</v>
      </c>
      <c r="S76" s="1">
        <v>75</v>
      </c>
    </row>
    <row r="77" spans="1:19">
      <c r="A77" s="5" t="s">
        <v>70</v>
      </c>
      <c r="B77" s="8">
        <v>0</v>
      </c>
      <c r="C77" s="8">
        <v>0</v>
      </c>
      <c r="D77" s="8">
        <v>0</v>
      </c>
      <c r="E77" s="8">
        <v>136.61000000000001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118.1</v>
      </c>
      <c r="L77" s="8">
        <v>0</v>
      </c>
      <c r="M77" s="8">
        <v>0</v>
      </c>
      <c r="O77" s="8">
        <f t="shared" si="8"/>
        <v>254.71</v>
      </c>
      <c r="R77" s="14">
        <f>MATCH($A77,'[1]Monthly Operations (Actuals)'!$C$61:$C$203,0)</f>
        <v>68</v>
      </c>
      <c r="S77" s="1">
        <v>76</v>
      </c>
    </row>
    <row r="78" spans="1:19">
      <c r="A78" s="5" t="s">
        <v>135</v>
      </c>
      <c r="B78" s="9">
        <v>0</v>
      </c>
      <c r="C78" s="9">
        <v>443.78</v>
      </c>
      <c r="D78" s="9">
        <v>9695.17</v>
      </c>
      <c r="E78" s="9">
        <v>24923.38</v>
      </c>
      <c r="F78" s="9">
        <v>-287.63</v>
      </c>
      <c r="G78" s="9">
        <v>10455.25</v>
      </c>
      <c r="H78" s="9">
        <v>10986.98</v>
      </c>
      <c r="I78" s="9">
        <v>12119.57</v>
      </c>
      <c r="J78" s="9">
        <v>11545.64</v>
      </c>
      <c r="K78" s="9">
        <v>9800.93</v>
      </c>
      <c r="L78" s="9">
        <v>9116.58</v>
      </c>
      <c r="M78" s="9">
        <v>11092.82</v>
      </c>
      <c r="O78" s="16">
        <f t="shared" ref="O78:O79" si="9">SUM(B78:M78)</f>
        <v>109892.47</v>
      </c>
      <c r="R78" s="14"/>
      <c r="S78" s="1">
        <v>77</v>
      </c>
    </row>
    <row r="79" spans="1:19">
      <c r="A79" s="5" t="s">
        <v>20</v>
      </c>
      <c r="B79" s="9">
        <v>0</v>
      </c>
      <c r="C79" s="9">
        <v>443.78</v>
      </c>
      <c r="D79" s="9">
        <v>19286.53</v>
      </c>
      <c r="E79" s="9">
        <v>35567.480000000003</v>
      </c>
      <c r="F79" s="9">
        <v>9949.09</v>
      </c>
      <c r="G79" s="9">
        <v>27904.89</v>
      </c>
      <c r="H79" s="9">
        <v>22231.54</v>
      </c>
      <c r="I79" s="9">
        <v>24186.53</v>
      </c>
      <c r="J79" s="9">
        <v>22542.71</v>
      </c>
      <c r="K79" s="9">
        <v>23474.01</v>
      </c>
      <c r="L79" s="9">
        <v>24097.29</v>
      </c>
      <c r="M79" s="9">
        <v>21289.599999999999</v>
      </c>
      <c r="O79" s="16">
        <f t="shared" si="9"/>
        <v>230973.45</v>
      </c>
      <c r="R79" s="14"/>
      <c r="S79" s="1">
        <v>78</v>
      </c>
    </row>
    <row r="80" spans="1:19">
      <c r="A80" s="5" t="s">
        <v>21</v>
      </c>
      <c r="B80" s="5" t="s">
        <v>13</v>
      </c>
      <c r="C80" s="5" t="s">
        <v>13</v>
      </c>
      <c r="D80" s="5" t="s">
        <v>13</v>
      </c>
      <c r="E80" s="5" t="s">
        <v>13</v>
      </c>
      <c r="F80" s="5" t="s">
        <v>13</v>
      </c>
      <c r="G80" s="5" t="s">
        <v>13</v>
      </c>
      <c r="H80" s="5" t="s">
        <v>13</v>
      </c>
      <c r="I80" s="5" t="s">
        <v>13</v>
      </c>
      <c r="J80" s="5" t="s">
        <v>13</v>
      </c>
      <c r="K80" s="5" t="s">
        <v>13</v>
      </c>
      <c r="L80" s="5" t="s">
        <v>13</v>
      </c>
      <c r="M80" s="5" t="s">
        <v>13</v>
      </c>
      <c r="O80" s="5" t="s">
        <v>13</v>
      </c>
      <c r="R80" s="14"/>
      <c r="S80" s="1">
        <v>79</v>
      </c>
    </row>
    <row r="81" spans="1:19">
      <c r="A81" s="5" t="s">
        <v>136</v>
      </c>
      <c r="B81" s="8">
        <v>0</v>
      </c>
      <c r="C81" s="8">
        <v>0</v>
      </c>
      <c r="D81" s="8">
        <v>90.1</v>
      </c>
      <c r="E81" s="8">
        <v>30.08</v>
      </c>
      <c r="F81" s="8">
        <v>312.5</v>
      </c>
      <c r="G81" s="8">
        <v>199.68</v>
      </c>
      <c r="H81" s="8">
        <v>57.61</v>
      </c>
      <c r="I81" s="8">
        <v>96.39</v>
      </c>
      <c r="J81" s="8">
        <v>102.08</v>
      </c>
      <c r="K81" s="8">
        <v>199.29</v>
      </c>
      <c r="L81" s="8">
        <v>143.91999999999999</v>
      </c>
      <c r="M81" s="8">
        <v>638.73</v>
      </c>
      <c r="O81" s="8">
        <f t="shared" ref="O81:O92" si="10">SUM(B81:M81)</f>
        <v>1870.38</v>
      </c>
      <c r="R81" s="14">
        <f>MATCH($A81,'[1]Monthly Operations (Actuals)'!$C$61:$C$203,0)</f>
        <v>69</v>
      </c>
      <c r="S81" s="1">
        <v>80</v>
      </c>
    </row>
    <row r="82" spans="1:19">
      <c r="A82" s="5" t="s">
        <v>137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2.46</v>
      </c>
      <c r="O82" s="8">
        <f t="shared" si="10"/>
        <v>2.46</v>
      </c>
      <c r="R82" s="14">
        <f>MATCH($A82,'[1]Monthly Operations (Actuals)'!$C$61:$C$203,0)</f>
        <v>70</v>
      </c>
      <c r="S82" s="1">
        <v>81</v>
      </c>
    </row>
    <row r="83" spans="1:19">
      <c r="A83" s="5" t="s">
        <v>138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74.16</v>
      </c>
      <c r="J83" s="8">
        <v>0</v>
      </c>
      <c r="K83" s="8">
        <v>62.01</v>
      </c>
      <c r="L83" s="8">
        <v>0</v>
      </c>
      <c r="M83" s="8">
        <v>0</v>
      </c>
      <c r="O83" s="8">
        <f t="shared" si="10"/>
        <v>136.16999999999999</v>
      </c>
      <c r="R83" s="14">
        <f>MATCH($A83,'[1]Monthly Operations (Actuals)'!$C$61:$C$203,0)</f>
        <v>71</v>
      </c>
      <c r="S83" s="1">
        <v>82</v>
      </c>
    </row>
    <row r="84" spans="1:19">
      <c r="A84" s="5" t="s">
        <v>139</v>
      </c>
      <c r="B84" s="8">
        <v>0</v>
      </c>
      <c r="C84" s="8">
        <v>0</v>
      </c>
      <c r="D84" s="8">
        <v>0</v>
      </c>
      <c r="E84" s="8">
        <v>1299.0899999999999</v>
      </c>
      <c r="F84" s="8">
        <v>0</v>
      </c>
      <c r="G84" s="8">
        <v>0</v>
      </c>
      <c r="H84" s="8">
        <v>958</v>
      </c>
      <c r="I84" s="8">
        <v>1489.1</v>
      </c>
      <c r="J84" s="8">
        <v>898</v>
      </c>
      <c r="K84" s="8">
        <v>3489.9</v>
      </c>
      <c r="L84" s="8">
        <v>3915</v>
      </c>
      <c r="M84" s="8">
        <v>2257</v>
      </c>
      <c r="O84" s="8">
        <f t="shared" si="10"/>
        <v>14306.09</v>
      </c>
      <c r="R84" s="14">
        <f>MATCH($A84,'[1]Monthly Operations (Actuals)'!$C$61:$C$203,0)</f>
        <v>72</v>
      </c>
      <c r="S84" s="1">
        <v>83</v>
      </c>
    </row>
    <row r="85" spans="1:19">
      <c r="A85" s="5" t="s">
        <v>140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45</v>
      </c>
      <c r="H85" s="8">
        <v>0</v>
      </c>
      <c r="I85" s="8">
        <v>45</v>
      </c>
      <c r="J85" s="8">
        <v>0</v>
      </c>
      <c r="K85" s="8">
        <v>0</v>
      </c>
      <c r="L85" s="8">
        <v>0</v>
      </c>
      <c r="M85" s="8">
        <v>0</v>
      </c>
      <c r="O85" s="8">
        <f t="shared" si="10"/>
        <v>90</v>
      </c>
      <c r="R85" s="14">
        <f>MATCH($A85,'[1]Monthly Operations (Actuals)'!$C$61:$C$203,0)</f>
        <v>73</v>
      </c>
      <c r="S85" s="1">
        <v>84</v>
      </c>
    </row>
    <row r="86" spans="1:19">
      <c r="A86" s="5" t="s">
        <v>141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86.44</v>
      </c>
      <c r="L86" s="8">
        <v>0</v>
      </c>
      <c r="M86" s="8">
        <v>50.65</v>
      </c>
      <c r="O86" s="8">
        <f t="shared" si="10"/>
        <v>137.09</v>
      </c>
      <c r="R86" s="14">
        <f>MATCH($A86,'[1]Monthly Operations (Actuals)'!$C$61:$C$203,0)</f>
        <v>74</v>
      </c>
      <c r="S86" s="1">
        <v>85</v>
      </c>
    </row>
    <row r="87" spans="1:19">
      <c r="A87" s="5" t="s">
        <v>142</v>
      </c>
      <c r="B87" s="8">
        <v>0</v>
      </c>
      <c r="C87" s="8">
        <v>-138.21</v>
      </c>
      <c r="D87" s="8">
        <v>211.6</v>
      </c>
      <c r="E87" s="8">
        <v>1563.66</v>
      </c>
      <c r="F87" s="8">
        <v>734.92</v>
      </c>
      <c r="G87" s="8">
        <v>1081.21</v>
      </c>
      <c r="H87" s="8">
        <v>608.45000000000005</v>
      </c>
      <c r="I87" s="8">
        <v>689.79</v>
      </c>
      <c r="J87" s="8">
        <v>570.92999999999995</v>
      </c>
      <c r="K87" s="8">
        <v>605.37</v>
      </c>
      <c r="L87" s="8">
        <v>923.34</v>
      </c>
      <c r="M87" s="8">
        <v>1689.64</v>
      </c>
      <c r="O87" s="8">
        <f t="shared" si="10"/>
        <v>8540.7000000000007</v>
      </c>
      <c r="R87" s="14">
        <f>MATCH($A87,'[1]Monthly Operations (Actuals)'!$C$61:$C$203,0)</f>
        <v>75</v>
      </c>
      <c r="S87" s="1">
        <v>86</v>
      </c>
    </row>
    <row r="88" spans="1:19">
      <c r="A88" s="5" t="s">
        <v>143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1000</v>
      </c>
      <c r="O88" s="8">
        <f t="shared" si="10"/>
        <v>1000</v>
      </c>
      <c r="R88" s="14">
        <f>MATCH($A88,'[1]Monthly Operations (Actuals)'!$C$61:$C$203,0)</f>
        <v>76</v>
      </c>
      <c r="S88" s="1">
        <v>44</v>
      </c>
    </row>
    <row r="89" spans="1:19">
      <c r="A89" s="5" t="s">
        <v>144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145</v>
      </c>
      <c r="M89" s="8">
        <v>0</v>
      </c>
      <c r="O89" s="8">
        <f t="shared" si="10"/>
        <v>145</v>
      </c>
      <c r="R89" s="14">
        <f>MATCH($A89,'[1]Monthly Operations (Actuals)'!$C$61:$C$203,0)</f>
        <v>77</v>
      </c>
      <c r="S89" s="1">
        <v>87</v>
      </c>
    </row>
    <row r="90" spans="1:19">
      <c r="A90" s="5" t="s">
        <v>145</v>
      </c>
      <c r="B90" s="8">
        <v>0</v>
      </c>
      <c r="C90" s="8">
        <v>0</v>
      </c>
      <c r="D90" s="8">
        <v>0</v>
      </c>
      <c r="E90" s="8">
        <v>0</v>
      </c>
      <c r="F90" s="8">
        <v>50.94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O90" s="8">
        <f t="shared" si="10"/>
        <v>50.94</v>
      </c>
      <c r="R90" s="14">
        <f>MATCH($A90,'[1]Monthly Operations (Actuals)'!$C$61:$C$203,0)</f>
        <v>78</v>
      </c>
      <c r="S90" s="1">
        <v>88</v>
      </c>
    </row>
    <row r="91" spans="1:19">
      <c r="A91" s="5" t="s">
        <v>146</v>
      </c>
      <c r="B91" s="8">
        <v>0</v>
      </c>
      <c r="C91" s="8">
        <v>0</v>
      </c>
      <c r="D91" s="8">
        <v>582.86</v>
      </c>
      <c r="E91" s="8">
        <v>582.86</v>
      </c>
      <c r="F91" s="8">
        <v>582.86</v>
      </c>
      <c r="G91" s="8">
        <v>582.86</v>
      </c>
      <c r="H91" s="8">
        <v>582.86</v>
      </c>
      <c r="I91" s="8">
        <v>582.86</v>
      </c>
      <c r="J91" s="8">
        <v>582.86</v>
      </c>
      <c r="K91" s="8">
        <v>582.86</v>
      </c>
      <c r="L91" s="8">
        <v>582.86</v>
      </c>
      <c r="M91" s="8">
        <v>582.86</v>
      </c>
      <c r="O91" s="8">
        <f t="shared" si="10"/>
        <v>5828.5999999999995</v>
      </c>
      <c r="R91" s="14">
        <f>MATCH($A91,'[1]Monthly Operations (Actuals)'!$C$61:$C$203,0)</f>
        <v>79</v>
      </c>
      <c r="S91" s="1">
        <v>89</v>
      </c>
    </row>
    <row r="92" spans="1:19">
      <c r="A92" s="5" t="s">
        <v>147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1070.07</v>
      </c>
      <c r="H92" s="8">
        <v>625.89</v>
      </c>
      <c r="I92" s="8">
        <v>625.89</v>
      </c>
      <c r="J92" s="8">
        <v>625.89</v>
      </c>
      <c r="K92" s="8">
        <v>625.89</v>
      </c>
      <c r="L92" s="8">
        <v>625.89</v>
      </c>
      <c r="M92" s="8">
        <v>625.89</v>
      </c>
      <c r="O92" s="8">
        <f t="shared" si="10"/>
        <v>4825.41</v>
      </c>
      <c r="R92" s="14">
        <f>MATCH($A92,'[1]Monthly Operations (Actuals)'!$C$61:$C$203,0)</f>
        <v>80</v>
      </c>
      <c r="S92" s="1">
        <v>90</v>
      </c>
    </row>
    <row r="93" spans="1:19">
      <c r="A93" s="5" t="s">
        <v>22</v>
      </c>
      <c r="B93" s="9">
        <v>0</v>
      </c>
      <c r="C93" s="9">
        <v>-138.21</v>
      </c>
      <c r="D93" s="9">
        <v>884.56</v>
      </c>
      <c r="E93" s="9">
        <v>3475.69</v>
      </c>
      <c r="F93" s="9">
        <v>1681.22</v>
      </c>
      <c r="G93" s="9">
        <v>2978.82</v>
      </c>
      <c r="H93" s="9">
        <v>2832.81</v>
      </c>
      <c r="I93" s="9">
        <v>3603.19</v>
      </c>
      <c r="J93" s="9">
        <v>2779.76</v>
      </c>
      <c r="K93" s="9">
        <v>5651.76</v>
      </c>
      <c r="L93" s="9">
        <v>6336.01</v>
      </c>
      <c r="M93" s="9">
        <v>6847.23</v>
      </c>
      <c r="O93" s="16">
        <f t="shared" ref="O93" si="11">SUM(B93:M93)</f>
        <v>36932.839999999997</v>
      </c>
      <c r="R93" s="14"/>
      <c r="S93" s="1">
        <v>91</v>
      </c>
    </row>
    <row r="94" spans="1:19">
      <c r="A94" s="5" t="s">
        <v>23</v>
      </c>
      <c r="B94" s="5" t="s">
        <v>13</v>
      </c>
      <c r="C94" s="5" t="s">
        <v>13</v>
      </c>
      <c r="D94" s="5" t="s">
        <v>13</v>
      </c>
      <c r="E94" s="5" t="s">
        <v>13</v>
      </c>
      <c r="F94" s="5" t="s">
        <v>13</v>
      </c>
      <c r="G94" s="5" t="s">
        <v>13</v>
      </c>
      <c r="H94" s="5" t="s">
        <v>13</v>
      </c>
      <c r="I94" s="5" t="s">
        <v>13</v>
      </c>
      <c r="J94" s="5" t="s">
        <v>13</v>
      </c>
      <c r="K94" s="5" t="s">
        <v>13</v>
      </c>
      <c r="L94" s="5" t="s">
        <v>13</v>
      </c>
      <c r="M94" s="5" t="s">
        <v>13</v>
      </c>
      <c r="O94" s="5" t="s">
        <v>13</v>
      </c>
      <c r="R94" s="14"/>
      <c r="S94" s="1">
        <v>98</v>
      </c>
    </row>
    <row r="95" spans="1:19">
      <c r="A95" s="5" t="s">
        <v>148</v>
      </c>
      <c r="B95" s="5" t="s">
        <v>14</v>
      </c>
      <c r="C95" s="5" t="s">
        <v>14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14</v>
      </c>
      <c r="O95" s="5" t="s">
        <v>14</v>
      </c>
      <c r="R95" s="14"/>
      <c r="S95" s="1">
        <v>99</v>
      </c>
    </row>
    <row r="96" spans="1:19">
      <c r="A96" s="5" t="s">
        <v>71</v>
      </c>
      <c r="B96" s="8">
        <v>0</v>
      </c>
      <c r="C96" s="8">
        <v>0</v>
      </c>
      <c r="D96" s="8">
        <v>7235.02</v>
      </c>
      <c r="E96" s="8">
        <v>7663.75</v>
      </c>
      <c r="F96" s="8">
        <v>6950.47</v>
      </c>
      <c r="G96" s="8">
        <v>10529.28</v>
      </c>
      <c r="H96" s="8">
        <v>7763.69</v>
      </c>
      <c r="I96" s="8">
        <v>7048.84</v>
      </c>
      <c r="J96" s="8">
        <v>7540.31</v>
      </c>
      <c r="K96" s="8">
        <v>5483.17</v>
      </c>
      <c r="L96" s="8">
        <v>10869.75</v>
      </c>
      <c r="M96" s="8">
        <v>6436.14</v>
      </c>
      <c r="O96" s="8">
        <f t="shared" ref="O96:O102" si="12">SUM(B96:M96)</f>
        <v>77520.42</v>
      </c>
      <c r="R96" s="14">
        <f>MATCH($A96,'[1]Monthly Operations (Actuals)'!$C$61:$C$203,0)</f>
        <v>81</v>
      </c>
      <c r="S96" s="1">
        <v>93</v>
      </c>
    </row>
    <row r="97" spans="1:19">
      <c r="A97" s="5" t="s">
        <v>72</v>
      </c>
      <c r="B97" s="8">
        <v>0</v>
      </c>
      <c r="C97" s="8">
        <v>0</v>
      </c>
      <c r="D97" s="8">
        <v>0</v>
      </c>
      <c r="E97" s="8">
        <v>0</v>
      </c>
      <c r="F97" s="8">
        <v>917.84</v>
      </c>
      <c r="G97" s="8">
        <v>500</v>
      </c>
      <c r="H97" s="8">
        <v>1046.24</v>
      </c>
      <c r="I97" s="8">
        <v>500</v>
      </c>
      <c r="J97" s="8">
        <v>350</v>
      </c>
      <c r="K97" s="8">
        <v>1529.64</v>
      </c>
      <c r="L97" s="8">
        <v>550</v>
      </c>
      <c r="M97" s="8">
        <v>1150</v>
      </c>
      <c r="O97" s="8">
        <f t="shared" si="12"/>
        <v>6543.72</v>
      </c>
      <c r="R97" s="14">
        <f>MATCH($A97,'[1]Monthly Operations (Actuals)'!$C$61:$C$203,0)</f>
        <v>82</v>
      </c>
      <c r="S97" s="1">
        <v>100</v>
      </c>
    </row>
    <row r="98" spans="1:19">
      <c r="A98" s="5" t="s">
        <v>73</v>
      </c>
      <c r="B98" s="8">
        <v>0</v>
      </c>
      <c r="C98" s="8">
        <v>0</v>
      </c>
      <c r="D98" s="8">
        <v>604.42999999999995</v>
      </c>
      <c r="E98" s="8">
        <v>559.99</v>
      </c>
      <c r="F98" s="8">
        <v>604.39</v>
      </c>
      <c r="G98" s="8">
        <v>807.01</v>
      </c>
      <c r="H98" s="8">
        <v>639.34</v>
      </c>
      <c r="I98" s="8">
        <v>553.59</v>
      </c>
      <c r="J98" s="8">
        <v>581.41999999999996</v>
      </c>
      <c r="K98" s="8">
        <v>632.44000000000005</v>
      </c>
      <c r="L98" s="8">
        <v>802.06</v>
      </c>
      <c r="M98" s="8">
        <v>581.07000000000005</v>
      </c>
      <c r="O98" s="8">
        <f t="shared" si="12"/>
        <v>6365.74</v>
      </c>
      <c r="R98" s="14">
        <f>MATCH($A98,'[1]Monthly Operations (Actuals)'!$C$61:$C$203,0)</f>
        <v>83</v>
      </c>
      <c r="S98" s="1">
        <v>101</v>
      </c>
    </row>
    <row r="99" spans="1:19">
      <c r="A99" s="5" t="s">
        <v>74</v>
      </c>
      <c r="B99" s="8">
        <v>0</v>
      </c>
      <c r="C99" s="8">
        <v>0</v>
      </c>
      <c r="D99" s="8">
        <v>304.36</v>
      </c>
      <c r="E99" s="8">
        <v>299.52999999999997</v>
      </c>
      <c r="F99" s="8">
        <v>339.91</v>
      </c>
      <c r="G99" s="8">
        <v>480.52</v>
      </c>
      <c r="H99" s="8">
        <v>374.79</v>
      </c>
      <c r="I99" s="8">
        <v>333.81</v>
      </c>
      <c r="J99" s="8">
        <v>343.73</v>
      </c>
      <c r="K99" s="8">
        <v>380.32</v>
      </c>
      <c r="L99" s="8">
        <v>484.8</v>
      </c>
      <c r="M99" s="8">
        <v>355.73</v>
      </c>
      <c r="O99" s="8">
        <f t="shared" si="12"/>
        <v>3697.5000000000005</v>
      </c>
      <c r="R99" s="14">
        <f>MATCH($A99,'[1]Monthly Operations (Actuals)'!$C$61:$C$203,0)</f>
        <v>84</v>
      </c>
      <c r="S99" s="1">
        <v>102</v>
      </c>
    </row>
    <row r="100" spans="1:19">
      <c r="A100" s="5" t="s">
        <v>75</v>
      </c>
      <c r="B100" s="8">
        <v>0</v>
      </c>
      <c r="C100" s="8">
        <v>0</v>
      </c>
      <c r="D100" s="8">
        <v>344.11</v>
      </c>
      <c r="E100" s="8">
        <v>732.12</v>
      </c>
      <c r="F100" s="8">
        <v>693.38</v>
      </c>
      <c r="G100" s="8">
        <v>1040.07</v>
      </c>
      <c r="H100" s="8">
        <v>676.72</v>
      </c>
      <c r="I100" s="8">
        <v>719.34</v>
      </c>
      <c r="J100" s="8">
        <v>687.72</v>
      </c>
      <c r="K100" s="8">
        <v>715.48</v>
      </c>
      <c r="L100" s="8">
        <v>1054.77</v>
      </c>
      <c r="M100" s="8">
        <v>693.38</v>
      </c>
      <c r="O100" s="8">
        <f t="shared" si="12"/>
        <v>7357.0900000000011</v>
      </c>
      <c r="R100" s="14">
        <f>MATCH($A100,'[1]Monthly Operations (Actuals)'!$C$61:$C$203,0)</f>
        <v>85</v>
      </c>
      <c r="S100" s="1">
        <v>103</v>
      </c>
    </row>
    <row r="101" spans="1:19">
      <c r="A101" s="5" t="s">
        <v>76</v>
      </c>
      <c r="B101" s="8">
        <v>0</v>
      </c>
      <c r="C101" s="8">
        <v>0</v>
      </c>
      <c r="D101" s="8">
        <v>30</v>
      </c>
      <c r="E101" s="8">
        <v>68.91</v>
      </c>
      <c r="F101" s="8">
        <v>112.93</v>
      </c>
      <c r="G101" s="8">
        <v>285.47000000000003</v>
      </c>
      <c r="H101" s="8">
        <v>172.98</v>
      </c>
      <c r="I101" s="8">
        <v>179.28</v>
      </c>
      <c r="J101" s="8">
        <v>186.01</v>
      </c>
      <c r="K101" s="8">
        <v>129.66</v>
      </c>
      <c r="L101" s="8">
        <v>134.53</v>
      </c>
      <c r="M101" s="8">
        <v>96.91</v>
      </c>
      <c r="O101" s="8">
        <f t="shared" si="12"/>
        <v>1396.68</v>
      </c>
      <c r="R101" s="14">
        <f>MATCH($A101,'[1]Monthly Operations (Actuals)'!$C$61:$C$203,0)</f>
        <v>86</v>
      </c>
      <c r="S101" s="1">
        <v>94</v>
      </c>
    </row>
    <row r="102" spans="1:19">
      <c r="A102" s="5" t="s">
        <v>77</v>
      </c>
      <c r="B102" s="8">
        <v>0</v>
      </c>
      <c r="C102" s="8">
        <v>0</v>
      </c>
      <c r="D102" s="8">
        <v>0</v>
      </c>
      <c r="E102" s="8">
        <v>1692.63</v>
      </c>
      <c r="F102" s="8">
        <v>0</v>
      </c>
      <c r="G102" s="8">
        <v>0</v>
      </c>
      <c r="H102" s="8">
        <v>0</v>
      </c>
      <c r="I102" s="8">
        <v>350.7</v>
      </c>
      <c r="J102" s="8">
        <v>0</v>
      </c>
      <c r="K102" s="8">
        <v>2314.63</v>
      </c>
      <c r="L102" s="8">
        <v>0</v>
      </c>
      <c r="M102" s="8">
        <v>0</v>
      </c>
      <c r="O102" s="8">
        <f t="shared" si="12"/>
        <v>4357.96</v>
      </c>
      <c r="R102" s="14">
        <f>MATCH($A102,'[1]Monthly Operations (Actuals)'!$C$61:$C$203,0)</f>
        <v>44</v>
      </c>
      <c r="S102" s="1">
        <v>104</v>
      </c>
    </row>
    <row r="103" spans="1:19">
      <c r="A103" s="5" t="s">
        <v>149</v>
      </c>
      <c r="B103" s="9">
        <v>0</v>
      </c>
      <c r="C103" s="9">
        <v>0</v>
      </c>
      <c r="D103" s="9">
        <v>8517.92</v>
      </c>
      <c r="E103" s="9">
        <v>11016.93</v>
      </c>
      <c r="F103" s="9">
        <v>9618.92</v>
      </c>
      <c r="G103" s="9">
        <v>13642.35</v>
      </c>
      <c r="H103" s="9">
        <v>10673.76</v>
      </c>
      <c r="I103" s="9">
        <v>9685.56</v>
      </c>
      <c r="J103" s="9">
        <v>9689.19</v>
      </c>
      <c r="K103" s="9">
        <v>11185.34</v>
      </c>
      <c r="L103" s="9">
        <v>13895.91</v>
      </c>
      <c r="M103" s="9">
        <v>9313.23</v>
      </c>
      <c r="O103" s="16">
        <f t="shared" ref="O103" si="13">SUM(B103:M103)</f>
        <v>107239.10999999999</v>
      </c>
      <c r="R103" s="14"/>
      <c r="S103" s="1">
        <v>97</v>
      </c>
    </row>
    <row r="104" spans="1:19">
      <c r="A104" s="5" t="s">
        <v>150</v>
      </c>
      <c r="B104" s="5" t="s">
        <v>14</v>
      </c>
      <c r="C104" s="5" t="s">
        <v>14</v>
      </c>
      <c r="D104" s="5" t="s">
        <v>14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5" t="s">
        <v>14</v>
      </c>
      <c r="O104" s="5" t="s">
        <v>14</v>
      </c>
      <c r="R104" s="14"/>
      <c r="S104" s="1">
        <v>105</v>
      </c>
    </row>
    <row r="105" spans="1:19">
      <c r="A105" s="5" t="s">
        <v>78</v>
      </c>
      <c r="B105" s="8">
        <v>0</v>
      </c>
      <c r="C105" s="8">
        <v>1.3599999999999999</v>
      </c>
      <c r="D105" s="8">
        <v>0</v>
      </c>
      <c r="E105" s="8">
        <v>0</v>
      </c>
      <c r="F105" s="8">
        <v>1844</v>
      </c>
      <c r="G105" s="8">
        <v>94.2</v>
      </c>
      <c r="H105" s="8">
        <v>304.05</v>
      </c>
      <c r="I105" s="8">
        <v>47.1</v>
      </c>
      <c r="J105" s="8">
        <v>0</v>
      </c>
      <c r="K105" s="8">
        <v>235.5</v>
      </c>
      <c r="L105" s="8">
        <v>94.2</v>
      </c>
      <c r="M105" s="8">
        <v>94.2</v>
      </c>
      <c r="O105" s="8">
        <f t="shared" ref="O105:O142" si="14">SUM(B105:M105)</f>
        <v>2714.6099999999997</v>
      </c>
      <c r="R105" s="14">
        <f>MATCH($A105,'[1]Monthly Operations (Actuals)'!$C$61:$C$203,0)</f>
        <v>87</v>
      </c>
      <c r="S105" s="1">
        <v>106</v>
      </c>
    </row>
    <row r="106" spans="1:19">
      <c r="A106" s="5" t="s">
        <v>79</v>
      </c>
      <c r="B106" s="8">
        <v>0</v>
      </c>
      <c r="C106" s="8">
        <v>0</v>
      </c>
      <c r="D106" s="8">
        <v>0</v>
      </c>
      <c r="E106" s="8">
        <v>0</v>
      </c>
      <c r="F106" s="8">
        <v>189.23</v>
      </c>
      <c r="G106" s="8">
        <v>87.91</v>
      </c>
      <c r="H106" s="8">
        <v>0</v>
      </c>
      <c r="I106" s="8">
        <v>44.47</v>
      </c>
      <c r="J106" s="8">
        <v>0</v>
      </c>
      <c r="K106" s="8">
        <v>16.36</v>
      </c>
      <c r="L106" s="8">
        <v>0</v>
      </c>
      <c r="M106" s="8">
        <v>10.99</v>
      </c>
      <c r="O106" s="8">
        <f t="shared" si="14"/>
        <v>348.96000000000004</v>
      </c>
      <c r="R106" s="14">
        <f>MATCH($A106,'[1]Monthly Operations (Actuals)'!$C$61:$C$203,0)</f>
        <v>88</v>
      </c>
      <c r="S106" s="1">
        <v>95</v>
      </c>
    </row>
    <row r="107" spans="1:19">
      <c r="A107" s="5" t="s">
        <v>80</v>
      </c>
      <c r="B107" s="8">
        <v>0</v>
      </c>
      <c r="C107" s="8">
        <v>0</v>
      </c>
      <c r="D107" s="8">
        <v>0</v>
      </c>
      <c r="E107" s="8">
        <v>141.36000000000001</v>
      </c>
      <c r="F107" s="8">
        <v>86.88</v>
      </c>
      <c r="G107" s="8">
        <v>456.77</v>
      </c>
      <c r="H107" s="8">
        <v>86.3</v>
      </c>
      <c r="I107" s="8">
        <v>230.89</v>
      </c>
      <c r="J107" s="8">
        <v>95.56</v>
      </c>
      <c r="K107" s="8">
        <v>115.68</v>
      </c>
      <c r="L107" s="8">
        <v>71.849999999999994</v>
      </c>
      <c r="M107" s="8">
        <v>47.78</v>
      </c>
      <c r="O107" s="8">
        <f t="shared" si="14"/>
        <v>1333.07</v>
      </c>
      <c r="R107" s="14">
        <f>MATCH($A107,'[1]Monthly Operations (Actuals)'!$C$61:$C$203,0)</f>
        <v>89</v>
      </c>
      <c r="S107" s="1">
        <v>107</v>
      </c>
    </row>
    <row r="108" spans="1:19">
      <c r="A108" s="5" t="s">
        <v>81</v>
      </c>
      <c r="B108" s="8">
        <v>0</v>
      </c>
      <c r="C108" s="8">
        <v>0</v>
      </c>
      <c r="D108" s="8">
        <v>83.55</v>
      </c>
      <c r="E108" s="8">
        <v>0</v>
      </c>
      <c r="F108" s="8">
        <v>83.54</v>
      </c>
      <c r="G108" s="8">
        <v>0</v>
      </c>
      <c r="H108" s="8">
        <v>114.13</v>
      </c>
      <c r="I108" s="8">
        <v>0</v>
      </c>
      <c r="J108" s="8">
        <v>298.08999999999997</v>
      </c>
      <c r="K108" s="8">
        <v>61.94</v>
      </c>
      <c r="L108" s="8">
        <v>0</v>
      </c>
      <c r="M108" s="8">
        <v>0</v>
      </c>
      <c r="O108" s="8">
        <f t="shared" si="14"/>
        <v>641.25</v>
      </c>
      <c r="R108" s="14">
        <f>MATCH($A108,'[1]Monthly Operations (Actuals)'!$C$61:$C$203,0)</f>
        <v>90</v>
      </c>
      <c r="S108" s="1">
        <v>108</v>
      </c>
    </row>
    <row r="109" spans="1:19">
      <c r="A109" s="5" t="s">
        <v>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45</v>
      </c>
      <c r="M109" s="8">
        <v>0</v>
      </c>
      <c r="O109" s="8">
        <f t="shared" si="14"/>
        <v>45</v>
      </c>
      <c r="R109" s="14">
        <f>MATCH($A109,'[1]Monthly Operations (Actuals)'!$C$61:$C$203,0)</f>
        <v>91</v>
      </c>
      <c r="S109" s="1">
        <v>109</v>
      </c>
    </row>
    <row r="110" spans="1:19">
      <c r="A110" s="5" t="s">
        <v>83</v>
      </c>
      <c r="B110" s="8">
        <v>0</v>
      </c>
      <c r="C110" s="8">
        <v>0</v>
      </c>
      <c r="D110" s="8">
        <v>41.06</v>
      </c>
      <c r="E110" s="8">
        <v>0</v>
      </c>
      <c r="F110" s="8">
        <v>382.94</v>
      </c>
      <c r="G110" s="8">
        <v>58.29</v>
      </c>
      <c r="H110" s="8">
        <v>76.41</v>
      </c>
      <c r="I110" s="8">
        <v>0</v>
      </c>
      <c r="J110" s="8">
        <v>184.44</v>
      </c>
      <c r="K110" s="8">
        <v>139</v>
      </c>
      <c r="L110" s="8">
        <v>80.81</v>
      </c>
      <c r="M110" s="8">
        <v>0</v>
      </c>
      <c r="O110" s="8">
        <f t="shared" si="14"/>
        <v>962.95</v>
      </c>
      <c r="R110" s="14">
        <f>MATCH($A110,'[1]Monthly Operations (Actuals)'!$C$61:$C$203,0)</f>
        <v>98</v>
      </c>
      <c r="S110" s="1">
        <v>96</v>
      </c>
    </row>
    <row r="111" spans="1:19">
      <c r="A111" s="5" t="s">
        <v>84</v>
      </c>
      <c r="B111" s="8">
        <v>0</v>
      </c>
      <c r="C111" s="8">
        <v>0</v>
      </c>
      <c r="D111" s="8">
        <v>0</v>
      </c>
      <c r="E111" s="8">
        <v>320</v>
      </c>
      <c r="F111" s="8">
        <v>450</v>
      </c>
      <c r="G111" s="8">
        <v>0</v>
      </c>
      <c r="H111" s="8">
        <v>0</v>
      </c>
      <c r="I111" s="8">
        <v>750</v>
      </c>
      <c r="J111" s="8">
        <v>230</v>
      </c>
      <c r="K111" s="8">
        <v>1050</v>
      </c>
      <c r="L111" s="8">
        <v>1650</v>
      </c>
      <c r="M111" s="8">
        <v>600</v>
      </c>
      <c r="O111" s="8">
        <f t="shared" si="14"/>
        <v>5050</v>
      </c>
      <c r="R111" s="14">
        <f>MATCH($A111,'[1]Monthly Operations (Actuals)'!$C$61:$C$203,0)</f>
        <v>99</v>
      </c>
      <c r="S111" s="1">
        <v>110</v>
      </c>
    </row>
    <row r="112" spans="1:19">
      <c r="A112" s="5" t="s">
        <v>85</v>
      </c>
      <c r="B112" s="8">
        <v>0</v>
      </c>
      <c r="C112" s="8">
        <v>0</v>
      </c>
      <c r="D112" s="8">
        <v>0</v>
      </c>
      <c r="E112" s="8">
        <v>0</v>
      </c>
      <c r="F112" s="8">
        <v>66.900000000000006</v>
      </c>
      <c r="G112" s="8">
        <v>0</v>
      </c>
      <c r="H112" s="8">
        <v>81.73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O112" s="8">
        <f t="shared" si="14"/>
        <v>148.63</v>
      </c>
      <c r="R112" s="14">
        <f>MATCH($A112,'[1]Monthly Operations (Actuals)'!$C$61:$C$203,0)</f>
        <v>93</v>
      </c>
      <c r="S112" s="1">
        <v>111</v>
      </c>
    </row>
    <row r="113" spans="1:19">
      <c r="A113" s="5" t="s">
        <v>86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28.67</v>
      </c>
      <c r="O113" s="8">
        <f t="shared" si="14"/>
        <v>28.67</v>
      </c>
      <c r="R113" s="14">
        <f>MATCH($A113,'[1]Monthly Operations (Actuals)'!$C$61:$C$203,0)</f>
        <v>100</v>
      </c>
      <c r="S113" s="1">
        <v>113</v>
      </c>
    </row>
    <row r="114" spans="1:19">
      <c r="A114" s="5" t="s">
        <v>87</v>
      </c>
      <c r="B114" s="8">
        <v>0</v>
      </c>
      <c r="C114" s="8">
        <v>0</v>
      </c>
      <c r="D114" s="8">
        <v>142.16999999999999</v>
      </c>
      <c r="E114" s="8">
        <v>0</v>
      </c>
      <c r="F114" s="8">
        <v>0</v>
      </c>
      <c r="G114" s="8">
        <v>27.34</v>
      </c>
      <c r="H114" s="8">
        <v>176.98</v>
      </c>
      <c r="I114" s="8">
        <v>326.49</v>
      </c>
      <c r="J114" s="8">
        <v>111.08</v>
      </c>
      <c r="K114" s="8">
        <v>191.81</v>
      </c>
      <c r="L114" s="8">
        <v>769</v>
      </c>
      <c r="M114" s="8">
        <v>73.959999999999994</v>
      </c>
      <c r="O114" s="8">
        <f t="shared" si="14"/>
        <v>1818.8300000000002</v>
      </c>
      <c r="R114" s="14">
        <f>MATCH($A114,'[1]Monthly Operations (Actuals)'!$C$61:$C$203,0)</f>
        <v>101</v>
      </c>
      <c r="S114" s="1">
        <v>114</v>
      </c>
    </row>
    <row r="115" spans="1:19">
      <c r="A115" s="5" t="s">
        <v>88</v>
      </c>
      <c r="B115" s="8">
        <v>0</v>
      </c>
      <c r="C115" s="8">
        <v>0</v>
      </c>
      <c r="D115" s="8">
        <v>0</v>
      </c>
      <c r="E115" s="8">
        <v>369.46</v>
      </c>
      <c r="F115" s="8">
        <v>0</v>
      </c>
      <c r="G115" s="8">
        <v>0</v>
      </c>
      <c r="H115" s="8">
        <v>145.77000000000001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O115" s="8">
        <f t="shared" si="14"/>
        <v>515.23</v>
      </c>
      <c r="R115" s="14">
        <f>MATCH($A115,'[1]Monthly Operations (Actuals)'!$C$61:$C$203,0)</f>
        <v>102</v>
      </c>
      <c r="S115" s="1">
        <v>115</v>
      </c>
    </row>
    <row r="116" spans="1:19">
      <c r="A116" s="5" t="s">
        <v>89</v>
      </c>
      <c r="B116" s="8">
        <v>0</v>
      </c>
      <c r="C116" s="8">
        <v>0</v>
      </c>
      <c r="D116" s="8">
        <v>0</v>
      </c>
      <c r="E116" s="8">
        <v>260.98</v>
      </c>
      <c r="F116" s="8">
        <v>883.5</v>
      </c>
      <c r="G116" s="8">
        <v>29.24</v>
      </c>
      <c r="H116" s="8">
        <v>117.06</v>
      </c>
      <c r="I116" s="8">
        <v>0</v>
      </c>
      <c r="J116" s="8">
        <v>0</v>
      </c>
      <c r="K116" s="8">
        <v>73.319999999999993</v>
      </c>
      <c r="L116" s="8">
        <v>0</v>
      </c>
      <c r="M116" s="8">
        <v>42.36</v>
      </c>
      <c r="O116" s="8">
        <f t="shared" si="14"/>
        <v>1406.4599999999998</v>
      </c>
      <c r="R116" s="14">
        <f>MATCH($A116,'[1]Monthly Operations (Actuals)'!$C$61:$C$203,0)</f>
        <v>103</v>
      </c>
      <c r="S116" s="1">
        <v>116</v>
      </c>
    </row>
    <row r="117" spans="1:19">
      <c r="A117" s="5" t="s">
        <v>90</v>
      </c>
      <c r="B117" s="8">
        <v>0</v>
      </c>
      <c r="C117" s="8">
        <v>0</v>
      </c>
      <c r="D117" s="8">
        <v>0</v>
      </c>
      <c r="E117" s="8">
        <v>175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O117" s="8">
        <f t="shared" si="14"/>
        <v>175</v>
      </c>
      <c r="R117" s="14">
        <f>MATCH($A117,'[1]Monthly Operations (Actuals)'!$C$61:$C$203,0)</f>
        <v>94</v>
      </c>
      <c r="S117" s="1">
        <v>117</v>
      </c>
    </row>
    <row r="118" spans="1:19">
      <c r="A118" s="5" t="s">
        <v>91</v>
      </c>
      <c r="B118" s="8">
        <v>0</v>
      </c>
      <c r="C118" s="8">
        <v>0</v>
      </c>
      <c r="D118" s="8">
        <v>8.9700000000000006</v>
      </c>
      <c r="E118" s="8">
        <v>355.03</v>
      </c>
      <c r="F118" s="8">
        <v>14.06</v>
      </c>
      <c r="G118" s="8">
        <v>0</v>
      </c>
      <c r="H118" s="8">
        <v>154.30000000000001</v>
      </c>
      <c r="I118" s="8">
        <v>293.3</v>
      </c>
      <c r="J118" s="8">
        <v>5.73</v>
      </c>
      <c r="K118" s="8">
        <v>152.05000000000001</v>
      </c>
      <c r="L118" s="8">
        <v>0</v>
      </c>
      <c r="M118" s="8">
        <v>263.18</v>
      </c>
      <c r="O118" s="8">
        <f t="shared" si="14"/>
        <v>1246.6200000000001</v>
      </c>
      <c r="R118" s="14">
        <f>MATCH($A118,'[1]Monthly Operations (Actuals)'!$C$61:$C$203,0)</f>
        <v>104</v>
      </c>
      <c r="S118" s="1">
        <v>118</v>
      </c>
    </row>
    <row r="119" spans="1:19">
      <c r="A119" s="5" t="s">
        <v>92</v>
      </c>
      <c r="B119" s="8">
        <v>0</v>
      </c>
      <c r="C119" s="8">
        <v>0</v>
      </c>
      <c r="D119" s="8">
        <v>0</v>
      </c>
      <c r="E119" s="8">
        <v>291.57</v>
      </c>
      <c r="F119" s="8">
        <v>236.28</v>
      </c>
      <c r="G119" s="8">
        <v>0</v>
      </c>
      <c r="H119" s="8">
        <v>0</v>
      </c>
      <c r="I119" s="8">
        <v>225</v>
      </c>
      <c r="J119" s="8">
        <v>0</v>
      </c>
      <c r="K119" s="8">
        <v>0</v>
      </c>
      <c r="L119" s="8">
        <v>0</v>
      </c>
      <c r="M119" s="8">
        <v>0</v>
      </c>
      <c r="O119" s="8">
        <f t="shared" si="14"/>
        <v>752.85</v>
      </c>
      <c r="R119" s="14">
        <f>MATCH($A119,'[1]Monthly Operations (Actuals)'!$C$61:$C$203,0)</f>
        <v>97</v>
      </c>
      <c r="S119" s="1">
        <v>119</v>
      </c>
    </row>
    <row r="120" spans="1:19">
      <c r="A120" s="5" t="s">
        <v>93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135</v>
      </c>
      <c r="J120" s="8">
        <v>502.89</v>
      </c>
      <c r="K120" s="8">
        <v>50</v>
      </c>
      <c r="L120" s="8">
        <v>0</v>
      </c>
      <c r="M120" s="8">
        <v>0</v>
      </c>
      <c r="O120" s="8">
        <f t="shared" si="14"/>
        <v>687.89</v>
      </c>
      <c r="R120" s="14">
        <f>MATCH($A120,'[1]Monthly Operations (Actuals)'!$C$61:$C$203,0)</f>
        <v>105</v>
      </c>
      <c r="S120" s="1">
        <v>120</v>
      </c>
    </row>
    <row r="121" spans="1:19">
      <c r="A121" s="5" t="s">
        <v>94</v>
      </c>
      <c r="B121" s="8">
        <v>0</v>
      </c>
      <c r="C121" s="8">
        <v>0</v>
      </c>
      <c r="D121" s="8">
        <v>5.45</v>
      </c>
      <c r="E121" s="8">
        <v>0</v>
      </c>
      <c r="F121" s="8">
        <v>163.88</v>
      </c>
      <c r="G121" s="8">
        <v>0</v>
      </c>
      <c r="H121" s="8">
        <v>33.700000000000003</v>
      </c>
      <c r="I121" s="8">
        <v>309.07</v>
      </c>
      <c r="J121" s="8">
        <v>28.66</v>
      </c>
      <c r="K121" s="8">
        <v>8.57</v>
      </c>
      <c r="L121" s="8">
        <v>0</v>
      </c>
      <c r="M121" s="8">
        <v>3.01</v>
      </c>
      <c r="O121" s="8">
        <f t="shared" si="14"/>
        <v>552.33999999999992</v>
      </c>
      <c r="R121" s="14">
        <f>MATCH($A121,'[1]Monthly Operations (Actuals)'!$C$61:$C$203,0)</f>
        <v>106</v>
      </c>
      <c r="S121" s="1">
        <v>121</v>
      </c>
    </row>
    <row r="122" spans="1:19">
      <c r="A122" s="5" t="s">
        <v>95</v>
      </c>
      <c r="B122" s="8">
        <v>0</v>
      </c>
      <c r="C122" s="8">
        <v>0</v>
      </c>
      <c r="D122" s="8">
        <v>0</v>
      </c>
      <c r="E122" s="8">
        <v>0</v>
      </c>
      <c r="F122" s="8">
        <v>80.3</v>
      </c>
      <c r="G122" s="8">
        <v>19.149999999999999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O122" s="8">
        <f t="shared" si="14"/>
        <v>99.449999999999989</v>
      </c>
      <c r="R122" s="14">
        <f>MATCH($A122,'[1]Monthly Operations (Actuals)'!$C$61:$C$203,0)</f>
        <v>95</v>
      </c>
      <c r="S122" s="1">
        <v>122</v>
      </c>
    </row>
    <row r="123" spans="1:19">
      <c r="A123" s="5" t="s">
        <v>96</v>
      </c>
      <c r="B123" s="8">
        <v>0</v>
      </c>
      <c r="C123" s="8">
        <v>0</v>
      </c>
      <c r="D123" s="8">
        <v>0</v>
      </c>
      <c r="E123" s="8">
        <v>0</v>
      </c>
      <c r="F123" s="8">
        <v>519.01</v>
      </c>
      <c r="G123" s="8">
        <v>185</v>
      </c>
      <c r="H123" s="8">
        <v>0</v>
      </c>
      <c r="I123" s="8">
        <v>450</v>
      </c>
      <c r="J123" s="8">
        <v>3210</v>
      </c>
      <c r="K123" s="8">
        <v>690</v>
      </c>
      <c r="L123" s="8">
        <v>150</v>
      </c>
      <c r="M123" s="8">
        <v>0</v>
      </c>
      <c r="O123" s="8">
        <f t="shared" si="14"/>
        <v>5204.01</v>
      </c>
      <c r="R123" s="14">
        <f>MATCH($A123,'[1]Monthly Operations (Actuals)'!$C$61:$C$203,0)</f>
        <v>107</v>
      </c>
      <c r="S123" s="1">
        <v>124</v>
      </c>
    </row>
    <row r="124" spans="1:19">
      <c r="A124" s="5" t="s">
        <v>97</v>
      </c>
      <c r="B124" s="8">
        <v>0</v>
      </c>
      <c r="C124" s="8">
        <v>0</v>
      </c>
      <c r="D124" s="8">
        <v>0</v>
      </c>
      <c r="E124" s="8">
        <v>130.79</v>
      </c>
      <c r="F124" s="8">
        <v>66.040000000000006</v>
      </c>
      <c r="G124" s="8">
        <v>66.13</v>
      </c>
      <c r="H124" s="8">
        <v>250.91</v>
      </c>
      <c r="I124" s="8">
        <v>294.07</v>
      </c>
      <c r="J124" s="8">
        <v>181.89</v>
      </c>
      <c r="K124" s="8">
        <v>0</v>
      </c>
      <c r="L124" s="8">
        <v>49.75</v>
      </c>
      <c r="M124" s="8">
        <v>49.63</v>
      </c>
      <c r="O124" s="8">
        <f t="shared" si="14"/>
        <v>1089.21</v>
      </c>
      <c r="R124" s="14">
        <f>MATCH($A124,'[1]Monthly Operations (Actuals)'!$C$61:$C$203,0)</f>
        <v>108</v>
      </c>
      <c r="S124" s="1">
        <v>125</v>
      </c>
    </row>
    <row r="125" spans="1:19">
      <c r="A125" s="5" t="s">
        <v>98</v>
      </c>
      <c r="B125" s="8">
        <v>0</v>
      </c>
      <c r="C125" s="8">
        <v>0</v>
      </c>
      <c r="D125" s="8">
        <v>0</v>
      </c>
      <c r="E125" s="8">
        <v>195.57</v>
      </c>
      <c r="F125" s="8">
        <v>41.04</v>
      </c>
      <c r="G125" s="8">
        <v>255.23</v>
      </c>
      <c r="H125" s="8">
        <v>157.75</v>
      </c>
      <c r="I125" s="8">
        <v>0</v>
      </c>
      <c r="J125" s="8">
        <v>194.06</v>
      </c>
      <c r="K125" s="8">
        <v>101.73</v>
      </c>
      <c r="L125" s="8">
        <v>0</v>
      </c>
      <c r="M125" s="8">
        <v>182.42</v>
      </c>
      <c r="O125" s="8">
        <f t="shared" si="14"/>
        <v>1127.8</v>
      </c>
      <c r="R125" s="14">
        <f>MATCH($A125,'[1]Monthly Operations (Actuals)'!$C$61:$C$203,0)</f>
        <v>109</v>
      </c>
      <c r="S125" s="1">
        <v>126</v>
      </c>
    </row>
    <row r="126" spans="1:19">
      <c r="A126" s="5" t="s">
        <v>99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120.51</v>
      </c>
      <c r="J126" s="8">
        <v>87.31</v>
      </c>
      <c r="K126" s="8">
        <v>50.56</v>
      </c>
      <c r="L126" s="8">
        <v>0</v>
      </c>
      <c r="M126" s="8">
        <v>0</v>
      </c>
      <c r="O126" s="8">
        <f t="shared" si="14"/>
        <v>258.38</v>
      </c>
      <c r="R126" s="14">
        <f>MATCH($A126,'[1]Monthly Operations (Actuals)'!$C$61:$C$203,0)</f>
        <v>96</v>
      </c>
      <c r="S126" s="1">
        <v>127</v>
      </c>
    </row>
    <row r="127" spans="1:19">
      <c r="A127" s="5" t="s">
        <v>100</v>
      </c>
      <c r="B127" s="8">
        <v>0</v>
      </c>
      <c r="C127" s="8">
        <v>0</v>
      </c>
      <c r="D127" s="8">
        <v>-12.46</v>
      </c>
      <c r="E127" s="8">
        <v>65.489999999999995</v>
      </c>
      <c r="F127" s="8">
        <v>206.72</v>
      </c>
      <c r="G127" s="8">
        <v>121.58</v>
      </c>
      <c r="H127" s="8">
        <v>255.33</v>
      </c>
      <c r="I127" s="8">
        <v>1509.97</v>
      </c>
      <c r="J127" s="8">
        <v>46.56</v>
      </c>
      <c r="K127" s="8">
        <v>150.05000000000001</v>
      </c>
      <c r="L127" s="8">
        <v>-20</v>
      </c>
      <c r="M127" s="8">
        <v>111.87</v>
      </c>
      <c r="O127" s="8">
        <f t="shared" si="14"/>
        <v>2435.11</v>
      </c>
      <c r="R127" s="14">
        <f>MATCH($A127,'[1]Monthly Operations (Actuals)'!$C$61:$C$203,0)</f>
        <v>110</v>
      </c>
      <c r="S127" s="1">
        <v>128</v>
      </c>
    </row>
    <row r="128" spans="1:19">
      <c r="A128" s="5" t="s">
        <v>101</v>
      </c>
      <c r="B128" s="8">
        <v>0</v>
      </c>
      <c r="C128" s="8">
        <v>96.06</v>
      </c>
      <c r="D128" s="8">
        <v>2500</v>
      </c>
      <c r="E128" s="8">
        <v>2500</v>
      </c>
      <c r="F128" s="8">
        <v>2500</v>
      </c>
      <c r="G128" s="8">
        <v>2509.6999999999998</v>
      </c>
      <c r="H128" s="8">
        <v>2548.16</v>
      </c>
      <c r="I128" s="8">
        <v>2500</v>
      </c>
      <c r="J128" s="8">
        <v>2650</v>
      </c>
      <c r="K128" s="8">
        <v>2650</v>
      </c>
      <c r="L128" s="8">
        <v>2650</v>
      </c>
      <c r="M128" s="8">
        <v>2677.2</v>
      </c>
      <c r="O128" s="8">
        <f t="shared" si="14"/>
        <v>25781.119999999999</v>
      </c>
      <c r="R128" s="14">
        <f>MATCH($A128,'[1]Monthly Operations (Actuals)'!$C$61:$C$203,0)</f>
        <v>111</v>
      </c>
      <c r="S128" s="1">
        <v>129</v>
      </c>
    </row>
    <row r="129" spans="1:19">
      <c r="A129" s="5" t="s">
        <v>102</v>
      </c>
      <c r="B129" s="8">
        <v>0</v>
      </c>
      <c r="C129" s="8">
        <v>0</v>
      </c>
      <c r="D129" s="8">
        <v>0</v>
      </c>
      <c r="E129" s="8">
        <v>200</v>
      </c>
      <c r="F129" s="8">
        <v>0</v>
      </c>
      <c r="G129" s="8">
        <v>707.57</v>
      </c>
      <c r="H129" s="8">
        <v>807.23</v>
      </c>
      <c r="I129" s="8">
        <v>819</v>
      </c>
      <c r="J129" s="8">
        <v>665.82</v>
      </c>
      <c r="K129" s="8">
        <v>928.2</v>
      </c>
      <c r="L129" s="8">
        <v>657.38</v>
      </c>
      <c r="M129" s="8">
        <v>1390.69</v>
      </c>
      <c r="O129" s="8">
        <f t="shared" si="14"/>
        <v>6175.8900000000012</v>
      </c>
      <c r="R129" s="14">
        <f>MATCH($A129,'[1]Monthly Operations (Actuals)'!$C$61:$C$203,0)</f>
        <v>113</v>
      </c>
      <c r="S129" s="1">
        <v>132</v>
      </c>
    </row>
    <row r="130" spans="1:19">
      <c r="A130" s="5" t="s">
        <v>103</v>
      </c>
      <c r="B130" s="8">
        <v>0</v>
      </c>
      <c r="C130" s="8">
        <v>0</v>
      </c>
      <c r="D130" s="8">
        <v>0</v>
      </c>
      <c r="E130" s="8">
        <v>0</v>
      </c>
      <c r="F130" s="8">
        <v>280</v>
      </c>
      <c r="G130" s="8">
        <v>125.75</v>
      </c>
      <c r="H130" s="8">
        <v>496.5</v>
      </c>
      <c r="I130" s="8">
        <v>65.52</v>
      </c>
      <c r="J130" s="8">
        <v>65.52</v>
      </c>
      <c r="K130" s="8">
        <v>86.5</v>
      </c>
      <c r="L130" s="8">
        <v>218.4</v>
      </c>
      <c r="M130" s="8">
        <v>66.989999999999995</v>
      </c>
      <c r="O130" s="8">
        <f t="shared" si="14"/>
        <v>1405.18</v>
      </c>
      <c r="R130" s="14">
        <f>MATCH($A130,'[1]Monthly Operations (Actuals)'!$C$61:$C$203,0)</f>
        <v>114</v>
      </c>
      <c r="S130" s="1">
        <v>133</v>
      </c>
    </row>
    <row r="131" spans="1:19">
      <c r="A131" s="5" t="s">
        <v>104</v>
      </c>
      <c r="B131" s="8">
        <v>0</v>
      </c>
      <c r="C131" s="8">
        <v>0</v>
      </c>
      <c r="D131" s="8">
        <v>62.54</v>
      </c>
      <c r="E131" s="8">
        <v>29.62</v>
      </c>
      <c r="F131" s="8">
        <v>150.27000000000001</v>
      </c>
      <c r="G131" s="8">
        <v>0</v>
      </c>
      <c r="H131" s="8">
        <v>392.88</v>
      </c>
      <c r="I131" s="8">
        <v>0</v>
      </c>
      <c r="J131" s="8">
        <v>0</v>
      </c>
      <c r="K131" s="8">
        <v>324.31</v>
      </c>
      <c r="L131" s="8">
        <v>0</v>
      </c>
      <c r="M131" s="8">
        <v>0</v>
      </c>
      <c r="O131" s="8">
        <f t="shared" si="14"/>
        <v>959.61999999999989</v>
      </c>
      <c r="R131" s="14">
        <f>MATCH($A131,'[1]Monthly Operations (Actuals)'!$C$61:$C$203,0)</f>
        <v>115</v>
      </c>
      <c r="S131" s="1">
        <v>134</v>
      </c>
    </row>
    <row r="132" spans="1:19">
      <c r="A132" s="5" t="s">
        <v>105</v>
      </c>
      <c r="B132" s="8">
        <v>0</v>
      </c>
      <c r="C132" s="8">
        <v>0</v>
      </c>
      <c r="D132" s="8">
        <v>0</v>
      </c>
      <c r="E132" s="8">
        <v>0</v>
      </c>
      <c r="F132" s="8">
        <v>475</v>
      </c>
      <c r="G132" s="8">
        <v>0</v>
      </c>
      <c r="H132" s="8">
        <v>0</v>
      </c>
      <c r="I132" s="8">
        <v>1425</v>
      </c>
      <c r="J132" s="8">
        <v>0</v>
      </c>
      <c r="K132" s="8">
        <v>0</v>
      </c>
      <c r="L132" s="8">
        <v>0</v>
      </c>
      <c r="M132" s="8">
        <v>0</v>
      </c>
      <c r="O132" s="8">
        <f t="shared" si="14"/>
        <v>1900</v>
      </c>
      <c r="R132" s="14">
        <f>MATCH($A132,'[1]Monthly Operations (Actuals)'!$C$61:$C$203,0)</f>
        <v>116</v>
      </c>
      <c r="S132" s="1">
        <v>135</v>
      </c>
    </row>
    <row r="133" spans="1:19">
      <c r="A133" s="5" t="s">
        <v>106</v>
      </c>
      <c r="B133" s="8">
        <v>0</v>
      </c>
      <c r="C133" s="8">
        <v>0</v>
      </c>
      <c r="D133" s="8">
        <v>0</v>
      </c>
      <c r="E133" s="8">
        <v>103.09</v>
      </c>
      <c r="F133" s="8">
        <v>0</v>
      </c>
      <c r="G133" s="8">
        <v>0</v>
      </c>
      <c r="H133" s="8">
        <v>500.69</v>
      </c>
      <c r="I133" s="8">
        <v>219.85</v>
      </c>
      <c r="J133" s="8">
        <v>0</v>
      </c>
      <c r="K133" s="8">
        <v>462.32</v>
      </c>
      <c r="L133" s="8">
        <v>0</v>
      </c>
      <c r="M133" s="8">
        <v>35.380000000000003</v>
      </c>
      <c r="O133" s="8">
        <f t="shared" si="14"/>
        <v>1321.3300000000002</v>
      </c>
      <c r="R133" s="14">
        <f>MATCH($A133,'[1]Monthly Operations (Actuals)'!$C$61:$C$203,0)</f>
        <v>117</v>
      </c>
      <c r="S133" s="1">
        <v>136</v>
      </c>
    </row>
    <row r="134" spans="1:19">
      <c r="A134" s="5" t="s">
        <v>107</v>
      </c>
      <c r="B134" s="8">
        <v>0</v>
      </c>
      <c r="C134" s="8">
        <v>8.39</v>
      </c>
      <c r="D134" s="8">
        <v>-13</v>
      </c>
      <c r="E134" s="8">
        <v>637</v>
      </c>
      <c r="F134" s="8">
        <v>371.93</v>
      </c>
      <c r="G134" s="8">
        <v>793</v>
      </c>
      <c r="H134" s="8">
        <v>915</v>
      </c>
      <c r="I134" s="8">
        <v>96</v>
      </c>
      <c r="J134" s="8">
        <v>54</v>
      </c>
      <c r="K134" s="8">
        <v>-221</v>
      </c>
      <c r="L134" s="8">
        <v>1606</v>
      </c>
      <c r="M134" s="8">
        <v>1676.69</v>
      </c>
      <c r="O134" s="8">
        <f t="shared" si="14"/>
        <v>5924.01</v>
      </c>
      <c r="R134" s="14">
        <f>MATCH($A134,'[1]Monthly Operations (Actuals)'!$C$61:$C$203,0)</f>
        <v>118</v>
      </c>
      <c r="S134" s="1">
        <v>137</v>
      </c>
    </row>
    <row r="135" spans="1:19">
      <c r="A135" s="5" t="s">
        <v>108</v>
      </c>
      <c r="B135" s="8">
        <v>0</v>
      </c>
      <c r="C135" s="8">
        <v>0</v>
      </c>
      <c r="D135" s="8">
        <v>0</v>
      </c>
      <c r="E135" s="8">
        <v>0</v>
      </c>
      <c r="F135" s="8">
        <v>529</v>
      </c>
      <c r="G135" s="8">
        <v>348</v>
      </c>
      <c r="H135" s="8">
        <v>1387</v>
      </c>
      <c r="I135" s="8">
        <v>0</v>
      </c>
      <c r="J135" s="8">
        <v>1280</v>
      </c>
      <c r="K135" s="8">
        <v>497</v>
      </c>
      <c r="L135" s="8">
        <v>229</v>
      </c>
      <c r="M135" s="8">
        <v>0</v>
      </c>
      <c r="O135" s="8">
        <f t="shared" si="14"/>
        <v>4270</v>
      </c>
      <c r="R135" s="14">
        <f>MATCH($A135,'[1]Monthly Operations (Actuals)'!$C$61:$C$203,0)</f>
        <v>119</v>
      </c>
      <c r="S135" s="1">
        <v>138</v>
      </c>
    </row>
    <row r="136" spans="1:19">
      <c r="A136" s="5" t="s">
        <v>109</v>
      </c>
      <c r="B136" s="8">
        <v>0</v>
      </c>
      <c r="C136" s="8">
        <v>0</v>
      </c>
      <c r="D136" s="8">
        <v>229.76</v>
      </c>
      <c r="E136" s="8">
        <v>107.4</v>
      </c>
      <c r="F136" s="8">
        <v>613.66999999999996</v>
      </c>
      <c r="G136" s="8">
        <v>244.3</v>
      </c>
      <c r="H136" s="8">
        <v>948.67</v>
      </c>
      <c r="I136" s="8">
        <v>1549.02</v>
      </c>
      <c r="J136" s="8">
        <v>354.64</v>
      </c>
      <c r="K136" s="8">
        <v>252.14</v>
      </c>
      <c r="L136" s="8">
        <v>219.9</v>
      </c>
      <c r="M136" s="8">
        <v>77.69</v>
      </c>
      <c r="O136" s="8">
        <f t="shared" si="14"/>
        <v>4597.1899999999987</v>
      </c>
      <c r="R136" s="14">
        <f>MATCH($A136,'[1]Monthly Operations (Actuals)'!$C$61:$C$203,0)</f>
        <v>120</v>
      </c>
      <c r="S136" s="1">
        <v>139</v>
      </c>
    </row>
    <row r="137" spans="1:19">
      <c r="A137" s="5" t="s">
        <v>110</v>
      </c>
      <c r="B137" s="8">
        <v>0</v>
      </c>
      <c r="C137" s="8">
        <v>0</v>
      </c>
      <c r="D137" s="8">
        <v>0</v>
      </c>
      <c r="E137" s="8">
        <v>0</v>
      </c>
      <c r="F137" s="8">
        <v>281.91000000000003</v>
      </c>
      <c r="G137" s="8">
        <v>0</v>
      </c>
      <c r="H137" s="8">
        <v>309.38</v>
      </c>
      <c r="I137" s="8">
        <v>634.65</v>
      </c>
      <c r="J137" s="8">
        <v>0</v>
      </c>
      <c r="K137" s="8">
        <v>207.28</v>
      </c>
      <c r="L137" s="8">
        <v>0</v>
      </c>
      <c r="M137" s="8">
        <v>262.45</v>
      </c>
      <c r="O137" s="8">
        <f t="shared" si="14"/>
        <v>1695.67</v>
      </c>
      <c r="R137" s="14">
        <f>MATCH($A137,'[1]Monthly Operations (Actuals)'!$C$61:$C$203,0)</f>
        <v>121</v>
      </c>
      <c r="S137" s="1">
        <v>140</v>
      </c>
    </row>
    <row r="138" spans="1:19">
      <c r="A138" s="5" t="s">
        <v>111</v>
      </c>
      <c r="B138" s="8">
        <v>0</v>
      </c>
      <c r="C138" s="8">
        <v>0</v>
      </c>
      <c r="D138" s="8">
        <v>0</v>
      </c>
      <c r="E138" s="8">
        <v>508.29</v>
      </c>
      <c r="F138" s="8">
        <v>324.69</v>
      </c>
      <c r="G138" s="8">
        <v>195.38</v>
      </c>
      <c r="H138" s="8">
        <v>0</v>
      </c>
      <c r="I138" s="8">
        <v>0</v>
      </c>
      <c r="J138" s="8">
        <v>251.14</v>
      </c>
      <c r="K138" s="8">
        <v>302.82</v>
      </c>
      <c r="L138" s="8">
        <v>222.59</v>
      </c>
      <c r="M138" s="8">
        <v>21.71</v>
      </c>
      <c r="O138" s="8">
        <f t="shared" si="14"/>
        <v>1826.62</v>
      </c>
      <c r="R138" s="14">
        <f>MATCH($A138,'[1]Monthly Operations (Actuals)'!$C$61:$C$203,0)</f>
        <v>122</v>
      </c>
      <c r="S138" s="1">
        <v>141</v>
      </c>
    </row>
    <row r="139" spans="1:19">
      <c r="A139" s="5" t="s">
        <v>112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86.28</v>
      </c>
      <c r="H139" s="8">
        <v>172.56</v>
      </c>
      <c r="I139" s="8">
        <v>86.28</v>
      </c>
      <c r="J139" s="8">
        <v>86.28</v>
      </c>
      <c r="K139" s="8">
        <v>0</v>
      </c>
      <c r="L139" s="8">
        <v>86.28</v>
      </c>
      <c r="M139" s="8">
        <v>172.56</v>
      </c>
      <c r="O139" s="8">
        <f t="shared" si="14"/>
        <v>690.24</v>
      </c>
      <c r="R139" s="14">
        <f>MATCH($A139,'[1]Monthly Operations (Actuals)'!$C$61:$C$203,0)</f>
        <v>124</v>
      </c>
      <c r="S139" s="1">
        <v>142</v>
      </c>
    </row>
    <row r="140" spans="1:19">
      <c r="A140" s="5" t="s">
        <v>113</v>
      </c>
      <c r="B140" s="8">
        <v>0</v>
      </c>
      <c r="C140" s="8">
        <v>0</v>
      </c>
      <c r="D140" s="8">
        <v>0</v>
      </c>
      <c r="E140" s="8">
        <v>387.88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543.63</v>
      </c>
      <c r="O140" s="8">
        <f t="shared" si="14"/>
        <v>931.51</v>
      </c>
      <c r="R140" s="14">
        <f>MATCH($A140,'[1]Monthly Operations (Actuals)'!$C$61:$C$203,0)</f>
        <v>125</v>
      </c>
      <c r="S140" s="1">
        <v>143</v>
      </c>
    </row>
    <row r="141" spans="1:19">
      <c r="A141" s="5" t="s">
        <v>114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170</v>
      </c>
      <c r="H141" s="8">
        <v>145</v>
      </c>
      <c r="I141" s="8">
        <v>3162.55</v>
      </c>
      <c r="J141" s="8">
        <v>0</v>
      </c>
      <c r="K141" s="8">
        <v>0</v>
      </c>
      <c r="L141" s="8">
        <v>0</v>
      </c>
      <c r="M141" s="8">
        <v>0</v>
      </c>
      <c r="O141" s="8">
        <f t="shared" si="14"/>
        <v>3477.55</v>
      </c>
      <c r="R141" s="14">
        <f>MATCH($A141,'[1]Monthly Operations (Actuals)'!$C$61:$C$203,0)</f>
        <v>126</v>
      </c>
    </row>
    <row r="142" spans="1:19">
      <c r="A142" s="5" t="s">
        <v>115</v>
      </c>
      <c r="B142" s="8">
        <v>0</v>
      </c>
      <c r="C142" s="8">
        <v>0</v>
      </c>
      <c r="D142" s="8">
        <v>0</v>
      </c>
      <c r="E142" s="8">
        <v>14.66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O142" s="8">
        <f t="shared" si="14"/>
        <v>14.66</v>
      </c>
      <c r="R142" s="14">
        <f>MATCH($A142,'[1]Monthly Operations (Actuals)'!$C$61:$C$203,0)</f>
        <v>127</v>
      </c>
    </row>
    <row r="143" spans="1:19">
      <c r="A143" s="5" t="s">
        <v>151</v>
      </c>
      <c r="B143" s="9">
        <v>0</v>
      </c>
      <c r="C143" s="9">
        <v>105.81</v>
      </c>
      <c r="D143" s="9">
        <v>3048.04</v>
      </c>
      <c r="E143" s="9">
        <v>6793.19</v>
      </c>
      <c r="F143" s="9">
        <v>10840.79</v>
      </c>
      <c r="G143" s="9">
        <v>6580.82</v>
      </c>
      <c r="H143" s="9">
        <v>10577.49</v>
      </c>
      <c r="I143" s="9">
        <v>15293.74</v>
      </c>
      <c r="J143" s="9">
        <v>10583.67</v>
      </c>
      <c r="K143" s="9">
        <v>8576.14</v>
      </c>
      <c r="L143" s="9">
        <v>8780.16</v>
      </c>
      <c r="M143" s="9">
        <v>8433.06</v>
      </c>
      <c r="O143" s="16">
        <f t="shared" ref="O143:O144" si="15">SUM(B143:M143)</f>
        <v>89612.91</v>
      </c>
      <c r="R143" s="14"/>
    </row>
    <row r="144" spans="1:19">
      <c r="A144" s="5" t="s">
        <v>23</v>
      </c>
      <c r="B144" s="9">
        <v>0</v>
      </c>
      <c r="C144" s="9">
        <v>105.81</v>
      </c>
      <c r="D144" s="9">
        <v>11565.96</v>
      </c>
      <c r="E144" s="9">
        <v>17810.12</v>
      </c>
      <c r="F144" s="9">
        <v>20459.71</v>
      </c>
      <c r="G144" s="9">
        <v>20223.169999999998</v>
      </c>
      <c r="H144" s="9">
        <v>21251.25</v>
      </c>
      <c r="I144" s="9">
        <v>24979.3</v>
      </c>
      <c r="J144" s="9">
        <v>20272.86</v>
      </c>
      <c r="K144" s="9">
        <v>19761.48</v>
      </c>
      <c r="L144" s="9">
        <v>22676.07</v>
      </c>
      <c r="M144" s="9">
        <v>17746.29</v>
      </c>
      <c r="O144" s="16">
        <f t="shared" si="15"/>
        <v>196852.02000000002</v>
      </c>
      <c r="R144" s="14"/>
    </row>
    <row r="145" spans="1:18">
      <c r="A145" s="5" t="s">
        <v>24</v>
      </c>
      <c r="B145" s="5" t="s">
        <v>13</v>
      </c>
      <c r="C145" s="5" t="s">
        <v>13</v>
      </c>
      <c r="D145" s="5" t="s">
        <v>13</v>
      </c>
      <c r="E145" s="5" t="s">
        <v>13</v>
      </c>
      <c r="F145" s="5" t="s">
        <v>13</v>
      </c>
      <c r="G145" s="5" t="s">
        <v>13</v>
      </c>
      <c r="H145" s="5" t="s">
        <v>13</v>
      </c>
      <c r="I145" s="5" t="s">
        <v>13</v>
      </c>
      <c r="J145" s="5" t="s">
        <v>13</v>
      </c>
      <c r="K145" s="5" t="s">
        <v>13</v>
      </c>
      <c r="L145" s="5" t="s">
        <v>13</v>
      </c>
      <c r="M145" s="5" t="s">
        <v>13</v>
      </c>
      <c r="O145" s="5" t="s">
        <v>13</v>
      </c>
      <c r="R145" s="14"/>
    </row>
    <row r="146" spans="1:18">
      <c r="A146" s="5" t="s">
        <v>152</v>
      </c>
      <c r="B146" s="8">
        <v>0</v>
      </c>
      <c r="C146" s="8">
        <v>0</v>
      </c>
      <c r="D146" s="8">
        <v>0</v>
      </c>
      <c r="E146" s="8">
        <v>35</v>
      </c>
      <c r="F146" s="8">
        <v>340</v>
      </c>
      <c r="G146" s="8">
        <v>255</v>
      </c>
      <c r="H146" s="8">
        <v>275</v>
      </c>
      <c r="I146" s="8">
        <v>455</v>
      </c>
      <c r="J146" s="8">
        <v>55</v>
      </c>
      <c r="K146" s="8">
        <v>580</v>
      </c>
      <c r="L146" s="8">
        <v>100</v>
      </c>
      <c r="M146" s="8">
        <v>185</v>
      </c>
      <c r="O146" s="8">
        <f t="shared" ref="O146:O150" si="16">SUM(B146:M146)</f>
        <v>2280</v>
      </c>
      <c r="R146" s="14">
        <f>MATCH($A146,'[1]Monthly Operations (Actuals)'!$C$61:$C$203,0)</f>
        <v>128</v>
      </c>
    </row>
    <row r="147" spans="1:18">
      <c r="A147" s="5" t="s">
        <v>153</v>
      </c>
      <c r="B147" s="8">
        <v>0</v>
      </c>
      <c r="C147" s="8">
        <v>0</v>
      </c>
      <c r="D147" s="8">
        <v>0</v>
      </c>
      <c r="E147" s="8">
        <v>435</v>
      </c>
      <c r="F147" s="8">
        <v>1195</v>
      </c>
      <c r="G147" s="8">
        <v>0</v>
      </c>
      <c r="H147" s="8">
        <v>0</v>
      </c>
      <c r="I147" s="8">
        <v>0</v>
      </c>
      <c r="J147" s="8">
        <v>1075</v>
      </c>
      <c r="K147" s="8">
        <v>2065</v>
      </c>
      <c r="L147" s="8">
        <v>770</v>
      </c>
      <c r="M147" s="8">
        <v>710</v>
      </c>
      <c r="O147" s="8">
        <f t="shared" si="16"/>
        <v>6250</v>
      </c>
      <c r="R147" s="14">
        <f>MATCH($A147,'[1]Monthly Operations (Actuals)'!$C$61:$C$203,0)</f>
        <v>129</v>
      </c>
    </row>
    <row r="148" spans="1:18">
      <c r="A148" s="5" t="s">
        <v>154</v>
      </c>
      <c r="B148" s="8">
        <v>0</v>
      </c>
      <c r="C148" s="8">
        <v>0</v>
      </c>
      <c r="D148" s="8">
        <v>0</v>
      </c>
      <c r="E148" s="8">
        <v>0</v>
      </c>
      <c r="F148" s="8">
        <v>475</v>
      </c>
      <c r="G148" s="8">
        <v>950</v>
      </c>
      <c r="H148" s="8">
        <v>750</v>
      </c>
      <c r="I148" s="8">
        <v>1275</v>
      </c>
      <c r="J148" s="8">
        <v>575</v>
      </c>
      <c r="K148" s="8">
        <v>0</v>
      </c>
      <c r="L148" s="8">
        <v>325</v>
      </c>
      <c r="M148" s="8">
        <v>400</v>
      </c>
      <c r="O148" s="8">
        <f t="shared" si="16"/>
        <v>4750</v>
      </c>
      <c r="R148" s="14">
        <f>MATCH($A148,'[1]Monthly Operations (Actuals)'!$C$61:$C$203,0)</f>
        <v>132</v>
      </c>
    </row>
    <row r="149" spans="1:18">
      <c r="A149" s="5" t="s">
        <v>155</v>
      </c>
      <c r="B149" s="8">
        <v>0</v>
      </c>
      <c r="C149" s="8">
        <v>0</v>
      </c>
      <c r="D149" s="8">
        <v>0</v>
      </c>
      <c r="E149" s="8">
        <v>1181.02</v>
      </c>
      <c r="F149" s="8">
        <v>0</v>
      </c>
      <c r="G149" s="8">
        <v>0</v>
      </c>
      <c r="H149" s="8">
        <v>-212.37</v>
      </c>
      <c r="I149" s="8">
        <v>747.61</v>
      </c>
      <c r="J149" s="8">
        <v>1099.3800000000001</v>
      </c>
      <c r="K149" s="8">
        <v>0</v>
      </c>
      <c r="L149" s="8">
        <v>14.07</v>
      </c>
      <c r="M149" s="8">
        <v>0</v>
      </c>
      <c r="O149" s="8">
        <f t="shared" si="16"/>
        <v>2829.7100000000005</v>
      </c>
      <c r="R149" s="14">
        <f>MATCH($A149,'[1]Monthly Operations (Actuals)'!$C$61:$C$203,0)</f>
        <v>133</v>
      </c>
    </row>
    <row r="150" spans="1:18">
      <c r="A150" s="5" t="s">
        <v>156</v>
      </c>
      <c r="B150" s="8">
        <v>0</v>
      </c>
      <c r="C150" s="8">
        <v>0</v>
      </c>
      <c r="D150" s="8">
        <v>0</v>
      </c>
      <c r="E150" s="8">
        <v>337.44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O150" s="8">
        <f t="shared" si="16"/>
        <v>337.44</v>
      </c>
      <c r="R150" s="14">
        <f>MATCH($A150,'[1]Monthly Operations (Actuals)'!$C$61:$C$203,0)</f>
        <v>134</v>
      </c>
    </row>
    <row r="151" spans="1:18">
      <c r="A151" s="5" t="s">
        <v>25</v>
      </c>
      <c r="B151" s="9">
        <v>0</v>
      </c>
      <c r="C151" s="9">
        <v>0</v>
      </c>
      <c r="D151" s="9">
        <v>0</v>
      </c>
      <c r="E151" s="9">
        <v>1988.46</v>
      </c>
      <c r="F151" s="9">
        <v>2010</v>
      </c>
      <c r="G151" s="9">
        <v>1205</v>
      </c>
      <c r="H151" s="9">
        <v>812.63</v>
      </c>
      <c r="I151" s="9">
        <v>2477.61</v>
      </c>
      <c r="J151" s="9">
        <v>2804.38</v>
      </c>
      <c r="K151" s="9">
        <v>2645</v>
      </c>
      <c r="L151" s="9">
        <v>1209.07</v>
      </c>
      <c r="M151" s="9">
        <v>1295</v>
      </c>
      <c r="O151" s="16">
        <f t="shared" ref="O151" si="17">SUM(B151:M151)</f>
        <v>16447.150000000001</v>
      </c>
      <c r="R151" s="14"/>
    </row>
    <row r="152" spans="1:18">
      <c r="A152" s="5" t="s">
        <v>26</v>
      </c>
      <c r="B152" s="5" t="s">
        <v>13</v>
      </c>
      <c r="C152" s="5" t="s">
        <v>13</v>
      </c>
      <c r="D152" s="5" t="s">
        <v>13</v>
      </c>
      <c r="E152" s="5" t="s">
        <v>13</v>
      </c>
      <c r="F152" s="5" t="s">
        <v>13</v>
      </c>
      <c r="G152" s="5" t="s">
        <v>13</v>
      </c>
      <c r="H152" s="5" t="s">
        <v>13</v>
      </c>
      <c r="I152" s="5" t="s">
        <v>13</v>
      </c>
      <c r="J152" s="5" t="s">
        <v>13</v>
      </c>
      <c r="K152" s="5" t="s">
        <v>13</v>
      </c>
      <c r="L152" s="5" t="s">
        <v>13</v>
      </c>
      <c r="M152" s="5" t="s">
        <v>13</v>
      </c>
      <c r="O152" s="5" t="s">
        <v>13</v>
      </c>
      <c r="R152" s="14"/>
    </row>
    <row r="153" spans="1:18">
      <c r="A153" s="5" t="s">
        <v>157</v>
      </c>
      <c r="B153" s="8">
        <v>0</v>
      </c>
      <c r="C153" s="8">
        <v>-776.44</v>
      </c>
      <c r="D153" s="8">
        <v>8050</v>
      </c>
      <c r="E153" s="8">
        <v>-2756.48</v>
      </c>
      <c r="F153" s="8">
        <v>18875.34</v>
      </c>
      <c r="G153" s="8">
        <v>8737.2900000000009</v>
      </c>
      <c r="H153" s="8">
        <v>8488.44</v>
      </c>
      <c r="I153" s="8">
        <v>8423.34</v>
      </c>
      <c r="J153" s="8">
        <v>8519.94</v>
      </c>
      <c r="K153" s="8">
        <v>8423.34</v>
      </c>
      <c r="L153" s="8">
        <v>8508.39</v>
      </c>
      <c r="M153" s="8">
        <v>8568.24</v>
      </c>
      <c r="O153" s="8">
        <f t="shared" ref="O153:O159" si="18">SUM(B153:M153)</f>
        <v>83061.400000000009</v>
      </c>
      <c r="R153" s="14">
        <f>MATCH($A153,'[1]Monthly Operations (Actuals)'!$C$61:$C$203,0)</f>
        <v>135</v>
      </c>
    </row>
    <row r="154" spans="1:18">
      <c r="A154" s="5" t="s">
        <v>158</v>
      </c>
      <c r="B154" s="8">
        <v>0</v>
      </c>
      <c r="C154" s="8">
        <v>0</v>
      </c>
      <c r="D154" s="8">
        <v>1155</v>
      </c>
      <c r="E154" s="8">
        <v>733.66</v>
      </c>
      <c r="F154" s="8">
        <v>337.83</v>
      </c>
      <c r="G154" s="8">
        <v>841.88</v>
      </c>
      <c r="H154" s="8">
        <v>995.9</v>
      </c>
      <c r="I154" s="8">
        <v>1367.25</v>
      </c>
      <c r="J154" s="8">
        <v>1250.3399999999999</v>
      </c>
      <c r="K154" s="8">
        <v>1317</v>
      </c>
      <c r="L154" s="8">
        <v>1074.56</v>
      </c>
      <c r="M154" s="8">
        <v>755</v>
      </c>
      <c r="O154" s="8">
        <f t="shared" si="18"/>
        <v>9828.42</v>
      </c>
      <c r="R154" s="14">
        <f>MATCH($A154,'[1]Monthly Operations (Actuals)'!$C$61:$C$203,0)</f>
        <v>136</v>
      </c>
    </row>
    <row r="155" spans="1:18">
      <c r="A155" s="5" t="s">
        <v>159</v>
      </c>
      <c r="B155" s="8">
        <v>0</v>
      </c>
      <c r="C155" s="8">
        <v>0</v>
      </c>
      <c r="D155" s="8">
        <v>485.76</v>
      </c>
      <c r="E155" s="8">
        <v>530.04</v>
      </c>
      <c r="F155" s="8">
        <v>60.91</v>
      </c>
      <c r="G155" s="8">
        <v>452.73</v>
      </c>
      <c r="H155" s="8">
        <v>794.56</v>
      </c>
      <c r="I155" s="8">
        <v>1468.41</v>
      </c>
      <c r="J155" s="8">
        <v>1835.67</v>
      </c>
      <c r="K155" s="8">
        <v>1518.7</v>
      </c>
      <c r="L155" s="8">
        <v>566.29999999999995</v>
      </c>
      <c r="M155" s="8">
        <v>470.36</v>
      </c>
      <c r="O155" s="8">
        <f t="shared" si="18"/>
        <v>8183.44</v>
      </c>
      <c r="R155" s="14">
        <f>MATCH($A155,'[1]Monthly Operations (Actuals)'!$C$61:$C$203,0)</f>
        <v>137</v>
      </c>
    </row>
    <row r="156" spans="1:18">
      <c r="A156" s="5" t="s">
        <v>160</v>
      </c>
      <c r="B156" s="8">
        <v>0</v>
      </c>
      <c r="C156" s="8">
        <v>0</v>
      </c>
      <c r="D156" s="8">
        <v>170</v>
      </c>
      <c r="E156" s="8">
        <v>209.65</v>
      </c>
      <c r="F156" s="8">
        <v>158.69999999999999</v>
      </c>
      <c r="G156" s="8">
        <v>119.79</v>
      </c>
      <c r="H156" s="8">
        <v>128.80000000000001</v>
      </c>
      <c r="I156" s="8">
        <v>107</v>
      </c>
      <c r="J156" s="8">
        <v>98.94</v>
      </c>
      <c r="K156" s="8">
        <v>97.72</v>
      </c>
      <c r="L156" s="8">
        <v>143.94</v>
      </c>
      <c r="M156" s="8">
        <v>188.86</v>
      </c>
      <c r="O156" s="8">
        <f t="shared" si="18"/>
        <v>1423.4</v>
      </c>
      <c r="R156" s="14">
        <f>MATCH($A156,'[1]Monthly Operations (Actuals)'!$C$61:$C$203,0)</f>
        <v>138</v>
      </c>
    </row>
    <row r="157" spans="1:18">
      <c r="A157" s="5" t="s">
        <v>161</v>
      </c>
      <c r="B157" s="8">
        <v>0</v>
      </c>
      <c r="C157" s="8">
        <v>0</v>
      </c>
      <c r="D157" s="8">
        <v>613.33000000000004</v>
      </c>
      <c r="E157" s="8">
        <v>623.61</v>
      </c>
      <c r="F157" s="8">
        <v>1243.1300000000001</v>
      </c>
      <c r="G157" s="8">
        <v>1317.9</v>
      </c>
      <c r="H157" s="8">
        <v>1107.51</v>
      </c>
      <c r="I157" s="8">
        <v>1391.01</v>
      </c>
      <c r="J157" s="8">
        <v>1317.95</v>
      </c>
      <c r="K157" s="8">
        <v>1323.59</v>
      </c>
      <c r="L157" s="8">
        <v>926.88</v>
      </c>
      <c r="M157" s="8">
        <v>1322.99</v>
      </c>
      <c r="O157" s="8">
        <f t="shared" si="18"/>
        <v>11187.9</v>
      </c>
      <c r="R157" s="14">
        <f>MATCH($A157,'[1]Monthly Operations (Actuals)'!$C$61:$C$203,0)</f>
        <v>139</v>
      </c>
    </row>
    <row r="158" spans="1:18">
      <c r="A158" s="5" t="s">
        <v>162</v>
      </c>
      <c r="B158" s="8">
        <v>0</v>
      </c>
      <c r="C158" s="8">
        <v>0</v>
      </c>
      <c r="D158" s="8">
        <v>2852</v>
      </c>
      <c r="E158" s="8">
        <v>3202.94</v>
      </c>
      <c r="F158" s="8">
        <v>4380.66</v>
      </c>
      <c r="G158" s="8">
        <v>2473.52</v>
      </c>
      <c r="H158" s="8">
        <v>3414.53</v>
      </c>
      <c r="I158" s="8">
        <v>2757.61</v>
      </c>
      <c r="J158" s="8">
        <v>2757.61</v>
      </c>
      <c r="K158" s="8">
        <v>2757.61</v>
      </c>
      <c r="L158" s="8">
        <v>2757.61</v>
      </c>
      <c r="M158" s="8">
        <v>2757.61</v>
      </c>
      <c r="O158" s="8">
        <f t="shared" si="18"/>
        <v>30111.700000000004</v>
      </c>
      <c r="R158" s="14">
        <f>MATCH($A158,'[1]Monthly Operations (Actuals)'!$C$61:$C$203,0)</f>
        <v>140</v>
      </c>
    </row>
    <row r="159" spans="1:18">
      <c r="A159" s="5" t="s">
        <v>163</v>
      </c>
      <c r="B159" s="8">
        <v>0</v>
      </c>
      <c r="C159" s="8">
        <v>0</v>
      </c>
      <c r="D159" s="8">
        <v>4354.67</v>
      </c>
      <c r="E159" s="8">
        <v>2401.71</v>
      </c>
      <c r="F159" s="8">
        <v>5672.06</v>
      </c>
      <c r="G159" s="8">
        <v>3831.29</v>
      </c>
      <c r="H159" s="8">
        <v>4196.53</v>
      </c>
      <c r="I159" s="8">
        <v>5331.69</v>
      </c>
      <c r="J159" s="8">
        <v>5191.24</v>
      </c>
      <c r="K159" s="8">
        <v>4261.82</v>
      </c>
      <c r="L159" s="8">
        <v>4689.25</v>
      </c>
      <c r="M159" s="8">
        <v>3052.54</v>
      </c>
      <c r="O159" s="8">
        <f t="shared" si="18"/>
        <v>42982.799999999996</v>
      </c>
      <c r="R159" s="14">
        <f>MATCH($A159,'[1]Monthly Operations (Actuals)'!$C$61:$C$203,0)</f>
        <v>141</v>
      </c>
    </row>
    <row r="160" spans="1:18">
      <c r="A160" s="5" t="s">
        <v>27</v>
      </c>
      <c r="B160" s="9">
        <v>0</v>
      </c>
      <c r="C160" s="9">
        <v>-776.44</v>
      </c>
      <c r="D160" s="9">
        <v>17680.759999999998</v>
      </c>
      <c r="E160" s="9">
        <v>4945.13</v>
      </c>
      <c r="F160" s="9">
        <v>30728.63</v>
      </c>
      <c r="G160" s="9">
        <v>17774.400000000001</v>
      </c>
      <c r="H160" s="9">
        <v>19126.27</v>
      </c>
      <c r="I160" s="9">
        <v>20846.310000000001</v>
      </c>
      <c r="J160" s="9">
        <v>20971.69</v>
      </c>
      <c r="K160" s="9">
        <v>19699.78</v>
      </c>
      <c r="L160" s="9">
        <v>18666.93</v>
      </c>
      <c r="M160" s="9">
        <v>17115.599999999999</v>
      </c>
      <c r="O160" s="16">
        <f t="shared" ref="O160" si="19">SUM(B160:M160)</f>
        <v>186779.06</v>
      </c>
      <c r="R160" s="14"/>
    </row>
    <row r="161" spans="1:18">
      <c r="A161" s="5" t="s">
        <v>28</v>
      </c>
      <c r="B161" s="5" t="s">
        <v>13</v>
      </c>
      <c r="C161" s="5" t="s">
        <v>13</v>
      </c>
      <c r="D161" s="5" t="s">
        <v>13</v>
      </c>
      <c r="E161" s="5" t="s">
        <v>13</v>
      </c>
      <c r="F161" s="5" t="s">
        <v>13</v>
      </c>
      <c r="G161" s="5" t="s">
        <v>13</v>
      </c>
      <c r="H161" s="5" t="s">
        <v>13</v>
      </c>
      <c r="I161" s="5" t="s">
        <v>13</v>
      </c>
      <c r="J161" s="5" t="s">
        <v>13</v>
      </c>
      <c r="K161" s="5" t="s">
        <v>13</v>
      </c>
      <c r="L161" s="5" t="s">
        <v>13</v>
      </c>
      <c r="M161" s="5" t="s">
        <v>13</v>
      </c>
      <c r="O161" s="5" t="s">
        <v>13</v>
      </c>
      <c r="R161" s="14"/>
    </row>
    <row r="162" spans="1:18">
      <c r="A162" s="5" t="s">
        <v>164</v>
      </c>
      <c r="B162" s="8">
        <v>0</v>
      </c>
      <c r="C162" s="8">
        <v>801.68</v>
      </c>
      <c r="D162" s="8">
        <v>8675.58</v>
      </c>
      <c r="E162" s="8">
        <v>8675.58</v>
      </c>
      <c r="F162" s="8">
        <v>8675.58</v>
      </c>
      <c r="G162" s="8">
        <v>8675.58</v>
      </c>
      <c r="H162" s="8">
        <v>8675.58</v>
      </c>
      <c r="I162" s="8">
        <v>8675.58</v>
      </c>
      <c r="J162" s="8">
        <v>8675.58</v>
      </c>
      <c r="K162" s="8">
        <v>8675.58</v>
      </c>
      <c r="L162" s="8">
        <v>10139.040000000001</v>
      </c>
      <c r="M162" s="8">
        <v>8796.02</v>
      </c>
      <c r="O162" s="8">
        <f t="shared" ref="O162:O163" si="20">SUM(B162:M162)</f>
        <v>89141.380000000019</v>
      </c>
      <c r="R162" s="14">
        <f>MATCH($A162,'[1]Monthly Operations (Actuals)'!$C$61:$C$203,0)</f>
        <v>142</v>
      </c>
    </row>
    <row r="163" spans="1:18">
      <c r="A163" s="5" t="s">
        <v>165</v>
      </c>
      <c r="B163" s="8">
        <v>0</v>
      </c>
      <c r="C163" s="8">
        <v>295.97000000000003</v>
      </c>
      <c r="D163" s="8">
        <v>3997.67</v>
      </c>
      <c r="E163" s="8">
        <v>3997.67</v>
      </c>
      <c r="F163" s="8">
        <v>3997.67</v>
      </c>
      <c r="G163" s="8">
        <v>3997.67</v>
      </c>
      <c r="H163" s="8">
        <v>3997.67</v>
      </c>
      <c r="I163" s="8">
        <v>3997.67</v>
      </c>
      <c r="J163" s="8">
        <v>3997.67</v>
      </c>
      <c r="K163" s="8">
        <v>3997.67</v>
      </c>
      <c r="L163" s="8">
        <v>3997.67</v>
      </c>
      <c r="M163" s="8">
        <v>4743</v>
      </c>
      <c r="O163" s="8">
        <f t="shared" si="20"/>
        <v>41017.999999999993</v>
      </c>
      <c r="R163" s="14">
        <f>MATCH($A163,'[1]Monthly Operations (Actuals)'!$C$61:$C$203,0)</f>
        <v>143</v>
      </c>
    </row>
    <row r="164" spans="1:18">
      <c r="A164" s="5" t="s">
        <v>29</v>
      </c>
      <c r="B164" s="9">
        <v>0</v>
      </c>
      <c r="C164" s="9">
        <v>1097.6500000000001</v>
      </c>
      <c r="D164" s="9">
        <v>12673.25</v>
      </c>
      <c r="E164" s="9">
        <v>12673.25</v>
      </c>
      <c r="F164" s="9">
        <v>12673.25</v>
      </c>
      <c r="G164" s="9">
        <v>12673.25</v>
      </c>
      <c r="H164" s="9">
        <v>12673.25</v>
      </c>
      <c r="I164" s="9">
        <v>12673.25</v>
      </c>
      <c r="J164" s="9">
        <v>12673.25</v>
      </c>
      <c r="K164" s="9">
        <v>12673.25</v>
      </c>
      <c r="L164" s="9">
        <v>14136.71</v>
      </c>
      <c r="M164" s="9">
        <v>13539.02</v>
      </c>
      <c r="O164" s="16">
        <f t="shared" ref="O164" si="21">SUM(B164:M164)</f>
        <v>130159.37999999999</v>
      </c>
      <c r="R164" s="14"/>
    </row>
    <row r="165" spans="1:18">
      <c r="A165" s="5" t="s">
        <v>30</v>
      </c>
      <c r="B165" s="10">
        <v>0</v>
      </c>
      <c r="C165" s="10">
        <v>732.59</v>
      </c>
      <c r="D165" s="10">
        <v>62091.06</v>
      </c>
      <c r="E165" s="10">
        <v>76460.13</v>
      </c>
      <c r="F165" s="10">
        <v>77501.899999999994</v>
      </c>
      <c r="G165" s="10">
        <v>82759.53</v>
      </c>
      <c r="H165" s="10">
        <v>78927.75</v>
      </c>
      <c r="I165" s="10">
        <v>88766.19</v>
      </c>
      <c r="J165" s="10">
        <v>82044.649999999994</v>
      </c>
      <c r="K165" s="10">
        <v>83905.279999999999</v>
      </c>
      <c r="L165" s="10">
        <v>87122.08</v>
      </c>
      <c r="M165" s="10">
        <v>77832.740000000005</v>
      </c>
      <c r="O165" s="16">
        <f t="shared" ref="O165" si="22">SUM(B165:M165)</f>
        <v>798143.89999999991</v>
      </c>
      <c r="R165" s="14"/>
    </row>
    <row r="166" spans="1:18" ht="13.75" thickBot="1">
      <c r="A166" s="5" t="s">
        <v>31</v>
      </c>
      <c r="B166" s="12">
        <v>0</v>
      </c>
      <c r="C166" s="12">
        <v>9589.11</v>
      </c>
      <c r="D166" s="12">
        <v>128436.01</v>
      </c>
      <c r="E166" s="12">
        <v>117377.69</v>
      </c>
      <c r="F166" s="12">
        <v>84443.55</v>
      </c>
      <c r="G166" s="12">
        <v>80439.72</v>
      </c>
      <c r="H166" s="12">
        <v>87719.679999999993</v>
      </c>
      <c r="I166" s="12">
        <v>75343.98</v>
      </c>
      <c r="J166" s="12">
        <v>85861.25</v>
      </c>
      <c r="K166" s="12">
        <v>89789.5</v>
      </c>
      <c r="L166" s="12">
        <v>88892.78</v>
      </c>
      <c r="M166" s="12">
        <v>104203.74</v>
      </c>
      <c r="O166" s="16">
        <f t="shared" ref="O166" si="23">SUM(B166:M166)</f>
        <v>952097.01</v>
      </c>
      <c r="R166" s="14"/>
    </row>
    <row r="167" spans="1:18" ht="13.75" thickTop="1">
      <c r="A167" s="2" t="s">
        <v>8</v>
      </c>
    </row>
    <row r="168" spans="1:18">
      <c r="A168" s="2" t="s">
        <v>8</v>
      </c>
    </row>
    <row r="169" spans="1:18">
      <c r="A169" s="5" t="s">
        <v>32</v>
      </c>
    </row>
  </sheetData>
  <pageMargins left="0.75" right="0.75" top="1" bottom="1" header="0.5" footer="0.5"/>
  <pageSetup orientation="portrait" horizontalDpi="300" verticalDpi="300"/>
  <ignoredErrors>
    <ignoredError sqref="A79:N80 A144:N145 R16:IX17 R23:R25 B26:N39 R40:R44 A93:N94 B81:N92 B95:N143 A151:N152 B146:N150 A160:N161 B153:N159 R167:IX65536 B162:N163 S14:IX15 S142:IX142 T143:IX143 S144:IX166 A9 R1:IX13 T18:IX35 N9 A10:N12 A164:N172 B44:N78 A40:N43 A24:N25 B13:N23 A1:N6 T39:IX141 T38:W38 Y38:IX38 T37:W37 T36:W36 Y36:IX36 Y37:IX37 A8:N8 A7:B7 D7:N7 A174:N65536 A173:I17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53DBB5-9F78-45C4-BEAE-7BD7237B56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764ED4-BF3E-4026-976C-BE3014C2E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3431E7-9E7E-46DE-95F7-FD8B1D45843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 Variance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Christensen</dc:creator>
  <cp:keywords/>
  <dc:description/>
  <cp:lastModifiedBy>Matt Borgeson</cp:lastModifiedBy>
  <dcterms:created xsi:type="dcterms:W3CDTF">2021-06-17T20:04:36Z</dcterms:created>
  <dcterms:modified xsi:type="dcterms:W3CDTF">2021-08-11T22:07:48Z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