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e97784b7185df9/00_1_DataAnalytics/Cannabis Dataset_Projects/"/>
    </mc:Choice>
  </mc:AlternateContent>
  <xr:revisionPtr revIDLastSave="562" documentId="8_{A0044B3E-0611-4C7B-B037-F565D4C4A884}" xr6:coauthVersionLast="47" xr6:coauthVersionMax="47" xr10:uidLastSave="{16784D77-5392-43C0-B222-A0431A3A46D3}"/>
  <bookViews>
    <workbookView xWindow="-103" yWindow="-103" windowWidth="26537" windowHeight="15943" firstSheet="4" activeTab="6" xr2:uid="{163288C8-DC2B-4C98-8A56-BA667F00A265}"/>
  </bookViews>
  <sheets>
    <sheet name="Dashboard" sheetId="10" r:id="rId1"/>
    <sheet name="Retail Sales by Month" sheetId="2" r:id="rId2"/>
    <sheet name="Product Sales by Month" sheetId="3" r:id="rId3"/>
    <sheet name="Retail Sales Profit by Month" sheetId="4" r:id="rId4"/>
    <sheet name="Total Products Sold" sheetId="8" r:id="rId5"/>
    <sheet name="Total Retail Sold" sheetId="9" r:id="rId6"/>
    <sheet name="Average Adult-Use Product Price" sheetId="11" r:id="rId7"/>
    <sheet name="Avg Medical Use Product Price" sheetId="12" r:id="rId8"/>
    <sheet name="Kaggle_Cannabis_Retail_Sales_by" sheetId="1" r:id="rId9"/>
  </sheets>
  <calcPr calcId="191029"/>
  <pivotCaches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3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1" i="1"/>
  <c r="B72" i="1"/>
  <c r="B73" i="1"/>
  <c r="B3" i="9"/>
  <c r="B2" i="9"/>
  <c r="B3" i="8"/>
  <c r="B2" i="8"/>
  <c r="F74" i="1"/>
  <c r="J74" i="1"/>
  <c r="I74" i="1"/>
  <c r="H74" i="1"/>
  <c r="G74" i="1"/>
  <c r="E74" i="1"/>
  <c r="D74" i="1"/>
  <c r="C74" i="1"/>
</calcChain>
</file>

<file path=xl/sharedStrings.xml><?xml version="1.0" encoding="utf-8"?>
<sst xmlns="http://schemas.openxmlformats.org/spreadsheetml/2006/main" count="95" uniqueCount="35">
  <si>
    <t>Week Ending</t>
  </si>
  <si>
    <t>Medical Marijuana Retail Sales</t>
  </si>
  <si>
    <t>Medical Products Sold</t>
  </si>
  <si>
    <t>Total Products Sold</t>
  </si>
  <si>
    <t>Medical Average Product Price</t>
  </si>
  <si>
    <t>Month</t>
  </si>
  <si>
    <t>Sum of Total Adult-Use and Medical Sales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</si>
  <si>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</si>
  <si>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</si>
  <si>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</si>
  <si>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</si>
  <si>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</si>
  <si>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</si>
  <si>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</si>
  <si>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</si>
  <si>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</si>
  <si>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</si>
  <si>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</si>
  <si>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</si>
  <si>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</si>
  <si>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</si>
  <si>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Adult Use Retail Sales</t>
  </si>
  <si>
    <t>Total Adult Use and Medical Sales</t>
  </si>
  <si>
    <t>Adult Use Products Sold</t>
  </si>
  <si>
    <t>Adult Use Average Product Price</t>
  </si>
  <si>
    <t>Sum of Total Products Sold</t>
  </si>
  <si>
    <t>Adult Use</t>
  </si>
  <si>
    <t>Medical Use</t>
  </si>
  <si>
    <t>Total</t>
  </si>
  <si>
    <t>Program</t>
  </si>
  <si>
    <t>Total Retail Sold</t>
  </si>
  <si>
    <t>Medical Cannabis Retail Sales</t>
  </si>
  <si>
    <t>Adult Cannabis Retail Sales</t>
  </si>
  <si>
    <t>Average of Medical Product Price</t>
  </si>
  <si>
    <t>Average of Adult-Use Product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</si>
</sst>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8" fillId="0" borderId="0" xfId="0" applyFont="1" applyAlignment="1">
      <alignment horizontal="center" vertical="center"/>
    </xf>
    <xf numFmtId="9" fontId="0" fillId="0" borderId="0" xfId="42" applyFont="1"/>
    <xf numFmtId="0" fontId="16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0" fillId="33" borderId="0" xfId="0" applyFill="1"/>
    <xf numFmtId="0" fontId="0" fillId="0" borderId="0" xfId="0" applyAlignment="1">
      <alignment horizontal="center" vertical="center" wrapText="1"/>
    </xf>
    <xf numFmtId="0" fontId="0" fillId="0" borderId="0" xfId="0" pivotButton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Protection="1">
      <protection locked="0"/>
    </xf>
    <xf numFmtId="0" fontId="16" fillId="0" borderId="0" xfId="0" pivotButton="1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13">
    <dxf>
      <numFmt numFmtId="164" formatCode="&quot;$&quot;#,##0"/>
    </dxf>
    <dxf>
      <numFmt numFmtId="164" formatCode="&quot;$&quot;#,##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4" formatCode="&quot;$&quot;#,##0"/>
    </dxf>
    <dxf>
      <numFmt numFmtId="164" formatCode="&quot;$&quot;#,##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numFmt numFmtId="164" formatCode="&quot;$&quot;#,##0"/>
    </dxf>
    <dxf>
      <numFmt numFmtId="164" formatCode="&quot;$&quot;#,##0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alignment wrapText="1"/>
    </dxf>
    <dxf>
      <alignment wrapText="0"/>
    </dxf>
    <dxf>
      <alignment wrapText="0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[Kaggle_Cannabis_Retail_Sales_by_Week_Ending.xlsx]Retail 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Cannabis Retail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 cap="rnd"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'Retail 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'Retail 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'Retail Sales by Month'!$B$4:$B$16</c:f>
              <c:numCache>
                <c:formatCode>"$"#,##0</c:formatCode>
                <c:ptCount val="12"/>
                <c:pt idx="0">
                  <c:v>38163851.329999998</c:v>
                </c:pt>
                <c:pt idx="1">
                  <c:v>42143142.140000001</c:v>
                </c:pt>
                <c:pt idx="2">
                  <c:v>22139154.850000001</c:v>
                </c:pt>
                <c:pt idx="3">
                  <c:v>21626988.029999997</c:v>
                </c:pt>
                <c:pt idx="4">
                  <c:v>22774710.100000001</c:v>
                </c:pt>
                <c:pt idx="5">
                  <c:v>23906584.32</c:v>
                </c:pt>
                <c:pt idx="6">
                  <c:v>23627729.220000003</c:v>
                </c:pt>
                <c:pt idx="7">
                  <c:v>24938672.48</c:v>
                </c:pt>
                <c:pt idx="8">
                  <c:v>25203768.370000001</c:v>
                </c:pt>
                <c:pt idx="9">
                  <c:v>24865870.5</c:v>
                </c:pt>
                <c:pt idx="10">
                  <c:v>25689805.719999999</c:v>
                </c:pt>
                <c:pt idx="11">
                  <c:v>27553286.699999999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0-4CA8-86DF-2CC905754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30319"/>
        <c:axId val="428829839"/>
      </c:lineChart>
      <c:catAx>
        <c:axId val="4288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9839"/>
        <c:crosses val="autoZero"/>
        <c:auto val="1"/>
        <c:lblAlgn val="ctr"/>
        <c:lblOffset val="100"/>
        <c:noMultiLvlLbl val="0"/>
      </c:catAx>
      <c:valAx>
        <c:axId val="428829839"/>
        <c:scaling>
          <c:orientation val="minMax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[Kaggle_Cannabis_Retail_Sales_by_Week_Ending.xlsx]Product Sales by Month!PivotTable2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Product</a:t>
            </a:r>
            <a:r>
              <a:rPr lang="en-US" b="1" baseline="0"/>
              <a:t>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 cap="rnd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rnd">
                <a:solidFill>
                  <a:schemeClr val="accent6"/>
                </a:solidFill>
              </a:ln>
              <a:effectLst/>
            </c:spPr>
          </c:marker>
          <c:cat>
            <c:strRef>
              <c:f>'Product 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'Product Sales by Month'!$B$4:$B$16</c:f>
              <c:numCache>
                <c:formatCode>"$"#,##0</c:formatCode>
                <c:ptCount val="12"/>
                <c:pt idx="0">
                  <c:v>998650</c:v>
                </c:pt>
                <c:pt idx="1">
                  <c:v>1095886</c:v>
                </c:pt>
                <c:pt idx="2">
                  <c:v>574036</c:v>
                </c:pt>
                <c:pt idx="3">
                  <c:v>574484</c:v>
                </c:pt>
                <c:pt idx="4">
                  <c:v>604812</c:v>
                </c:pt>
                <c:pt idx="5">
                  <c:v>616803</c:v>
                </c:pt>
                <c:pt idx="6">
                  <c:v>594417</c:v>
                </c:pt>
                <c:pt idx="7">
                  <c:v>633095</c:v>
                </c:pt>
                <c:pt idx="8">
                  <c:v>660331</c:v>
                </c:pt>
                <c:pt idx="9">
                  <c:v>671194</c:v>
                </c:pt>
                <c:pt idx="10">
                  <c:v>682070</c:v>
                </c:pt>
                <c:pt idx="11">
                  <c:v>750228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F-4852-BE2D-E304B913A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1293728"/>
        <c:axId val="1081298048"/>
      </c:lineChart>
      <c:catAx>
        <c:axId val="10812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8048"/>
        <c:crosses val="autoZero"/>
        <c:auto val="1"/>
        <c:lblAlgn val="ctr"/>
        <c:lblOffset val="100"/>
        <c:noMultiLvlLbl val="0"/>
      </c:catAx>
      <c:valAx>
        <c:axId val="1081298048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29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[Kaggle_Cannabis_Retail_Sales_by_Week_Ending.xlsx]Retail Sales Profit by Month!PivotTable3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Cannabis Retail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'Retail Sales Profit by Month'!$B$3</c:f>
              <c:strCache>
                <c:ptCount val="1"/>
                <c:pt idx="0">
                  <c:v>Adult Cannabis Retail Sales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'Retail Sales Profit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'Retail Sales Profit by Month'!$B$4:$B$16</c:f>
              <c:numCache>
                <c:formatCode>"$"#,##0</c:formatCode>
                <c:ptCount val="12"/>
                <c:pt idx="0">
                  <c:v>20721770.340000004</c:v>
                </c:pt>
                <c:pt idx="1">
                  <c:v>22073481.600000001</c:v>
                </c:pt>
                <c:pt idx="2">
                  <c:v>9563148.4300000016</c:v>
                </c:pt>
                <c:pt idx="3">
                  <c:v>10200027.300000001</c:v>
                </c:pt>
                <c:pt idx="4">
                  <c:v>11545792.299999999</c:v>
                </c:pt>
                <c:pt idx="5">
                  <c:v>12542996.9</c:v>
                </c:pt>
                <c:pt idx="6">
                  <c:v>13018581.52</c:v>
                </c:pt>
                <c:pt idx="7">
                  <c:v>14000370.09</c:v>
                </c:pt>
                <c:pt idx="8">
                  <c:v>14388751.32</c:v>
                </c:pt>
                <c:pt idx="9">
                  <c:v>14743718.289999999</c:v>
                </c:pt>
                <c:pt idx="10">
                  <c:v>15372542.5</c:v>
                </c:pt>
                <c:pt idx="11">
                  <c:v>17175026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D-4F86-952B-97C530CC9E88}"/>
            </c:ext>
          </c:extLst>
        </c:ser>
        <c:ser>
          <c:idx val="1"/>
          <c:order val="1"/>
          <c:tx>
            <c:strRef>
              <c:f>'Retail Sales Profit by Month'!$C$3</c:f>
              <c:strCache>
                <c:ptCount val="1"/>
                <c:pt idx="0">
                  <c:v>Medical Cannabis Retail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'Retail Sales Profit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'Retail Sales Profit by Month'!$C$4:$C$16</c:f>
              <c:numCache>
                <c:formatCode>"$"#,##0</c:formatCode>
                <c:ptCount val="12"/>
                <c:pt idx="0">
                  <c:v>17442080.989999998</c:v>
                </c:pt>
                <c:pt idx="1">
                  <c:v>20069659.640000001</c:v>
                </c:pt>
                <c:pt idx="2">
                  <c:v>12576006.42</c:v>
                </c:pt>
                <c:pt idx="3">
                  <c:v>11426960.729999999</c:v>
                </c:pt>
                <c:pt idx="4">
                  <c:v>11228917.799999997</c:v>
                </c:pt>
                <c:pt idx="5">
                  <c:v>11363587.42</c:v>
                </c:pt>
                <c:pt idx="6">
                  <c:v>10609147.699999999</c:v>
                </c:pt>
                <c:pt idx="7">
                  <c:v>10938272.390000001</c:v>
                </c:pt>
                <c:pt idx="8">
                  <c:v>10814987.050000001</c:v>
                </c:pt>
                <c:pt idx="9">
                  <c:v>10122152.210000001</c:v>
                </c:pt>
                <c:pt idx="10">
                  <c:v>10317263.219999999</c:v>
                </c:pt>
                <c:pt idx="11">
                  <c:v>10378260.699999999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D-4F86-952B-97C530CC9E8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555856"/>
        <c:axId val="1160549136"/>
      </c:barChart>
      <c:catAx>
        <c:axId val="1160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49136"/>
        <c:crosses val="autoZero"/>
        <c:auto val="1"/>
        <c:lblAlgn val="ctr"/>
        <c:lblOffset val="100"/>
        <c:noMultiLvlLbl val="0"/>
      </c:catAx>
      <c:valAx>
        <c:axId val="116054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Products Sold: Adult vs. Medical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Products Sold'!$B$1</c:f>
              <c:strCache>
                <c:ptCount val="1"/>
                <c:pt idx="0">
                  <c:v>Total Products Sold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42-4ED4-8827-1666A0F618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Products Sold'!$A$2:$A$3</c:f>
              <c:strCache>
                <c:ptCount val="2"/>
                <c:pt idx="0">
                  <c:v>Adult Use</c:v>
                </c:pt>
                <c:pt idx="1">
                  <c:v>Medical Use</c:v>
                </c:pt>
              </c:strCache>
            </c:strRef>
          </c:cat>
          <c:val>
            <c:numRef>
              <c:f>'Total Products Sold'!$B$2:$B$3</c:f>
              <c:numCache>
                <c:formatCode>0%</c:formatCode>
                <c:ptCount val="2"/>
                <c:pt idx="0">
                  <c:v>4459418</c:v>
                </c:pt>
                <c:pt idx="1">
                  <c:v>3983350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2-4ED4-8827-1666A0F6184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Cannabis Retail Sold: Adult vs. Medical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Retail Sold'!$B$1</c:f>
              <c:strCache>
                <c:ptCount val="1"/>
                <c:pt idx="0">
                  <c:v>Total Retail Sold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E-4FA0-8302-98B3C378DE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Retail Sold'!$A$2:$A$3</c:f>
              <c:strCache>
                <c:ptCount val="2"/>
                <c:pt idx="0">
                  <c:v>Adult Use</c:v>
                </c:pt>
                <c:pt idx="1">
                  <c:v>Medical Use</c:v>
                </c:pt>
              </c:strCache>
            </c:strRef>
          </c:cat>
          <c:val>
            <c:numRef>
              <c:f>'Total Retail Sold'!$B$2:$B$3</c:f>
              <c:numCache>
                <c:formatCode>"$"#,##0</c:formatCode>
                <c:ptCount val="2"/>
                <c:pt idx="0">
                  <c:v>175346206.58999997</c:v>
                </c:pt>
                <c:pt idx="1">
                  <c:v>147287296.27000001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E-4FA0-8302-98B3C378DE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18</xdr:row>
      <xdr:rowOff>141514</xdr:rowOff>
    </xdr:from>
    <xdr:to>
      <xdr:col>7</xdr:col>
      <xdr:colOff>584089</xdr:colOff>
      <xdr:row>33</xdr:row>
      <xdr:rowOff>121288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BB57BD-FEDE-1915-468F-E5FBCCA28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347254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413658</xdr:colOff>
      <xdr:row>18</xdr:row>
      <xdr:rowOff>163285</xdr:rowOff>
    </xdr:from>
    <xdr:to>
      <xdr:col>15</xdr:col>
      <xdr:colOff>426247</xdr:colOff>
      <xdr:row>33</xdr:row>
      <xdr:rowOff>143059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1EBA4C7-0774-5E65-5B3B-0B34506FD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38801" y="3494314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315687</xdr:colOff>
      <xdr:row>2</xdr:row>
      <xdr:rowOff>168728</xdr:rowOff>
    </xdr:from>
    <xdr:to>
      <xdr:col>15</xdr:col>
      <xdr:colOff>328276</xdr:colOff>
      <xdr:row>17</xdr:row>
      <xdr:rowOff>148502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8368CB2-C37E-544C-A7EF-E0E62F275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40830" y="538842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566057</xdr:colOff>
      <xdr:row>2</xdr:row>
      <xdr:rowOff>168730</xdr:rowOff>
    </xdr:from>
    <xdr:to>
      <xdr:col>7</xdr:col>
      <xdr:colOff>566453</xdr:colOff>
      <xdr:row>17</xdr:row>
      <xdr:rowOff>136311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B9EDA5A-EB71-95A7-1C3D-939E9958E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6057" y="538844"/>
          <a:ext cx="4572396" cy="2743438"/>
        </a:xfrm>
        <a:prstGeom prst="rect">
          <a:avLst/>
        </a:prstGeom>
      </xdr:spPr>
    </xdr:pic>
    <xdr:clientData/>
  </xdr:twoCellAnchor>
  <xdr:twoCellAnchor editAs="oneCell">
    <xdr:from>
      <xdr:col>16</xdr:col>
      <xdr:colOff>234043</xdr:colOff>
      <xdr:row>3</xdr:row>
      <xdr:rowOff>21772</xdr:rowOff>
    </xdr:from>
    <xdr:to>
      <xdr:col>23</xdr:col>
      <xdr:colOff>246632</xdr:colOff>
      <xdr:row>18</xdr:row>
      <xdr:rowOff>1545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3F3DD0A-B447-705F-BF8C-4C5CA2ABE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684329" y="576943"/>
          <a:ext cx="4584589" cy="275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130628</xdr:colOff>
      <xdr:row>12</xdr:row>
      <xdr:rowOff>27214</xdr:rowOff>
    </xdr:from>
    <xdr:to>
      <xdr:col>10</xdr:col>
      <xdr:colOff>130628</xdr:colOff>
      <xdr:row>26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46582-9482-D73E-9975-3D8BFC872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348343</xdr:colOff>
      <xdr:row>12</xdr:row>
      <xdr:rowOff>27214</xdr:rowOff>
    </xdr:from>
    <xdr:to>
      <xdr:col>11</xdr:col>
      <xdr:colOff>348343</xdr:colOff>
      <xdr:row>26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4F18D-CFBD-C5E4-84DF-A224EBE1B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65314</xdr:colOff>
      <xdr:row>12</xdr:row>
      <xdr:rowOff>103414</xdr:rowOff>
    </xdr:from>
    <xdr:to>
      <xdr:col>11</xdr:col>
      <xdr:colOff>65314</xdr:colOff>
      <xdr:row>27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3278AC-1507-545C-789A-2C7503C1D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318406</xdr:colOff>
      <xdr:row>4</xdr:row>
      <xdr:rowOff>32657</xdr:rowOff>
    </xdr:from>
    <xdr:to>
      <xdr:col>9</xdr:col>
      <xdr:colOff>318406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E9EF9E-A125-E3F3-3B02-C41D743A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549728</xdr:colOff>
      <xdr:row>11</xdr:row>
      <xdr:rowOff>38100</xdr:rowOff>
    </xdr:from>
    <xdr:to>
      <xdr:col>12</xdr:col>
      <xdr:colOff>549728</xdr:colOff>
      <xdr:row>26</xdr:row>
      <xdr:rowOff>5443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9F2C2-FA06-81DD-41A6-467A2D455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Boula" refreshedDate="45832.41864733796" createdVersion="8" refreshedVersion="8" minRefreshableVersion="3" recordCount="72" xr:uid="{F2B83B27-727A-4F0F-BCF4-ED2F2DD383B8}">
  <cacheSource type="worksheet">
    <worksheetSource name="Table1"/>
  </cacheSource>
  <cacheFields count="10">
    <cacheField name="Week Ending" numFmtId="14">
      <sharedItems containsSemiMixedTypes="0" containsNonDate="0" containsDate="1" containsString="0" minDate="2023-01-14T00:00:00" maxDate="2024-03-0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Adult-Use Retail Sales" numFmtId="0">
      <sharedItems containsSemiMixedTypes="0" containsString="0" containsNumber="1" minValue="286293" maxValue="4495101.72"/>
    </cacheField>
    <cacheField name="Medical Marijuana Retail Sales" numFmtId="0">
      <sharedItems containsSemiMixedTypes="0" containsString="0" containsNumber="1" minValue="183661.24" maxValue="3085786.74"/>
    </cacheField>
    <cacheField name="Total Adult-Use and Medical Sales" numFmtId="0">
      <sharedItems containsSemiMixedTypes="0" containsString="0" containsNumber="1" minValue="469954.24" maxValue="7290973.5"/>
    </cacheField>
    <cacheField name="Adult-Use Products Sold" numFmtId="0">
      <sharedItems containsSemiMixedTypes="0" containsString="0" containsNumber="1" containsInteger="1" minValue="7167" maxValue="120223"/>
    </cacheField>
    <cacheField name="Medical Products Sold" numFmtId="0">
      <sharedItems containsSemiMixedTypes="0" containsString="0" containsNumber="1" containsInteger="1" minValue="4973" maxValue="86307"/>
    </cacheField>
    <cacheField name="Total Products Sold" numFmtId="0">
      <sharedItems containsSemiMixedTypes="0" containsString="0" containsNumber="1" containsInteger="1" minValue="12140" maxValue="199162"/>
    </cacheField>
    <cacheField name="Adult-Use Average Product Price" numFmtId="0">
      <sharedItems containsSemiMixedTypes="0" containsString="0" containsNumber="1" minValue="36.450000000000003" maxValue="45.08"/>
    </cacheField>
    <cacheField name="Medical Average Product Price" numFmtId="0">
      <sharedItems containsSemiMixedTypes="0" containsString="0" containsNumber="1" minValue="34.409999999999997" maxValue="41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d v="2023-01-14T00:00:00"/>
    <x v="0"/>
    <n v="1485019.32"/>
    <n v="1776700.69"/>
    <n v="3261720.01"/>
    <n v="33610"/>
    <n v="49312"/>
    <n v="82922"/>
    <n v="44.25"/>
    <n v="36.229999999999997"/>
  </r>
  <r>
    <d v="2023-01-21T00:00:00"/>
    <x v="0"/>
    <n v="1487815.81"/>
    <n v="2702525.61"/>
    <n v="4190341.42"/>
    <n v="33005"/>
    <n v="77461"/>
    <n v="110466"/>
    <n v="45.08"/>
    <n v="34.89"/>
  </r>
  <r>
    <d v="2023-01-28T00:00:00"/>
    <x v="0"/>
    <n v="1553216.3"/>
    <n v="2726237.56"/>
    <n v="4279453.8600000003"/>
    <n v="34854"/>
    <n v="76450"/>
    <n v="111304"/>
    <n v="44.56"/>
    <n v="35.65"/>
  </r>
  <r>
    <d v="2023-01-31T00:00:00"/>
    <x v="0"/>
    <n v="578840.62"/>
    <n v="863287.86"/>
    <n v="1442128.48"/>
    <n v="12990"/>
    <n v="24023"/>
    <n v="37013"/>
    <n v="44.56"/>
    <n v="35.93"/>
  </r>
  <r>
    <d v="2023-02-04T00:00:00"/>
    <x v="1"/>
    <n v="1047436.2"/>
    <n v="1971731.4"/>
    <n v="3019167.6"/>
    <n v="24134"/>
    <n v="56666"/>
    <n v="80800"/>
    <n v="43.49"/>
    <n v="34.840000000000003"/>
  </r>
  <r>
    <d v="2023-02-11T00:00:00"/>
    <x v="1"/>
    <n v="1671205.8"/>
    <n v="2815023.87"/>
    <n v="4486229.67"/>
    <n v="38764"/>
    <n v="77454"/>
    <n v="116218"/>
    <n v="43.33"/>
    <n v="36.299999999999997"/>
  </r>
  <r>
    <d v="2023-02-18T00:00:00"/>
    <x v="1"/>
    <n v="1742486.74"/>
    <n v="3008219.03"/>
    <n v="4750705.7699999996"/>
    <n v="42178"/>
    <n v="83065"/>
    <n v="125243"/>
    <n v="41.56"/>
    <n v="36.33"/>
  </r>
  <r>
    <d v="2023-02-25T00:00:00"/>
    <x v="1"/>
    <n v="1862822.43"/>
    <n v="2793882.27"/>
    <n v="4656704.7"/>
    <n v="45919"/>
    <n v="75990"/>
    <n v="121909"/>
    <n v="40.76"/>
    <n v="36.74"/>
  </r>
  <r>
    <d v="2023-02-28T00:00:00"/>
    <x v="1"/>
    <n v="700300.78"/>
    <n v="853033.11"/>
    <n v="1553333.89"/>
    <n v="17570"/>
    <n v="23469"/>
    <n v="41039"/>
    <n v="39.96"/>
    <n v="36.35"/>
  </r>
  <r>
    <d v="2023-03-04T00:00:00"/>
    <x v="2"/>
    <n v="1355673.59"/>
    <n v="2145964.9"/>
    <n v="3501638.49"/>
    <n v="33548"/>
    <n v="56607"/>
    <n v="90155"/>
    <n v="40.42"/>
    <n v="37.979999999999997"/>
  </r>
  <r>
    <d v="2023-03-11T00:00:00"/>
    <x v="2"/>
    <n v="2100022.4300000002"/>
    <n v="2664338.4"/>
    <n v="4764360.83"/>
    <n v="51174"/>
    <n v="71988"/>
    <n v="123162"/>
    <n v="41.08"/>
    <n v="36.92"/>
  </r>
  <r>
    <d v="2023-03-18T00:00:00"/>
    <x v="2"/>
    <n v="2124468.6800000002"/>
    <n v="2674501.67"/>
    <n v="4798970.3499999996"/>
    <n v="52042"/>
    <n v="72728"/>
    <n v="124770"/>
    <n v="40.81"/>
    <n v="36.68"/>
  </r>
  <r>
    <d v="2023-03-25T00:00:00"/>
    <x v="2"/>
    <n v="2151040.59"/>
    <n v="2798631.38"/>
    <n v="4949671.97"/>
    <n v="53130"/>
    <n v="75500"/>
    <n v="128630"/>
    <n v="40.5"/>
    <n v="37.06"/>
  </r>
  <r>
    <d v="2023-03-31T00:00:00"/>
    <x v="2"/>
    <n v="1831943.14"/>
    <n v="2292570.0699999998"/>
    <n v="4124513.21"/>
    <n v="45080"/>
    <n v="62239"/>
    <n v="107319"/>
    <n v="40.65"/>
    <n v="36.659999999999997"/>
  </r>
  <r>
    <d v="2023-04-01T00:00:00"/>
    <x v="3"/>
    <n v="418812.68"/>
    <n v="411394.13"/>
    <n v="830206.81"/>
    <n v="10364"/>
    <n v="11121"/>
    <n v="21485"/>
    <n v="40.409999999999997"/>
    <n v="36.99"/>
  </r>
  <r>
    <d v="2023-04-08T00:00:00"/>
    <x v="3"/>
    <n v="2403561.83"/>
    <n v="2666563.86"/>
    <n v="5070125.6900000004"/>
    <n v="59704"/>
    <n v="74195"/>
    <n v="133899"/>
    <n v="40.26"/>
    <n v="35.94"/>
  </r>
  <r>
    <d v="2023-04-15T00:00:00"/>
    <x v="3"/>
    <n v="2087159.31"/>
    <n v="2517920.96"/>
    <n v="4605080.2699999996"/>
    <n v="52875"/>
    <n v="70671"/>
    <n v="123546"/>
    <n v="39.47"/>
    <n v="35.630000000000003"/>
  </r>
  <r>
    <d v="2023-04-22T00:00:00"/>
    <x v="3"/>
    <n v="2496234.15"/>
    <n v="3085786.74"/>
    <n v="5582020.8899999997"/>
    <n v="66199"/>
    <n v="86307"/>
    <n v="152506"/>
    <n v="37.71"/>
    <n v="35.75"/>
  </r>
  <r>
    <d v="2023-04-29T00:00:00"/>
    <x v="3"/>
    <n v="2507966.33"/>
    <n v="2561633.7999999998"/>
    <n v="5069600.13"/>
    <n v="63190"/>
    <n v="67718"/>
    <n v="130908"/>
    <n v="39.69"/>
    <n v="37.83"/>
  </r>
  <r>
    <d v="2023-04-30T00:00:00"/>
    <x v="3"/>
    <n v="286293"/>
    <n v="183661.24"/>
    <n v="469954.24"/>
    <n v="7167"/>
    <n v="4973"/>
    <n v="12140"/>
    <n v="39.950000000000003"/>
    <n v="36.93"/>
  </r>
  <r>
    <d v="2023-05-06T00:00:00"/>
    <x v="4"/>
    <n v="2282560.02"/>
    <n v="2414465.0099999998"/>
    <n v="4697025.03"/>
    <n v="57754"/>
    <n v="67006"/>
    <n v="124760"/>
    <n v="39.520000000000003"/>
    <n v="36.03"/>
  </r>
  <r>
    <d v="2023-05-13T00:00:00"/>
    <x v="4"/>
    <n v="2564913.3199999998"/>
    <n v="2458332.1800000002"/>
    <n v="5023245.5"/>
    <n v="64687"/>
    <n v="67872"/>
    <n v="132559"/>
    <n v="39.65"/>
    <n v="36.22"/>
  </r>
  <r>
    <d v="2023-05-20T00:00:00"/>
    <x v="4"/>
    <n v="2617368.35"/>
    <n v="2465160.61"/>
    <n v="5082528.96"/>
    <n v="65731"/>
    <n v="68606"/>
    <n v="134337"/>
    <n v="39.82"/>
    <n v="35.93"/>
  </r>
  <r>
    <d v="2023-05-27T00:00:00"/>
    <x v="4"/>
    <n v="2800947.71"/>
    <n v="2841464.8"/>
    <n v="5642412.5099999998"/>
    <n v="70934"/>
    <n v="79680"/>
    <n v="150614"/>
    <n v="39.49"/>
    <n v="35.659999999999997"/>
  </r>
  <r>
    <d v="2023-05-31T00:00:00"/>
    <x v="4"/>
    <n v="1280002.8999999999"/>
    <n v="1049495.2"/>
    <n v="2329498.1"/>
    <n v="32948"/>
    <n v="29594"/>
    <n v="62542"/>
    <n v="38.85"/>
    <n v="35.46"/>
  </r>
  <r>
    <d v="2023-06-03T00:00:00"/>
    <x v="5"/>
    <n v="1390943.35"/>
    <n v="1376935.93"/>
    <n v="2767879.28"/>
    <n v="35095"/>
    <n v="37613"/>
    <n v="72708"/>
    <n v="39.619999999999997"/>
    <n v="36.6"/>
  </r>
  <r>
    <d v="2023-06-10T00:00:00"/>
    <x v="5"/>
    <n v="2828270.87"/>
    <n v="2468881.2799999998"/>
    <n v="5297152.1500000004"/>
    <n v="70454"/>
    <n v="65602"/>
    <n v="136056"/>
    <n v="40.15"/>
    <n v="37.549999999999997"/>
  </r>
  <r>
    <d v="2023-06-17T00:00:00"/>
    <x v="5"/>
    <n v="2875410.83"/>
    <n v="2585081.31"/>
    <n v="5460492.1399999997"/>
    <n v="71879"/>
    <n v="68506"/>
    <n v="140385"/>
    <n v="40.11"/>
    <n v="37.83"/>
  </r>
  <r>
    <d v="2023-06-24T00:00:00"/>
    <x v="5"/>
    <n v="2903411.26"/>
    <n v="2524419.2599999998"/>
    <n v="5427830.5199999996"/>
    <n v="72603"/>
    <n v="66998"/>
    <n v="139601"/>
    <n v="39.94"/>
    <n v="37.729999999999997"/>
  </r>
  <r>
    <d v="2023-06-30T00:00:00"/>
    <x v="5"/>
    <n v="2544960.59"/>
    <n v="2408269.64"/>
    <n v="4953230.2300000004"/>
    <n v="63479"/>
    <n v="64574"/>
    <n v="128053"/>
    <n v="40.19"/>
    <n v="37.42"/>
  </r>
  <r>
    <d v="2023-07-01T00:00:00"/>
    <x v="6"/>
    <n v="473217.98"/>
    <n v="460581.25"/>
    <n v="933799.23"/>
    <n v="11876"/>
    <n v="11012"/>
    <n v="22888"/>
    <n v="39.85"/>
    <n v="41.83"/>
  </r>
  <r>
    <d v="2023-07-08T00:00:00"/>
    <x v="6"/>
    <n v="2890082.75"/>
    <n v="2312022.9900000002"/>
    <n v="5202105.74"/>
    <n v="71956"/>
    <n v="60136"/>
    <n v="132092"/>
    <n v="40.11"/>
    <n v="38.46"/>
  </r>
  <r>
    <d v="2023-07-15T00:00:00"/>
    <x v="6"/>
    <n v="2981657.61"/>
    <n v="2464306.71"/>
    <n v="5445964.3200000003"/>
    <n v="73530"/>
    <n v="62523"/>
    <n v="136053"/>
    <n v="40.549999999999997"/>
    <n v="39.409999999999997"/>
  </r>
  <r>
    <d v="2023-07-22T00:00:00"/>
    <x v="6"/>
    <n v="2981433.64"/>
    <n v="2437203.52"/>
    <n v="5418637.1600000001"/>
    <n v="73419"/>
    <n v="62138"/>
    <n v="135557"/>
    <n v="40.619999999999997"/>
    <n v="39.54"/>
  </r>
  <r>
    <d v="2023-07-29T00:00:00"/>
    <x v="6"/>
    <n v="2966760.63"/>
    <n v="2389904.19"/>
    <n v="5356664.82"/>
    <n v="74494"/>
    <n v="60394"/>
    <n v="134888"/>
    <n v="39.97"/>
    <n v="39.81"/>
  </r>
  <r>
    <d v="2023-07-31T00:00:00"/>
    <x v="6"/>
    <n v="725428.91"/>
    <n v="545129.04"/>
    <n v="1270557.95"/>
    <n v="18902"/>
    <n v="14037"/>
    <n v="32939"/>
    <n v="38.42"/>
    <n v="38.880000000000003"/>
  </r>
  <r>
    <d v="2023-08-05T00:00:00"/>
    <x v="7"/>
    <n v="2354292.08"/>
    <n v="1920738.17"/>
    <n v="4275030.25"/>
    <n v="60171"/>
    <n v="48816"/>
    <n v="108987"/>
    <n v="39.11"/>
    <n v="39.369999999999997"/>
  </r>
  <r>
    <d v="2023-08-12T00:00:00"/>
    <x v="7"/>
    <n v="3150213.59"/>
    <n v="2524250.92"/>
    <n v="5674464.5099999998"/>
    <n v="79640"/>
    <n v="64454"/>
    <n v="144094"/>
    <n v="39.58"/>
    <n v="39.29"/>
  </r>
  <r>
    <d v="2023-08-19T00:00:00"/>
    <x v="7"/>
    <n v="3154663.06"/>
    <n v="2365347.61"/>
    <n v="5520010.6699999999"/>
    <n v="80036"/>
    <n v="60189"/>
    <n v="140225"/>
    <n v="39.450000000000003"/>
    <n v="39.4"/>
  </r>
  <r>
    <d v="2023-08-26T00:00:00"/>
    <x v="7"/>
    <n v="3212642.77"/>
    <n v="2440709.7200000002"/>
    <n v="5653352.4900000002"/>
    <n v="81333"/>
    <n v="61919"/>
    <n v="143252"/>
    <n v="39.53"/>
    <n v="39.42"/>
  </r>
  <r>
    <d v="2023-08-31T00:00:00"/>
    <x v="7"/>
    <n v="2128558.59"/>
    <n v="1687225.97"/>
    <n v="3815814.56"/>
    <n v="53520"/>
    <n v="43017"/>
    <n v="96537"/>
    <n v="39.76"/>
    <n v="39.299999999999997"/>
  </r>
  <r>
    <d v="2023-09-02T00:00:00"/>
    <x v="8"/>
    <n v="1253447.6299999999"/>
    <n v="1104080.6599999999"/>
    <n v="2357558.29"/>
    <n v="32383"/>
    <n v="27354"/>
    <n v="59917"/>
    <n v="38.74"/>
    <n v="40.24"/>
  </r>
  <r>
    <d v="2023-09-09T00:00:00"/>
    <x v="8"/>
    <n v="3134372.02"/>
    <n v="2250751.0499999998"/>
    <n v="5385123.0700000003"/>
    <n v="81345"/>
    <n v="59987"/>
    <n v="141332"/>
    <n v="38.6"/>
    <n v="37.369999999999997"/>
  </r>
  <r>
    <d v="2023-09-16T00:00:00"/>
    <x v="8"/>
    <n v="3293747.3"/>
    <n v="2428145.42"/>
    <n v="5721892.7199999997"/>
    <n v="86627"/>
    <n v="63169"/>
    <n v="149796"/>
    <n v="38.130000000000003"/>
    <n v="38.340000000000003"/>
  </r>
  <r>
    <d v="2023-09-23T00:00:00"/>
    <x v="8"/>
    <n v="3294533.61"/>
    <n v="2403860.11"/>
    <n v="5698393.7199999997"/>
    <n v="86311"/>
    <n v="65120"/>
    <n v="151431"/>
    <n v="38.22"/>
    <n v="37.090000000000003"/>
  </r>
  <r>
    <d v="2023-09-30T00:00:00"/>
    <x v="8"/>
    <n v="3412650.76"/>
    <n v="2628149.81"/>
    <n v="6040800.5700000003"/>
    <n v="89369"/>
    <n v="68486"/>
    <n v="157855"/>
    <n v="38.14"/>
    <n v="38.020000000000003"/>
  </r>
  <r>
    <d v="2023-10-07T00:00:00"/>
    <x v="9"/>
    <n v="3290023.19"/>
    <n v="2275197.04"/>
    <n v="5565220.2300000004"/>
    <n v="87830"/>
    <n v="62114"/>
    <n v="149944"/>
    <n v="37.51"/>
    <n v="36.82"/>
  </r>
  <r>
    <d v="2023-10-14T00:00:00"/>
    <x v="9"/>
    <n v="3420806.53"/>
    <n v="2423405.19"/>
    <n v="5844211.7199999997"/>
    <n v="92222"/>
    <n v="66829"/>
    <n v="159051"/>
    <n v="37.159999999999997"/>
    <n v="36.35"/>
  </r>
  <r>
    <d v="2023-10-21T00:00:00"/>
    <x v="9"/>
    <n v="3411081.96"/>
    <n v="2219977.1"/>
    <n v="5631059.0599999996"/>
    <n v="92015"/>
    <n v="60874"/>
    <n v="152889"/>
    <n v="37.11"/>
    <n v="36.4"/>
  </r>
  <r>
    <d v="2023-10-28T00:00:00"/>
    <x v="9"/>
    <n v="3328567.13"/>
    <n v="2265270.29"/>
    <n v="5593837.4199999999"/>
    <n v="88093"/>
    <n v="61753"/>
    <n v="149846"/>
    <n v="37.369999999999997"/>
    <n v="36.71"/>
  </r>
  <r>
    <d v="2023-10-31T00:00:00"/>
    <x v="9"/>
    <n v="1293239.48"/>
    <n v="938302.59"/>
    <n v="2231542.0699999998"/>
    <n v="33482"/>
    <n v="25982"/>
    <n v="59464"/>
    <n v="38.61"/>
    <n v="36.1"/>
  </r>
  <r>
    <d v="2023-11-04T00:00:00"/>
    <x v="10"/>
    <n v="2277597.14"/>
    <n v="1538581.46"/>
    <n v="3816178.6"/>
    <n v="59106"/>
    <n v="41914"/>
    <n v="101020"/>
    <n v="38.53"/>
    <n v="36.71"/>
  </r>
  <r>
    <d v="2023-11-11T00:00:00"/>
    <x v="10"/>
    <n v="3524502.55"/>
    <n v="2305732.7999999998"/>
    <n v="5830235.3499999996"/>
    <n v="92207"/>
    <n v="64603"/>
    <n v="156810"/>
    <n v="38.22"/>
    <n v="35.69"/>
  </r>
  <r>
    <d v="2023-11-18T00:00:00"/>
    <x v="10"/>
    <n v="3536338.62"/>
    <n v="2373643.44"/>
    <n v="5909982.0599999996"/>
    <n v="90943"/>
    <n v="65723"/>
    <n v="156666"/>
    <n v="38.89"/>
    <n v="36.119999999999997"/>
  </r>
  <r>
    <d v="2023-11-25T00:00:00"/>
    <x v="10"/>
    <n v="3805607.99"/>
    <n v="2640521.08"/>
    <n v="6446129.0700000003"/>
    <n v="100639"/>
    <n v="73357"/>
    <n v="173996"/>
    <n v="37.81"/>
    <n v="36"/>
  </r>
  <r>
    <d v="2023-11-30T00:00:00"/>
    <x v="10"/>
    <n v="2228496.2000000002"/>
    <n v="1458784.44"/>
    <n v="3687280.6400000001"/>
    <n v="57484"/>
    <n v="36094"/>
    <n v="93578"/>
    <n v="38.770000000000003"/>
    <n v="40.42"/>
  </r>
  <r>
    <d v="2023-12-02T00:00:00"/>
    <x v="11"/>
    <n v="1286682.94"/>
    <n v="824166.11"/>
    <n v="2110849.0499999998"/>
    <n v="33097"/>
    <n v="23321"/>
    <n v="56418"/>
    <n v="38.869999999999997"/>
    <n v="35.380000000000003"/>
  </r>
  <r>
    <d v="2023-12-09T00:00:00"/>
    <x v="11"/>
    <n v="3627347.27"/>
    <n v="2251293.84"/>
    <n v="5878641.1100000003"/>
    <n v="94216"/>
    <n v="64373"/>
    <n v="158859"/>
    <n v="38.56"/>
    <n v="35.090000000000003"/>
  </r>
  <r>
    <d v="2023-12-16T00:00:00"/>
    <x v="11"/>
    <n v="3620281.09"/>
    <n v="2248358.1800000002"/>
    <n v="5868639.2699999996"/>
    <n v="96762"/>
    <n v="64512"/>
    <n v="161274"/>
    <n v="37.42"/>
    <n v="34.869999999999997"/>
  </r>
  <r>
    <d v="2023-12-23T00:00:00"/>
    <x v="11"/>
    <n v="4495101.72"/>
    <n v="2795871.78"/>
    <n v="7290973.5"/>
    <n v="120223"/>
    <n v="79389"/>
    <n v="199162"/>
    <n v="37.450000000000003"/>
    <n v="35.119999999999997"/>
  </r>
  <r>
    <d v="2023-12-30T00:00:00"/>
    <x v="11"/>
    <n v="3695608.84"/>
    <n v="2043487.28"/>
    <n v="5739096.1200000001"/>
    <n v="97300"/>
    <n v="53288"/>
    <n v="155919"/>
    <n v="37.869999999999997"/>
    <n v="34.75"/>
  </r>
  <r>
    <d v="2023-12-31T00:00:00"/>
    <x v="11"/>
    <n v="450004.14"/>
    <n v="215083.51"/>
    <n v="665087.65"/>
    <n v="12346"/>
    <n v="6250"/>
    <n v="18596"/>
    <n v="36.450000000000003"/>
    <n v="34.409999999999997"/>
  </r>
  <r>
    <d v="2024-01-06T00:00:00"/>
    <x v="0"/>
    <n v="3205959.19"/>
    <n v="1926337.54"/>
    <n v="5132296.7300000004"/>
    <n v="83637"/>
    <n v="53826"/>
    <n v="137463"/>
    <n v="38"/>
    <n v="35.32"/>
  </r>
  <r>
    <d v="2024-01-13T00:00:00"/>
    <x v="0"/>
    <n v="3446057.56"/>
    <n v="2103106.7000000002"/>
    <n v="5549164.2599999998"/>
    <n v="89099"/>
    <n v="58772"/>
    <n v="147871"/>
    <n v="38.5"/>
    <n v="35.729999999999997"/>
  </r>
  <r>
    <d v="2024-01-20T00:00:00"/>
    <x v="0"/>
    <n v="3664976.83"/>
    <n v="2114370.83"/>
    <n v="5779347.6600000001"/>
    <n v="91068"/>
    <n v="57398"/>
    <n v="148466"/>
    <n v="40.26"/>
    <n v="36.83"/>
  </r>
  <r>
    <d v="2024-01-27T00:00:00"/>
    <x v="0"/>
    <n v="3547403.27"/>
    <n v="2110002.7999999998"/>
    <n v="5657406.0700000003"/>
    <n v="90414"/>
    <n v="57047"/>
    <n v="147461"/>
    <n v="39.270000000000003"/>
    <n v="36.94"/>
  </r>
  <r>
    <d v="2024-01-31T00:00:00"/>
    <x v="0"/>
    <n v="1752481.44"/>
    <n v="1119511.3999999999"/>
    <n v="2871992.84"/>
    <n v="45201"/>
    <n v="26890"/>
    <n v="75684"/>
    <n v="38.909999999999997"/>
    <n v="37.15"/>
  </r>
  <r>
    <d v="2024-02-03T00:00:00"/>
    <x v="1"/>
    <n v="1836876.94"/>
    <n v="1086289.3899999999"/>
    <n v="2923166.33"/>
    <n v="45821"/>
    <n v="28137"/>
    <n v="73958"/>
    <n v="40.090000000000003"/>
    <n v="38.64"/>
  </r>
  <r>
    <d v="2024-02-10T00:00:00"/>
    <x v="1"/>
    <n v="3586336.81"/>
    <n v="2129678.5099999998"/>
    <n v="5716015.3200000003"/>
    <n v="88998"/>
    <n v="56714"/>
    <n v="145712"/>
    <n v="41.24"/>
    <n v="37.840000000000003"/>
  </r>
  <r>
    <d v="2024-02-17T00:00:00"/>
    <x v="1"/>
    <n v="3627334.62"/>
    <n v="2009764.56"/>
    <n v="5637099.1799999997"/>
    <n v="91355"/>
    <n v="55498"/>
    <n v="146853"/>
    <n v="39.53"/>
    <n v="36.619999999999997"/>
  </r>
  <r>
    <d v="2024-02-24T00:00:00"/>
    <x v="1"/>
    <n v="3669168.98"/>
    <n v="2033277.74"/>
    <n v="5702446.7199999997"/>
    <n v="90264"/>
    <n v="57037"/>
    <n v="147301"/>
    <n v="40.630000000000003"/>
    <n v="35.83"/>
  </r>
  <r>
    <d v="2024-02-29T00:00:00"/>
    <x v="1"/>
    <n v="2329512.2999999998"/>
    <n v="1368759.76"/>
    <n v="3698272.96"/>
    <n v="57623"/>
    <n v="34916"/>
    <n v="96853"/>
    <n v="40.46"/>
    <n v="35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55CE79-7354-42CC-8C00-4E759D14C6D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Adult-Use and Medical Sales" fld="4" baseField="0" baseItem="0" numFmtId="164"/>
  </dataFields>
  <formats count="2">
    <format dxfId="112">
      <pivotArea outline="0" collapsedLevelsAreSubtotals="1" fieldPosition="0"/>
    </format>
    <format dxfId="1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11545-E434-47B2-8FE5-AF3A7165CF45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 Products Sold" fld="7" baseField="0" baseItem="0" numFmtId="164"/>
  </dataFields>
  <formats count="2">
    <format dxfId="110">
      <pivotArea outline="0" collapsedLevelsAreSubtotals="1" fieldPosition="0"/>
    </format>
    <format dxfId="109">
      <pivotArea dataOnly="0" labelOnly="1" outline="0" axis="axisValues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4DF368-E2E5-4F46-A4B1-E77B96AA093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3:C16" firstHeaderRow="0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Adult Cannabis Retail Sales" fld="2" baseField="1" baseItem="0" numFmtId="164"/>
    <dataField name="Medical Cannabis Retail Sales" fld="3" baseField="1" baseItem="0" numFmtId="164"/>
  </dataFields>
  <formats count="4">
    <format dxfId="10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7D674-9668-4AAB-89D2-7D76BA318E3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:B16" firstHeaderRow="1" firstDataRow="1" firstDataCol="1"/>
  <pivotFields count="10">
    <pivotField numFmtId="14" showAll="0"/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5"/>
    </i>
    <i>
      <x v="6"/>
    </i>
    <i>
      <x v="3"/>
    </i>
    <i>
      <x v="7"/>
    </i>
    <i>
      <x v="4"/>
    </i>
    <i>
      <x v="10"/>
    </i>
    <i>
      <x v="8"/>
    </i>
    <i>
      <x v="11"/>
    </i>
    <i>
      <x v="9"/>
    </i>
    <i t="grand">
      <x/>
    </i>
  </rowItems>
  <colItems count="1">
    <i/>
  </colItems>
  <dataFields count="1">
    <dataField name="Average of Adult-Use Product Price" fld="8" subtotal="average" baseField="1" baseItem="1"/>
  </dataFields>
  <formats count="14">
    <format dxfId="14">
      <pivotArea outline="0" collapsedLevelsAreSubtotals="1" fieldPosition="0"/>
    </format>
    <format dxfId="15">
      <pivotArea dataOnly="0" labelOnly="1" outline="0" axis="axisValues" fieldPosition="0"/>
    </format>
    <format dxfId="16">
      <pivotArea field="1" type="button" dataOnly="0" labelOnly="1" outline="0" axis="axisRow" fieldPosition="0"/>
    </format>
    <format dxfId="17"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9">
      <pivotArea dataOnly="0" labelOnly="1" outline="0" axis="axisValues" fieldPosition="0"/>
    </format>
    <format dxfId="20">
      <pivotArea field="1" type="button" dataOnly="0" labelOnly="1" outline="0" axis="axisRow" fieldPosition="0"/>
    </format>
    <format dxfId="21">
      <pivotArea dataOnly="0" labelOnly="1" outline="0" axis="axisValues" fieldPosition="0"/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1" type="button" dataOnly="0" labelOnly="1" outline="0" axis="axisRow" fieldPosition="0"/>
    </format>
    <format dxfId="25">
      <pivotArea dataOnly="0" labelOnly="1" fieldPosition="0">
        <references count="1">
          <reference field="1" count="0"/>
        </references>
      </pivotArea>
    </format>
    <format dxfId="26">
      <pivotArea dataOnly="0" labelOnly="1" grandRow="1" outline="0" fieldPosition="0"/>
    </format>
    <format dxfId="27">
      <pivotArea dataOnly="0" labelOnly="1" outline="0" axis="axisValues" fieldPosition="0"/>
    </format>
  </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A188EB-E018-44D8-8914-73C69BF40F09}" name="Avg Medical Product Price by Month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onth">
  <location ref="A3:B16" firstHeaderRow="1" firstDataRow="1" firstDataCol="1"/>
  <pivotFields count="10">
    <pivotField numFmtId="14" showAll="0"/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 v="6"/>
    </i>
    <i>
      <x v="7"/>
    </i>
    <i>
      <x v="8"/>
    </i>
    <i>
      <x v="5"/>
    </i>
    <i>
      <x v="2"/>
    </i>
    <i>
      <x v="10"/>
    </i>
    <i>
      <x v="3"/>
    </i>
    <i>
      <x v="9"/>
    </i>
    <i>
      <x v="1"/>
    </i>
    <i>
      <x/>
    </i>
    <i>
      <x v="4"/>
    </i>
    <i>
      <x v="11"/>
    </i>
    <i t="grand">
      <x/>
    </i>
  </rowItems>
  <colItems count="1">
    <i/>
  </colItems>
  <dataFields count="1">
    <dataField name="Average of Medical Product Price" fld="9" subtotal="average" baseField="1" baseItem="0" numFmtId="164"/>
  </dataFields>
  <formats count="10">
    <format dxfId="101">
      <pivotArea outline="0" collapsedLevelsAreSubtotals="1" fieldPosition="0"/>
    </format>
    <format dxfId="100">
      <pivotArea dataOnly="0" labelOnly="1" outline="0" axis="axisValues" fieldPosition="0"/>
    </format>
    <format dxfId="39">
      <pivotArea field="1" type="button" dataOnly="0" labelOnly="1" outline="0" axis="axisRow" fieldPosition="0"/>
    </format>
    <format dxfId="38">
      <pivotArea dataOnly="0" labelOnly="1" outline="0" axis="axisValues" fieldPosition="0"/>
    </format>
    <format dxfId="36">
      <pivotArea field="1" type="button" dataOnly="0" labelOnly="1" outline="0" axis="axisRow" fieldPosition="0"/>
    </format>
    <format dxfId="35">
      <pivotArea dataOnly="0" labelOnly="1" outline="0" axis="axisValues" fieldPosition="0"/>
    </format>
    <format dxfId="33">
      <pivotArea field="1" type="button" dataOnly="0" labelOnly="1" outline="0" axis="axisRow" fieldPosition="0"/>
    </format>
    <format dxfId="32">
      <pivotArea dataOnly="0" labelOnly="1" outline="0" axis="axisValues" fieldPosition="0"/>
    </format>
    <format dxfId="30">
      <pivotArea field="1" type="button" dataOnly="0" labelOnly="1" outline="0" axis="axisRow" fieldPosition="0"/>
    </format>
    <format dxfId="29">
      <pivotArea dataOnly="0" labelOnly="1" outline="0" axis="axisValues" fieldPosition="0"/>
    </format>
  </formats>
  <pivotTableStyleInfo name="PivotStyleLight18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6A4BA-7135-4E4B-8AAF-A756E57463AF}" name="Table1" displayName="Table1" ref="A1:J74" totalsRowCount="1" headerRowDxfId="104">
  <autoFilter ref="A1:J73" xr:uid="{77B6A4BA-7135-4E4B-8AAF-A756E57463AF}"/>
  <sortState xmlns:xlrd2="http://schemas.microsoft.com/office/spreadsheetml/2017/richdata2" ref="A2:J73">
    <sortCondition ref="A2:A73"/>
  </sortState>
  <tableColumns count="10">
    <tableColumn id="1" xr3:uid="{1B80D83D-1E24-49D9-8C94-471EA993A862}" name="Week Ending" totalsRowLabel="Total" dataDxfId="103"/>
    <tableColumn id="10" xr3:uid="{A43650E5-0149-443C-A283-FEDE42661585}" name="Month" dataDxfId="102">
      <calculatedColumnFormula>TEXT(A2,"mmm")</calculatedColumnFormula>
    </tableColumn>
    <tableColumn id="2" xr3:uid="{248D49D2-EAB3-4AA6-9ABD-D1A9B726A38A}" name="Adult Use Retail Sales" totalsRowFunction="sum"/>
    <tableColumn id="3" xr3:uid="{2669825B-6016-488C-A58C-227855910A09}" name="Medical Marijuana Retail Sales" totalsRowFunction="sum"/>
    <tableColumn id="4" xr3:uid="{92697E91-3A73-4A4E-817E-FD3023A3E623}" name="Total Adult Use and Medical Sales" totalsRowFunction="sum"/>
    <tableColumn id="5" xr3:uid="{B83AC869-EC8C-470A-BF5A-D3A5BBEF0BB6}" name="Adult Use Products Sold" totalsRowFunction="sum"/>
    <tableColumn id="6" xr3:uid="{951E761B-69F5-4F7A-80D5-804939573D30}" name="Medical Products Sold" totalsRowFunction="sum"/>
    <tableColumn id="7" xr3:uid="{59E829F0-A38E-46C3-A34A-0F292834F004}" name="Total Products Sold" totalsRowFunction="sum"/>
    <tableColumn id="8" xr3:uid="{005CC928-B8F6-4C69-AAFA-73C3A9B274D3}" name="Adult Use Average Product Price" totalsRowFunction="average"/>
    <tableColumn id="9" xr3:uid="{4EFFDF26-7D5B-45AC-BBB0-6152147082E5}" name="Medical Average Product Price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8DB2-51FD-43A7-A16B-BA24367562F3}">
  <dimension ref="A1"/>
  <sheetViews>
    <sheetView topLeftCell="A3" workbookViewId="0">
      <selection activeCell="Q21" sqref="Q21:R34"/>
    </sheetView>
  </sheetViews>
  <sheetFormatPr defaultRowHeight="14.6" x14ac:dyDescent="0.4"/>
  <cols>
    <col min="1" max="16384" width="9.23046875" style="10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EA72-3CD3-4704-B624-04AE77E69AAE}">
  <dimension ref="A3:B16"/>
  <sheetViews>
    <sheetView workbookViewId="0">
      <selection activeCell="I9" sqref="I9"/>
    </sheetView>
  </sheetViews>
  <sheetFormatPr defaultRowHeight="14.6" x14ac:dyDescent="0.4"/>
  <cols>
    <col min="1" max="1" width="12.4609375" bestFit="1" customWidth="1"/>
    <col min="2" max="2" width="35.53515625" style="5" bestFit="1" customWidth="1"/>
  </cols>
  <sheetData>
    <row r="3" spans="1:2" x14ac:dyDescent="0.4">
      <c r="A3" s="3" t="s">
        <v>7</v>
      </c>
      <c r="B3" s="5" t="s">
        <v>6</v>
      </c>
    </row>
    <row r="4" spans="1:2" x14ac:dyDescent="0.4">
      <c r="A4" s="4" t="s">
        <v>8</v>
      </c>
      <c r="B4" s="5">
        <v>38163851.329999998</v>
      </c>
    </row>
    <row r="5" spans="1:2" x14ac:dyDescent="0.4">
      <c r="A5" s="4" t="s">
        <v>9</v>
      </c>
      <c r="B5" s="5">
        <v>42143142.140000001</v>
      </c>
    </row>
    <row r="6" spans="1:2" x14ac:dyDescent="0.4">
      <c r="A6" s="4" t="s">
        <v>10</v>
      </c>
      <c r="B6" s="5">
        <v>22139154.850000001</v>
      </c>
    </row>
    <row r="7" spans="1:2" x14ac:dyDescent="0.4">
      <c r="A7" s="4" t="s">
        <v>11</v>
      </c>
      <c r="B7" s="5">
        <v>21626988.029999997</v>
      </c>
    </row>
    <row r="8" spans="1:2" x14ac:dyDescent="0.4">
      <c r="A8" s="4" t="s">
        <v>12</v>
      </c>
      <c r="B8" s="5">
        <v>22774710.100000001</v>
      </c>
    </row>
    <row r="9" spans="1:2" x14ac:dyDescent="0.4">
      <c r="A9" s="4" t="s">
        <v>13</v>
      </c>
      <c r="B9" s="5">
        <v>23906584.32</v>
      </c>
    </row>
    <row r="10" spans="1:2" x14ac:dyDescent="0.4">
      <c r="A10" s="4" t="s">
        <v>14</v>
      </c>
      <c r="B10" s="5">
        <v>23627729.220000003</v>
      </c>
    </row>
    <row r="11" spans="1:2" x14ac:dyDescent="0.4">
      <c r="A11" s="4" t="s">
        <v>15</v>
      </c>
      <c r="B11" s="5">
        <v>24938672.48</v>
      </c>
    </row>
    <row r="12" spans="1:2" x14ac:dyDescent="0.4">
      <c r="A12" s="4" t="s">
        <v>16</v>
      </c>
      <c r="B12" s="5">
        <v>25203768.370000001</v>
      </c>
    </row>
    <row r="13" spans="1:2" x14ac:dyDescent="0.4">
      <c r="A13" s="4" t="s">
        <v>17</v>
      </c>
      <c r="B13" s="5">
        <v>24865870.5</v>
      </c>
    </row>
    <row r="14" spans="1:2" x14ac:dyDescent="0.4">
      <c r="A14" s="4" t="s">
        <v>18</v>
      </c>
      <c r="B14" s="5">
        <v>25689805.719999999</v>
      </c>
    </row>
    <row r="15" spans="1:2" x14ac:dyDescent="0.4">
      <c r="A15" s="4" t="s">
        <v>19</v>
      </c>
      <c r="B15" s="5">
        <v>27553286.699999999</v>
      </c>
    </row>
    <row r="16" spans="1:2" x14ac:dyDescent="0.4">
      <c r="A16" s="4" t="s">
        <v>20</v>
      </c>
      <c r="B16" s="5">
        <v>322633563.75999993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1E04-43F2-46CD-AEF7-DEC2AF39572E}">
  <dimension ref="A3:B16"/>
  <sheetViews>
    <sheetView workbookViewId="0">
      <selection activeCell="G10" sqref="G10"/>
    </sheetView>
  </sheetViews>
  <sheetFormatPr defaultRowHeight="14.6" x14ac:dyDescent="0.4"/>
  <cols>
    <col min="1" max="1" width="12.4609375" bestFit="1" customWidth="1"/>
    <col min="2" max="2" width="23.23046875" style="5" bestFit="1" customWidth="1"/>
  </cols>
  <sheetData>
    <row r="3" spans="1:2" x14ac:dyDescent="0.4">
      <c r="A3" s="3" t="s">
        <v>7</v>
      </c>
      <c r="B3" s="5" t="s">
        <v>25</v>
      </c>
    </row>
    <row r="4" spans="1:2" x14ac:dyDescent="0.4">
      <c r="A4" s="4" t="s">
        <v>8</v>
      </c>
      <c r="B4" s="5">
        <v>998650</v>
      </c>
    </row>
    <row r="5" spans="1:2" x14ac:dyDescent="0.4">
      <c r="A5" s="4" t="s">
        <v>9</v>
      </c>
      <c r="B5" s="5">
        <v>1095886</v>
      </c>
    </row>
    <row r="6" spans="1:2" x14ac:dyDescent="0.4">
      <c r="A6" s="4" t="s">
        <v>10</v>
      </c>
      <c r="B6" s="5">
        <v>574036</v>
      </c>
    </row>
    <row r="7" spans="1:2" x14ac:dyDescent="0.4">
      <c r="A7" s="4" t="s">
        <v>11</v>
      </c>
      <c r="B7" s="5">
        <v>574484</v>
      </c>
    </row>
    <row r="8" spans="1:2" x14ac:dyDescent="0.4">
      <c r="A8" s="4" t="s">
        <v>12</v>
      </c>
      <c r="B8" s="5">
        <v>604812</v>
      </c>
    </row>
    <row r="9" spans="1:2" x14ac:dyDescent="0.4">
      <c r="A9" s="4" t="s">
        <v>13</v>
      </c>
      <c r="B9" s="5">
        <v>616803</v>
      </c>
    </row>
    <row r="10" spans="1:2" x14ac:dyDescent="0.4">
      <c r="A10" s="4" t="s">
        <v>14</v>
      </c>
      <c r="B10" s="5">
        <v>594417</v>
      </c>
    </row>
    <row r="11" spans="1:2" x14ac:dyDescent="0.4">
      <c r="A11" s="4" t="s">
        <v>15</v>
      </c>
      <c r="B11" s="5">
        <v>633095</v>
      </c>
    </row>
    <row r="12" spans="1:2" x14ac:dyDescent="0.4">
      <c r="A12" s="4" t="s">
        <v>16</v>
      </c>
      <c r="B12" s="5">
        <v>660331</v>
      </c>
    </row>
    <row r="13" spans="1:2" x14ac:dyDescent="0.4">
      <c r="A13" s="4" t="s">
        <v>17</v>
      </c>
      <c r="B13" s="5">
        <v>671194</v>
      </c>
    </row>
    <row r="14" spans="1:2" x14ac:dyDescent="0.4">
      <c r="A14" s="4" t="s">
        <v>18</v>
      </c>
      <c r="B14" s="5">
        <v>682070</v>
      </c>
    </row>
    <row r="15" spans="1:2" x14ac:dyDescent="0.4">
      <c r="A15" s="4" t="s">
        <v>19</v>
      </c>
      <c r="B15" s="5">
        <v>750228</v>
      </c>
    </row>
    <row r="16" spans="1:2" x14ac:dyDescent="0.4">
      <c r="A16" s="4" t="s">
        <v>20</v>
      </c>
      <c r="B16" s="5">
        <v>8456006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8628-2BC1-4F0F-902B-2FE6378D5203}">
  <dimension ref="A3:C16"/>
  <sheetViews>
    <sheetView workbookViewId="0">
      <selection activeCell="L11" sqref="L11"/>
    </sheetView>
  </sheetViews>
  <sheetFormatPr defaultRowHeight="14.6" x14ac:dyDescent="0.4"/>
  <cols>
    <col min="1" max="1" width="12.4609375" bestFit="1" customWidth="1"/>
    <col min="2" max="2" width="23.921875" style="5" bestFit="1" customWidth="1"/>
    <col min="3" max="3" width="26.23046875" style="5" bestFit="1" customWidth="1"/>
  </cols>
  <sheetData>
    <row r="3" spans="1:3" x14ac:dyDescent="0.4">
      <c r="A3" s="3" t="s">
        <v>7</v>
      </c>
      <c r="B3" s="5" t="s">
        <v>32</v>
      </c>
      <c r="C3" s="5" t="s">
        <v>31</v>
      </c>
    </row>
    <row r="4" spans="1:3" x14ac:dyDescent="0.4">
      <c r="A4" s="4" t="s">
        <v>8</v>
      </c>
      <c r="B4" s="5">
        <v>20721770.340000004</v>
      </c>
      <c r="C4" s="5">
        <v>17442080.989999998</v>
      </c>
    </row>
    <row r="5" spans="1:3" x14ac:dyDescent="0.4">
      <c r="A5" s="4" t="s">
        <v>9</v>
      </c>
      <c r="B5" s="5">
        <v>22073481.600000001</v>
      </c>
      <c r="C5" s="5">
        <v>20069659.640000001</v>
      </c>
    </row>
    <row r="6" spans="1:3" x14ac:dyDescent="0.4">
      <c r="A6" s="4" t="s">
        <v>10</v>
      </c>
      <c r="B6" s="5">
        <v>9563148.4300000016</v>
      </c>
      <c r="C6" s="5">
        <v>12576006.42</v>
      </c>
    </row>
    <row r="7" spans="1:3" x14ac:dyDescent="0.4">
      <c r="A7" s="4" t="s">
        <v>11</v>
      </c>
      <c r="B7" s="5">
        <v>10200027.300000001</v>
      </c>
      <c r="C7" s="5">
        <v>11426960.729999999</v>
      </c>
    </row>
    <row r="8" spans="1:3" x14ac:dyDescent="0.4">
      <c r="A8" s="4" t="s">
        <v>12</v>
      </c>
      <c r="B8" s="5">
        <v>11545792.299999999</v>
      </c>
      <c r="C8" s="5">
        <v>11228917.799999997</v>
      </c>
    </row>
    <row r="9" spans="1:3" x14ac:dyDescent="0.4">
      <c r="A9" s="4" t="s">
        <v>13</v>
      </c>
      <c r="B9" s="5">
        <v>12542996.9</v>
      </c>
      <c r="C9" s="5">
        <v>11363587.42</v>
      </c>
    </row>
    <row r="10" spans="1:3" x14ac:dyDescent="0.4">
      <c r="A10" s="4" t="s">
        <v>14</v>
      </c>
      <c r="B10" s="5">
        <v>13018581.52</v>
      </c>
      <c r="C10" s="5">
        <v>10609147.699999999</v>
      </c>
    </row>
    <row r="11" spans="1:3" x14ac:dyDescent="0.4">
      <c r="A11" s="4" t="s">
        <v>15</v>
      </c>
      <c r="B11" s="5">
        <v>14000370.09</v>
      </c>
      <c r="C11" s="5">
        <v>10938272.390000001</v>
      </c>
    </row>
    <row r="12" spans="1:3" x14ac:dyDescent="0.4">
      <c r="A12" s="4" t="s">
        <v>16</v>
      </c>
      <c r="B12" s="5">
        <v>14388751.32</v>
      </c>
      <c r="C12" s="5">
        <v>10814987.050000001</v>
      </c>
    </row>
    <row r="13" spans="1:3" x14ac:dyDescent="0.4">
      <c r="A13" s="4" t="s">
        <v>17</v>
      </c>
      <c r="B13" s="5">
        <v>14743718.289999999</v>
      </c>
      <c r="C13" s="5">
        <v>10122152.210000001</v>
      </c>
    </row>
    <row r="14" spans="1:3" x14ac:dyDescent="0.4">
      <c r="A14" s="4" t="s">
        <v>18</v>
      </c>
      <c r="B14" s="5">
        <v>15372542.5</v>
      </c>
      <c r="C14" s="5">
        <v>10317263.219999999</v>
      </c>
    </row>
    <row r="15" spans="1:3" x14ac:dyDescent="0.4">
      <c r="A15" s="4" t="s">
        <v>19</v>
      </c>
      <c r="B15" s="5">
        <v>17175026</v>
      </c>
      <c r="C15" s="5">
        <v>10378260.699999999</v>
      </c>
    </row>
    <row r="16" spans="1:3" x14ac:dyDescent="0.4">
      <c r="A16" s="4" t="s">
        <v>20</v>
      </c>
      <c r="B16" s="5">
        <v>175346206.59</v>
      </c>
      <c r="C16" s="5">
        <v>147287296.26999998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7A64-B455-4831-B7EF-CA1E92979734}">
  <dimension ref="A1:B3"/>
  <sheetViews>
    <sheetView workbookViewId="0">
      <selection activeCell="A11" sqref="A11"/>
    </sheetView>
  </sheetViews>
  <sheetFormatPr defaultRowHeight="14.6" x14ac:dyDescent="0.4"/>
  <cols>
    <col min="1" max="1" width="12.4609375" customWidth="1"/>
    <col min="2" max="2" width="16.3046875" customWidth="1"/>
  </cols>
  <sheetData>
    <row r="1" spans="1:2" s="2" customFormat="1" ht="28.3" x14ac:dyDescent="0.4">
      <c r="A1" s="6" t="s">
        <v>29</v>
      </c>
      <c r="B1" s="2" t="s">
        <v>3</v>
      </c>
    </row>
    <row r="2" spans="1:2" x14ac:dyDescent="0.4">
      <c r="A2" t="s">
        <v>26</v>
      </c>
      <c r="B2" s="7">
        <f>Table1[[#Totals],[Adult Use Products Sold]]</f>
        <v>4459418</v>
      </c>
    </row>
    <row r="3" spans="1:2" x14ac:dyDescent="0.4">
      <c r="A3" t="s">
        <v>27</v>
      </c>
      <c r="B3" s="7">
        <f>Table1[[#Totals],[Medical Products Sold]]</f>
        <v>3983350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B38B-323D-43F5-B5B1-8416C41E189C}">
  <dimension ref="A1:B3"/>
  <sheetViews>
    <sheetView workbookViewId="0">
      <selection activeCell="G10" sqref="G10"/>
    </sheetView>
  </sheetViews>
  <sheetFormatPr defaultRowHeight="14.6" x14ac:dyDescent="0.4"/>
  <cols>
    <col min="1" max="1" width="13.15234375" customWidth="1"/>
    <col min="2" max="2" width="14.84375" style="5" customWidth="1"/>
  </cols>
  <sheetData>
    <row r="1" spans="1:2" s="2" customFormat="1" ht="28.3" x14ac:dyDescent="0.4">
      <c r="A1" s="2" t="s">
        <v>29</v>
      </c>
      <c r="B1" s="9" t="s">
        <v>30</v>
      </c>
    </row>
    <row r="2" spans="1:2" x14ac:dyDescent="0.4">
      <c r="A2" t="s">
        <v>26</v>
      </c>
      <c r="B2" s="5">
        <f>Table1[[#Totals],[Adult Use Retail Sales]]</f>
        <v>175346206.58999997</v>
      </c>
    </row>
    <row r="3" spans="1:2" x14ac:dyDescent="0.4">
      <c r="A3" t="s">
        <v>27</v>
      </c>
      <c r="B3" s="5">
        <f>Table1[[#Totals],[Medical Marijuana Retail Sales]]</f>
        <v>147287296.27000001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DA9B-E389-4DE5-AF06-7CF1362E2CE2}">
  <dimension ref="A3:B16"/>
  <sheetViews>
    <sheetView tabSelected="1" workbookViewId="0">
      <selection activeCell="C5" sqref="C5"/>
    </sheetView>
  </sheetViews>
  <sheetFormatPr defaultRowHeight="14.6" x14ac:dyDescent="0.4"/>
  <cols>
    <col min="1" max="1" width="10.53515625" bestFit="1" customWidth="1"/>
    <col min="2" max="2" width="19.23046875" style="5" customWidth="1"/>
    <col min="3" max="3" width="32.61328125" bestFit="1" customWidth="1"/>
  </cols>
  <sheetData>
    <row r="3" spans="1:2" s="11" customFormat="1" ht="29.15" x14ac:dyDescent="0.4">
      <c r="A3" s="12" t="s">
        <v>5</v>
      </c>
      <c r="B3" s="13" t="s">
        <v>34</v>
      </c>
    </row>
    <row r="4" spans="1:2" x14ac:dyDescent="0.4">
      <c r="A4" s="14" t="s">
        <v>8</v>
      </c>
      <c r="B4" s="15">
        <v>41.487777777777779</v>
      </c>
    </row>
    <row r="5" spans="1:2" x14ac:dyDescent="0.4">
      <c r="A5" s="14" t="s">
        <v>9</v>
      </c>
      <c r="B5" s="15">
        <v>41.105000000000004</v>
      </c>
    </row>
    <row r="6" spans="1:2" x14ac:dyDescent="0.4">
      <c r="A6" s="14" t="s">
        <v>10</v>
      </c>
      <c r="B6" s="15">
        <v>40.692</v>
      </c>
    </row>
    <row r="7" spans="1:2" x14ac:dyDescent="0.4">
      <c r="A7" s="14" t="s">
        <v>13</v>
      </c>
      <c r="B7" s="15">
        <v>40.001999999999995</v>
      </c>
    </row>
    <row r="8" spans="1:2" x14ac:dyDescent="0.4">
      <c r="A8" s="14" t="s">
        <v>14</v>
      </c>
      <c r="B8" s="15">
        <v>39.919999999999995</v>
      </c>
    </row>
    <row r="9" spans="1:2" x14ac:dyDescent="0.4">
      <c r="A9" s="14" t="s">
        <v>11</v>
      </c>
      <c r="B9" s="15">
        <v>39.581666666666671</v>
      </c>
    </row>
    <row r="10" spans="1:2" x14ac:dyDescent="0.4">
      <c r="A10" s="14" t="s">
        <v>15</v>
      </c>
      <c r="B10" s="15">
        <v>39.486000000000004</v>
      </c>
    </row>
    <row r="11" spans="1:2" x14ac:dyDescent="0.4">
      <c r="A11" s="14" t="s">
        <v>12</v>
      </c>
      <c r="B11" s="15">
        <v>39.466000000000001</v>
      </c>
    </row>
    <row r="12" spans="1:2" x14ac:dyDescent="0.4">
      <c r="A12" s="14" t="s">
        <v>18</v>
      </c>
      <c r="B12" s="15">
        <v>38.444000000000003</v>
      </c>
    </row>
    <row r="13" spans="1:2" x14ac:dyDescent="0.4">
      <c r="A13" s="14" t="s">
        <v>16</v>
      </c>
      <c r="B13" s="15">
        <v>38.366</v>
      </c>
    </row>
    <row r="14" spans="1:2" x14ac:dyDescent="0.4">
      <c r="A14" s="14" t="s">
        <v>19</v>
      </c>
      <c r="B14" s="15">
        <v>37.770000000000003</v>
      </c>
    </row>
    <row r="15" spans="1:2" x14ac:dyDescent="0.4">
      <c r="A15" s="14" t="s">
        <v>17</v>
      </c>
      <c r="B15" s="15">
        <v>37.552</v>
      </c>
    </row>
    <row r="16" spans="1:2" x14ac:dyDescent="0.4">
      <c r="A16" s="14" t="s">
        <v>20</v>
      </c>
      <c r="B16" s="15">
        <v>39.695972222222203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4F1C-8634-4299-B468-5B292EFE4AD3}">
  <dimension ref="A3:B16"/>
  <sheetViews>
    <sheetView workbookViewId="0">
      <selection activeCell="E6" sqref="E6"/>
    </sheetView>
  </sheetViews>
  <sheetFormatPr defaultRowHeight="14.6" x14ac:dyDescent="0.4"/>
  <cols>
    <col min="1" max="1" width="12.4609375" bestFit="1" customWidth="1"/>
    <col min="2" max="2" width="25.921875" style="5" customWidth="1"/>
  </cols>
  <sheetData>
    <row r="3" spans="1:2" s="8" customFormat="1" x14ac:dyDescent="0.4">
      <c r="A3" s="16" t="s">
        <v>5</v>
      </c>
      <c r="B3" s="17" t="s">
        <v>33</v>
      </c>
    </row>
    <row r="4" spans="1:2" x14ac:dyDescent="0.4">
      <c r="A4" s="4" t="s">
        <v>14</v>
      </c>
      <c r="B4" s="5">
        <v>39.654999999999994</v>
      </c>
    </row>
    <row r="5" spans="1:2" x14ac:dyDescent="0.4">
      <c r="A5" s="4" t="s">
        <v>15</v>
      </c>
      <c r="B5" s="5">
        <v>39.356000000000009</v>
      </c>
    </row>
    <row r="6" spans="1:2" x14ac:dyDescent="0.4">
      <c r="A6" s="4" t="s">
        <v>16</v>
      </c>
      <c r="B6" s="5">
        <v>38.212000000000003</v>
      </c>
    </row>
    <row r="7" spans="1:2" x14ac:dyDescent="0.4">
      <c r="A7" s="4" t="s">
        <v>13</v>
      </c>
      <c r="B7" s="5">
        <v>37.426000000000002</v>
      </c>
    </row>
    <row r="8" spans="1:2" x14ac:dyDescent="0.4">
      <c r="A8" s="4" t="s">
        <v>10</v>
      </c>
      <c r="B8" s="5">
        <v>37.06</v>
      </c>
    </row>
    <row r="9" spans="1:2" x14ac:dyDescent="0.4">
      <c r="A9" s="4" t="s">
        <v>18</v>
      </c>
      <c r="B9" s="5">
        <v>36.988</v>
      </c>
    </row>
    <row r="10" spans="1:2" x14ac:dyDescent="0.4">
      <c r="A10" s="4" t="s">
        <v>11</v>
      </c>
      <c r="B10" s="5">
        <v>36.511666666666663</v>
      </c>
    </row>
    <row r="11" spans="1:2" x14ac:dyDescent="0.4">
      <c r="A11" s="4" t="s">
        <v>17</v>
      </c>
      <c r="B11" s="5">
        <v>36.475999999999999</v>
      </c>
    </row>
    <row r="12" spans="1:2" x14ac:dyDescent="0.4">
      <c r="A12" s="4" t="s">
        <v>9</v>
      </c>
      <c r="B12" s="5">
        <v>36.463999999999992</v>
      </c>
    </row>
    <row r="13" spans="1:2" x14ac:dyDescent="0.4">
      <c r="A13" s="4" t="s">
        <v>8</v>
      </c>
      <c r="B13" s="5">
        <v>36.074444444444438</v>
      </c>
    </row>
    <row r="14" spans="1:2" x14ac:dyDescent="0.4">
      <c r="A14" s="4" t="s">
        <v>12</v>
      </c>
      <c r="B14" s="5">
        <v>35.86</v>
      </c>
    </row>
    <row r="15" spans="1:2" x14ac:dyDescent="0.4">
      <c r="A15" s="4" t="s">
        <v>19</v>
      </c>
      <c r="B15" s="5">
        <v>34.936666666666667</v>
      </c>
    </row>
    <row r="16" spans="1:2" x14ac:dyDescent="0.4">
      <c r="A16" s="4" t="s">
        <v>20</v>
      </c>
      <c r="B16" s="5">
        <v>36.983611111111117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DD42-567B-43B1-A6EB-7C7EF9ED7C6A}">
  <dimension ref="A1:J74"/>
  <sheetViews>
    <sheetView workbookViewId="0">
      <pane ySplit="1" topLeftCell="A2" activePane="bottomLeft" state="frozen"/>
      <selection pane="bottomLeft" activeCell="D25" sqref="D25"/>
    </sheetView>
  </sheetViews>
  <sheetFormatPr defaultRowHeight="14.6" x14ac:dyDescent="0.4"/>
  <cols>
    <col min="1" max="1" width="14.4609375" customWidth="1"/>
    <col min="2" max="2" width="22.23046875" customWidth="1"/>
    <col min="3" max="3" width="30.4609375" customWidth="1"/>
    <col min="4" max="4" width="32.84375" customWidth="1"/>
    <col min="5" max="5" width="24" customWidth="1"/>
    <col min="6" max="6" width="22.3046875" customWidth="1"/>
    <col min="7" max="7" width="19.765625" customWidth="1"/>
    <col min="8" max="8" width="31.61328125" customWidth="1"/>
    <col min="9" max="9" width="29.921875" customWidth="1"/>
  </cols>
  <sheetData>
    <row r="1" spans="1:10" s="2" customFormat="1" ht="56.6" x14ac:dyDescent="0.4">
      <c r="A1" s="2" t="s">
        <v>0</v>
      </c>
      <c r="B1" s="2" t="s">
        <v>5</v>
      </c>
      <c r="C1" s="2" t="s">
        <v>21</v>
      </c>
      <c r="D1" s="2" t="s">
        <v>1</v>
      </c>
      <c r="E1" s="2" t="s">
        <v>22</v>
      </c>
      <c r="F1" s="2" t="s">
        <v>23</v>
      </c>
      <c r="G1" s="2" t="s">
        <v>2</v>
      </c>
      <c r="H1" s="2" t="s">
        <v>3</v>
      </c>
      <c r="I1" s="2" t="s">
        <v>24</v>
      </c>
      <c r="J1" s="2" t="s">
        <v>4</v>
      </c>
    </row>
    <row r="2" spans="1:10" x14ac:dyDescent="0.4">
      <c r="A2" s="1">
        <v>44940</v>
      </c>
      <c r="B2" s="1" t="str">
        <f t="shared" ref="B2:B33" si="0">TEXT(A2,"mmm")</f>
        <v>Jan</v>
      </c>
      <c r="C2">
        <v>1485019.32</v>
      </c>
      <c r="D2">
        <v>1776700.69</v>
      </c>
      <c r="E2">
        <v>3261720.01</v>
      </c>
      <c r="F2">
        <v>33610</v>
      </c>
      <c r="G2">
        <v>49312</v>
      </c>
      <c r="H2">
        <v>82922</v>
      </c>
      <c r="I2">
        <v>44.25</v>
      </c>
      <c r="J2">
        <v>36.229999999999997</v>
      </c>
    </row>
    <row r="3" spans="1:10" x14ac:dyDescent="0.4">
      <c r="A3" s="1">
        <v>44947</v>
      </c>
      <c r="B3" s="1" t="str">
        <f t="shared" si="0"/>
        <v>Jan</v>
      </c>
      <c r="C3">
        <v>1487815.81</v>
      </c>
      <c r="D3">
        <v>2702525.61</v>
      </c>
      <c r="E3">
        <v>4190341.42</v>
      </c>
      <c r="F3">
        <v>33005</v>
      </c>
      <c r="G3">
        <v>77461</v>
      </c>
      <c r="H3">
        <v>110466</v>
      </c>
      <c r="I3">
        <v>45.08</v>
      </c>
      <c r="J3">
        <v>34.89</v>
      </c>
    </row>
    <row r="4" spans="1:10" x14ac:dyDescent="0.4">
      <c r="A4" s="1">
        <v>44954</v>
      </c>
      <c r="B4" s="1" t="str">
        <f t="shared" si="0"/>
        <v>Jan</v>
      </c>
      <c r="C4">
        <v>1553216.3</v>
      </c>
      <c r="D4">
        <v>2726237.56</v>
      </c>
      <c r="E4">
        <v>4279453.8600000003</v>
      </c>
      <c r="F4">
        <v>34854</v>
      </c>
      <c r="G4">
        <v>76450</v>
      </c>
      <c r="H4">
        <v>111304</v>
      </c>
      <c r="I4">
        <v>44.56</v>
      </c>
      <c r="J4">
        <v>35.65</v>
      </c>
    </row>
    <row r="5" spans="1:10" x14ac:dyDescent="0.4">
      <c r="A5" s="1">
        <v>44957</v>
      </c>
      <c r="B5" s="1" t="str">
        <f t="shared" si="0"/>
        <v>Jan</v>
      </c>
      <c r="C5">
        <v>578840.62</v>
      </c>
      <c r="D5">
        <v>863287.86</v>
      </c>
      <c r="E5">
        <v>1442128.48</v>
      </c>
      <c r="F5">
        <v>12990</v>
      </c>
      <c r="G5">
        <v>24023</v>
      </c>
      <c r="H5">
        <v>37013</v>
      </c>
      <c r="I5">
        <v>44.56</v>
      </c>
      <c r="J5">
        <v>35.93</v>
      </c>
    </row>
    <row r="6" spans="1:10" x14ac:dyDescent="0.4">
      <c r="A6" s="1">
        <v>44961</v>
      </c>
      <c r="B6" s="1" t="str">
        <f t="shared" si="0"/>
        <v>Feb</v>
      </c>
      <c r="C6">
        <v>1047436.2</v>
      </c>
      <c r="D6">
        <v>1971731.4</v>
      </c>
      <c r="E6">
        <v>3019167.6</v>
      </c>
      <c r="F6">
        <v>24134</v>
      </c>
      <c r="G6">
        <v>56666</v>
      </c>
      <c r="H6">
        <v>80800</v>
      </c>
      <c r="I6">
        <v>43.49</v>
      </c>
      <c r="J6">
        <v>34.840000000000003</v>
      </c>
    </row>
    <row r="7" spans="1:10" x14ac:dyDescent="0.4">
      <c r="A7" s="1">
        <v>44968</v>
      </c>
      <c r="B7" s="1" t="str">
        <f t="shared" si="0"/>
        <v>Feb</v>
      </c>
      <c r="C7">
        <v>1671205.8</v>
      </c>
      <c r="D7">
        <v>2815023.87</v>
      </c>
      <c r="E7">
        <v>4486229.67</v>
      </c>
      <c r="F7">
        <v>38764</v>
      </c>
      <c r="G7">
        <v>77454</v>
      </c>
      <c r="H7">
        <v>116218</v>
      </c>
      <c r="I7">
        <v>43.33</v>
      </c>
      <c r="J7">
        <v>36.299999999999997</v>
      </c>
    </row>
    <row r="8" spans="1:10" x14ac:dyDescent="0.4">
      <c r="A8" s="1">
        <v>44975</v>
      </c>
      <c r="B8" s="1" t="str">
        <f t="shared" si="0"/>
        <v>Feb</v>
      </c>
      <c r="C8">
        <v>1742486.74</v>
      </c>
      <c r="D8">
        <v>3008219.03</v>
      </c>
      <c r="E8">
        <v>4750705.7699999996</v>
      </c>
      <c r="F8">
        <v>42178</v>
      </c>
      <c r="G8">
        <v>83065</v>
      </c>
      <c r="H8">
        <v>125243</v>
      </c>
      <c r="I8">
        <v>41.56</v>
      </c>
      <c r="J8">
        <v>36.33</v>
      </c>
    </row>
    <row r="9" spans="1:10" x14ac:dyDescent="0.4">
      <c r="A9" s="1">
        <v>44982</v>
      </c>
      <c r="B9" s="1" t="str">
        <f t="shared" si="0"/>
        <v>Feb</v>
      </c>
      <c r="C9">
        <v>1862822.43</v>
      </c>
      <c r="D9">
        <v>2793882.27</v>
      </c>
      <c r="E9">
        <v>4656704.7</v>
      </c>
      <c r="F9">
        <v>45919</v>
      </c>
      <c r="G9">
        <v>75990</v>
      </c>
      <c r="H9">
        <v>121909</v>
      </c>
      <c r="I9">
        <v>40.76</v>
      </c>
      <c r="J9">
        <v>36.74</v>
      </c>
    </row>
    <row r="10" spans="1:10" x14ac:dyDescent="0.4">
      <c r="A10" s="1">
        <v>44985</v>
      </c>
      <c r="B10" s="1" t="str">
        <f t="shared" si="0"/>
        <v>Feb</v>
      </c>
      <c r="C10">
        <v>700300.78</v>
      </c>
      <c r="D10">
        <v>853033.11</v>
      </c>
      <c r="E10">
        <v>1553333.89</v>
      </c>
      <c r="F10">
        <v>17570</v>
      </c>
      <c r="G10">
        <v>23469</v>
      </c>
      <c r="H10">
        <v>41039</v>
      </c>
      <c r="I10">
        <v>39.96</v>
      </c>
      <c r="J10">
        <v>36.35</v>
      </c>
    </row>
    <row r="11" spans="1:10" x14ac:dyDescent="0.4">
      <c r="A11" s="1">
        <v>44989</v>
      </c>
      <c r="B11" s="1" t="str">
        <f t="shared" si="0"/>
        <v>Mar</v>
      </c>
      <c r="C11">
        <v>1355673.59</v>
      </c>
      <c r="D11">
        <v>2145964.9</v>
      </c>
      <c r="E11">
        <v>3501638.49</v>
      </c>
      <c r="F11">
        <v>33548</v>
      </c>
      <c r="G11">
        <v>56607</v>
      </c>
      <c r="H11">
        <v>90155</v>
      </c>
      <c r="I11">
        <v>40.42</v>
      </c>
      <c r="J11">
        <v>37.979999999999997</v>
      </c>
    </row>
    <row r="12" spans="1:10" x14ac:dyDescent="0.4">
      <c r="A12" s="1">
        <v>44996</v>
      </c>
      <c r="B12" s="1" t="str">
        <f t="shared" si="0"/>
        <v>Mar</v>
      </c>
      <c r="C12">
        <v>2100022.4300000002</v>
      </c>
      <c r="D12">
        <v>2664338.4</v>
      </c>
      <c r="E12">
        <v>4764360.83</v>
      </c>
      <c r="F12">
        <v>51174</v>
      </c>
      <c r="G12">
        <v>71988</v>
      </c>
      <c r="H12">
        <v>123162</v>
      </c>
      <c r="I12">
        <v>41.08</v>
      </c>
      <c r="J12">
        <v>36.92</v>
      </c>
    </row>
    <row r="13" spans="1:10" x14ac:dyDescent="0.4">
      <c r="A13" s="1">
        <v>45003</v>
      </c>
      <c r="B13" s="1" t="str">
        <f t="shared" si="0"/>
        <v>Mar</v>
      </c>
      <c r="C13">
        <v>2124468.6800000002</v>
      </c>
      <c r="D13">
        <v>2674501.67</v>
      </c>
      <c r="E13">
        <v>4798970.3499999996</v>
      </c>
      <c r="F13">
        <v>52042</v>
      </c>
      <c r="G13">
        <v>72728</v>
      </c>
      <c r="H13">
        <v>124770</v>
      </c>
      <c r="I13">
        <v>40.81</v>
      </c>
      <c r="J13">
        <v>36.68</v>
      </c>
    </row>
    <row r="14" spans="1:10" x14ac:dyDescent="0.4">
      <c r="A14" s="1">
        <v>45010</v>
      </c>
      <c r="B14" s="1" t="str">
        <f t="shared" si="0"/>
        <v>Mar</v>
      </c>
      <c r="C14">
        <v>2151040.59</v>
      </c>
      <c r="D14">
        <v>2798631.38</v>
      </c>
      <c r="E14">
        <v>4949671.97</v>
      </c>
      <c r="F14">
        <v>53130</v>
      </c>
      <c r="G14">
        <v>75500</v>
      </c>
      <c r="H14">
        <v>128630</v>
      </c>
      <c r="I14">
        <v>40.5</v>
      </c>
      <c r="J14">
        <v>37.06</v>
      </c>
    </row>
    <row r="15" spans="1:10" x14ac:dyDescent="0.4">
      <c r="A15" s="1">
        <v>45016</v>
      </c>
      <c r="B15" s="1" t="str">
        <f t="shared" si="0"/>
        <v>Mar</v>
      </c>
      <c r="C15">
        <v>1831943.14</v>
      </c>
      <c r="D15">
        <v>2292570.0699999998</v>
      </c>
      <c r="E15">
        <v>4124513.21</v>
      </c>
      <c r="F15">
        <v>45080</v>
      </c>
      <c r="G15">
        <v>62239</v>
      </c>
      <c r="H15">
        <v>107319</v>
      </c>
      <c r="I15">
        <v>40.65</v>
      </c>
      <c r="J15">
        <v>36.659999999999997</v>
      </c>
    </row>
    <row r="16" spans="1:10" x14ac:dyDescent="0.4">
      <c r="A16" s="1">
        <v>45017</v>
      </c>
      <c r="B16" s="1" t="str">
        <f t="shared" si="0"/>
        <v>Apr</v>
      </c>
      <c r="C16">
        <v>418812.68</v>
      </c>
      <c r="D16">
        <v>411394.13</v>
      </c>
      <c r="E16">
        <v>830206.81</v>
      </c>
      <c r="F16">
        <v>10364</v>
      </c>
      <c r="G16">
        <v>11121</v>
      </c>
      <c r="H16">
        <v>21485</v>
      </c>
      <c r="I16">
        <v>40.409999999999997</v>
      </c>
      <c r="J16">
        <v>36.99</v>
      </c>
    </row>
    <row r="17" spans="1:10" x14ac:dyDescent="0.4">
      <c r="A17" s="1">
        <v>45024</v>
      </c>
      <c r="B17" s="1" t="str">
        <f t="shared" si="0"/>
        <v>Apr</v>
      </c>
      <c r="C17">
        <v>2403561.83</v>
      </c>
      <c r="D17">
        <v>2666563.86</v>
      </c>
      <c r="E17">
        <v>5070125.6900000004</v>
      </c>
      <c r="F17">
        <v>59704</v>
      </c>
      <c r="G17">
        <v>74195</v>
      </c>
      <c r="H17">
        <v>133899</v>
      </c>
      <c r="I17">
        <v>40.26</v>
      </c>
      <c r="J17">
        <v>35.94</v>
      </c>
    </row>
    <row r="18" spans="1:10" x14ac:dyDescent="0.4">
      <c r="A18" s="1">
        <v>45031</v>
      </c>
      <c r="B18" s="1" t="str">
        <f t="shared" si="0"/>
        <v>Apr</v>
      </c>
      <c r="C18">
        <v>2087159.31</v>
      </c>
      <c r="D18">
        <v>2517920.96</v>
      </c>
      <c r="E18">
        <v>4605080.2699999996</v>
      </c>
      <c r="F18">
        <v>52875</v>
      </c>
      <c r="G18">
        <v>70671</v>
      </c>
      <c r="H18">
        <v>123546</v>
      </c>
      <c r="I18">
        <v>39.47</v>
      </c>
      <c r="J18">
        <v>35.630000000000003</v>
      </c>
    </row>
    <row r="19" spans="1:10" x14ac:dyDescent="0.4">
      <c r="A19" s="1">
        <v>45038</v>
      </c>
      <c r="B19" s="1" t="str">
        <f t="shared" si="0"/>
        <v>Apr</v>
      </c>
      <c r="C19">
        <v>2496234.15</v>
      </c>
      <c r="D19">
        <v>3085786.74</v>
      </c>
      <c r="E19">
        <v>5582020.8899999997</v>
      </c>
      <c r="F19">
        <v>66199</v>
      </c>
      <c r="G19">
        <v>86307</v>
      </c>
      <c r="H19">
        <v>152506</v>
      </c>
      <c r="I19">
        <v>37.71</v>
      </c>
      <c r="J19">
        <v>35.75</v>
      </c>
    </row>
    <row r="20" spans="1:10" x14ac:dyDescent="0.4">
      <c r="A20" s="1">
        <v>45045</v>
      </c>
      <c r="B20" s="1" t="str">
        <f t="shared" si="0"/>
        <v>Apr</v>
      </c>
      <c r="C20">
        <v>2507966.33</v>
      </c>
      <c r="D20">
        <v>2561633.7999999998</v>
      </c>
      <c r="E20">
        <v>5069600.13</v>
      </c>
      <c r="F20">
        <v>63190</v>
      </c>
      <c r="G20">
        <v>67718</v>
      </c>
      <c r="H20">
        <v>130908</v>
      </c>
      <c r="I20">
        <v>39.69</v>
      </c>
      <c r="J20">
        <v>37.83</v>
      </c>
    </row>
    <row r="21" spans="1:10" x14ac:dyDescent="0.4">
      <c r="A21" s="1">
        <v>45046</v>
      </c>
      <c r="B21" s="1" t="str">
        <f t="shared" si="0"/>
        <v>Apr</v>
      </c>
      <c r="C21">
        <v>286293</v>
      </c>
      <c r="D21">
        <v>183661.24</v>
      </c>
      <c r="E21">
        <v>469954.24</v>
      </c>
      <c r="F21">
        <v>7167</v>
      </c>
      <c r="G21">
        <v>4973</v>
      </c>
      <c r="H21">
        <v>12140</v>
      </c>
      <c r="I21">
        <v>39.950000000000003</v>
      </c>
      <c r="J21">
        <v>36.93</v>
      </c>
    </row>
    <row r="22" spans="1:10" x14ac:dyDescent="0.4">
      <c r="A22" s="1">
        <v>45052</v>
      </c>
      <c r="B22" s="1" t="str">
        <f t="shared" si="0"/>
        <v>May</v>
      </c>
      <c r="C22">
        <v>2282560.02</v>
      </c>
      <c r="D22">
        <v>2414465.0099999998</v>
      </c>
      <c r="E22">
        <v>4697025.03</v>
      </c>
      <c r="F22">
        <v>57754</v>
      </c>
      <c r="G22">
        <v>67006</v>
      </c>
      <c r="H22">
        <v>124760</v>
      </c>
      <c r="I22">
        <v>39.520000000000003</v>
      </c>
      <c r="J22">
        <v>36.03</v>
      </c>
    </row>
    <row r="23" spans="1:10" x14ac:dyDescent="0.4">
      <c r="A23" s="1">
        <v>45059</v>
      </c>
      <c r="B23" s="1" t="str">
        <f t="shared" si="0"/>
        <v>May</v>
      </c>
      <c r="C23">
        <v>2564913.3199999998</v>
      </c>
      <c r="D23">
        <v>2458332.1800000002</v>
      </c>
      <c r="E23">
        <v>5023245.5</v>
      </c>
      <c r="F23">
        <v>64687</v>
      </c>
      <c r="G23">
        <v>67872</v>
      </c>
      <c r="H23">
        <v>132559</v>
      </c>
      <c r="I23">
        <v>39.65</v>
      </c>
      <c r="J23">
        <v>36.22</v>
      </c>
    </row>
    <row r="24" spans="1:10" x14ac:dyDescent="0.4">
      <c r="A24" s="1">
        <v>45066</v>
      </c>
      <c r="B24" s="1" t="str">
        <f t="shared" si="0"/>
        <v>May</v>
      </c>
      <c r="C24">
        <v>2617368.35</v>
      </c>
      <c r="D24">
        <v>2465160.61</v>
      </c>
      <c r="E24">
        <v>5082528.96</v>
      </c>
      <c r="F24">
        <v>65731</v>
      </c>
      <c r="G24">
        <v>68606</v>
      </c>
      <c r="H24">
        <v>134337</v>
      </c>
      <c r="I24">
        <v>39.82</v>
      </c>
      <c r="J24">
        <v>35.93</v>
      </c>
    </row>
    <row r="25" spans="1:10" x14ac:dyDescent="0.4">
      <c r="A25" s="1">
        <v>45073</v>
      </c>
      <c r="B25" s="1" t="str">
        <f t="shared" si="0"/>
        <v>May</v>
      </c>
      <c r="C25">
        <v>2800947.71</v>
      </c>
      <c r="D25">
        <v>2841464.8</v>
      </c>
      <c r="E25">
        <v>5642412.5099999998</v>
      </c>
      <c r="F25">
        <v>70934</v>
      </c>
      <c r="G25">
        <v>79680</v>
      </c>
      <c r="H25">
        <v>150614</v>
      </c>
      <c r="I25">
        <v>39.49</v>
      </c>
      <c r="J25">
        <v>35.659999999999997</v>
      </c>
    </row>
    <row r="26" spans="1:10" x14ac:dyDescent="0.4">
      <c r="A26" s="1">
        <v>45077</v>
      </c>
      <c r="B26" s="1" t="str">
        <f t="shared" si="0"/>
        <v>May</v>
      </c>
      <c r="C26">
        <v>1280002.8999999999</v>
      </c>
      <c r="D26">
        <v>1049495.2</v>
      </c>
      <c r="E26">
        <v>2329498.1</v>
      </c>
      <c r="F26">
        <v>32948</v>
      </c>
      <c r="G26">
        <v>29594</v>
      </c>
      <c r="H26">
        <v>62542</v>
      </c>
      <c r="I26">
        <v>38.85</v>
      </c>
      <c r="J26">
        <v>35.46</v>
      </c>
    </row>
    <row r="27" spans="1:10" x14ac:dyDescent="0.4">
      <c r="A27" s="1">
        <v>45080</v>
      </c>
      <c r="B27" s="1" t="str">
        <f t="shared" si="0"/>
        <v>Jun</v>
      </c>
      <c r="C27">
        <v>1390943.35</v>
      </c>
      <c r="D27">
        <v>1376935.93</v>
      </c>
      <c r="E27">
        <v>2767879.28</v>
      </c>
      <c r="F27">
        <v>35095</v>
      </c>
      <c r="G27">
        <v>37613</v>
      </c>
      <c r="H27">
        <v>72708</v>
      </c>
      <c r="I27">
        <v>39.619999999999997</v>
      </c>
      <c r="J27">
        <v>36.6</v>
      </c>
    </row>
    <row r="28" spans="1:10" x14ac:dyDescent="0.4">
      <c r="A28" s="1">
        <v>45087</v>
      </c>
      <c r="B28" s="1" t="str">
        <f t="shared" si="0"/>
        <v>Jun</v>
      </c>
      <c r="C28">
        <v>2828270.87</v>
      </c>
      <c r="D28">
        <v>2468881.2799999998</v>
      </c>
      <c r="E28">
        <v>5297152.1500000004</v>
      </c>
      <c r="F28">
        <v>70454</v>
      </c>
      <c r="G28">
        <v>65602</v>
      </c>
      <c r="H28">
        <v>136056</v>
      </c>
      <c r="I28">
        <v>40.15</v>
      </c>
      <c r="J28">
        <v>37.549999999999997</v>
      </c>
    </row>
    <row r="29" spans="1:10" x14ac:dyDescent="0.4">
      <c r="A29" s="1">
        <v>45094</v>
      </c>
      <c r="B29" s="1" t="str">
        <f t="shared" si="0"/>
        <v>Jun</v>
      </c>
      <c r="C29">
        <v>2875410.83</v>
      </c>
      <c r="D29">
        <v>2585081.31</v>
      </c>
      <c r="E29">
        <v>5460492.1399999997</v>
      </c>
      <c r="F29">
        <v>71879</v>
      </c>
      <c r="G29">
        <v>68506</v>
      </c>
      <c r="H29">
        <v>140385</v>
      </c>
      <c r="I29">
        <v>40.11</v>
      </c>
      <c r="J29">
        <v>37.83</v>
      </c>
    </row>
    <row r="30" spans="1:10" x14ac:dyDescent="0.4">
      <c r="A30" s="1">
        <v>45101</v>
      </c>
      <c r="B30" s="1" t="str">
        <f t="shared" si="0"/>
        <v>Jun</v>
      </c>
      <c r="C30">
        <v>2903411.26</v>
      </c>
      <c r="D30">
        <v>2524419.2599999998</v>
      </c>
      <c r="E30">
        <v>5427830.5199999996</v>
      </c>
      <c r="F30">
        <v>72603</v>
      </c>
      <c r="G30">
        <v>66998</v>
      </c>
      <c r="H30">
        <v>139601</v>
      </c>
      <c r="I30">
        <v>39.94</v>
      </c>
      <c r="J30">
        <v>37.729999999999997</v>
      </c>
    </row>
    <row r="31" spans="1:10" x14ac:dyDescent="0.4">
      <c r="A31" s="1">
        <v>45107</v>
      </c>
      <c r="B31" s="1" t="str">
        <f t="shared" si="0"/>
        <v>Jun</v>
      </c>
      <c r="C31">
        <v>2544960.59</v>
      </c>
      <c r="D31">
        <v>2408269.64</v>
      </c>
      <c r="E31">
        <v>4953230.2300000004</v>
      </c>
      <c r="F31">
        <v>63479</v>
      </c>
      <c r="G31">
        <v>64574</v>
      </c>
      <c r="H31">
        <v>128053</v>
      </c>
      <c r="I31">
        <v>40.19</v>
      </c>
      <c r="J31">
        <v>37.42</v>
      </c>
    </row>
    <row r="32" spans="1:10" x14ac:dyDescent="0.4">
      <c r="A32" s="1">
        <v>45108</v>
      </c>
      <c r="B32" s="1" t="str">
        <f t="shared" si="0"/>
        <v>Jul</v>
      </c>
      <c r="C32">
        <v>473217.98</v>
      </c>
      <c r="D32">
        <v>460581.25</v>
      </c>
      <c r="E32">
        <v>933799.23</v>
      </c>
      <c r="F32">
        <v>11876</v>
      </c>
      <c r="G32">
        <v>11012</v>
      </c>
      <c r="H32">
        <v>22888</v>
      </c>
      <c r="I32">
        <v>39.85</v>
      </c>
      <c r="J32">
        <v>41.83</v>
      </c>
    </row>
    <row r="33" spans="1:10" x14ac:dyDescent="0.4">
      <c r="A33" s="1">
        <v>45115</v>
      </c>
      <c r="B33" s="1" t="str">
        <f t="shared" si="0"/>
        <v>Jul</v>
      </c>
      <c r="C33">
        <v>2890082.75</v>
      </c>
      <c r="D33">
        <v>2312022.9900000002</v>
      </c>
      <c r="E33">
        <v>5202105.74</v>
      </c>
      <c r="F33">
        <v>71956</v>
      </c>
      <c r="G33">
        <v>60136</v>
      </c>
      <c r="H33">
        <v>132092</v>
      </c>
      <c r="I33">
        <v>40.11</v>
      </c>
      <c r="J33">
        <v>38.46</v>
      </c>
    </row>
    <row r="34" spans="1:10" x14ac:dyDescent="0.4">
      <c r="A34" s="1">
        <v>45122</v>
      </c>
      <c r="B34" s="1" t="str">
        <f t="shared" ref="B34:B65" si="1">TEXT(A34,"mmm")</f>
        <v>Jul</v>
      </c>
      <c r="C34">
        <v>2981657.61</v>
      </c>
      <c r="D34">
        <v>2464306.71</v>
      </c>
      <c r="E34">
        <v>5445964.3200000003</v>
      </c>
      <c r="F34">
        <v>73530</v>
      </c>
      <c r="G34">
        <v>62523</v>
      </c>
      <c r="H34">
        <v>136053</v>
      </c>
      <c r="I34">
        <v>40.549999999999997</v>
      </c>
      <c r="J34">
        <v>39.409999999999997</v>
      </c>
    </row>
    <row r="35" spans="1:10" x14ac:dyDescent="0.4">
      <c r="A35" s="1">
        <v>45129</v>
      </c>
      <c r="B35" s="1" t="str">
        <f t="shared" si="1"/>
        <v>Jul</v>
      </c>
      <c r="C35">
        <v>2981433.64</v>
      </c>
      <c r="D35">
        <v>2437203.52</v>
      </c>
      <c r="E35">
        <v>5418637.1600000001</v>
      </c>
      <c r="F35">
        <v>73419</v>
      </c>
      <c r="G35">
        <v>62138</v>
      </c>
      <c r="H35">
        <v>135557</v>
      </c>
      <c r="I35">
        <v>40.619999999999997</v>
      </c>
      <c r="J35">
        <v>39.54</v>
      </c>
    </row>
    <row r="36" spans="1:10" x14ac:dyDescent="0.4">
      <c r="A36" s="1">
        <v>45136</v>
      </c>
      <c r="B36" s="1" t="str">
        <f t="shared" si="1"/>
        <v>Jul</v>
      </c>
      <c r="C36">
        <v>2966760.63</v>
      </c>
      <c r="D36">
        <v>2389904.19</v>
      </c>
      <c r="E36">
        <v>5356664.82</v>
      </c>
      <c r="F36">
        <v>74494</v>
      </c>
      <c r="G36">
        <v>60394</v>
      </c>
      <c r="H36">
        <v>134888</v>
      </c>
      <c r="I36">
        <v>39.97</v>
      </c>
      <c r="J36">
        <v>39.81</v>
      </c>
    </row>
    <row r="37" spans="1:10" x14ac:dyDescent="0.4">
      <c r="A37" s="1">
        <v>45138</v>
      </c>
      <c r="B37" s="1" t="str">
        <f t="shared" si="1"/>
        <v>Jul</v>
      </c>
      <c r="C37">
        <v>725428.91</v>
      </c>
      <c r="D37">
        <v>545129.04</v>
      </c>
      <c r="E37">
        <v>1270557.95</v>
      </c>
      <c r="F37">
        <v>18902</v>
      </c>
      <c r="G37">
        <v>14037</v>
      </c>
      <c r="H37">
        <v>32939</v>
      </c>
      <c r="I37">
        <v>38.42</v>
      </c>
      <c r="J37">
        <v>38.880000000000003</v>
      </c>
    </row>
    <row r="38" spans="1:10" x14ac:dyDescent="0.4">
      <c r="A38" s="1">
        <v>45143</v>
      </c>
      <c r="B38" s="1" t="str">
        <f t="shared" si="1"/>
        <v>Aug</v>
      </c>
      <c r="C38">
        <v>2354292.08</v>
      </c>
      <c r="D38">
        <v>1920738.17</v>
      </c>
      <c r="E38">
        <v>4275030.25</v>
      </c>
      <c r="F38">
        <v>60171</v>
      </c>
      <c r="G38">
        <v>48816</v>
      </c>
      <c r="H38">
        <v>108987</v>
      </c>
      <c r="I38">
        <v>39.11</v>
      </c>
      <c r="J38">
        <v>39.369999999999997</v>
      </c>
    </row>
    <row r="39" spans="1:10" x14ac:dyDescent="0.4">
      <c r="A39" s="1">
        <v>45150</v>
      </c>
      <c r="B39" s="1" t="str">
        <f t="shared" si="1"/>
        <v>Aug</v>
      </c>
      <c r="C39">
        <v>3150213.59</v>
      </c>
      <c r="D39">
        <v>2524250.92</v>
      </c>
      <c r="E39">
        <v>5674464.5099999998</v>
      </c>
      <c r="F39">
        <v>79640</v>
      </c>
      <c r="G39">
        <v>64454</v>
      </c>
      <c r="H39">
        <v>144094</v>
      </c>
      <c r="I39">
        <v>39.58</v>
      </c>
      <c r="J39">
        <v>39.29</v>
      </c>
    </row>
    <row r="40" spans="1:10" x14ac:dyDescent="0.4">
      <c r="A40" s="1">
        <v>45157</v>
      </c>
      <c r="B40" s="1" t="str">
        <f t="shared" si="1"/>
        <v>Aug</v>
      </c>
      <c r="C40">
        <v>3154663.06</v>
      </c>
      <c r="D40">
        <v>2365347.61</v>
      </c>
      <c r="E40">
        <v>5520010.6699999999</v>
      </c>
      <c r="F40">
        <v>80036</v>
      </c>
      <c r="G40">
        <v>60189</v>
      </c>
      <c r="H40">
        <v>140225</v>
      </c>
      <c r="I40">
        <v>39.450000000000003</v>
      </c>
      <c r="J40">
        <v>39.4</v>
      </c>
    </row>
    <row r="41" spans="1:10" x14ac:dyDescent="0.4">
      <c r="A41" s="1">
        <v>45164</v>
      </c>
      <c r="B41" s="1" t="str">
        <f t="shared" si="1"/>
        <v>Aug</v>
      </c>
      <c r="C41">
        <v>3212642.77</v>
      </c>
      <c r="D41">
        <v>2440709.7200000002</v>
      </c>
      <c r="E41">
        <v>5653352.4900000002</v>
      </c>
      <c r="F41">
        <v>81333</v>
      </c>
      <c r="G41">
        <v>61919</v>
      </c>
      <c r="H41">
        <v>143252</v>
      </c>
      <c r="I41">
        <v>39.53</v>
      </c>
      <c r="J41">
        <v>39.42</v>
      </c>
    </row>
    <row r="42" spans="1:10" x14ac:dyDescent="0.4">
      <c r="A42" s="1">
        <v>45169</v>
      </c>
      <c r="B42" s="1" t="str">
        <f t="shared" si="1"/>
        <v>Aug</v>
      </c>
      <c r="C42">
        <v>2128558.59</v>
      </c>
      <c r="D42">
        <v>1687225.97</v>
      </c>
      <c r="E42">
        <v>3815814.56</v>
      </c>
      <c r="F42">
        <v>53520</v>
      </c>
      <c r="G42">
        <v>43017</v>
      </c>
      <c r="H42">
        <v>96537</v>
      </c>
      <c r="I42">
        <v>39.76</v>
      </c>
      <c r="J42">
        <v>39.299999999999997</v>
      </c>
    </row>
    <row r="43" spans="1:10" x14ac:dyDescent="0.4">
      <c r="A43" s="1">
        <v>45171</v>
      </c>
      <c r="B43" s="1" t="str">
        <f t="shared" si="1"/>
        <v>Sep</v>
      </c>
      <c r="C43">
        <v>1253447.6299999999</v>
      </c>
      <c r="D43">
        <v>1104080.6599999999</v>
      </c>
      <c r="E43">
        <v>2357558.29</v>
      </c>
      <c r="F43">
        <v>32383</v>
      </c>
      <c r="G43">
        <v>27354</v>
      </c>
      <c r="H43">
        <v>59917</v>
      </c>
      <c r="I43">
        <v>38.74</v>
      </c>
      <c r="J43">
        <v>40.24</v>
      </c>
    </row>
    <row r="44" spans="1:10" x14ac:dyDescent="0.4">
      <c r="A44" s="1">
        <v>45178</v>
      </c>
      <c r="B44" s="1" t="str">
        <f t="shared" si="1"/>
        <v>Sep</v>
      </c>
      <c r="C44">
        <v>3134372.02</v>
      </c>
      <c r="D44">
        <v>2250751.0499999998</v>
      </c>
      <c r="E44">
        <v>5385123.0700000003</v>
      </c>
      <c r="F44">
        <v>81345</v>
      </c>
      <c r="G44">
        <v>59987</v>
      </c>
      <c r="H44">
        <v>141332</v>
      </c>
      <c r="I44">
        <v>38.6</v>
      </c>
      <c r="J44">
        <v>37.369999999999997</v>
      </c>
    </row>
    <row r="45" spans="1:10" x14ac:dyDescent="0.4">
      <c r="A45" s="1">
        <v>45185</v>
      </c>
      <c r="B45" s="1" t="str">
        <f t="shared" si="1"/>
        <v>Sep</v>
      </c>
      <c r="C45">
        <v>3293747.3</v>
      </c>
      <c r="D45">
        <v>2428145.42</v>
      </c>
      <c r="E45">
        <v>5721892.7199999997</v>
      </c>
      <c r="F45">
        <v>86627</v>
      </c>
      <c r="G45">
        <v>63169</v>
      </c>
      <c r="H45">
        <v>149796</v>
      </c>
      <c r="I45">
        <v>38.130000000000003</v>
      </c>
      <c r="J45">
        <v>38.340000000000003</v>
      </c>
    </row>
    <row r="46" spans="1:10" x14ac:dyDescent="0.4">
      <c r="A46" s="1">
        <v>45192</v>
      </c>
      <c r="B46" s="1" t="str">
        <f t="shared" si="1"/>
        <v>Sep</v>
      </c>
      <c r="C46">
        <v>3294533.61</v>
      </c>
      <c r="D46">
        <v>2403860.11</v>
      </c>
      <c r="E46">
        <v>5698393.7199999997</v>
      </c>
      <c r="F46">
        <v>86311</v>
      </c>
      <c r="G46">
        <v>65120</v>
      </c>
      <c r="H46">
        <v>151431</v>
      </c>
      <c r="I46">
        <v>38.22</v>
      </c>
      <c r="J46">
        <v>37.090000000000003</v>
      </c>
    </row>
    <row r="47" spans="1:10" x14ac:dyDescent="0.4">
      <c r="A47" s="1">
        <v>45199</v>
      </c>
      <c r="B47" s="1" t="str">
        <f t="shared" si="1"/>
        <v>Sep</v>
      </c>
      <c r="C47">
        <v>3412650.76</v>
      </c>
      <c r="D47">
        <v>2628149.81</v>
      </c>
      <c r="E47">
        <v>6040800.5700000003</v>
      </c>
      <c r="F47">
        <v>89369</v>
      </c>
      <c r="G47">
        <v>68486</v>
      </c>
      <c r="H47">
        <v>157855</v>
      </c>
      <c r="I47">
        <v>38.14</v>
      </c>
      <c r="J47">
        <v>38.020000000000003</v>
      </c>
    </row>
    <row r="48" spans="1:10" x14ac:dyDescent="0.4">
      <c r="A48" s="1">
        <v>45206</v>
      </c>
      <c r="B48" s="1" t="str">
        <f t="shared" si="1"/>
        <v>Oct</v>
      </c>
      <c r="C48">
        <v>3290023.19</v>
      </c>
      <c r="D48">
        <v>2275197.04</v>
      </c>
      <c r="E48">
        <v>5565220.2300000004</v>
      </c>
      <c r="F48">
        <v>87830</v>
      </c>
      <c r="G48">
        <v>62114</v>
      </c>
      <c r="H48">
        <v>149944</v>
      </c>
      <c r="I48">
        <v>37.51</v>
      </c>
      <c r="J48">
        <v>36.82</v>
      </c>
    </row>
    <row r="49" spans="1:10" x14ac:dyDescent="0.4">
      <c r="A49" s="1">
        <v>45213</v>
      </c>
      <c r="B49" s="1" t="str">
        <f t="shared" si="1"/>
        <v>Oct</v>
      </c>
      <c r="C49">
        <v>3420806.53</v>
      </c>
      <c r="D49">
        <v>2423405.19</v>
      </c>
      <c r="E49">
        <v>5844211.7199999997</v>
      </c>
      <c r="F49">
        <v>92222</v>
      </c>
      <c r="G49">
        <v>66829</v>
      </c>
      <c r="H49">
        <v>159051</v>
      </c>
      <c r="I49">
        <v>37.159999999999997</v>
      </c>
      <c r="J49">
        <v>36.35</v>
      </c>
    </row>
    <row r="50" spans="1:10" x14ac:dyDescent="0.4">
      <c r="A50" s="1">
        <v>45220</v>
      </c>
      <c r="B50" s="1" t="str">
        <f t="shared" si="1"/>
        <v>Oct</v>
      </c>
      <c r="C50">
        <v>3411081.96</v>
      </c>
      <c r="D50">
        <v>2219977.1</v>
      </c>
      <c r="E50">
        <v>5631059.0599999996</v>
      </c>
      <c r="F50">
        <v>92015</v>
      </c>
      <c r="G50">
        <v>60874</v>
      </c>
      <c r="H50">
        <v>152889</v>
      </c>
      <c r="I50">
        <v>37.11</v>
      </c>
      <c r="J50">
        <v>36.4</v>
      </c>
    </row>
    <row r="51" spans="1:10" x14ac:dyDescent="0.4">
      <c r="A51" s="1">
        <v>45227</v>
      </c>
      <c r="B51" s="1" t="str">
        <f t="shared" si="1"/>
        <v>Oct</v>
      </c>
      <c r="C51">
        <v>3328567.13</v>
      </c>
      <c r="D51">
        <v>2265270.29</v>
      </c>
      <c r="E51">
        <v>5593837.4199999999</v>
      </c>
      <c r="F51">
        <v>88093</v>
      </c>
      <c r="G51">
        <v>61753</v>
      </c>
      <c r="H51">
        <v>149846</v>
      </c>
      <c r="I51">
        <v>37.369999999999997</v>
      </c>
      <c r="J51">
        <v>36.71</v>
      </c>
    </row>
    <row r="52" spans="1:10" x14ac:dyDescent="0.4">
      <c r="A52" s="1">
        <v>45230</v>
      </c>
      <c r="B52" s="1" t="str">
        <f t="shared" si="1"/>
        <v>Oct</v>
      </c>
      <c r="C52">
        <v>1293239.48</v>
      </c>
      <c r="D52">
        <v>938302.59</v>
      </c>
      <c r="E52">
        <v>2231542.0699999998</v>
      </c>
      <c r="F52">
        <v>33482</v>
      </c>
      <c r="G52">
        <v>25982</v>
      </c>
      <c r="H52">
        <v>59464</v>
      </c>
      <c r="I52">
        <v>38.61</v>
      </c>
      <c r="J52">
        <v>36.1</v>
      </c>
    </row>
    <row r="53" spans="1:10" x14ac:dyDescent="0.4">
      <c r="A53" s="1">
        <v>45234</v>
      </c>
      <c r="B53" s="1" t="str">
        <f t="shared" si="1"/>
        <v>Nov</v>
      </c>
      <c r="C53">
        <v>2277597.14</v>
      </c>
      <c r="D53">
        <v>1538581.46</v>
      </c>
      <c r="E53">
        <v>3816178.6</v>
      </c>
      <c r="F53">
        <v>59106</v>
      </c>
      <c r="G53">
        <v>41914</v>
      </c>
      <c r="H53">
        <v>101020</v>
      </c>
      <c r="I53">
        <v>38.53</v>
      </c>
      <c r="J53">
        <v>36.71</v>
      </c>
    </row>
    <row r="54" spans="1:10" x14ac:dyDescent="0.4">
      <c r="A54" s="1">
        <v>45241</v>
      </c>
      <c r="B54" s="1" t="str">
        <f t="shared" si="1"/>
        <v>Nov</v>
      </c>
      <c r="C54">
        <v>3524502.55</v>
      </c>
      <c r="D54">
        <v>2305732.7999999998</v>
      </c>
      <c r="E54">
        <v>5830235.3499999996</v>
      </c>
      <c r="F54">
        <v>92207</v>
      </c>
      <c r="G54">
        <v>64603</v>
      </c>
      <c r="H54">
        <v>156810</v>
      </c>
      <c r="I54">
        <v>38.22</v>
      </c>
      <c r="J54">
        <v>35.69</v>
      </c>
    </row>
    <row r="55" spans="1:10" x14ac:dyDescent="0.4">
      <c r="A55" s="1">
        <v>45248</v>
      </c>
      <c r="B55" s="1" t="str">
        <f t="shared" si="1"/>
        <v>Nov</v>
      </c>
      <c r="C55">
        <v>3536338.62</v>
      </c>
      <c r="D55">
        <v>2373643.44</v>
      </c>
      <c r="E55">
        <v>5909982.0599999996</v>
      </c>
      <c r="F55">
        <v>90943</v>
      </c>
      <c r="G55">
        <v>65723</v>
      </c>
      <c r="H55">
        <v>156666</v>
      </c>
      <c r="I55">
        <v>38.89</v>
      </c>
      <c r="J55">
        <v>36.119999999999997</v>
      </c>
    </row>
    <row r="56" spans="1:10" x14ac:dyDescent="0.4">
      <c r="A56" s="1">
        <v>45255</v>
      </c>
      <c r="B56" s="1" t="str">
        <f t="shared" si="1"/>
        <v>Nov</v>
      </c>
      <c r="C56">
        <v>3805607.99</v>
      </c>
      <c r="D56">
        <v>2640521.08</v>
      </c>
      <c r="E56">
        <v>6446129.0700000003</v>
      </c>
      <c r="F56">
        <v>100639</v>
      </c>
      <c r="G56">
        <v>73357</v>
      </c>
      <c r="H56">
        <v>173996</v>
      </c>
      <c r="I56">
        <v>37.81</v>
      </c>
      <c r="J56">
        <v>36</v>
      </c>
    </row>
    <row r="57" spans="1:10" x14ac:dyDescent="0.4">
      <c r="A57" s="1">
        <v>45260</v>
      </c>
      <c r="B57" s="1" t="str">
        <f t="shared" si="1"/>
        <v>Nov</v>
      </c>
      <c r="C57">
        <v>2228496.2000000002</v>
      </c>
      <c r="D57">
        <v>1458784.44</v>
      </c>
      <c r="E57">
        <v>3687280.6400000001</v>
      </c>
      <c r="F57">
        <v>57484</v>
      </c>
      <c r="G57">
        <v>36094</v>
      </c>
      <c r="H57">
        <v>93578</v>
      </c>
      <c r="I57">
        <v>38.770000000000003</v>
      </c>
      <c r="J57">
        <v>40.42</v>
      </c>
    </row>
    <row r="58" spans="1:10" x14ac:dyDescent="0.4">
      <c r="A58" s="1">
        <v>45262</v>
      </c>
      <c r="B58" s="1" t="str">
        <f t="shared" si="1"/>
        <v>Dec</v>
      </c>
      <c r="C58">
        <v>1286682.94</v>
      </c>
      <c r="D58">
        <v>824166.11</v>
      </c>
      <c r="E58">
        <v>2110849.0499999998</v>
      </c>
      <c r="F58">
        <v>33097</v>
      </c>
      <c r="G58">
        <v>23321</v>
      </c>
      <c r="H58">
        <v>56418</v>
      </c>
      <c r="I58">
        <v>38.869999999999997</v>
      </c>
      <c r="J58">
        <v>35.380000000000003</v>
      </c>
    </row>
    <row r="59" spans="1:10" x14ac:dyDescent="0.4">
      <c r="A59" s="1">
        <v>45269</v>
      </c>
      <c r="B59" s="1" t="str">
        <f t="shared" si="1"/>
        <v>Dec</v>
      </c>
      <c r="C59">
        <v>3627347.27</v>
      </c>
      <c r="D59">
        <v>2251293.84</v>
      </c>
      <c r="E59">
        <v>5878641.1100000003</v>
      </c>
      <c r="F59">
        <v>94216</v>
      </c>
      <c r="G59">
        <v>64373</v>
      </c>
      <c r="H59">
        <v>158859</v>
      </c>
      <c r="I59">
        <v>38.56</v>
      </c>
      <c r="J59">
        <v>35.090000000000003</v>
      </c>
    </row>
    <row r="60" spans="1:10" x14ac:dyDescent="0.4">
      <c r="A60" s="1">
        <v>45276</v>
      </c>
      <c r="B60" s="1" t="str">
        <f t="shared" si="1"/>
        <v>Dec</v>
      </c>
      <c r="C60">
        <v>3620281.09</v>
      </c>
      <c r="D60">
        <v>2248358.1800000002</v>
      </c>
      <c r="E60">
        <v>5868639.2699999996</v>
      </c>
      <c r="F60">
        <v>96762</v>
      </c>
      <c r="G60">
        <v>64512</v>
      </c>
      <c r="H60">
        <v>161274</v>
      </c>
      <c r="I60">
        <v>37.42</v>
      </c>
      <c r="J60">
        <v>34.869999999999997</v>
      </c>
    </row>
    <row r="61" spans="1:10" x14ac:dyDescent="0.4">
      <c r="A61" s="1">
        <v>45283</v>
      </c>
      <c r="B61" s="1" t="str">
        <f t="shared" si="1"/>
        <v>Dec</v>
      </c>
      <c r="C61">
        <v>4495101.72</v>
      </c>
      <c r="D61">
        <v>2795871.78</v>
      </c>
      <c r="E61">
        <v>7290973.5</v>
      </c>
      <c r="F61">
        <v>120223</v>
      </c>
      <c r="G61">
        <v>79389</v>
      </c>
      <c r="H61">
        <v>199162</v>
      </c>
      <c r="I61">
        <v>37.450000000000003</v>
      </c>
      <c r="J61">
        <v>35.119999999999997</v>
      </c>
    </row>
    <row r="62" spans="1:10" x14ac:dyDescent="0.4">
      <c r="A62" s="1">
        <v>45290</v>
      </c>
      <c r="B62" s="1" t="str">
        <f t="shared" si="1"/>
        <v>Dec</v>
      </c>
      <c r="C62">
        <v>3695608.84</v>
      </c>
      <c r="D62">
        <v>2043487.28</v>
      </c>
      <c r="E62">
        <v>5739096.1200000001</v>
      </c>
      <c r="F62">
        <v>97300</v>
      </c>
      <c r="G62">
        <v>53288</v>
      </c>
      <c r="H62">
        <v>155919</v>
      </c>
      <c r="I62">
        <v>37.869999999999997</v>
      </c>
      <c r="J62">
        <v>34.75</v>
      </c>
    </row>
    <row r="63" spans="1:10" x14ac:dyDescent="0.4">
      <c r="A63" s="1">
        <v>45291</v>
      </c>
      <c r="B63" s="1" t="str">
        <f>TEXT(A63,"mmm")</f>
        <v>Dec</v>
      </c>
      <c r="C63">
        <v>450004.14</v>
      </c>
      <c r="D63">
        <v>215083.51</v>
      </c>
      <c r="E63">
        <v>665087.65</v>
      </c>
      <c r="F63">
        <v>12346</v>
      </c>
      <c r="G63">
        <v>6250</v>
      </c>
      <c r="H63">
        <v>18596</v>
      </c>
      <c r="I63">
        <v>36.450000000000003</v>
      </c>
      <c r="J63">
        <v>34.409999999999997</v>
      </c>
    </row>
    <row r="64" spans="1:10" x14ac:dyDescent="0.4">
      <c r="A64" s="1">
        <v>45297</v>
      </c>
      <c r="B64" s="1" t="str">
        <f t="shared" si="1"/>
        <v>Jan</v>
      </c>
      <c r="C64">
        <v>3205959.19</v>
      </c>
      <c r="D64">
        <v>1926337.54</v>
      </c>
      <c r="E64">
        <v>5132296.7300000004</v>
      </c>
      <c r="F64">
        <v>83637</v>
      </c>
      <c r="G64">
        <v>53826</v>
      </c>
      <c r="H64">
        <v>137463</v>
      </c>
      <c r="I64">
        <v>38</v>
      </c>
      <c r="J64">
        <v>35.32</v>
      </c>
    </row>
    <row r="65" spans="1:10" x14ac:dyDescent="0.4">
      <c r="A65" s="1">
        <v>45304</v>
      </c>
      <c r="B65" s="1" t="str">
        <f t="shared" si="1"/>
        <v>Jan</v>
      </c>
      <c r="C65">
        <v>3446057.56</v>
      </c>
      <c r="D65">
        <v>2103106.7000000002</v>
      </c>
      <c r="E65">
        <v>5549164.2599999998</v>
      </c>
      <c r="F65">
        <v>89099</v>
      </c>
      <c r="G65">
        <v>58772</v>
      </c>
      <c r="H65">
        <v>147871</v>
      </c>
      <c r="I65">
        <v>38.5</v>
      </c>
      <c r="J65">
        <v>35.729999999999997</v>
      </c>
    </row>
    <row r="66" spans="1:10" x14ac:dyDescent="0.4">
      <c r="A66" s="1">
        <v>45311</v>
      </c>
      <c r="B66" s="1" t="str">
        <f t="shared" ref="B66:B73" si="2">TEXT(A66,"mmm")</f>
        <v>Jan</v>
      </c>
      <c r="C66">
        <v>3664976.83</v>
      </c>
      <c r="D66">
        <v>2114370.83</v>
      </c>
      <c r="E66">
        <v>5779347.6600000001</v>
      </c>
      <c r="F66">
        <v>91068</v>
      </c>
      <c r="G66">
        <v>57398</v>
      </c>
      <c r="H66">
        <v>148466</v>
      </c>
      <c r="I66">
        <v>40.26</v>
      </c>
      <c r="J66">
        <v>36.83</v>
      </c>
    </row>
    <row r="67" spans="1:10" x14ac:dyDescent="0.4">
      <c r="A67" s="1">
        <v>45318</v>
      </c>
      <c r="B67" s="1" t="str">
        <f t="shared" si="2"/>
        <v>Jan</v>
      </c>
      <c r="C67">
        <v>3547403.27</v>
      </c>
      <c r="D67">
        <v>2110002.7999999998</v>
      </c>
      <c r="E67">
        <v>5657406.0700000003</v>
      </c>
      <c r="F67">
        <v>90414</v>
      </c>
      <c r="G67">
        <v>57047</v>
      </c>
      <c r="H67">
        <v>147461</v>
      </c>
      <c r="I67">
        <v>39.270000000000003</v>
      </c>
      <c r="J67">
        <v>36.94</v>
      </c>
    </row>
    <row r="68" spans="1:10" x14ac:dyDescent="0.4">
      <c r="A68" s="1">
        <v>45322</v>
      </c>
      <c r="B68" s="1" t="str">
        <f t="shared" si="2"/>
        <v>Jan</v>
      </c>
      <c r="C68">
        <v>1752481.44</v>
      </c>
      <c r="D68">
        <v>1119511.3999999999</v>
      </c>
      <c r="E68">
        <v>2871992.84</v>
      </c>
      <c r="F68">
        <v>45201</v>
      </c>
      <c r="G68">
        <v>26890</v>
      </c>
      <c r="H68">
        <v>75684</v>
      </c>
      <c r="I68">
        <v>38.909999999999997</v>
      </c>
      <c r="J68">
        <v>37.15</v>
      </c>
    </row>
    <row r="69" spans="1:10" x14ac:dyDescent="0.4">
      <c r="A69" s="1">
        <v>45325</v>
      </c>
      <c r="B69" s="1" t="str">
        <f t="shared" si="2"/>
        <v>Feb</v>
      </c>
      <c r="C69">
        <v>1836876.94</v>
      </c>
      <c r="D69">
        <v>1086289.3899999999</v>
      </c>
      <c r="E69">
        <v>2923166.33</v>
      </c>
      <c r="F69">
        <v>45821</v>
      </c>
      <c r="G69">
        <v>28137</v>
      </c>
      <c r="H69">
        <v>73958</v>
      </c>
      <c r="I69">
        <v>40.090000000000003</v>
      </c>
      <c r="J69">
        <v>38.64</v>
      </c>
    </row>
    <row r="70" spans="1:10" x14ac:dyDescent="0.4">
      <c r="A70" s="1">
        <v>45332</v>
      </c>
      <c r="B70" s="1" t="str">
        <f t="shared" si="2"/>
        <v>Feb</v>
      </c>
      <c r="C70">
        <v>3586336.81</v>
      </c>
      <c r="D70">
        <v>2129678.5099999998</v>
      </c>
      <c r="E70">
        <v>5716015.3200000003</v>
      </c>
      <c r="F70">
        <v>88998</v>
      </c>
      <c r="G70">
        <v>56714</v>
      </c>
      <c r="H70">
        <v>145712</v>
      </c>
      <c r="I70">
        <v>41.24</v>
      </c>
      <c r="J70">
        <v>37.840000000000003</v>
      </c>
    </row>
    <row r="71" spans="1:10" x14ac:dyDescent="0.4">
      <c r="A71" s="1">
        <v>45339</v>
      </c>
      <c r="B71" s="1" t="str">
        <f t="shared" si="2"/>
        <v>Feb</v>
      </c>
      <c r="C71">
        <v>3627334.62</v>
      </c>
      <c r="D71">
        <v>2009764.56</v>
      </c>
      <c r="E71">
        <v>5637099.1799999997</v>
      </c>
      <c r="F71">
        <v>91355</v>
      </c>
      <c r="G71">
        <v>55498</v>
      </c>
      <c r="H71">
        <v>146853</v>
      </c>
      <c r="I71">
        <v>39.53</v>
      </c>
      <c r="J71">
        <v>36.619999999999997</v>
      </c>
    </row>
    <row r="72" spans="1:10" x14ac:dyDescent="0.4">
      <c r="A72" s="1">
        <v>45346</v>
      </c>
      <c r="B72" s="1" t="str">
        <f t="shared" si="2"/>
        <v>Feb</v>
      </c>
      <c r="C72">
        <v>3669168.98</v>
      </c>
      <c r="D72">
        <v>2033277.74</v>
      </c>
      <c r="E72">
        <v>5702446.7199999997</v>
      </c>
      <c r="F72">
        <v>90264</v>
      </c>
      <c r="G72">
        <v>57037</v>
      </c>
      <c r="H72">
        <v>147301</v>
      </c>
      <c r="I72">
        <v>40.630000000000003</v>
      </c>
      <c r="J72">
        <v>35.83</v>
      </c>
    </row>
    <row r="73" spans="1:10" x14ac:dyDescent="0.4">
      <c r="A73" s="1">
        <v>45351</v>
      </c>
      <c r="B73" s="1" t="str">
        <f t="shared" si="2"/>
        <v>Feb</v>
      </c>
      <c r="C73">
        <v>2329512.2999999998</v>
      </c>
      <c r="D73">
        <v>1368759.76</v>
      </c>
      <c r="E73">
        <v>3698272.96</v>
      </c>
      <c r="F73">
        <v>57623</v>
      </c>
      <c r="G73">
        <v>34916</v>
      </c>
      <c r="H73">
        <v>96853</v>
      </c>
      <c r="I73">
        <v>40.46</v>
      </c>
      <c r="J73">
        <v>35.15</v>
      </c>
    </row>
    <row r="74" spans="1:10" x14ac:dyDescent="0.4">
      <c r="A74" t="s">
        <v>28</v>
      </c>
      <c r="C74">
        <f>SUBTOTAL(109,Table1[Adult Use Retail Sales])</f>
        <v>175346206.58999997</v>
      </c>
      <c r="D74">
        <f>SUBTOTAL(109,Table1[Medical Marijuana Retail Sales])</f>
        <v>147287296.27000001</v>
      </c>
      <c r="E74">
        <f>SUBTOTAL(109,Table1[Total Adult Use and Medical Sales])</f>
        <v>322633563.75999987</v>
      </c>
      <c r="F74">
        <f>SUBTOTAL(109,Table1[Adult Use Products Sold])</f>
        <v>4459418</v>
      </c>
      <c r="G74">
        <f>SUBTOTAL(109,Table1[Medical Products Sold])</f>
        <v>3983350</v>
      </c>
      <c r="H74">
        <f>SUBTOTAL(109,Table1[Total Products Sold])</f>
        <v>8456006</v>
      </c>
      <c r="I74">
        <f>SUBTOTAL(101,Table1[Adult Use Average Product Price])</f>
        <v>39.695972222222203</v>
      </c>
      <c r="J74">
        <f>SUBTOTAL(101,Table1[Medical Average Product Price])</f>
        <v>36.983611111111109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Dashboard</vt:lpstr>
      <vt:lpstr>Retail Sales by Month</vt:lpstr>
      <vt:lpstr>Product Sales by Month</vt:lpstr>
      <vt:lpstr>Retail Sales Profit by Month</vt:lpstr>
      <vt:lpstr>Total Products Sold</vt:lpstr>
      <vt:lpstr>Total Retail Sold</vt:lpstr>
      <vt:lpstr>Average Adult-Use Product Price</vt:lpstr>
      <vt:lpstr>Avg Medical Use Product Price</vt:lpstr>
      <vt:lpstr>Kaggle_Cannabis_Retail_Sales_by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Boula</dc:creator>
  <cp:lastModifiedBy>Michelle Boula</cp:lastModifiedBy>
  <dcterms:created xsi:type="dcterms:W3CDTF">2025-06-24T14:39:11Z</dcterms:created>
  <dcterms:modified xsi:type="dcterms:W3CDTF">2025-06-24T20:09:34Z</dcterms:modified>
</cp:coreProperties>
</file>