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unthavong\Dropbox\Projects\CUA Academic Detailing and Naloxone\Markov model\Model v7\"/>
    </mc:Choice>
  </mc:AlternateContent>
  <xr:revisionPtr revIDLastSave="0" documentId="13_ncr:1_{4F57DD39-8D39-47F9-A375-941DBC5CCF28}" xr6:coauthVersionLast="47" xr6:coauthVersionMax="47" xr10:uidLastSave="{00000000-0000-0000-0000-000000000000}"/>
  <bookViews>
    <workbookView xWindow="2835" yWindow="2070" windowWidth="22830" windowHeight="17400" tabRatio="645" activeTab="2" xr2:uid="{00000000-000D-0000-FFFF-FFFF00000000}"/>
  </bookViews>
  <sheets>
    <sheet name="Instructions" sheetId="25" r:id="rId1"/>
    <sheet name="Example RCT" sheetId="31" r:id="rId2"/>
    <sheet name="KM curve digitzed" sheetId="32" r:id="rId3"/>
    <sheet name="Number events &amp; censored" sheetId="22" r:id="rId4"/>
    <sheet name="R data" sheetId="28" r:id="rId5"/>
    <sheet name="Curve fitting 'R' code" sheetId="24" r:id="rId6"/>
    <sheet name="Kaplan-Meier" sheetId="26" r:id="rId7"/>
  </sheets>
  <definedNames>
    <definedName name="gamma">#REF!</definedName>
    <definedName name="lamb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22" l="1"/>
  <c r="L11" i="22"/>
  <c r="J11" i="22"/>
  <c r="L7" i="22"/>
  <c r="J7" i="22"/>
  <c r="I3" i="22"/>
  <c r="J3" i="22"/>
  <c r="C27" i="22"/>
  <c r="J17" i="22"/>
  <c r="J15" i="22"/>
  <c r="C18" i="22"/>
  <c r="B17" i="28" s="1"/>
  <c r="A17" i="28" s="1"/>
  <c r="R25" i="22"/>
  <c r="F7" i="22" s="1"/>
  <c r="R26" i="22"/>
  <c r="C4" i="22"/>
  <c r="C48" i="22"/>
  <c r="B47" i="28"/>
  <c r="A47" i="28"/>
  <c r="F47" i="28"/>
  <c r="C81" i="22"/>
  <c r="B80" i="28"/>
  <c r="A80" i="28"/>
  <c r="B26" i="28"/>
  <c r="A26" i="28"/>
  <c r="E26" i="28" s="1"/>
  <c r="C28" i="22"/>
  <c r="B27" i="28"/>
  <c r="A27" i="28"/>
  <c r="C29" i="22"/>
  <c r="B28" i="28"/>
  <c r="A28" i="28"/>
  <c r="C30" i="22"/>
  <c r="B29" i="28"/>
  <c r="A29" i="28"/>
  <c r="F29" i="28"/>
  <c r="C31" i="22"/>
  <c r="B30" i="28"/>
  <c r="A30" i="28"/>
  <c r="C32" i="22"/>
  <c r="B31" i="28"/>
  <c r="C33" i="22"/>
  <c r="B32" i="28"/>
  <c r="A32" i="28"/>
  <c r="C34" i="22"/>
  <c r="B33" i="28"/>
  <c r="A33" i="28"/>
  <c r="C35" i="22"/>
  <c r="B34" i="28"/>
  <c r="A34" i="28"/>
  <c r="C36" i="22"/>
  <c r="B35" i="28"/>
  <c r="A35" i="28"/>
  <c r="C37" i="22"/>
  <c r="B36" i="28"/>
  <c r="A36" i="28"/>
  <c r="E36" i="28"/>
  <c r="C38" i="22"/>
  <c r="B37" i="28"/>
  <c r="A37" i="28"/>
  <c r="E37" i="28"/>
  <c r="C39" i="22"/>
  <c r="B38" i="28"/>
  <c r="A38" i="28"/>
  <c r="C40" i="22"/>
  <c r="B39" i="28"/>
  <c r="A39" i="28"/>
  <c r="C41" i="22"/>
  <c r="C42" i="22"/>
  <c r="B41" i="28"/>
  <c r="A41" i="28"/>
  <c r="C43" i="22"/>
  <c r="B42" i="28"/>
  <c r="A42" i="28"/>
  <c r="C44" i="22"/>
  <c r="B43" i="28"/>
  <c r="A43" i="28"/>
  <c r="C45" i="22"/>
  <c r="B44" i="28"/>
  <c r="A44" i="28"/>
  <c r="C46" i="22"/>
  <c r="B45" i="28"/>
  <c r="A45" i="28"/>
  <c r="C47" i="22"/>
  <c r="B46" i="28"/>
  <c r="A46" i="28"/>
  <c r="C47" i="28"/>
  <c r="D47" i="28"/>
  <c r="C49" i="22"/>
  <c r="B48" i="28"/>
  <c r="A48" i="28"/>
  <c r="C50" i="22"/>
  <c r="B49" i="28"/>
  <c r="A49" i="28"/>
  <c r="D49" i="28"/>
  <c r="C51" i="22"/>
  <c r="B50" i="28"/>
  <c r="A50" i="28"/>
  <c r="E50" i="28"/>
  <c r="C52" i="22"/>
  <c r="B51" i="28"/>
  <c r="A51" i="28"/>
  <c r="C53" i="22"/>
  <c r="B52" i="28"/>
  <c r="A52" i="28"/>
  <c r="F52" i="28"/>
  <c r="C54" i="22"/>
  <c r="B53" i="28"/>
  <c r="A53" i="28"/>
  <c r="C55" i="22"/>
  <c r="B54" i="28"/>
  <c r="A54" i="28"/>
  <c r="F54" i="28"/>
  <c r="C56" i="22"/>
  <c r="B55" i="28"/>
  <c r="A55" i="28"/>
  <c r="F55" i="28"/>
  <c r="C57" i="22"/>
  <c r="B56" i="28"/>
  <c r="A56" i="28"/>
  <c r="E56" i="28"/>
  <c r="C58" i="22"/>
  <c r="B57" i="28"/>
  <c r="A57" i="28"/>
  <c r="C59" i="22"/>
  <c r="B58" i="28"/>
  <c r="A58" i="28"/>
  <c r="C60" i="22"/>
  <c r="B59" i="28"/>
  <c r="A59" i="28"/>
  <c r="C61" i="22"/>
  <c r="B60" i="28"/>
  <c r="A60" i="28"/>
  <c r="C60" i="28"/>
  <c r="C62" i="22"/>
  <c r="B61" i="28"/>
  <c r="A61" i="28"/>
  <c r="C63" i="22"/>
  <c r="B62" i="28"/>
  <c r="A62" i="28"/>
  <c r="D62" i="28"/>
  <c r="C64" i="22"/>
  <c r="B63" i="28"/>
  <c r="A63" i="28"/>
  <c r="C65" i="22"/>
  <c r="B64" i="28"/>
  <c r="A64" i="28"/>
  <c r="C66" i="22"/>
  <c r="B65" i="28"/>
  <c r="A65" i="28"/>
  <c r="C67" i="22"/>
  <c r="B66" i="28"/>
  <c r="A66" i="28"/>
  <c r="C68" i="22"/>
  <c r="B67" i="28"/>
  <c r="A67" i="28"/>
  <c r="C69" i="22"/>
  <c r="B68" i="28"/>
  <c r="A68" i="28"/>
  <c r="C70" i="22"/>
  <c r="B69" i="28"/>
  <c r="A69" i="28"/>
  <c r="C71" i="22"/>
  <c r="B70" i="28"/>
  <c r="A70" i="28"/>
  <c r="C72" i="22"/>
  <c r="B71" i="28"/>
  <c r="A71" i="28"/>
  <c r="F71" i="28"/>
  <c r="C73" i="22"/>
  <c r="B72" i="28"/>
  <c r="A72" i="28"/>
  <c r="E72" i="28"/>
  <c r="C74" i="22"/>
  <c r="B73" i="28"/>
  <c r="A73" i="28"/>
  <c r="C75" i="22"/>
  <c r="B74" i="28"/>
  <c r="A74" i="28"/>
  <c r="C76" i="22"/>
  <c r="B75" i="28"/>
  <c r="A75" i="28"/>
  <c r="C77" i="22"/>
  <c r="B76" i="28"/>
  <c r="A76" i="28"/>
  <c r="C78" i="22"/>
  <c r="B77" i="28"/>
  <c r="A77" i="28"/>
  <c r="F77" i="28"/>
  <c r="C79" i="22"/>
  <c r="B78" i="28"/>
  <c r="A78" i="28"/>
  <c r="C80" i="22"/>
  <c r="B79" i="28"/>
  <c r="A79" i="28"/>
  <c r="F79" i="28"/>
  <c r="C82" i="22"/>
  <c r="B81" i="28"/>
  <c r="A81" i="28"/>
  <c r="C83" i="22"/>
  <c r="B82" i="28"/>
  <c r="A82" i="28"/>
  <c r="C84" i="22"/>
  <c r="B83" i="28"/>
  <c r="A83" i="28"/>
  <c r="C85" i="22"/>
  <c r="B84" i="28"/>
  <c r="A84" i="28"/>
  <c r="C86" i="22"/>
  <c r="B85" i="28"/>
  <c r="A85" i="28"/>
  <c r="C87" i="22"/>
  <c r="B86" i="28"/>
  <c r="A86" i="28"/>
  <c r="C88" i="22"/>
  <c r="B87" i="28"/>
  <c r="A87" i="28"/>
  <c r="C89" i="22"/>
  <c r="B88" i="28"/>
  <c r="A88" i="28"/>
  <c r="F88" i="28"/>
  <c r="C90" i="22"/>
  <c r="B89" i="28"/>
  <c r="A89" i="28"/>
  <c r="C91" i="22"/>
  <c r="B90" i="28"/>
  <c r="A90" i="28"/>
  <c r="C90" i="28"/>
  <c r="C92" i="22"/>
  <c r="B91" i="28"/>
  <c r="A91" i="28"/>
  <c r="C91" i="28"/>
  <c r="C93" i="22"/>
  <c r="B92" i="28"/>
  <c r="A92" i="28"/>
  <c r="C94" i="22"/>
  <c r="B93" i="28"/>
  <c r="A93" i="28"/>
  <c r="C95" i="22"/>
  <c r="B94" i="28"/>
  <c r="A94" i="28"/>
  <c r="C96" i="22"/>
  <c r="B95" i="28"/>
  <c r="A95" i="28"/>
  <c r="C95" i="28"/>
  <c r="C97" i="22"/>
  <c r="B96" i="28"/>
  <c r="A96" i="28"/>
  <c r="C98" i="22"/>
  <c r="B97" i="28"/>
  <c r="A97" i="28"/>
  <c r="J93" i="22"/>
  <c r="M91" i="22"/>
  <c r="M93" i="22"/>
  <c r="N93" i="22"/>
  <c r="L55" i="22"/>
  <c r="L59" i="22"/>
  <c r="L63" i="22"/>
  <c r="L67" i="22"/>
  <c r="L71" i="22"/>
  <c r="L75" i="22"/>
  <c r="L79" i="22"/>
  <c r="L83" i="22"/>
  <c r="L87" i="22"/>
  <c r="L91" i="22"/>
  <c r="L95" i="22"/>
  <c r="L51" i="22"/>
  <c r="K98" i="22"/>
  <c r="K94" i="22"/>
  <c r="K90" i="22"/>
  <c r="K86" i="22"/>
  <c r="K82" i="22"/>
  <c r="J97" i="22"/>
  <c r="K97" i="22"/>
  <c r="N91" i="22"/>
  <c r="J89" i="22"/>
  <c r="K89" i="22"/>
  <c r="J85" i="22"/>
  <c r="J81" i="22"/>
  <c r="K81" i="22"/>
  <c r="J77" i="22"/>
  <c r="K77" i="22"/>
  <c r="J73" i="22"/>
  <c r="J69" i="22"/>
  <c r="K69" i="22"/>
  <c r="J65" i="22"/>
  <c r="M63" i="22"/>
  <c r="J61" i="22"/>
  <c r="M59" i="22"/>
  <c r="J57" i="22"/>
  <c r="M55" i="22"/>
  <c r="N55" i="22"/>
  <c r="J53" i="22"/>
  <c r="M51" i="22"/>
  <c r="J95" i="22"/>
  <c r="J91" i="22"/>
  <c r="K91" i="22"/>
  <c r="H92" i="22"/>
  <c r="J87" i="22"/>
  <c r="J83" i="22"/>
  <c r="J79" i="22"/>
  <c r="J75" i="22"/>
  <c r="J71" i="22"/>
  <c r="H73" i="22"/>
  <c r="H74" i="22"/>
  <c r="J67" i="22"/>
  <c r="H69" i="22"/>
  <c r="H70" i="22"/>
  <c r="J63" i="22"/>
  <c r="J59" i="22"/>
  <c r="H61" i="22"/>
  <c r="H62" i="22"/>
  <c r="J55" i="22"/>
  <c r="J51" i="22"/>
  <c r="I95" i="22"/>
  <c r="I91" i="22"/>
  <c r="I87" i="22"/>
  <c r="I83" i="22"/>
  <c r="I79" i="22"/>
  <c r="I75" i="22"/>
  <c r="I71" i="22"/>
  <c r="I67" i="22"/>
  <c r="I63" i="22"/>
  <c r="I59" i="22"/>
  <c r="I55" i="22"/>
  <c r="I51" i="22"/>
  <c r="D89" i="22"/>
  <c r="K88" i="22"/>
  <c r="D87" i="22"/>
  <c r="D85" i="22"/>
  <c r="K84" i="22"/>
  <c r="D83" i="22"/>
  <c r="D81" i="22"/>
  <c r="K80" i="22"/>
  <c r="D79" i="22"/>
  <c r="D77" i="22"/>
  <c r="D75" i="22"/>
  <c r="D65" i="22"/>
  <c r="D63" i="22"/>
  <c r="D61" i="22"/>
  <c r="D59" i="22"/>
  <c r="D57" i="22"/>
  <c r="D55" i="22"/>
  <c r="D73" i="22"/>
  <c r="D71" i="22"/>
  <c r="D69" i="22"/>
  <c r="D67" i="22"/>
  <c r="U35" i="22"/>
  <c r="T35" i="22" s="1"/>
  <c r="U34" i="22"/>
  <c r="T34" i="22" s="1"/>
  <c r="R34" i="22" s="1" a="1"/>
  <c r="R35" i="22" s="1"/>
  <c r="R38" i="22" s="1"/>
  <c r="L47" i="22"/>
  <c r="L43" i="22"/>
  <c r="L39" i="22"/>
  <c r="L35" i="22"/>
  <c r="L31" i="22"/>
  <c r="L27" i="22"/>
  <c r="L23" i="22"/>
  <c r="J25" i="22"/>
  <c r="J23" i="22"/>
  <c r="K96" i="22"/>
  <c r="K92" i="22"/>
  <c r="J21" i="22"/>
  <c r="J45" i="22"/>
  <c r="J43" i="22"/>
  <c r="J41" i="22"/>
  <c r="M39" i="22"/>
  <c r="J39" i="22"/>
  <c r="J37" i="22"/>
  <c r="J35" i="22"/>
  <c r="J33" i="22"/>
  <c r="J31" i="22"/>
  <c r="H33" i="22"/>
  <c r="K32" i="22"/>
  <c r="K31" i="22"/>
  <c r="H32" i="22"/>
  <c r="J29" i="22"/>
  <c r="M27" i="22" s="1"/>
  <c r="J27" i="22"/>
  <c r="H29" i="22" s="1"/>
  <c r="H30" i="22" s="1"/>
  <c r="I43" i="22"/>
  <c r="I39" i="22"/>
  <c r="I35" i="22"/>
  <c r="I31" i="22"/>
  <c r="I27" i="22"/>
  <c r="I23" i="22"/>
  <c r="D27" i="22"/>
  <c r="D29" i="22"/>
  <c r="D31" i="22"/>
  <c r="D33" i="22"/>
  <c r="D35" i="22"/>
  <c r="D37" i="22"/>
  <c r="D39" i="22"/>
  <c r="D41" i="22"/>
  <c r="D43" i="22"/>
  <c r="D45" i="22"/>
  <c r="A31" i="28"/>
  <c r="C31" i="28"/>
  <c r="E31" i="28"/>
  <c r="B40" i="28"/>
  <c r="A40" i="28"/>
  <c r="J47" i="22"/>
  <c r="J49" i="22"/>
  <c r="H93" i="22"/>
  <c r="H94" i="22"/>
  <c r="K93" i="22"/>
  <c r="C3" i="22"/>
  <c r="B2" i="28" s="1"/>
  <c r="A2" i="28" s="1"/>
  <c r="I47" i="22"/>
  <c r="I15" i="22"/>
  <c r="I19" i="22"/>
  <c r="D91" i="22"/>
  <c r="D93" i="22"/>
  <c r="D95" i="22"/>
  <c r="D97" i="22"/>
  <c r="D47" i="22"/>
  <c r="D49" i="22"/>
  <c r="D51" i="22"/>
  <c r="D53" i="22"/>
  <c r="D3" i="22"/>
  <c r="N92" i="22"/>
  <c r="N94" i="22"/>
  <c r="C80" i="28"/>
  <c r="M71" i="22"/>
  <c r="N71" i="22"/>
  <c r="K72" i="22"/>
  <c r="K74" i="22"/>
  <c r="K62" i="22"/>
  <c r="K60" i="22"/>
  <c r="K68" i="22"/>
  <c r="K70" i="22"/>
  <c r="K56" i="22"/>
  <c r="K58" i="22"/>
  <c r="K73" i="22"/>
  <c r="K78" i="22"/>
  <c r="K76" i="22"/>
  <c r="K66" i="22"/>
  <c r="K64" i="22"/>
  <c r="K61" i="22"/>
  <c r="K71" i="22"/>
  <c r="H72" i="22"/>
  <c r="M67" i="22"/>
  <c r="N68" i="22"/>
  <c r="M79" i="22"/>
  <c r="K79" i="22"/>
  <c r="H81" i="22"/>
  <c r="H82" i="22"/>
  <c r="H80" i="22"/>
  <c r="N79" i="22"/>
  <c r="C50" i="28"/>
  <c r="D43" i="28"/>
  <c r="D51" i="28"/>
  <c r="C37" i="28"/>
  <c r="C59" i="28"/>
  <c r="D78" i="28"/>
  <c r="D77" i="28"/>
  <c r="C71" i="28"/>
  <c r="C76" i="28"/>
  <c r="C73" i="28"/>
  <c r="D29" i="28"/>
  <c r="M81" i="22"/>
  <c r="N80" i="22"/>
  <c r="F49" i="28"/>
  <c r="E49" i="28"/>
  <c r="C49" i="28"/>
  <c r="N67" i="22"/>
  <c r="M69" i="22"/>
  <c r="E97" i="28"/>
  <c r="C97" i="28"/>
  <c r="E85" i="28"/>
  <c r="D85" i="28"/>
  <c r="E81" i="28"/>
  <c r="F58" i="28"/>
  <c r="F60" i="28"/>
  <c r="E60" i="28"/>
  <c r="D60" i="28"/>
  <c r="E40" i="28"/>
  <c r="D40" i="28"/>
  <c r="H77" i="22"/>
  <c r="H78" i="22"/>
  <c r="K75" i="22"/>
  <c r="H76" i="22"/>
  <c r="C35" i="28"/>
  <c r="E35" i="28"/>
  <c r="K83" i="22"/>
  <c r="H84" i="22"/>
  <c r="H85" i="22"/>
  <c r="H86" i="22"/>
  <c r="H97" i="22"/>
  <c r="H98" i="22"/>
  <c r="K95" i="22"/>
  <c r="H96" i="22"/>
  <c r="M65" i="22"/>
  <c r="N65" i="22"/>
  <c r="D89" i="28"/>
  <c r="F72" i="28"/>
  <c r="C72" i="28"/>
  <c r="D72" i="28"/>
  <c r="F68" i="28"/>
  <c r="C68" i="28"/>
  <c r="E63" i="28"/>
  <c r="C55" i="28"/>
  <c r="E55" i="28"/>
  <c r="F48" i="28"/>
  <c r="C34" i="28"/>
  <c r="E34" i="28"/>
  <c r="D34" i="28"/>
  <c r="C87" i="28"/>
  <c r="E90" i="28"/>
  <c r="F90" i="28"/>
  <c r="F62" i="28"/>
  <c r="D55" i="28"/>
  <c r="M31" i="22"/>
  <c r="K55" i="22"/>
  <c r="H56" i="22"/>
  <c r="H57" i="22"/>
  <c r="H58" i="22"/>
  <c r="F96" i="28"/>
  <c r="E77" i="28"/>
  <c r="C77" i="28"/>
  <c r="F65" i="28"/>
  <c r="D37" i="28"/>
  <c r="F37" i="28"/>
  <c r="F27" i="28"/>
  <c r="D27" i="28"/>
  <c r="D94" i="28"/>
  <c r="F94" i="28"/>
  <c r="F34" i="28"/>
  <c r="F95" i="28"/>
  <c r="D95" i="28"/>
  <c r="C83" i="28"/>
  <c r="F76" i="28"/>
  <c r="E76" i="28"/>
  <c r="D76" i="28"/>
  <c r="D69" i="28"/>
  <c r="F64" i="28"/>
  <c r="C64" i="28"/>
  <c r="C62" i="28"/>
  <c r="E62" i="28"/>
  <c r="E54" i="28"/>
  <c r="C54" i="28"/>
  <c r="D54" i="28"/>
  <c r="E52" i="28"/>
  <c r="D52" i="28"/>
  <c r="D50" i="28"/>
  <c r="E44" i="28"/>
  <c r="F36" i="28"/>
  <c r="C36" i="28"/>
  <c r="F28" i="28"/>
  <c r="E28" i="28"/>
  <c r="F84" i="28"/>
  <c r="F41" i="28"/>
  <c r="C52" i="28"/>
  <c r="D36" i="28"/>
  <c r="D90" i="28"/>
  <c r="F31" i="28"/>
  <c r="D31" i="28"/>
  <c r="M61" i="22"/>
  <c r="N62" i="22"/>
  <c r="N59" i="22"/>
  <c r="N60" i="22"/>
  <c r="M95" i="22"/>
  <c r="N95" i="22"/>
  <c r="C86" i="28"/>
  <c r="C78" i="28"/>
  <c r="E78" i="28"/>
  <c r="D71" i="28"/>
  <c r="E71" i="28"/>
  <c r="D66" i="28"/>
  <c r="D61" i="28"/>
  <c r="C61" i="28"/>
  <c r="F53" i="28"/>
  <c r="F46" i="28"/>
  <c r="E38" i="28"/>
  <c r="F32" i="28"/>
  <c r="E32" i="28"/>
  <c r="C32" i="28"/>
  <c r="D32" i="28"/>
  <c r="C29" i="28"/>
  <c r="E29" i="28"/>
  <c r="D88" i="28"/>
  <c r="C79" i="28"/>
  <c r="E92" i="28"/>
  <c r="E95" i="28"/>
  <c r="E82" i="28"/>
  <c r="E67" i="28"/>
  <c r="E53" i="28"/>
  <c r="F78" i="28"/>
  <c r="F50" i="28"/>
  <c r="F91" i="28"/>
  <c r="E91" i="28"/>
  <c r="F59" i="28"/>
  <c r="E59" i="28"/>
  <c r="D59" i="28"/>
  <c r="F56" i="28"/>
  <c r="D56" i="28"/>
  <c r="F43" i="28"/>
  <c r="E43" i="28"/>
  <c r="E33" i="28"/>
  <c r="E80" i="28"/>
  <c r="C43" i="28"/>
  <c r="C56" i="28"/>
  <c r="M57" i="22"/>
  <c r="N57" i="22"/>
  <c r="K57" i="22"/>
  <c r="D91" i="28"/>
  <c r="E47" i="28"/>
  <c r="M97" i="22"/>
  <c r="N97" i="22"/>
  <c r="N61" i="22"/>
  <c r="M33" i="22"/>
  <c r="N34" i="22"/>
  <c r="N31" i="22"/>
  <c r="N32" i="22"/>
  <c r="N69" i="22"/>
  <c r="N70" i="22"/>
  <c r="N82" i="22"/>
  <c r="N81" i="22"/>
  <c r="N33" i="22"/>
  <c r="K59" i="22"/>
  <c r="H60" i="22"/>
  <c r="M35" i="22"/>
  <c r="M43" i="22"/>
  <c r="N44" i="22"/>
  <c r="K67" i="22"/>
  <c r="H68" i="22"/>
  <c r="N56" i="22"/>
  <c r="M75" i="22"/>
  <c r="M45" i="22"/>
  <c r="N43" i="22"/>
  <c r="H53" i="22"/>
  <c r="H54" i="22"/>
  <c r="N39" i="22"/>
  <c r="H41" i="22"/>
  <c r="H42" i="22"/>
  <c r="N40" i="22"/>
  <c r="M41" i="22"/>
  <c r="N42" i="22"/>
  <c r="N35" i="22"/>
  <c r="M47" i="22"/>
  <c r="M49" i="22"/>
  <c r="N50" i="22"/>
  <c r="H49" i="22"/>
  <c r="N58" i="22"/>
  <c r="H37" i="22"/>
  <c r="H38" i="22"/>
  <c r="K34" i="22"/>
  <c r="K33" i="22"/>
  <c r="H34" i="22"/>
  <c r="M77" i="22"/>
  <c r="N78" i="22"/>
  <c r="K48" i="22"/>
  <c r="K47" i="22"/>
  <c r="H48" i="22"/>
  <c r="K50" i="22"/>
  <c r="K49" i="22"/>
  <c r="K30" i="22"/>
  <c r="K28" i="22"/>
  <c r="K27" i="22"/>
  <c r="H28" i="22"/>
  <c r="K52" i="22"/>
  <c r="K51" i="22"/>
  <c r="H52" i="22"/>
  <c r="K54" i="22"/>
  <c r="K53" i="22"/>
  <c r="N41" i="22"/>
  <c r="K44" i="22"/>
  <c r="K46" i="22"/>
  <c r="K45" i="22"/>
  <c r="K42" i="22"/>
  <c r="K41" i="22"/>
  <c r="K40" i="22"/>
  <c r="K39" i="22"/>
  <c r="H40" i="22"/>
  <c r="K36" i="22"/>
  <c r="K35" i="22"/>
  <c r="H36" i="22"/>
  <c r="K38" i="22"/>
  <c r="K37" i="22"/>
  <c r="N48" i="22"/>
  <c r="N47" i="22"/>
  <c r="N46" i="22"/>
  <c r="N45" i="22"/>
  <c r="N77" i="22"/>
  <c r="N49" i="22"/>
  <c r="H50" i="22"/>
  <c r="N98" i="22"/>
  <c r="N51" i="22"/>
  <c r="M53" i="22"/>
  <c r="N63" i="22"/>
  <c r="N64" i="22"/>
  <c r="F92" i="28"/>
  <c r="D92" i="28"/>
  <c r="E89" i="28"/>
  <c r="C89" i="28"/>
  <c r="F89" i="28"/>
  <c r="F86" i="28"/>
  <c r="D86" i="28"/>
  <c r="D84" i="28"/>
  <c r="E84" i="28"/>
  <c r="D81" i="28"/>
  <c r="F81" i="28"/>
  <c r="C81" i="28"/>
  <c r="E75" i="28"/>
  <c r="D75" i="28"/>
  <c r="F75" i="28"/>
  <c r="E45" i="28"/>
  <c r="D45" i="28"/>
  <c r="C45" i="28"/>
  <c r="D42" i="28"/>
  <c r="F42" i="28"/>
  <c r="E42" i="28"/>
  <c r="F39" i="28"/>
  <c r="D39" i="28"/>
  <c r="E39" i="28"/>
  <c r="C39" i="28"/>
  <c r="E30" i="28"/>
  <c r="D30" i="28"/>
  <c r="F30" i="28"/>
  <c r="C30" i="28"/>
  <c r="E79" i="28"/>
  <c r="N36" i="22"/>
  <c r="M37" i="22"/>
  <c r="N96" i="22"/>
  <c r="D79" i="28"/>
  <c r="C42" i="28"/>
  <c r="E86" i="28"/>
  <c r="K65" i="22"/>
  <c r="C84" i="28"/>
  <c r="C75" i="28"/>
  <c r="C92" i="28"/>
  <c r="C69" i="28"/>
  <c r="E69" i="28"/>
  <c r="F69" i="28"/>
  <c r="E66" i="28"/>
  <c r="F66" i="28"/>
  <c r="C66" i="28"/>
  <c r="C63" i="28"/>
  <c r="D63" i="28"/>
  <c r="F63" i="28"/>
  <c r="C58" i="28"/>
  <c r="D58" i="28"/>
  <c r="E58" i="28"/>
  <c r="D53" i="28"/>
  <c r="C53" i="28"/>
  <c r="C48" i="28"/>
  <c r="E48" i="28"/>
  <c r="D48" i="28"/>
  <c r="C38" i="28"/>
  <c r="D38" i="28"/>
  <c r="F38" i="28"/>
  <c r="F35" i="28"/>
  <c r="D35" i="28"/>
  <c r="H45" i="22"/>
  <c r="H46" i="22"/>
  <c r="K43" i="22"/>
  <c r="H44" i="22"/>
  <c r="D96" i="28"/>
  <c r="C96" i="28"/>
  <c r="E96" i="28"/>
  <c r="E93" i="28"/>
  <c r="C93" i="28"/>
  <c r="F93" i="28"/>
  <c r="C88" i="28"/>
  <c r="E88" i="28"/>
  <c r="F82" i="28"/>
  <c r="C82" i="28"/>
  <c r="F74" i="28"/>
  <c r="D74" i="28"/>
  <c r="E46" i="28"/>
  <c r="D46" i="28"/>
  <c r="D44" i="28"/>
  <c r="C44" i="28"/>
  <c r="F44" i="28"/>
  <c r="D41" i="28"/>
  <c r="C41" i="28"/>
  <c r="N52" i="22"/>
  <c r="N76" i="22"/>
  <c r="N75" i="22"/>
  <c r="N66" i="22"/>
  <c r="D82" i="28"/>
  <c r="C46" i="28"/>
  <c r="E41" i="28"/>
  <c r="E74" i="28"/>
  <c r="C74" i="28"/>
  <c r="F45" i="28"/>
  <c r="D93" i="28"/>
  <c r="N72" i="22"/>
  <c r="M73" i="22"/>
  <c r="E87" i="28"/>
  <c r="D87" i="28"/>
  <c r="F87" i="28"/>
  <c r="E73" i="28"/>
  <c r="F73" i="28"/>
  <c r="D73" i="28"/>
  <c r="E70" i="28"/>
  <c r="D70" i="28"/>
  <c r="F70" i="28"/>
  <c r="C70" i="28"/>
  <c r="D68" i="28"/>
  <c r="E68" i="28"/>
  <c r="C65" i="28"/>
  <c r="D65" i="28"/>
  <c r="E65" i="28"/>
  <c r="E61" i="28"/>
  <c r="F61" i="28"/>
  <c r="E57" i="28"/>
  <c r="C57" i="28"/>
  <c r="D57" i="28"/>
  <c r="F57" i="28"/>
  <c r="C33" i="28"/>
  <c r="D33" i="28"/>
  <c r="F33" i="28"/>
  <c r="F80" i="28"/>
  <c r="D80" i="28"/>
  <c r="F97" i="28"/>
  <c r="D97" i="28"/>
  <c r="E94" i="28"/>
  <c r="C94" i="28"/>
  <c r="C85" i="28"/>
  <c r="F85" i="28"/>
  <c r="D83" i="28"/>
  <c r="E83" i="28"/>
  <c r="F83" i="28"/>
  <c r="D67" i="28"/>
  <c r="F67" i="28"/>
  <c r="C67" i="28"/>
  <c r="D64" i="28"/>
  <c r="E64" i="28"/>
  <c r="C27" i="28"/>
  <c r="E27" i="28"/>
  <c r="C40" i="28"/>
  <c r="F40" i="28"/>
  <c r="M83" i="22"/>
  <c r="K85" i="22"/>
  <c r="E51" i="28"/>
  <c r="F51" i="28"/>
  <c r="C51" i="28"/>
  <c r="D28" i="28"/>
  <c r="C28" i="28"/>
  <c r="H89" i="22"/>
  <c r="H90" i="22"/>
  <c r="K87" i="22"/>
  <c r="H88" i="22"/>
  <c r="M87" i="22"/>
  <c r="H65" i="22"/>
  <c r="H66" i="22"/>
  <c r="K63" i="22"/>
  <c r="H64" i="22"/>
  <c r="N38" i="22"/>
  <c r="N37" i="22"/>
  <c r="N54" i="22"/>
  <c r="N53" i="22"/>
  <c r="M85" i="22"/>
  <c r="N83" i="22"/>
  <c r="N84" i="22"/>
  <c r="N87" i="22"/>
  <c r="N88" i="22"/>
  <c r="M89" i="22"/>
  <c r="C7" i="22"/>
  <c r="B6" i="28" s="1"/>
  <c r="A6" i="28" s="1"/>
  <c r="D5" i="22"/>
  <c r="C5" i="22"/>
  <c r="B4" i="28"/>
  <c r="A4" i="28"/>
  <c r="C4" i="28" s="1"/>
  <c r="D4" i="28"/>
  <c r="N73" i="22"/>
  <c r="N74" i="22"/>
  <c r="N89" i="22"/>
  <c r="N90" i="22"/>
  <c r="N86" i="22"/>
  <c r="N85" i="22"/>
  <c r="D7" i="22"/>
  <c r="C6" i="22"/>
  <c r="B5" i="28" s="1"/>
  <c r="A5" i="28" s="1"/>
  <c r="C8" i="22"/>
  <c r="B7" i="28" s="1"/>
  <c r="A7" i="28" s="1"/>
  <c r="C9" i="22"/>
  <c r="B8" i="28" s="1"/>
  <c r="A8" i="28" s="1"/>
  <c r="D8" i="28" s="1"/>
  <c r="D9" i="22"/>
  <c r="C10" i="22"/>
  <c r="B9" i="28" s="1"/>
  <c r="A9" i="28" s="1"/>
  <c r="D11" i="22"/>
  <c r="C11" i="22"/>
  <c r="B10" i="28" s="1"/>
  <c r="A10" i="28" s="1"/>
  <c r="C12" i="22"/>
  <c r="B11" i="28" s="1"/>
  <c r="A11" i="28" s="1"/>
  <c r="C13" i="22"/>
  <c r="D13" i="22"/>
  <c r="C14" i="22"/>
  <c r="C15" i="22"/>
  <c r="B14" i="28" s="1"/>
  <c r="A14" i="28" s="1"/>
  <c r="D15" i="22"/>
  <c r="C16" i="22"/>
  <c r="B15" i="28" s="1"/>
  <c r="A15" i="28" s="1"/>
  <c r="D17" i="22"/>
  <c r="C17" i="22"/>
  <c r="B16" i="28" s="1"/>
  <c r="A16" i="28" s="1"/>
  <c r="C19" i="22"/>
  <c r="B18" i="28"/>
  <c r="A18" i="28" s="1"/>
  <c r="D19" i="22"/>
  <c r="C20" i="22"/>
  <c r="B19" i="28" s="1"/>
  <c r="A19" i="28" s="1"/>
  <c r="D21" i="22"/>
  <c r="C21" i="22"/>
  <c r="B20" i="28" s="1"/>
  <c r="A20" i="28" s="1"/>
  <c r="C20" i="28" s="1"/>
  <c r="C22" i="22"/>
  <c r="B21" i="28" s="1"/>
  <c r="A21" i="28" s="1"/>
  <c r="C23" i="22"/>
  <c r="B22" i="28" s="1"/>
  <c r="A22" i="28" s="1"/>
  <c r="D23" i="22"/>
  <c r="C24" i="22"/>
  <c r="B23" i="28" s="1"/>
  <c r="A23" i="28" s="1"/>
  <c r="D25" i="22"/>
  <c r="C25" i="22"/>
  <c r="B24" i="28" s="1"/>
  <c r="A24" i="28" s="1"/>
  <c r="C26" i="22"/>
  <c r="B25" i="28"/>
  <c r="A25" i="28" s="1"/>
  <c r="I11" i="22" l="1"/>
  <c r="J19" i="22"/>
  <c r="J13" i="22"/>
  <c r="M11" i="22" s="1"/>
  <c r="L3" i="22"/>
  <c r="M23" i="22"/>
  <c r="M25" i="22" s="1"/>
  <c r="J9" i="22"/>
  <c r="M7" i="22" s="1"/>
  <c r="M9" i="22" s="1"/>
  <c r="N9" i="22" s="1"/>
  <c r="F8" i="28" s="1"/>
  <c r="L15" i="22"/>
  <c r="L101" i="22" s="1"/>
  <c r="J5" i="22"/>
  <c r="M3" i="22" s="1"/>
  <c r="N3" i="22" s="1"/>
  <c r="C25" i="28"/>
  <c r="D25" i="28"/>
  <c r="C24" i="28"/>
  <c r="D24" i="28"/>
  <c r="B12" i="28"/>
  <c r="A12" i="28" s="1"/>
  <c r="C19" i="28"/>
  <c r="D19" i="28"/>
  <c r="F72" i="22"/>
  <c r="F85" i="22"/>
  <c r="F88" i="22"/>
  <c r="F22" i="22"/>
  <c r="F3" i="22"/>
  <c r="F55" i="22"/>
  <c r="F4" i="22"/>
  <c r="F98" i="22"/>
  <c r="F60" i="22"/>
  <c r="F14" i="22"/>
  <c r="F71" i="22"/>
  <c r="F65" i="22"/>
  <c r="F86" i="22"/>
  <c r="F26" i="22"/>
  <c r="F80" i="22"/>
  <c r="F63" i="22"/>
  <c r="F53" i="22"/>
  <c r="F54" i="22"/>
  <c r="F92" i="22"/>
  <c r="F58" i="22"/>
  <c r="F12" i="22"/>
  <c r="F38" i="22"/>
  <c r="F59" i="22"/>
  <c r="F39" i="22"/>
  <c r="F90" i="22"/>
  <c r="F27" i="22"/>
  <c r="F20" i="22"/>
  <c r="F94" i="22"/>
  <c r="F5" i="22"/>
  <c r="F11" i="22"/>
  <c r="F45" i="22"/>
  <c r="F19" i="22"/>
  <c r="F43" i="22"/>
  <c r="F40" i="22"/>
  <c r="F73" i="22"/>
  <c r="F21" i="22"/>
  <c r="F49" i="22"/>
  <c r="F78" i="22"/>
  <c r="F76" i="22"/>
  <c r="F10" i="22"/>
  <c r="F79" i="22"/>
  <c r="F9" i="22"/>
  <c r="F34" i="22"/>
  <c r="F77" i="22"/>
  <c r="F36" i="22"/>
  <c r="F96" i="22"/>
  <c r="F42" i="22"/>
  <c r="F29" i="22"/>
  <c r="F81" i="22"/>
  <c r="F89" i="22"/>
  <c r="F91" i="22"/>
  <c r="F13" i="22"/>
  <c r="F25" i="22"/>
  <c r="F18" i="22"/>
  <c r="F69" i="22"/>
  <c r="F24" i="22"/>
  <c r="F97" i="22"/>
  <c r="F17" i="22"/>
  <c r="F8" i="22"/>
  <c r="F64" i="22"/>
  <c r="F30" i="22"/>
  <c r="F95" i="22"/>
  <c r="F31" i="22"/>
  <c r="F56" i="22"/>
  <c r="F68" i="22"/>
  <c r="F84" i="22"/>
  <c r="R34" i="22"/>
  <c r="R37" i="22" s="1"/>
  <c r="F82" i="22"/>
  <c r="F6" i="22"/>
  <c r="F37" i="22"/>
  <c r="F46" i="22"/>
  <c r="F99" i="22"/>
  <c r="F48" i="22"/>
  <c r="F32" i="22"/>
  <c r="F23" i="22"/>
  <c r="F16" i="22"/>
  <c r="F83" i="22"/>
  <c r="F47" i="22"/>
  <c r="F57" i="22"/>
  <c r="F74" i="22"/>
  <c r="F35" i="22"/>
  <c r="F28" i="22"/>
  <c r="F75" i="22"/>
  <c r="F61" i="22"/>
  <c r="F66" i="22"/>
  <c r="F62" i="22"/>
  <c r="F33" i="22"/>
  <c r="F70" i="22"/>
  <c r="F93" i="22"/>
  <c r="F50" i="22"/>
  <c r="F51" i="22"/>
  <c r="F41" i="22"/>
  <c r="F52" i="22"/>
  <c r="F87" i="22"/>
  <c r="F15" i="22"/>
  <c r="F44" i="22"/>
  <c r="F67" i="22"/>
  <c r="D14" i="28"/>
  <c r="C14" i="28"/>
  <c r="B13" i="28"/>
  <c r="A13" i="28" s="1"/>
  <c r="D7" i="28"/>
  <c r="C7" i="28"/>
  <c r="C5" i="28"/>
  <c r="D5" i="28"/>
  <c r="B3" i="28"/>
  <c r="A3" i="28" s="1"/>
  <c r="C3" i="28" s="1"/>
  <c r="M15" i="22"/>
  <c r="M17" i="22" s="1"/>
  <c r="I7" i="22"/>
  <c r="I101" i="22" s="1"/>
  <c r="F26" i="28"/>
  <c r="C26" i="28"/>
  <c r="D26" i="28"/>
  <c r="D23" i="28"/>
  <c r="C23" i="28"/>
  <c r="D22" i="28"/>
  <c r="C22" i="28"/>
  <c r="C21" i="28"/>
  <c r="D21" i="28"/>
  <c r="D20" i="28"/>
  <c r="C18" i="28"/>
  <c r="D18" i="28"/>
  <c r="C17" i="28"/>
  <c r="D17" i="28"/>
  <c r="C16" i="28"/>
  <c r="D16" i="28"/>
  <c r="C15" i="28"/>
  <c r="D15" i="28"/>
  <c r="C12" i="28"/>
  <c r="D12" i="28"/>
  <c r="D11" i="28"/>
  <c r="C11" i="28"/>
  <c r="D10" i="28"/>
  <c r="C10" i="28"/>
  <c r="C9" i="28"/>
  <c r="D9" i="28"/>
  <c r="C8" i="28"/>
  <c r="D6" i="28"/>
  <c r="C6" i="28"/>
  <c r="D2" i="28"/>
  <c r="C2" i="28"/>
  <c r="F2" i="28"/>
  <c r="M29" i="22"/>
  <c r="N28" i="22"/>
  <c r="N27" i="22"/>
  <c r="K29" i="22"/>
  <c r="N26" i="22"/>
  <c r="F25" i="28" s="1"/>
  <c r="N25" i="22"/>
  <c r="F24" i="28" s="1"/>
  <c r="M19" i="22"/>
  <c r="N19" i="22" s="1"/>
  <c r="F18" i="28" s="1"/>
  <c r="H25" i="22"/>
  <c r="N23" i="22"/>
  <c r="F22" i="28" s="1"/>
  <c r="N12" i="22" l="1"/>
  <c r="F11" i="28" s="1"/>
  <c r="H13" i="22"/>
  <c r="K14" i="22" s="1"/>
  <c r="H5" i="22"/>
  <c r="K4" i="22" s="1"/>
  <c r="K3" i="22" s="1"/>
  <c r="N10" i="22"/>
  <c r="F9" i="28" s="1"/>
  <c r="H9" i="22"/>
  <c r="K8" i="22" s="1"/>
  <c r="E7" i="28" s="1"/>
  <c r="N8" i="22"/>
  <c r="H21" i="22"/>
  <c r="N24" i="22"/>
  <c r="F23" i="28" s="1"/>
  <c r="N7" i="22"/>
  <c r="F6" i="28" s="1"/>
  <c r="M5" i="22"/>
  <c r="N6" i="22" s="1"/>
  <c r="F5" i="28" s="1"/>
  <c r="K12" i="22"/>
  <c r="E13" i="28"/>
  <c r="K13" i="22"/>
  <c r="K10" i="22"/>
  <c r="K9" i="22" s="1"/>
  <c r="N15" i="22"/>
  <c r="F14" i="28" s="1"/>
  <c r="N5" i="22"/>
  <c r="K6" i="22"/>
  <c r="K5" i="22" s="1"/>
  <c r="N16" i="22"/>
  <c r="F15" i="28" s="1"/>
  <c r="N4" i="22"/>
  <c r="K7" i="22"/>
  <c r="H17" i="22"/>
  <c r="K16" i="22" s="1"/>
  <c r="J101" i="22"/>
  <c r="N11" i="22"/>
  <c r="E3" i="28"/>
  <c r="D3" i="28"/>
  <c r="G60" i="22"/>
  <c r="G57" i="22"/>
  <c r="G42" i="22"/>
  <c r="G81" i="22"/>
  <c r="G84" i="22"/>
  <c r="G13" i="22"/>
  <c r="G91" i="22"/>
  <c r="G10" i="22"/>
  <c r="G71" i="22"/>
  <c r="G95" i="22"/>
  <c r="G99" i="22"/>
  <c r="G61" i="22"/>
  <c r="G36" i="22"/>
  <c r="G50" i="22"/>
  <c r="G79" i="22"/>
  <c r="G75" i="22"/>
  <c r="G40" i="22"/>
  <c r="G58" i="22"/>
  <c r="G70" i="22"/>
  <c r="G59" i="22"/>
  <c r="G82" i="22"/>
  <c r="R40" i="22"/>
  <c r="G27" i="22"/>
  <c r="G41" i="22"/>
  <c r="G97" i="22"/>
  <c r="G69" i="22"/>
  <c r="G44" i="22"/>
  <c r="G74" i="22"/>
  <c r="G94" i="22"/>
  <c r="G9" i="22"/>
  <c r="G7" i="22"/>
  <c r="G89" i="22"/>
  <c r="G26" i="22"/>
  <c r="G30" i="22"/>
  <c r="G54" i="22"/>
  <c r="G96" i="22"/>
  <c r="G3" i="22"/>
  <c r="G25" i="22"/>
  <c r="G63" i="22"/>
  <c r="G5" i="22"/>
  <c r="G51" i="22"/>
  <c r="G24" i="22"/>
  <c r="G43" i="22"/>
  <c r="G93" i="22"/>
  <c r="G80" i="22"/>
  <c r="G23" i="22"/>
  <c r="G6" i="22"/>
  <c r="G98" i="22"/>
  <c r="G4" i="22"/>
  <c r="G49" i="22"/>
  <c r="G45" i="22"/>
  <c r="G87" i="22"/>
  <c r="G46" i="22"/>
  <c r="G62" i="22"/>
  <c r="G8" i="22"/>
  <c r="G22" i="22"/>
  <c r="G52" i="22"/>
  <c r="G47" i="22"/>
  <c r="G90" i="22"/>
  <c r="G21" i="22"/>
  <c r="G73" i="22"/>
  <c r="G72" i="22"/>
  <c r="G55" i="22"/>
  <c r="G53" i="22"/>
  <c r="G33" i="22"/>
  <c r="G34" i="22"/>
  <c r="G14" i="22"/>
  <c r="G35" i="22"/>
  <c r="G20" i="22"/>
  <c r="G28" i="22"/>
  <c r="G31" i="22"/>
  <c r="G38" i="22"/>
  <c r="G92" i="22"/>
  <c r="G17" i="22"/>
  <c r="G32" i="22"/>
  <c r="G83" i="22"/>
  <c r="G37" i="22"/>
  <c r="G48" i="22"/>
  <c r="G64" i="22"/>
  <c r="G86" i="22"/>
  <c r="G11" i="22"/>
  <c r="G67" i="22"/>
  <c r="G39" i="22"/>
  <c r="G65" i="22"/>
  <c r="G19" i="22"/>
  <c r="G68" i="22"/>
  <c r="G77" i="22"/>
  <c r="G76" i="22"/>
  <c r="G18" i="22"/>
  <c r="G78" i="22"/>
  <c r="G29" i="22"/>
  <c r="G85" i="22"/>
  <c r="G16" i="22"/>
  <c r="G15" i="22"/>
  <c r="G56" i="22"/>
  <c r="G12" i="22"/>
  <c r="G66" i="22"/>
  <c r="G88" i="22"/>
  <c r="C13" i="28"/>
  <c r="D13" i="28"/>
  <c r="M13" i="22"/>
  <c r="M21" i="22"/>
  <c r="N22" i="22" s="1"/>
  <c r="F21" i="28" s="1"/>
  <c r="N20" i="22"/>
  <c r="F19" i="28" s="1"/>
  <c r="N30" i="22"/>
  <c r="N29" i="22"/>
  <c r="K24" i="22"/>
  <c r="K26" i="22"/>
  <c r="K20" i="22"/>
  <c r="K22" i="22"/>
  <c r="N17" i="22"/>
  <c r="N18" i="22"/>
  <c r="F17" i="28" s="1"/>
  <c r="H4" i="22"/>
  <c r="E2" i="28"/>
  <c r="E9" i="28" l="1"/>
  <c r="E11" i="28"/>
  <c r="N21" i="22"/>
  <c r="F20" i="28" s="1"/>
  <c r="F7" i="28"/>
  <c r="K11" i="22"/>
  <c r="M101" i="22"/>
  <c r="E6" i="28"/>
  <c r="F10" i="28"/>
  <c r="F3" i="28"/>
  <c r="E12" i="28"/>
  <c r="F4" i="28"/>
  <c r="H8" i="22"/>
  <c r="K18" i="22"/>
  <c r="K17" i="22" s="1"/>
  <c r="E5" i="28"/>
  <c r="N13" i="22"/>
  <c r="N14" i="22"/>
  <c r="E4" i="28"/>
  <c r="H6" i="22"/>
  <c r="K25" i="22"/>
  <c r="E25" i="28"/>
  <c r="E23" i="28"/>
  <c r="K23" i="22"/>
  <c r="K21" i="22"/>
  <c r="E21" i="28"/>
  <c r="E19" i="28"/>
  <c r="K19" i="22"/>
  <c r="F16" i="28"/>
  <c r="K15" i="22"/>
  <c r="E15" i="28"/>
  <c r="E10" i="28"/>
  <c r="H12" i="22"/>
  <c r="E8" i="28"/>
  <c r="H10" i="22"/>
  <c r="F13" i="28" l="1"/>
  <c r="E17" i="28"/>
  <c r="N101" i="22"/>
  <c r="F12" i="28"/>
  <c r="H14" i="22"/>
  <c r="H24" i="22"/>
  <c r="E22" i="28"/>
  <c r="E24" i="28"/>
  <c r="H26" i="22"/>
  <c r="E18" i="28"/>
  <c r="H20" i="22"/>
  <c r="E20" i="28"/>
  <c r="H22" i="22"/>
  <c r="E14" i="28"/>
  <c r="H16" i="22"/>
  <c r="K101" i="22"/>
  <c r="E16" i="28"/>
  <c r="H18" i="22"/>
  <c r="O14" i="22" s="1"/>
  <c r="O15" i="22" s="1"/>
  <c r="A17" i="24" s="1"/>
  <c r="O16" i="22" l="1"/>
  <c r="A16" i="24" s="1"/>
</calcChain>
</file>

<file path=xl/sharedStrings.xml><?xml version="1.0" encoding="utf-8"?>
<sst xmlns="http://schemas.openxmlformats.org/spreadsheetml/2006/main" count="127" uniqueCount="115">
  <si>
    <t>Total</t>
  </si>
  <si>
    <t>Mid time</t>
  </si>
  <si>
    <t>Instructions for use</t>
  </si>
  <si>
    <t>library(survival)</t>
  </si>
  <si>
    <t>Start time</t>
  </si>
  <si>
    <t>Estimated Number Censorships</t>
  </si>
  <si>
    <r>
      <t xml:space="preserve">model &lt;- survreg(Surv(times_start, times_end, type="interval2")~1, dist="weibull")  </t>
    </r>
    <r>
      <rPr>
        <b/>
        <sz val="10"/>
        <rFont val="Arial"/>
        <family val="2"/>
      </rPr>
      <t xml:space="preserve"> # Weibull function, interval censoring</t>
    </r>
  </si>
  <si>
    <r>
      <t xml:space="preserve">model &lt;- survreg(Surv(times_start, times_end, type="interval2")~1, dist="exponential")  </t>
    </r>
    <r>
      <rPr>
        <b/>
        <sz val="10"/>
        <rFont val="Arial"/>
        <family val="2"/>
      </rPr>
      <t xml:space="preserve"> # Exponential function, interval censoring</t>
    </r>
  </si>
  <si>
    <r>
      <t xml:space="preserve">model &lt;- survreg(Surv(times_start, times_end, type="interval2")~1, dist="logistic")  </t>
    </r>
    <r>
      <rPr>
        <b/>
        <sz val="10"/>
        <rFont val="Arial"/>
        <family val="2"/>
      </rPr>
      <t xml:space="preserve"> # Logistic function, interval censoring</t>
    </r>
  </si>
  <si>
    <r>
      <t xml:space="preserve">model &lt;- survreg(Surv(times_start, times_end, type="interval2")~1, dist="lognormal")  </t>
    </r>
    <r>
      <rPr>
        <b/>
        <sz val="10"/>
        <rFont val="Arial"/>
        <family val="2"/>
      </rPr>
      <t xml:space="preserve"> # Lognormal function, interval censoring</t>
    </r>
  </si>
  <si>
    <r>
      <t xml:space="preserve">model &lt;- survreg(Surv(times_start, times_end, type="interval2")~1, dist="loglogistic")  </t>
    </r>
    <r>
      <rPr>
        <b/>
        <sz val="10"/>
        <rFont val="Arial"/>
        <family val="2"/>
      </rPr>
      <t xml:space="preserve"> # Loglogistic function, interval censoring</t>
    </r>
  </si>
  <si>
    <r>
      <t xml:space="preserve">-2*summary(model)$loglik[1] + 2*2   </t>
    </r>
    <r>
      <rPr>
        <sz val="10"/>
        <rFont val="Arial"/>
        <family val="2"/>
      </rPr>
      <t>#  AIC for 2-parameter distributions</t>
    </r>
  </si>
  <si>
    <r>
      <t xml:space="preserve">intercept &lt;- summary(model)$table[1]   </t>
    </r>
    <r>
      <rPr>
        <sz val="10"/>
        <rFont val="Arial"/>
        <family val="2"/>
      </rPr>
      <t># intercept parameter</t>
    </r>
  </si>
  <si>
    <r>
      <t xml:space="preserve">log_scale &lt;- summary(model)$table[2]   </t>
    </r>
    <r>
      <rPr>
        <sz val="10"/>
        <rFont val="Arial"/>
        <family val="2"/>
      </rPr>
      <t># log scale parameter</t>
    </r>
  </si>
  <si>
    <t>attach(data)</t>
  </si>
  <si>
    <t>data</t>
  </si>
  <si>
    <t>start_time_event</t>
  </si>
  <si>
    <t>end_time_event</t>
  </si>
  <si>
    <t>end_time_censor</t>
  </si>
  <si>
    <t>start_time_censor</t>
  </si>
  <si>
    <t>n_events</t>
  </si>
  <si>
    <t>n_censors</t>
  </si>
  <si>
    <t>times_start &lt;-c(  rep(start_time_censor, n_censors), rep(start_time_event, n_events) )</t>
  </si>
  <si>
    <t>times_end &lt;-c(  rep(end_time_censor, n_censors), rep(end_time_event, n_events)  )</t>
  </si>
  <si>
    <t>Step 2.</t>
  </si>
  <si>
    <t>Step 1.</t>
  </si>
  <si>
    <t>Step 3.</t>
  </si>
  <si>
    <t>Step 4.</t>
  </si>
  <si>
    <r>
      <t xml:space="preserve">t(chol(summary(model)$var))  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#  Cholesky matrix</t>
    </r>
  </si>
  <si>
    <t>#  adding times for patients at risk at last time point</t>
  </si>
  <si>
    <t>Patients at risk at last time point ?</t>
  </si>
  <si>
    <t>patients risk at last time point</t>
  </si>
  <si>
    <t>time of censoring of patients at risk at last time point</t>
  </si>
  <si>
    <t>Step 5.</t>
  </si>
  <si>
    <t>#    Step 4.   Update directory name and text file name in line below</t>
  </si>
  <si>
    <t>#   Step 5. choose one of these function forms</t>
  </si>
  <si>
    <t>Empirical survival probability S(t)</t>
  </si>
  <si>
    <t>Estimated Number Events</t>
  </si>
  <si>
    <t>Number at risk R(t)</t>
  </si>
  <si>
    <t>"R" statistics code to fit survival curves to the estimated individual patient data</t>
  </si>
  <si>
    <t>rm(list=ls(all=TRUE))</t>
  </si>
  <si>
    <t>http://www.biomedcentral.com/content/supplementary/1745-6215-8-16-S1.xls</t>
  </si>
  <si>
    <t>The estimated number of events and censorships in each time interval (columns G and H) are then provided.</t>
  </si>
  <si>
    <r>
      <t xml:space="preserve">lambda &lt;- 1/ (exp(intercept))^ (1/exp(log_scale))  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# 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 xml:space="preserve"> for Weibull, where S(t) = exp(-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t^</t>
    </r>
    <r>
      <rPr>
        <sz val="10"/>
        <rFont val="Symbol"/>
        <family val="1"/>
        <charset val="2"/>
      </rPr>
      <t>g</t>
    </r>
    <r>
      <rPr>
        <sz val="10"/>
        <rFont val="Arial"/>
        <family val="2"/>
      </rPr>
      <t>)</t>
    </r>
  </si>
  <si>
    <r>
      <t xml:space="preserve">gamma &lt;- 1/exp(log_scale)  </t>
    </r>
    <r>
      <rPr>
        <sz val="10"/>
        <rFont val="Arial"/>
        <family val="2"/>
      </rPr>
      <t xml:space="preserve">   # </t>
    </r>
    <r>
      <rPr>
        <sz val="10"/>
        <rFont val="Symbol"/>
        <family val="1"/>
        <charset val="2"/>
      </rPr>
      <t>g</t>
    </r>
    <r>
      <rPr>
        <sz val="10"/>
        <rFont val="Arial"/>
        <family val="2"/>
      </rPr>
      <t xml:space="preserve"> for Weibull, where S(t) = exp(-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t^</t>
    </r>
    <r>
      <rPr>
        <sz val="10"/>
        <rFont val="Symbol"/>
        <family val="1"/>
        <charset val="2"/>
      </rPr>
      <t>g</t>
    </r>
    <r>
      <rPr>
        <sz val="10"/>
        <rFont val="Arial"/>
        <family val="2"/>
      </rPr>
      <t>)</t>
    </r>
  </si>
  <si>
    <r>
      <t xml:space="preserve">(1/lambda)^(1/gamma) * gamma(1+1/gamma)   </t>
    </r>
    <r>
      <rPr>
        <sz val="10"/>
        <rFont val="Arial"/>
        <family val="2"/>
      </rPr>
      <t xml:space="preserve"> # mean time for Weibull distrubtion</t>
    </r>
  </si>
  <si>
    <t>#  For the Probabilistic Sensitivity Analysis, we need the Cholesky matrix, which captures the variance and covariance of parameters</t>
  </si>
  <si>
    <t>#   Compare AIC values</t>
  </si>
  <si>
    <t>Save the worksheet "R data" as a text (.txt) file.</t>
  </si>
  <si>
    <t>Update directory name and text file name in worksheet "Curve fitting 'R' code".</t>
  </si>
  <si>
    <t>Run the R code in "Curve fitting 'R' code", choosing a statistical distribution.</t>
  </si>
  <si>
    <t>D(t,t+1/2), D(t+1/2,t+1)</t>
  </si>
  <si>
    <t>C(t,t+1/2), C(t+1/2,t+1)</t>
  </si>
  <si>
    <t>D(t,t+1)</t>
  </si>
  <si>
    <t>C(t,t+1)</t>
  </si>
  <si>
    <t>D(t,t+1/4), D(t+1/4,t+1/2), D(t+1/2,t+3/4), D(t+3/4,t+1)</t>
  </si>
  <si>
    <t>C(t,t+1/4), C(t+1/4,t+1/2), C(t+1/2,t+3/4), C(t+3/4,t+1)</t>
  </si>
  <si>
    <t>#  output for the example of the Weibull distribution</t>
  </si>
  <si>
    <t xml:space="preserve">or if (b) the numbers at risk are not provided, fill in the Start Time (column B) in worksheet "Number events &amp; censored" and paste </t>
  </si>
  <si>
    <r>
      <t xml:space="preserve">Based on the paper:    Hoyle, M. &amp; Henley, W. Improved curve fits to summary survival data: application to economic evaluation of health technologies.  </t>
    </r>
    <r>
      <rPr>
        <b/>
        <i/>
        <sz val="12"/>
        <color indexed="12"/>
        <rFont val="Arial"/>
        <family val="2"/>
      </rPr>
      <t>BMC Medical Research Methodology</t>
    </r>
  </si>
  <si>
    <t>Questions about or suggested improvements to the curve fitting method or the Excel spreadsheet are very welcome.  Please email m.w.hoyle@exeter.ac.uk</t>
  </si>
  <si>
    <t>If (a) the numbers at risk are provided, fill in white cells in "Number events &amp; censored" worksheet (overwrite the example numbers).</t>
  </si>
  <si>
    <t>In the Tierney et al (2007) spreadsheet, it is recommended that the user inputs the start times of each time interval, the survival probabilities (columns C and D in worksheet "(2a)_Curve_Data")</t>
  </si>
  <si>
    <t>where the 4 times per number at risk are evenly spread across the time interval corresponding to each number at risk.</t>
  </si>
  <si>
    <t>lambda</t>
  </si>
  <si>
    <t>intercept</t>
  </si>
  <si>
    <t>log(scale)</t>
  </si>
  <si>
    <t>gamma</t>
  </si>
  <si>
    <t>Weibull est S(t)</t>
  </si>
  <si>
    <t>Weibull PSA S(t)</t>
  </si>
  <si>
    <t>Weibull</t>
  </si>
  <si>
    <t>Pasted from output from "Curve fitting 'R' code"</t>
  </si>
  <si>
    <t>Cholesky</t>
  </si>
  <si>
    <t>Simulated for PSA</t>
  </si>
  <si>
    <t>Mean</t>
  </si>
  <si>
    <t>Random number</t>
  </si>
  <si>
    <t>Normal</t>
  </si>
  <si>
    <t>Step 6.</t>
  </si>
  <si>
    <t>from the output of the R code.</t>
  </si>
  <si>
    <t>the expected numbers of events and censorships from the spreadsheet of Tierney et al (2007)§ in to columns K and N.</t>
  </si>
  <si>
    <t>If (a), check the survival probabilities in Step 1 have been entered correctly by inspecting the Kaplan-Meier curve in worksheet "Kaplan-Meier".</t>
  </si>
  <si>
    <t>To generate Weibull curve fits in "Kaplan-Meier" worksheet, paste data into columns R and S (white shaded cells) in "Number events &amp; censored" worksheet</t>
  </si>
  <si>
    <t>http://www.biomedcentral.com/1471-2288/11/139</t>
  </si>
  <si>
    <t>Spreadsheet developed by Martin Hoyle and William Henley, University of Exeter Medical School, UK.</t>
  </si>
  <si>
    <t>#  Simulate variability of mean for Weibull</t>
  </si>
  <si>
    <t>library(MASS)</t>
  </si>
  <si>
    <r>
      <t xml:space="preserve">intercepts &lt;- sim_parameters[,1]  </t>
    </r>
    <r>
      <rPr>
        <sz val="10"/>
        <rFont val="Arial"/>
        <family val="2"/>
      </rPr>
      <t xml:space="preserve"> # intercept parameters</t>
    </r>
  </si>
  <si>
    <r>
      <t xml:space="preserve">log_scales &lt;- sim_parameters[,2]  </t>
    </r>
    <r>
      <rPr>
        <sz val="10"/>
        <rFont val="Arial"/>
        <family val="2"/>
      </rPr>
      <t xml:space="preserve"> # log scale parameters</t>
    </r>
  </si>
  <si>
    <r>
      <t xml:space="preserve">lambdas &lt;- 1/ (exp(intercepts))^ (1/exp(log_scales))  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# 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 xml:space="preserve"> for Weibull, where S(t) = exp(-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t^</t>
    </r>
    <r>
      <rPr>
        <sz val="10"/>
        <rFont val="Symbol"/>
        <family val="1"/>
        <charset val="2"/>
      </rPr>
      <t>g</t>
    </r>
    <r>
      <rPr>
        <sz val="10"/>
        <rFont val="Arial"/>
        <family val="2"/>
      </rPr>
      <t>)</t>
    </r>
  </si>
  <si>
    <r>
      <t xml:space="preserve">gammas &lt;- 1/exp(log_scales)  </t>
    </r>
    <r>
      <rPr>
        <sz val="10"/>
        <rFont val="Arial"/>
        <family val="2"/>
      </rPr>
      <t xml:space="preserve">   # </t>
    </r>
    <r>
      <rPr>
        <sz val="10"/>
        <rFont val="Symbol"/>
        <family val="1"/>
        <charset val="2"/>
      </rPr>
      <t>g</t>
    </r>
    <r>
      <rPr>
        <sz val="10"/>
        <rFont val="Arial"/>
        <family val="2"/>
      </rPr>
      <t xml:space="preserve"> for Weibull, where S(t) = exp(-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t^</t>
    </r>
    <r>
      <rPr>
        <sz val="10"/>
        <rFont val="Symbol"/>
        <family val="1"/>
        <charset val="2"/>
      </rPr>
      <t>g</t>
    </r>
    <r>
      <rPr>
        <sz val="10"/>
        <rFont val="Arial"/>
        <family val="2"/>
      </rPr>
      <t>)</t>
    </r>
  </si>
  <si>
    <r>
      <t xml:space="preserve">means &lt;- (1/lambdas)^(1/gammas) * gamma(1+1/gammas)   </t>
    </r>
    <r>
      <rPr>
        <sz val="10"/>
        <rFont val="Arial"/>
        <family val="2"/>
      </rPr>
      <t xml:space="preserve"> # mean times for Weibull distrubtion</t>
    </r>
  </si>
  <si>
    <r>
      <t xml:space="preserve">sd(means)   </t>
    </r>
    <r>
      <rPr>
        <sz val="10"/>
        <rFont val="Arial"/>
        <family val="2"/>
      </rPr>
      <t># standard deviation of mean survival</t>
    </r>
  </si>
  <si>
    <r>
      <t xml:space="preserve">sim_parameters &lt;- mvrnorm(n=simulations, summary(model)$table[,1],  summary(model)$var  )  </t>
    </r>
    <r>
      <rPr>
        <sz val="10"/>
        <color indexed="12"/>
        <rFont val="Arial"/>
        <family val="2"/>
      </rPr>
      <t xml:space="preserve"> </t>
    </r>
    <r>
      <rPr>
        <sz val="10"/>
        <rFont val="Arial"/>
        <family val="2"/>
      </rPr>
      <t># simulates simulations from multivariate normal</t>
    </r>
  </si>
  <si>
    <t>mean</t>
  </si>
  <si>
    <r>
      <t xml:space="preserve">simulations &lt;- 10000 </t>
    </r>
    <r>
      <rPr>
        <sz val="10"/>
        <color indexed="12"/>
        <rFont val="Arial"/>
        <family val="2"/>
      </rPr>
      <t xml:space="preserve"> </t>
    </r>
    <r>
      <rPr>
        <sz val="10"/>
        <rFont val="Arial"/>
        <family val="2"/>
      </rPr>
      <t># number of simulations for standard deviation of mean</t>
    </r>
  </si>
  <si>
    <r>
      <t xml:space="preserve">-2*summary(model)$loglik[1] + 1*2   </t>
    </r>
    <r>
      <rPr>
        <sz val="10"/>
        <rFont val="Arial"/>
        <family val="2"/>
      </rPr>
      <t>#  AIC for exponential distribution</t>
    </r>
  </si>
  <si>
    <t xml:space="preserve">n_patients &lt;- sum(n_events) +  sum(n_censors)  </t>
  </si>
  <si>
    <r>
      <t xml:space="preserve">-2*summary(model)$loglik[1] + 1*log(n_patients)   </t>
    </r>
    <r>
      <rPr>
        <sz val="10"/>
        <rFont val="Arial"/>
        <family val="2"/>
      </rPr>
      <t>#  BIC exponential</t>
    </r>
  </si>
  <si>
    <r>
      <t xml:space="preserve">-2*summary(model)$loglik[1] + 2*log(n_patients)   </t>
    </r>
    <r>
      <rPr>
        <sz val="10"/>
        <rFont val="Arial"/>
        <family val="2"/>
      </rPr>
      <t>#  BIC for 2-parameter distributions</t>
    </r>
  </si>
  <si>
    <t>km &lt;- survfit(Surv(times_start, times_end, type="interval2")~ 1)</t>
  </si>
  <si>
    <t>summary(km)</t>
  </si>
  <si>
    <t>plot(km, xmax=600, xlab="Time (Days)", ylab="Survival Probability")</t>
  </si>
  <si>
    <t># consider adding this (from Arman Oct 2016) to plot KM</t>
  </si>
  <si>
    <t>Example data is for CT arm.</t>
  </si>
  <si>
    <t>Taken from:  Van Cutsem et al. (2015)  Fluorouracil, Leucovorin, and Irinotecan Plus Cetuximab Treatment and RAS Mutations in Colorectal Cancer, Journal of Clinical Oncology, DOI: 10.1200/JCO.2014.59.4812</t>
  </si>
  <si>
    <t xml:space="preserve">and the minimum and maximum follow up times (cells D5 and E5) and the number of patients in the trial (cell E20).  </t>
  </si>
  <si>
    <t>§ Tierney et al (2007) spreadsheet is available at;</t>
  </si>
  <si>
    <r>
      <t xml:space="preserve"># </t>
    </r>
    <r>
      <rPr>
        <sz val="10"/>
        <color indexed="9"/>
        <rFont val="Arial"/>
        <family val="2"/>
      </rPr>
      <t>Survival probabilities can be read off Kaplan-Meier graphs automatically using digitising software, e.g. DigitizeIt http://www.digitizeit.de/</t>
    </r>
  </si>
  <si>
    <t>Updated versions of this file will be posted on Martin Hoyle's webpage (http://medicine.exeter.ac.uk/about/profiles/index.php?web_id=Martin_Hoyle&amp;tab=research,    click "Research" tab).</t>
  </si>
  <si>
    <t>data&lt;-read.table("U:\\filename.txt",header=T)</t>
  </si>
  <si>
    <t>There is currently space for 25 numbers at risk.  If fewer than 25 are given, then leave the remaining white cells empty.</t>
  </si>
  <si>
    <r>
      <t>Then read off the times and survival probabilities from the published Kaplan-Meier graph</t>
    </r>
    <r>
      <rPr>
        <b/>
        <sz val="10"/>
        <color indexed="9"/>
        <rFont val="Arial"/>
        <family val="2"/>
      </rPr>
      <t xml:space="preserve"> and input in to columns B &amp; E in "Number events &amp; censored",</t>
    </r>
  </si>
  <si>
    <t>Version 1.2.  February 2017</t>
  </si>
  <si>
    <t>x (extrapolated)</t>
  </si>
  <si>
    <t>y (extrapolated)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</si>
</sst>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0000"/>
    <numFmt numFmtId="166" formatCode="0.0000"/>
    <numFmt numFmtId="167" formatCode="0.0"/>
    <numFmt numFmtId="168" formatCode="0.000"/>
  </numFmts>
  <fonts count="2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i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sz val="10"/>
      <name val="Symbol"/>
      <family val="1"/>
      <charset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2"/>
      <color indexed="12"/>
      <name val="Arial"/>
      <family val="2"/>
    </font>
    <font>
      <b/>
      <i/>
      <sz val="10"/>
      <color indexed="12"/>
      <name val="Arial"/>
      <family val="2"/>
    </font>
    <font>
      <sz val="10"/>
      <color indexed="9"/>
      <name val="Arial"/>
      <family val="2"/>
    </font>
    <font>
      <i/>
      <sz val="14"/>
      <color rgb="FFFF0000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</cellStyleXfs>
  <cellXfs count="113">
    <xf numFmtId="0" fontId="0" fillId="0" borderId="0" xfId="0"/>
    <xf numFmtId="0" fontId="7" fillId="2" borderId="0" xfId="0" applyFont="1" applyFill="1"/>
    <xf numFmtId="0" fontId="5" fillId="2" borderId="0" xfId="0" applyFont="1" applyFill="1"/>
    <xf numFmtId="0" fontId="3" fillId="2" borderId="0" xfId="0" applyFont="1" applyFill="1"/>
    <xf numFmtId="1" fontId="7" fillId="2" borderId="0" xfId="0" applyNumberFormat="1" applyFont="1" applyFill="1"/>
    <xf numFmtId="1" fontId="7" fillId="2" borderId="0" xfId="0" quotePrefix="1" applyNumberFormat="1" applyFont="1" applyFill="1"/>
    <xf numFmtId="0" fontId="6" fillId="2" borderId="0" xfId="0" applyFont="1" applyFill="1"/>
    <xf numFmtId="1" fontId="2" fillId="2" borderId="0" xfId="0" applyNumberFormat="1" applyFont="1" applyFill="1"/>
    <xf numFmtId="0" fontId="11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0" fontId="13" fillId="2" borderId="0" xfId="0" applyFont="1" applyFill="1"/>
    <xf numFmtId="0" fontId="19" fillId="2" borderId="0" xfId="0" applyFont="1" applyFill="1"/>
    <xf numFmtId="0" fontId="19" fillId="5" borderId="0" xfId="0" applyFont="1" applyFill="1"/>
    <xf numFmtId="0" fontId="19" fillId="0" borderId="0" xfId="0" applyFont="1"/>
    <xf numFmtId="0" fontId="17" fillId="2" borderId="0" xfId="0" applyFont="1" applyFill="1"/>
    <xf numFmtId="0" fontId="3" fillId="0" borderId="0" xfId="0" applyFont="1"/>
    <xf numFmtId="0" fontId="3" fillId="6" borderId="0" xfId="0" applyFont="1" applyFill="1" applyAlignment="1">
      <alignment horizontal="right"/>
    </xf>
    <xf numFmtId="1" fontId="3" fillId="6" borderId="0" xfId="0" applyNumberFormat="1" applyFont="1" applyFill="1" applyAlignment="1">
      <alignment horizontal="right"/>
    </xf>
    <xf numFmtId="0" fontId="20" fillId="7" borderId="0" xfId="0" applyFont="1" applyFill="1"/>
    <xf numFmtId="0" fontId="21" fillId="7" borderId="1" xfId="0" applyFont="1" applyFill="1" applyBorder="1"/>
    <xf numFmtId="0" fontId="20" fillId="7" borderId="2" xfId="0" applyFont="1" applyFill="1" applyBorder="1"/>
    <xf numFmtId="0" fontId="22" fillId="7" borderId="2" xfId="0" applyFont="1" applyFill="1" applyBorder="1"/>
    <xf numFmtId="0" fontId="22" fillId="7" borderId="3" xfId="0" applyFont="1" applyFill="1" applyBorder="1"/>
    <xf numFmtId="0" fontId="20" fillId="7" borderId="4" xfId="0" applyFont="1" applyFill="1" applyBorder="1"/>
    <xf numFmtId="0" fontId="22" fillId="7" borderId="0" xfId="0" applyFont="1" applyFill="1"/>
    <xf numFmtId="0" fontId="22" fillId="7" borderId="5" xfId="0" applyFont="1" applyFill="1" applyBorder="1"/>
    <xf numFmtId="0" fontId="22" fillId="7" borderId="4" xfId="0" applyFont="1" applyFill="1" applyBorder="1"/>
    <xf numFmtId="0" fontId="22" fillId="7" borderId="6" xfId="0" applyFont="1" applyFill="1" applyBorder="1"/>
    <xf numFmtId="0" fontId="22" fillId="7" borderId="7" xfId="0" applyFont="1" applyFill="1" applyBorder="1"/>
    <xf numFmtId="0" fontId="22" fillId="7" borderId="8" xfId="0" applyFont="1" applyFill="1" applyBorder="1"/>
    <xf numFmtId="0" fontId="23" fillId="7" borderId="0" xfId="0" applyFont="1" applyFill="1"/>
    <xf numFmtId="0" fontId="0" fillId="3" borderId="0" xfId="0" applyFill="1" applyAlignment="1" applyProtection="1">
      <alignment wrapText="1"/>
      <protection locked="0"/>
    </xf>
    <xf numFmtId="0" fontId="0" fillId="3" borderId="0" xfId="0" applyFill="1" applyProtection="1">
      <protection locked="0"/>
    </xf>
    <xf numFmtId="0" fontId="5" fillId="3" borderId="0" xfId="0" applyFont="1" applyFill="1" applyProtection="1">
      <protection locked="0"/>
    </xf>
    <xf numFmtId="0" fontId="14" fillId="3" borderId="9" xfId="0" applyFont="1" applyFill="1" applyBorder="1" applyAlignment="1" applyProtection="1">
      <alignment horizontal="right" wrapText="1"/>
      <protection locked="0"/>
    </xf>
    <xf numFmtId="0" fontId="14" fillId="3" borderId="10" xfId="0" applyFont="1" applyFill="1" applyBorder="1" applyAlignment="1" applyProtection="1">
      <alignment horizontal="right" wrapText="1"/>
      <protection locked="0"/>
    </xf>
    <xf numFmtId="0" fontId="2" fillId="3" borderId="10" xfId="0" applyFont="1" applyFill="1" applyBorder="1" applyAlignment="1" applyProtection="1">
      <alignment horizontal="right" wrapText="1"/>
      <protection locked="0"/>
    </xf>
    <xf numFmtId="0" fontId="14" fillId="3" borderId="11" xfId="0" applyFont="1" applyFill="1" applyBorder="1" applyAlignment="1" applyProtection="1">
      <alignment horizontal="right" wrapText="1"/>
      <protection locked="0"/>
    </xf>
    <xf numFmtId="0" fontId="14" fillId="3" borderId="12" xfId="0" applyFont="1" applyFill="1" applyBorder="1" applyAlignment="1" applyProtection="1">
      <alignment horizontal="right" wrapText="1"/>
      <protection locked="0"/>
    </xf>
    <xf numFmtId="0" fontId="14" fillId="3" borderId="12" xfId="0" quotePrefix="1" applyFont="1" applyFill="1" applyBorder="1" applyAlignment="1" applyProtection="1">
      <alignment horizontal="right" wrapText="1"/>
      <protection locked="0"/>
    </xf>
    <xf numFmtId="2" fontId="15" fillId="2" borderId="13" xfId="1" applyNumberFormat="1" applyFont="1" applyFill="1" applyBorder="1" applyProtection="1">
      <protection locked="0"/>
    </xf>
    <xf numFmtId="0" fontId="15" fillId="2" borderId="14" xfId="0" applyFont="1" applyFill="1" applyBorder="1" applyAlignment="1" applyProtection="1">
      <alignment horizontal="right"/>
      <protection locked="0"/>
    </xf>
    <xf numFmtId="166" fontId="15" fillId="2" borderId="13" xfId="0" applyNumberFormat="1" applyFont="1" applyFill="1" applyBorder="1" applyAlignment="1" applyProtection="1">
      <alignment horizontal="right"/>
      <protection locked="0"/>
    </xf>
    <xf numFmtId="1" fontId="0" fillId="3" borderId="0" xfId="0" applyNumberFormat="1" applyFill="1" applyProtection="1">
      <protection locked="0"/>
    </xf>
    <xf numFmtId="165" fontId="5" fillId="3" borderId="0" xfId="0" applyNumberFormat="1" applyFont="1" applyFill="1" applyProtection="1">
      <protection locked="0"/>
    </xf>
    <xf numFmtId="164" fontId="24" fillId="3" borderId="0" xfId="1" applyFont="1" applyFill="1" applyBorder="1" applyProtection="1">
      <protection locked="0"/>
    </xf>
    <xf numFmtId="0" fontId="24" fillId="3" borderId="0" xfId="0" applyFont="1" applyFill="1" applyProtection="1">
      <protection locked="0"/>
    </xf>
    <xf numFmtId="1" fontId="5" fillId="3" borderId="0" xfId="0" applyNumberFormat="1" applyFont="1" applyFill="1" applyProtection="1">
      <protection locked="0"/>
    </xf>
    <xf numFmtId="0" fontId="0" fillId="3" borderId="15" xfId="0" applyFill="1" applyBorder="1" applyProtection="1">
      <protection locked="0"/>
    </xf>
    <xf numFmtId="0" fontId="0" fillId="3" borderId="16" xfId="0" applyFill="1" applyBorder="1" applyProtection="1">
      <protection locked="0"/>
    </xf>
    <xf numFmtId="0" fontId="0" fillId="3" borderId="17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19" xfId="0" applyFill="1" applyBorder="1" applyProtection="1">
      <protection locked="0"/>
    </xf>
    <xf numFmtId="2" fontId="0" fillId="3" borderId="0" xfId="0" applyNumberFormat="1" applyFill="1" applyProtection="1"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right"/>
      <protection locked="0"/>
    </xf>
    <xf numFmtId="0" fontId="3" fillId="3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15" fillId="0" borderId="14" xfId="0" applyFont="1" applyBorder="1" applyAlignment="1" applyProtection="1">
      <alignment horizontal="right"/>
      <protection locked="0"/>
    </xf>
    <xf numFmtId="0" fontId="0" fillId="3" borderId="20" xfId="0" applyFill="1" applyBorder="1" applyProtection="1">
      <protection locked="0"/>
    </xf>
    <xf numFmtId="2" fontId="15" fillId="2" borderId="21" xfId="1" applyNumberFormat="1" applyFont="1" applyFill="1" applyBorder="1" applyProtection="1">
      <protection locked="0"/>
    </xf>
    <xf numFmtId="166" fontId="15" fillId="2" borderId="21" xfId="0" applyNumberFormat="1" applyFont="1" applyFill="1" applyBorder="1" applyAlignment="1" applyProtection="1">
      <alignment horizontal="right"/>
      <protection locked="0"/>
    </xf>
    <xf numFmtId="0" fontId="15" fillId="2" borderId="22" xfId="0" applyFont="1" applyFill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2" fontId="15" fillId="3" borderId="0" xfId="1" applyNumberFormat="1" applyFont="1" applyFill="1" applyProtection="1">
      <protection locked="0"/>
    </xf>
    <xf numFmtId="0" fontId="15" fillId="3" borderId="0" xfId="0" applyFont="1" applyFill="1" applyProtection="1">
      <protection locked="0"/>
    </xf>
    <xf numFmtId="166" fontId="15" fillId="3" borderId="0" xfId="0" applyNumberFormat="1" applyFont="1" applyFill="1" applyProtection="1">
      <protection locked="0"/>
    </xf>
    <xf numFmtId="1" fontId="15" fillId="3" borderId="0" xfId="0" applyNumberFormat="1" applyFont="1" applyFill="1" applyAlignment="1" applyProtection="1">
      <alignment horizontal="right"/>
      <protection locked="0"/>
    </xf>
    <xf numFmtId="0" fontId="14" fillId="3" borderId="0" xfId="0" applyFont="1" applyFill="1" applyProtection="1">
      <protection locked="0"/>
    </xf>
    <xf numFmtId="2" fontId="15" fillId="3" borderId="0" xfId="1" applyNumberFormat="1" applyFont="1" applyFill="1" applyBorder="1" applyProtection="1"/>
    <xf numFmtId="2" fontId="15" fillId="3" borderId="20" xfId="1" applyNumberFormat="1" applyFont="1" applyFill="1" applyBorder="1" applyProtection="1"/>
    <xf numFmtId="166" fontId="15" fillId="3" borderId="23" xfId="0" applyNumberFormat="1" applyFont="1" applyFill="1" applyBorder="1"/>
    <xf numFmtId="166" fontId="15" fillId="3" borderId="16" xfId="0" applyNumberFormat="1" applyFont="1" applyFill="1" applyBorder="1"/>
    <xf numFmtId="166" fontId="15" fillId="3" borderId="14" xfId="0" applyNumberFormat="1" applyFont="1" applyFill="1" applyBorder="1"/>
    <xf numFmtId="166" fontId="15" fillId="3" borderId="17" xfId="0" applyNumberFormat="1" applyFont="1" applyFill="1" applyBorder="1"/>
    <xf numFmtId="167" fontId="15" fillId="3" borderId="14" xfId="0" applyNumberFormat="1" applyFont="1" applyFill="1" applyBorder="1" applyAlignment="1">
      <alignment horizontal="right"/>
    </xf>
    <xf numFmtId="1" fontId="15" fillId="8" borderId="24" xfId="0" applyNumberFormat="1" applyFont="1" applyFill="1" applyBorder="1" applyAlignment="1">
      <alignment horizontal="right"/>
    </xf>
    <xf numFmtId="1" fontId="15" fillId="8" borderId="25" xfId="1" applyNumberFormat="1" applyFont="1" applyFill="1" applyBorder="1" applyAlignment="1" applyProtection="1">
      <alignment horizontal="right"/>
    </xf>
    <xf numFmtId="1" fontId="15" fillId="8" borderId="26" xfId="0" applyNumberFormat="1" applyFont="1" applyFill="1" applyBorder="1" applyAlignment="1">
      <alignment horizontal="right"/>
    </xf>
    <xf numFmtId="1" fontId="15" fillId="8" borderId="27" xfId="1" applyNumberFormat="1" applyFont="1" applyFill="1" applyBorder="1" applyAlignment="1" applyProtection="1">
      <alignment horizontal="right"/>
    </xf>
    <xf numFmtId="1" fontId="3" fillId="8" borderId="26" xfId="0" applyNumberFormat="1" applyFont="1" applyFill="1" applyBorder="1" applyAlignment="1">
      <alignment horizontal="right"/>
    </xf>
    <xf numFmtId="1" fontId="15" fillId="3" borderId="28" xfId="0" applyNumberFormat="1" applyFont="1" applyFill="1" applyBorder="1" applyAlignment="1">
      <alignment horizontal="right"/>
    </xf>
    <xf numFmtId="1" fontId="15" fillId="3" borderId="27" xfId="0" applyNumberFormat="1" applyFont="1" applyFill="1" applyBorder="1" applyAlignment="1">
      <alignment horizontal="right"/>
    </xf>
    <xf numFmtId="1" fontId="15" fillId="3" borderId="14" xfId="0" applyNumberFormat="1" applyFont="1" applyFill="1" applyBorder="1" applyAlignment="1">
      <alignment horizontal="right"/>
    </xf>
    <xf numFmtId="1" fontId="15" fillId="3" borderId="0" xfId="0" applyNumberFormat="1" applyFont="1" applyFill="1" applyAlignment="1">
      <alignment horizontal="right"/>
    </xf>
    <xf numFmtId="1" fontId="15" fillId="3" borderId="17" xfId="0" applyNumberFormat="1" applyFont="1" applyFill="1" applyBorder="1" applyAlignment="1">
      <alignment horizontal="right"/>
    </xf>
    <xf numFmtId="1" fontId="2" fillId="3" borderId="22" xfId="0" applyNumberFormat="1" applyFont="1" applyFill="1" applyBorder="1" applyAlignment="1">
      <alignment horizontal="right"/>
    </xf>
    <xf numFmtId="1" fontId="2" fillId="3" borderId="18" xfId="0" applyNumberFormat="1" applyFont="1" applyFill="1" applyBorder="1" applyAlignment="1">
      <alignment horizontal="right"/>
    </xf>
    <xf numFmtId="1" fontId="2" fillId="3" borderId="19" xfId="0" applyNumberFormat="1" applyFont="1" applyFill="1" applyBorder="1" applyAlignment="1">
      <alignment horizontal="right"/>
    </xf>
    <xf numFmtId="0" fontId="0" fillId="3" borderId="23" xfId="0" applyFill="1" applyBorder="1" applyAlignment="1">
      <alignment horizontal="right"/>
    </xf>
    <xf numFmtId="0" fontId="0" fillId="3" borderId="14" xfId="0" applyFill="1" applyBorder="1"/>
    <xf numFmtId="0" fontId="0" fillId="3" borderId="22" xfId="0" applyFill="1" applyBorder="1"/>
    <xf numFmtId="0" fontId="0" fillId="3" borderId="0" xfId="0" applyFill="1"/>
    <xf numFmtId="0" fontId="3" fillId="3" borderId="0" xfId="0" applyFont="1" applyFill="1"/>
    <xf numFmtId="2" fontId="0" fillId="3" borderId="0" xfId="0" applyNumberFormat="1" applyFill="1"/>
    <xf numFmtId="0" fontId="7" fillId="0" borderId="0" xfId="0" applyFont="1"/>
    <xf numFmtId="168" fontId="25" fillId="9" borderId="0" xfId="0" applyNumberFormat="1" applyFont="1" applyFill="1" applyAlignment="1" applyProtection="1">
      <alignment horizontal="center" vertical="center"/>
      <protection locked="0"/>
    </xf>
    <xf numFmtId="168" fontId="15" fillId="10" borderId="13" xfId="0" applyNumberFormat="1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1" fontId="15" fillId="8" borderId="26" xfId="0" applyNumberFormat="1" applyFont="1" applyFill="1" applyBorder="1" applyAlignment="1">
      <alignment horizontal="right" vertical="center"/>
    </xf>
    <xf numFmtId="2" fontId="15" fillId="3" borderId="0" xfId="0" applyNumberFormat="1" applyFont="1" applyFill="1" applyAlignment="1">
      <alignment horizontal="center"/>
    </xf>
    <xf numFmtId="1" fontId="15" fillId="8" borderId="28" xfId="0" applyNumberFormat="1" applyFont="1" applyFill="1" applyBorder="1" applyAlignment="1">
      <alignment horizontal="right" vertical="center"/>
    </xf>
    <xf numFmtId="1" fontId="15" fillId="8" borderId="24" xfId="0" applyNumberFormat="1" applyFont="1" applyFill="1" applyBorder="1" applyAlignment="1">
      <alignment horizontal="right" vertical="center"/>
    </xf>
    <xf numFmtId="0" fontId="8" fillId="4" borderId="29" xfId="0" applyFont="1" applyFill="1" applyBorder="1" applyAlignment="1" applyProtection="1">
      <alignment horizontal="center" wrapText="1"/>
      <protection locked="0"/>
    </xf>
    <xf numFmtId="1" fontId="15" fillId="8" borderId="3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</cellXfs>
  <cellStyles count="6">
    <cellStyle name="Comma" xfId="1" builtinId="3"/>
    <cellStyle name="Comma 2" xfId="2" xr:uid="{00000000-0005-0000-0000-000001000000}"/>
    <cellStyle name="Comma 3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0072388831438E-2"/>
          <c:y val="4.4067796610169491E-2"/>
          <c:w val="0.88314374353671143"/>
          <c:h val="0.822033898305084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'Number events &amp; censored'!$E$2</c:f>
              <c:strCache>
                <c:ptCount val="1"/>
                <c:pt idx="0">
                  <c:v>Empirical survival probability S(t)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'Number events &amp; censored'!$B$3:$B$99</c:f>
              <c:numCache>
                <c:formatCode>0.00</c:formatCode>
                <c:ptCount val="9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</c:numCache>
            </c:numRef>
          </c:xVal>
          <c:yVal>
            <c:numRef>
              <c:f>'Number events &amp; censored'!$E$3:$E$99</c:f>
              <c:numCache>
                <c:formatCode>0.000</c:formatCode>
                <c:ptCount val="97"/>
                <c:pt idx="0">
                  <c:v>1</c:v>
                </c:pt>
                <c:pt idx="1">
                  <c:v>1</c:v>
                </c:pt>
                <c:pt idx="2">
                  <c:v>0.99963365140562244</c:v>
                </c:pt>
                <c:pt idx="3">
                  <c:v>0.99897219999999998</c:v>
                </c:pt>
                <c:pt idx="4">
                  <c:v>0.99800860000000002</c:v>
                </c:pt>
                <c:pt idx="5">
                  <c:v>0.99788010000000005</c:v>
                </c:pt>
                <c:pt idx="6">
                  <c:v>0.99665950000000003</c:v>
                </c:pt>
                <c:pt idx="7">
                  <c:v>0.99665950000000003</c:v>
                </c:pt>
                <c:pt idx="8">
                  <c:v>0.99531049999999999</c:v>
                </c:pt>
                <c:pt idx="9">
                  <c:v>0.99480330080645163</c:v>
                </c:pt>
                <c:pt idx="10">
                  <c:v>0.99434690000000003</c:v>
                </c:pt>
                <c:pt idx="11">
                  <c:v>0.99306209999999995</c:v>
                </c:pt>
                <c:pt idx="12">
                  <c:v>0.99306209999999995</c:v>
                </c:pt>
                <c:pt idx="13">
                  <c:v>0.99177729999999997</c:v>
                </c:pt>
                <c:pt idx="14">
                  <c:v>0.99171310000000001</c:v>
                </c:pt>
                <c:pt idx="15">
                  <c:v>0.99029979999999995</c:v>
                </c:pt>
                <c:pt idx="16">
                  <c:v>0.99023550000000005</c:v>
                </c:pt>
                <c:pt idx="17">
                  <c:v>0.9893362</c:v>
                </c:pt>
                <c:pt idx="18">
                  <c:v>0.98845628706512045</c:v>
                </c:pt>
                <c:pt idx="19">
                  <c:v>0.9884368</c:v>
                </c:pt>
                <c:pt idx="20">
                  <c:v>0.98670239999999998</c:v>
                </c:pt>
                <c:pt idx="21">
                  <c:v>0.98670239999999998</c:v>
                </c:pt>
                <c:pt idx="22">
                  <c:v>0.98599570000000003</c:v>
                </c:pt>
                <c:pt idx="23">
                  <c:v>0.98593149999999996</c:v>
                </c:pt>
                <c:pt idx="24">
                  <c:v>0.98554600000000003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40-4E47-AF1A-EF56AE67BE16}"/>
            </c:ext>
          </c:extLst>
        </c:ser>
        <c:ser>
          <c:idx val="1"/>
          <c:order val="1"/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xVal>
            <c:numRef>
              <c:f>'Number events &amp; censored'!$B$3:$B$99</c:f>
              <c:numCache>
                <c:formatCode>0.00</c:formatCode>
                <c:ptCount val="9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</c:numCache>
            </c:numRef>
          </c:xVal>
          <c:yVal>
            <c:numRef>
              <c:f>'Number events &amp; censored'!$F$3:$F$99</c:f>
              <c:numCache>
                <c:formatCode>0.0000</c:formatCode>
                <c:ptCount val="97"/>
                <c:pt idx="0">
                  <c:v>1</c:v>
                </c:pt>
                <c:pt idx="1">
                  <c:v>0.99970980122810749</c:v>
                </c:pt>
                <c:pt idx="2">
                  <c:v>0.99931894311663927</c:v>
                </c:pt>
                <c:pt idx="3">
                  <c:v>0.99887834631360606</c:v>
                </c:pt>
                <c:pt idx="4">
                  <c:v>0.99840207340028697</c:v>
                </c:pt>
                <c:pt idx="5">
                  <c:v>0.99789745716590794</c:v>
                </c:pt>
                <c:pt idx="6">
                  <c:v>0.99736910647552923</c:v>
                </c:pt>
                <c:pt idx="7">
                  <c:v>0.99682022522246605</c:v>
                </c:pt>
                <c:pt idx="8">
                  <c:v>0.99625318815492303</c:v>
                </c:pt>
                <c:pt idx="9">
                  <c:v>0.99566983591005653</c:v>
                </c:pt>
                <c:pt idx="10">
                  <c:v>0.99507164304819518</c:v>
                </c:pt>
                <c:pt idx="11">
                  <c:v>0.99445982130019084</c:v>
                </c:pt>
                <c:pt idx="12">
                  <c:v>0.99383538675316052</c:v>
                </c:pt>
                <c:pt idx="13">
                  <c:v>0.99319920558355679</c:v>
                </c:pt>
                <c:pt idx="14">
                  <c:v>0.99255202633961537</c:v>
                </c:pt>
                <c:pt idx="15">
                  <c:v>0.99189450342272045</c:v>
                </c:pt>
                <c:pt idx="16">
                  <c:v>0.99122721460256025</c:v>
                </c:pt>
                <c:pt idx="17">
                  <c:v>0.990550674365273</c:v>
                </c:pt>
                <c:pt idx="18">
                  <c:v>0.98986534427593542</c:v>
                </c:pt>
                <c:pt idx="19">
                  <c:v>0.98917164115402367</c:v>
                </c:pt>
                <c:pt idx="20">
                  <c:v>0.98846994361558826</c:v>
                </c:pt>
                <c:pt idx="21">
                  <c:v>0.98776059737470867</c:v>
                </c:pt>
                <c:pt idx="22">
                  <c:v>0.98704391958805082</c:v>
                </c:pt>
                <c:pt idx="23">
                  <c:v>0.98632020245134788</c:v>
                </c:pt>
                <c:pt idx="24">
                  <c:v>0.98558971620387259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40-4E47-AF1A-EF56AE67BE16}"/>
            </c:ext>
          </c:extLst>
        </c:ser>
        <c:ser>
          <c:idx val="2"/>
          <c:order val="2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'Number events &amp; censored'!$B$3:$B$99</c:f>
              <c:numCache>
                <c:formatCode>0.00</c:formatCode>
                <c:ptCount val="9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</c:numCache>
            </c:numRef>
          </c:xVal>
          <c:yVal>
            <c:numRef>
              <c:f>'Number events &amp; censored'!$G$3:$G$99</c:f>
              <c:numCache>
                <c:formatCode>0.0000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40-4E47-AF1A-EF56AE67B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000399"/>
        <c:axId val="1"/>
      </c:scatterChart>
      <c:valAx>
        <c:axId val="1684000399"/>
        <c:scaling>
          <c:orientation val="minMax"/>
          <c:max val="1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258520690535091"/>
              <c:y val="0.9406779792069056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inorUnit val="0.5"/>
      </c:valAx>
      <c:valAx>
        <c:axId val="1"/>
        <c:scaling>
          <c:orientation val="minMax"/>
          <c:max val="1"/>
          <c:min val="0.97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Survival probability S(t)</a:t>
                </a:r>
              </a:p>
            </c:rich>
          </c:tx>
          <c:layout>
            <c:manualLayout>
              <c:xMode val="edge"/>
              <c:yMode val="edge"/>
              <c:x val="8.2731060899931472E-3"/>
              <c:y val="0.2661017441326012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400039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3"/>
  <sheetViews>
    <sheetView zoomScale="11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5</xdr:row>
      <xdr:rowOff>95250</xdr:rowOff>
    </xdr:from>
    <xdr:to>
      <xdr:col>15</xdr:col>
      <xdr:colOff>409575</xdr:colOff>
      <xdr:row>36</xdr:row>
      <xdr:rowOff>66675</xdr:rowOff>
    </xdr:to>
    <xdr:pic>
      <xdr:nvPicPr>
        <xdr:cNvPr id="38397" name="Picture 1">
          <a:extLst>
            <a:ext uri="{FF2B5EF4-FFF2-40B4-BE49-F238E27FC236}">
              <a16:creationId xmlns:a16="http://schemas.microsoft.com/office/drawing/2014/main" id="{C20C5B3A-E145-7007-9EF4-8459A686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904875"/>
          <a:ext cx="6296025" cy="499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552451</xdr:colOff>
      <xdr:row>7</xdr:row>
      <xdr:rowOff>0</xdr:rowOff>
    </xdr:from>
    <xdr:to>
      <xdr:col>8</xdr:col>
      <xdr:colOff>323851</xdr:colOff>
      <xdr:row>15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6DEC05-8090-736C-F05D-E2212C2F20DC}"/>
            </a:ext>
          </a:extLst>
        </xdr:cNvPr>
        <xdr:cNvSpPr txBox="1"/>
      </xdr:nvSpPr>
      <xdr:spPr>
        <a:xfrm>
          <a:off x="1771651" y="1133475"/>
          <a:ext cx="3429000" cy="14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</a:t>
          </a:r>
          <a:r>
            <a:rPr lang="en-US" sz="1100" baseline="0"/>
            <a:t> data come from the linear interpolation.</a:t>
          </a:r>
          <a:r>
            <a:rPr lang="en-US"/>
            <a:t> 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8D2D2-7578-CCDD-A080-44F0FB890F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39"/>
  <sheetViews>
    <sheetView topLeftCell="A4" zoomScale="115" zoomScaleNormal="115" workbookViewId="0">
      <selection activeCell="D16" sqref="D16"/>
    </sheetView>
  </sheetViews>
  <sheetFormatPr defaultColWidth="11.42578125" defaultRowHeight="12.75" x14ac:dyDescent="0.2"/>
  <cols>
    <col min="1" max="16384" width="11.42578125" style="3"/>
  </cols>
  <sheetData>
    <row r="2" spans="2:19" ht="15.75" x14ac:dyDescent="0.25">
      <c r="B2" s="16" t="s">
        <v>112</v>
      </c>
      <c r="C2" s="9"/>
      <c r="D2" s="9"/>
      <c r="E2" s="9"/>
      <c r="F2" s="9"/>
      <c r="G2" s="9"/>
      <c r="H2" s="9"/>
      <c r="I2" s="9"/>
    </row>
    <row r="3" spans="2:19" x14ac:dyDescent="0.2">
      <c r="B3" s="1"/>
      <c r="C3" s="9"/>
      <c r="D3" s="9"/>
      <c r="E3" s="9"/>
      <c r="F3" s="9"/>
      <c r="G3" s="9"/>
      <c r="H3" s="9"/>
      <c r="I3" s="9"/>
    </row>
    <row r="4" spans="2:19" x14ac:dyDescent="0.2">
      <c r="B4" s="1" t="s">
        <v>83</v>
      </c>
      <c r="C4" s="9"/>
      <c r="D4" s="9"/>
      <c r="E4" s="9"/>
      <c r="F4" s="9"/>
      <c r="G4" s="9"/>
      <c r="H4" s="9"/>
      <c r="I4" s="9"/>
    </row>
    <row r="5" spans="2:19" x14ac:dyDescent="0.2">
      <c r="B5" s="1"/>
      <c r="C5" s="9"/>
      <c r="D5" s="9"/>
      <c r="E5" s="9"/>
      <c r="F5" s="9"/>
      <c r="G5" s="9"/>
      <c r="H5" s="9"/>
      <c r="I5" s="9"/>
    </row>
    <row r="6" spans="2:19" x14ac:dyDescent="0.2">
      <c r="B6" s="1"/>
      <c r="C6" s="9"/>
      <c r="D6" s="9"/>
      <c r="E6" s="9"/>
      <c r="F6" s="9"/>
      <c r="G6" s="9"/>
      <c r="H6" s="9"/>
      <c r="I6" s="9"/>
    </row>
    <row r="7" spans="2:19" ht="15.75" x14ac:dyDescent="0.25">
      <c r="B7" s="16" t="s">
        <v>59</v>
      </c>
      <c r="C7" s="9"/>
      <c r="D7" s="9"/>
      <c r="F7" s="9"/>
      <c r="G7" s="9"/>
      <c r="H7" s="9"/>
      <c r="I7" s="9"/>
    </row>
    <row r="8" spans="2:19" x14ac:dyDescent="0.2">
      <c r="B8" s="20" t="s">
        <v>82</v>
      </c>
      <c r="C8" s="9"/>
      <c r="D8" s="9"/>
      <c r="E8" s="9"/>
      <c r="F8" s="9"/>
      <c r="G8" s="9"/>
      <c r="H8" s="9"/>
      <c r="I8" s="9"/>
    </row>
    <row r="9" spans="2:19" ht="18.75" x14ac:dyDescent="0.3">
      <c r="B9" s="18"/>
      <c r="C9" s="17"/>
      <c r="J9" s="19"/>
    </row>
    <row r="10" spans="2:19" ht="19.5" thickBot="1" x14ac:dyDescent="0.35">
      <c r="B10" s="19"/>
      <c r="C10" s="17"/>
    </row>
    <row r="11" spans="2:19" ht="21" thickTop="1" x14ac:dyDescent="0.3">
      <c r="B11" s="25" t="s">
        <v>2</v>
      </c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8"/>
    </row>
    <row r="12" spans="2:19" ht="15" customHeight="1" x14ac:dyDescent="0.2">
      <c r="B12" s="29" t="s">
        <v>25</v>
      </c>
      <c r="C12" s="24" t="s">
        <v>61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spans="2:19" ht="15" customHeight="1" x14ac:dyDescent="0.2">
      <c r="B13" s="29"/>
      <c r="C13" s="24" t="s">
        <v>110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1"/>
    </row>
    <row r="14" spans="2:19" ht="15" customHeight="1" x14ac:dyDescent="0.2">
      <c r="B14" s="29"/>
      <c r="C14" s="24" t="s">
        <v>111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1"/>
    </row>
    <row r="15" spans="2:19" ht="15" customHeight="1" x14ac:dyDescent="0.2">
      <c r="B15" s="29"/>
      <c r="C15" s="24" t="s">
        <v>63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1"/>
    </row>
    <row r="16" spans="2:19" ht="15" customHeight="1" x14ac:dyDescent="0.2">
      <c r="B16" s="29"/>
      <c r="C16" s="24" t="s">
        <v>58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1"/>
    </row>
    <row r="17" spans="1:19" ht="15" customHeight="1" x14ac:dyDescent="0.2">
      <c r="B17" s="29"/>
      <c r="C17" s="24" t="s">
        <v>79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</row>
    <row r="18" spans="1:19" ht="15" customHeight="1" x14ac:dyDescent="0.2">
      <c r="B18" s="29" t="s">
        <v>24</v>
      </c>
      <c r="C18" s="24" t="s">
        <v>80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1"/>
    </row>
    <row r="19" spans="1:19" ht="15" customHeight="1" x14ac:dyDescent="0.2">
      <c r="B19" s="29" t="s">
        <v>26</v>
      </c>
      <c r="C19" s="24" t="s">
        <v>48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</row>
    <row r="20" spans="1:19" ht="15" customHeight="1" x14ac:dyDescent="0.2">
      <c r="B20" s="29" t="s">
        <v>27</v>
      </c>
      <c r="C20" s="24" t="s">
        <v>49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</row>
    <row r="21" spans="1:19" ht="15" customHeight="1" x14ac:dyDescent="0.2">
      <c r="B21" s="29" t="s">
        <v>33</v>
      </c>
      <c r="C21" s="24" t="s">
        <v>50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</row>
    <row r="22" spans="1:19" ht="15" customHeight="1" x14ac:dyDescent="0.2">
      <c r="B22" s="29" t="s">
        <v>77</v>
      </c>
      <c r="C22" s="24" t="s">
        <v>81</v>
      </c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1"/>
    </row>
    <row r="23" spans="1:19" ht="15" customHeight="1" x14ac:dyDescent="0.2">
      <c r="B23" s="32"/>
      <c r="C23" s="24" t="s">
        <v>78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1:19" x14ac:dyDescent="0.2">
      <c r="B24" s="32"/>
      <c r="C24" s="36" t="s">
        <v>107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</row>
    <row r="25" spans="1:19" ht="4.5" customHeight="1" x14ac:dyDescent="0.2">
      <c r="B25" s="32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</row>
    <row r="26" spans="1:19" x14ac:dyDescent="0.2">
      <c r="A26" s="11"/>
      <c r="B26" s="32"/>
      <c r="C26" s="30" t="s">
        <v>106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</row>
    <row r="27" spans="1:19" x14ac:dyDescent="0.2">
      <c r="B27" s="32"/>
      <c r="C27" s="30" t="s">
        <v>41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</row>
    <row r="28" spans="1:19" x14ac:dyDescent="0.2">
      <c r="B28" s="32"/>
      <c r="C28" s="30" t="s">
        <v>62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</row>
    <row r="29" spans="1:19" x14ac:dyDescent="0.2">
      <c r="B29" s="32"/>
      <c r="C29" s="30" t="s">
        <v>105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</row>
    <row r="30" spans="1:19" x14ac:dyDescent="0.2">
      <c r="B30" s="32"/>
      <c r="C30" s="30" t="s">
        <v>42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</row>
    <row r="31" spans="1:19" ht="13.5" thickBot="1" x14ac:dyDescent="0.25"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5"/>
    </row>
    <row r="32" spans="1:19" ht="13.5" thickTop="1" x14ac:dyDescent="0.2">
      <c r="B32" s="9"/>
    </row>
    <row r="33" spans="2:18" x14ac:dyDescent="0.2">
      <c r="B33" s="1" t="s">
        <v>108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8" x14ac:dyDescent="0.2">
      <c r="B34" s="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8" x14ac:dyDescent="0.2">
      <c r="B35" s="1" t="s">
        <v>60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8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8" x14ac:dyDescent="0.2">
      <c r="B37" s="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2:18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2:18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3:F4"/>
  <sheetViews>
    <sheetView zoomScaleNormal="100" workbookViewId="0"/>
  </sheetViews>
  <sheetFormatPr defaultColWidth="8.85546875" defaultRowHeight="12.75" x14ac:dyDescent="0.2"/>
  <sheetData>
    <row r="3" spans="6:6" x14ac:dyDescent="0.2">
      <c r="F3" s="21" t="s">
        <v>104</v>
      </c>
    </row>
    <row r="4" spans="6:6" x14ac:dyDescent="0.2">
      <c r="F4" s="21" t="s">
        <v>103</v>
      </c>
    </row>
  </sheetData>
  <pageMargins left="0.75" right="0.75" top="1" bottom="1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CEAE-2783-4617-9948-8D0C7D7D7B7A}">
  <dimension ref="A1:B26"/>
  <sheetViews>
    <sheetView tabSelected="1" workbookViewId="0">
      <selection activeCell="G3" sqref="G3"/>
    </sheetView>
  </sheetViews>
  <sheetFormatPr defaultRowHeight="12.75" x14ac:dyDescent="0.2"/>
  <cols>
    <col min="1" max="16384" width="9.140625" style="111"/>
  </cols>
  <sheetData>
    <row r="1" spans="1:2" x14ac:dyDescent="0.2">
      <c r="A1" s="111" t="s">
        <v>113</v>
      </c>
      <c r="B1" s="111" t="s">
        <v>114</v>
      </c>
    </row>
    <row r="2" spans="1:2" x14ac:dyDescent="0.2">
      <c r="A2" s="111">
        <v>0</v>
      </c>
      <c r="B2" s="112">
        <v>1</v>
      </c>
    </row>
    <row r="3" spans="1:2" x14ac:dyDescent="0.2">
      <c r="A3" s="111">
        <v>0.5</v>
      </c>
      <c r="B3" s="112">
        <v>1</v>
      </c>
    </row>
    <row r="4" spans="1:2" x14ac:dyDescent="0.2">
      <c r="A4" s="111">
        <v>1</v>
      </c>
      <c r="B4" s="112">
        <v>0.99963365140562244</v>
      </c>
    </row>
    <row r="5" spans="1:2" x14ac:dyDescent="0.2">
      <c r="A5" s="111">
        <v>1.5</v>
      </c>
      <c r="B5" s="112">
        <v>0.99897219999999998</v>
      </c>
    </row>
    <row r="6" spans="1:2" x14ac:dyDescent="0.2">
      <c r="A6" s="111">
        <v>2</v>
      </c>
      <c r="B6" s="112">
        <v>0.99800860000000002</v>
      </c>
    </row>
    <row r="7" spans="1:2" x14ac:dyDescent="0.2">
      <c r="A7" s="111">
        <v>2.5</v>
      </c>
      <c r="B7" s="112">
        <v>0.99788010000000005</v>
      </c>
    </row>
    <row r="8" spans="1:2" x14ac:dyDescent="0.2">
      <c r="A8" s="111">
        <v>3</v>
      </c>
      <c r="B8" s="112">
        <v>0.99665950000000003</v>
      </c>
    </row>
    <row r="9" spans="1:2" x14ac:dyDescent="0.2">
      <c r="A9" s="111">
        <v>3.5</v>
      </c>
      <c r="B9" s="112">
        <v>0.99665950000000003</v>
      </c>
    </row>
    <row r="10" spans="1:2" x14ac:dyDescent="0.2">
      <c r="A10" s="111">
        <v>4</v>
      </c>
      <c r="B10" s="112">
        <v>0.99531049999999999</v>
      </c>
    </row>
    <row r="11" spans="1:2" x14ac:dyDescent="0.2">
      <c r="A11" s="111">
        <v>4.5</v>
      </c>
      <c r="B11" s="112">
        <v>0.99480330080645163</v>
      </c>
    </row>
    <row r="12" spans="1:2" x14ac:dyDescent="0.2">
      <c r="A12" s="111">
        <v>5</v>
      </c>
      <c r="B12" s="112">
        <v>0.99434690000000003</v>
      </c>
    </row>
    <row r="13" spans="1:2" x14ac:dyDescent="0.2">
      <c r="A13" s="111">
        <v>5.5</v>
      </c>
      <c r="B13" s="112">
        <v>0.99306209999999995</v>
      </c>
    </row>
    <row r="14" spans="1:2" x14ac:dyDescent="0.2">
      <c r="A14" s="111">
        <v>6</v>
      </c>
      <c r="B14" s="112">
        <v>0.99306209999999995</v>
      </c>
    </row>
    <row r="15" spans="1:2" x14ac:dyDescent="0.2">
      <c r="A15" s="111">
        <v>6.5</v>
      </c>
      <c r="B15" s="112">
        <v>0.99177729999999997</v>
      </c>
    </row>
    <row r="16" spans="1:2" x14ac:dyDescent="0.2">
      <c r="A16" s="111">
        <v>7</v>
      </c>
      <c r="B16" s="112">
        <v>0.99171310000000001</v>
      </c>
    </row>
    <row r="17" spans="1:2" x14ac:dyDescent="0.2">
      <c r="A17" s="111">
        <v>7.5</v>
      </c>
      <c r="B17" s="112">
        <v>0.99029979999999995</v>
      </c>
    </row>
    <row r="18" spans="1:2" x14ac:dyDescent="0.2">
      <c r="A18" s="111">
        <v>8</v>
      </c>
      <c r="B18" s="112">
        <v>0.99023550000000005</v>
      </c>
    </row>
    <row r="19" spans="1:2" x14ac:dyDescent="0.2">
      <c r="A19" s="111">
        <v>8.5</v>
      </c>
      <c r="B19" s="112">
        <v>0.9893362</v>
      </c>
    </row>
    <row r="20" spans="1:2" x14ac:dyDescent="0.2">
      <c r="A20" s="111">
        <v>9</v>
      </c>
      <c r="B20" s="112">
        <v>0.98845628706512045</v>
      </c>
    </row>
    <row r="21" spans="1:2" x14ac:dyDescent="0.2">
      <c r="A21" s="111">
        <v>9.5</v>
      </c>
      <c r="B21" s="112">
        <v>0.9884368</v>
      </c>
    </row>
    <row r="22" spans="1:2" x14ac:dyDescent="0.2">
      <c r="A22" s="111">
        <v>10</v>
      </c>
      <c r="B22" s="112">
        <v>0.98670239999999998</v>
      </c>
    </row>
    <row r="23" spans="1:2" x14ac:dyDescent="0.2">
      <c r="A23" s="111">
        <v>10.5</v>
      </c>
      <c r="B23" s="112">
        <v>0.98670239999999998</v>
      </c>
    </row>
    <row r="24" spans="1:2" x14ac:dyDescent="0.2">
      <c r="A24" s="111">
        <v>11</v>
      </c>
      <c r="B24" s="112">
        <v>0.98599570000000003</v>
      </c>
    </row>
    <row r="25" spans="1:2" x14ac:dyDescent="0.2">
      <c r="A25" s="111">
        <v>11.5</v>
      </c>
      <c r="B25" s="112">
        <v>0.98593149999999996</v>
      </c>
    </row>
    <row r="26" spans="1:2" x14ac:dyDescent="0.2">
      <c r="A26" s="111">
        <v>12</v>
      </c>
      <c r="B26" s="112">
        <v>0.98554600000000003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38"/>
  <sheetViews>
    <sheetView zoomScale="85" zoomScaleNormal="85" workbookViewId="0">
      <pane ySplit="2" topLeftCell="A3" activePane="bottomLeft" state="frozenSplit"/>
      <selection activeCell="B45" sqref="B45"/>
      <selection pane="bottomLeft" activeCell="E15" sqref="E15"/>
    </sheetView>
  </sheetViews>
  <sheetFormatPr defaultColWidth="11.42578125" defaultRowHeight="12.75" x14ac:dyDescent="0.2"/>
  <cols>
    <col min="1" max="1" width="11.42578125" style="69" customWidth="1"/>
    <col min="2" max="2" width="5.42578125" style="38" customWidth="1"/>
    <col min="3" max="4" width="8.85546875" style="38" bestFit="1" customWidth="1"/>
    <col min="5" max="5" width="11" style="38" customWidth="1"/>
    <col min="6" max="7" width="11.42578125" style="38" customWidth="1"/>
    <col min="8" max="8" width="8.42578125" style="38" bestFit="1" customWidth="1"/>
    <col min="9" max="10" width="10.85546875" style="38" customWidth="1"/>
    <col min="11" max="11" width="14.7109375" style="38" customWidth="1"/>
    <col min="12" max="12" width="9.85546875" style="38" customWidth="1"/>
    <col min="13" max="13" width="10.85546875" style="38" customWidth="1"/>
    <col min="14" max="14" width="14.85546875" style="38" customWidth="1"/>
    <col min="15" max="20" width="11.42578125" style="38" customWidth="1"/>
    <col min="21" max="22" width="16.28515625" style="38" bestFit="1" customWidth="1"/>
    <col min="23" max="16384" width="11.42578125" style="38"/>
  </cols>
  <sheetData>
    <row r="1" spans="1:20" ht="27" customHeight="1" thickBot="1" x14ac:dyDescent="0.25">
      <c r="A1" s="37"/>
      <c r="F1" s="39"/>
      <c r="G1" s="39"/>
      <c r="I1" s="109" t="s">
        <v>37</v>
      </c>
      <c r="J1" s="109"/>
      <c r="K1" s="109"/>
      <c r="L1" s="109" t="s">
        <v>5</v>
      </c>
      <c r="M1" s="109"/>
      <c r="N1" s="109"/>
    </row>
    <row r="2" spans="1:20" s="37" customFormat="1" ht="60" customHeight="1" thickBot="1" x14ac:dyDescent="0.25">
      <c r="B2" s="40" t="s">
        <v>4</v>
      </c>
      <c r="C2" s="41" t="s">
        <v>1</v>
      </c>
      <c r="D2" s="41" t="s">
        <v>1</v>
      </c>
      <c r="E2" s="41" t="s">
        <v>36</v>
      </c>
      <c r="F2" s="42" t="s">
        <v>68</v>
      </c>
      <c r="G2" s="42" t="s">
        <v>69</v>
      </c>
      <c r="H2" s="43" t="s">
        <v>38</v>
      </c>
      <c r="I2" s="44" t="s">
        <v>53</v>
      </c>
      <c r="J2" s="45" t="s">
        <v>51</v>
      </c>
      <c r="K2" s="44" t="s">
        <v>55</v>
      </c>
      <c r="L2" s="44" t="s">
        <v>54</v>
      </c>
      <c r="M2" s="44" t="s">
        <v>52</v>
      </c>
      <c r="N2" s="44" t="s">
        <v>56</v>
      </c>
    </row>
    <row r="3" spans="1:20" ht="15" x14ac:dyDescent="0.2">
      <c r="A3" s="38"/>
      <c r="B3" s="46">
        <v>0</v>
      </c>
      <c r="C3" s="75">
        <f>IF(B4="","",AVERAGE(B3:B4))</f>
        <v>0.25</v>
      </c>
      <c r="D3" s="106">
        <f>B4</f>
        <v>0.5</v>
      </c>
      <c r="E3" s="102">
        <v>1</v>
      </c>
      <c r="F3" s="77">
        <f t="shared" ref="F3:F23" si="0">EXP(-$R$25* (B3^$R$26))</f>
        <v>1</v>
      </c>
      <c r="G3" s="78" t="e">
        <f>EXP(-$R$37* (B3^$R$38))</f>
        <v>#VALUE!</v>
      </c>
      <c r="H3" s="47">
        <v>9386</v>
      </c>
      <c r="I3" s="110">
        <f>IF(E7="","",(H3+H7)*(E3-E7)/(E3+E7))</f>
        <v>18.666055391352952</v>
      </c>
      <c r="J3" s="108">
        <f>IF(E5="","",MAX( H3 + 3*H7 - (3*E7 + E5) *  (E5*H3 + E5*H7 + 2*E3*H7) / (E3*E5 + E5*E7 + 2*E3*E7), 0))</f>
        <v>3.4362269112971262</v>
      </c>
      <c r="K3" s="82">
        <f>IF(J3="","",MAX(J3-K4, 0))</f>
        <v>1.1608167120331636E-3</v>
      </c>
      <c r="L3" s="108">
        <f>IF(E7="","",MAX(2*(E7*H3 - E3*H7)/(E3+E7), 0))</f>
        <v>25.333944608646508</v>
      </c>
      <c r="M3" s="108">
        <f>IF(J5="","",MAX( (H3-H7 - J3 - J5)/2, 0))</f>
        <v>12.67096730080185</v>
      </c>
      <c r="N3" s="83">
        <f>IF(M3="","",M3/2)</f>
        <v>6.3354836504009251</v>
      </c>
    </row>
    <row r="4" spans="1:20" ht="15" x14ac:dyDescent="0.2">
      <c r="A4" s="38"/>
      <c r="B4" s="46">
        <v>0.5</v>
      </c>
      <c r="C4" s="75">
        <f t="shared" ref="C4:C98" si="1">IF(B5="","",AVERAGE(B4:B5))</f>
        <v>0.75</v>
      </c>
      <c r="D4" s="106"/>
      <c r="E4" s="102">
        <v>1</v>
      </c>
      <c r="F4" s="79">
        <f t="shared" si="0"/>
        <v>0.99970980122810749</v>
      </c>
      <c r="G4" s="80" t="e">
        <f t="shared" ref="G4:G23" si="2">EXP(-$R$37* (B4^$R$38))</f>
        <v>#VALUE!</v>
      </c>
      <c r="H4" s="81">
        <f>IF(K3="","",H3-K3-N3)</f>
        <v>9379.6633555328881</v>
      </c>
      <c r="I4" s="107"/>
      <c r="J4" s="105"/>
      <c r="K4" s="84">
        <f>IF(E4="","",MAX((E4-E5) * (E4*H3 + E4*H5 + 2*E3*H5) / (E3*E4 + E4*E5 + 2*E3*E5), 0))</f>
        <v>3.435066094585093</v>
      </c>
      <c r="L4" s="105"/>
      <c r="M4" s="105"/>
      <c r="N4" s="85">
        <f>IF(M3="","",M3/2)</f>
        <v>6.3354836504009251</v>
      </c>
      <c r="P4" s="49"/>
    </row>
    <row r="5" spans="1:20" ht="15" x14ac:dyDescent="0.2">
      <c r="A5" s="38"/>
      <c r="B5" s="46">
        <v>1</v>
      </c>
      <c r="C5" s="75">
        <f t="shared" si="1"/>
        <v>1.25</v>
      </c>
      <c r="D5" s="106">
        <f>B6</f>
        <v>1.5</v>
      </c>
      <c r="E5" s="102">
        <v>0.99963365140562244</v>
      </c>
      <c r="F5" s="79">
        <f t="shared" si="0"/>
        <v>0.99931894311663927</v>
      </c>
      <c r="G5" s="80" t="e">
        <f t="shared" si="2"/>
        <v>#VALUE!</v>
      </c>
      <c r="H5" s="81">
        <f>IF(J3="","",H3-J3-M3)</f>
        <v>9369.8928057879002</v>
      </c>
      <c r="I5" s="107"/>
      <c r="J5" s="105">
        <f>IF(E5="","",MAX((E5-E7) * (E5*H3 + E5*H7 + 2*E3*H7) / (E3*E5 + E5*E7 + 2*E3*E7), 0))</f>
        <v>15.221838487099173</v>
      </c>
      <c r="K5" s="84">
        <f>IF(J5="","",MAX(J5-K6, 0))</f>
        <v>6.1988662723714576</v>
      </c>
      <c r="L5" s="105"/>
      <c r="M5" s="105">
        <f>M3</f>
        <v>12.67096730080185</v>
      </c>
      <c r="N5" s="85">
        <f>IF(M5="","",M5/2)</f>
        <v>6.3354836504009251</v>
      </c>
      <c r="O5" s="39"/>
      <c r="P5" s="50"/>
    </row>
    <row r="6" spans="1:20" ht="15" x14ac:dyDescent="0.2">
      <c r="A6" s="38"/>
      <c r="B6" s="46">
        <v>1.5</v>
      </c>
      <c r="C6" s="75">
        <f t="shared" si="1"/>
        <v>1.75</v>
      </c>
      <c r="D6" s="106"/>
      <c r="E6" s="102">
        <v>0.99897219999999998</v>
      </c>
      <c r="F6" s="79">
        <f t="shared" si="0"/>
        <v>0.99887834631360606</v>
      </c>
      <c r="G6" s="80" t="e">
        <f t="shared" si="2"/>
        <v>#VALUE!</v>
      </c>
      <c r="H6" s="81">
        <f>IF(H5="","",H5-K5-N5)</f>
        <v>9357.3584558651291</v>
      </c>
      <c r="I6" s="107"/>
      <c r="J6" s="105"/>
      <c r="K6" s="84">
        <f>IF(E6="","",MAX((E6-E7) * (E6*H5 + E6*H7 + 2*E5*H7) / (E5*E6 + E6*E7 + 2*E5*E7), 0))</f>
        <v>9.0229722147277158</v>
      </c>
      <c r="L6" s="105"/>
      <c r="M6" s="105"/>
      <c r="N6" s="85">
        <f>IF(M5="","",M5/2)</f>
        <v>6.3354836504009251</v>
      </c>
      <c r="O6" s="51"/>
      <c r="P6" s="52"/>
    </row>
    <row r="7" spans="1:20" ht="15" x14ac:dyDescent="0.2">
      <c r="A7" s="38"/>
      <c r="B7" s="46">
        <v>2</v>
      </c>
      <c r="C7" s="75">
        <f t="shared" si="1"/>
        <v>2.25</v>
      </c>
      <c r="D7" s="106">
        <f>B8</f>
        <v>2.5</v>
      </c>
      <c r="E7" s="102">
        <v>0.99800860000000002</v>
      </c>
      <c r="F7" s="79">
        <f t="shared" si="0"/>
        <v>0.99840207340028697</v>
      </c>
      <c r="G7" s="80" t="e">
        <f t="shared" si="2"/>
        <v>#VALUE!</v>
      </c>
      <c r="H7" s="47">
        <v>9342</v>
      </c>
      <c r="I7" s="107">
        <f>IF(E11="","",(H7+H11)*(E7-E11)/(E7+E11))</f>
        <v>25.225159182993171</v>
      </c>
      <c r="J7" s="105">
        <f>IF(E9="","",MAX( H7 + 3*H11 - (3*E11 + E9) *  (E9*H7 + E9*H11 + 2*E7*H11) / (E7*E9 + E9*E11 + 2*E7*E11), 0))</f>
        <v>12.62074375784141</v>
      </c>
      <c r="K7" s="84">
        <f>IF(J7="","",MAX(J7-K8, 0))</f>
        <v>1.2055948040952664</v>
      </c>
      <c r="L7" s="105">
        <f>IF(E11="","",MAX(2*(E11*H7 - E7*H11)/(E7+E11), 0))</f>
        <v>22.774840817006268</v>
      </c>
      <c r="M7" s="105">
        <f>IF(J9="","",MAX( (H7-H11 - J7 - J9)/2, 0))</f>
        <v>11.387430554636703</v>
      </c>
      <c r="N7" s="85">
        <f>IF(M7="","",M7/2)</f>
        <v>5.6937152773183515</v>
      </c>
      <c r="O7" s="52"/>
    </row>
    <row r="8" spans="1:20" ht="15" x14ac:dyDescent="0.2">
      <c r="A8" s="38"/>
      <c r="B8" s="46">
        <v>2.5</v>
      </c>
      <c r="C8" s="75">
        <f t="shared" si="1"/>
        <v>2.75</v>
      </c>
      <c r="D8" s="106"/>
      <c r="E8" s="102">
        <v>0.99788010000000005</v>
      </c>
      <c r="F8" s="79">
        <f t="shared" si="0"/>
        <v>0.99789745716590794</v>
      </c>
      <c r="G8" s="80" t="e">
        <f t="shared" si="2"/>
        <v>#VALUE!</v>
      </c>
      <c r="H8" s="81">
        <f>IF(K7="","",H7-K7-N7)</f>
        <v>9335.100689918585</v>
      </c>
      <c r="I8" s="107"/>
      <c r="J8" s="105"/>
      <c r="K8" s="84">
        <f>IF(E8="","",MAX((E8-E9) * (E8*H7 + E8*H9 + 2*E7*H9) / (E7*E8 + E8*E9 + 2*E7*E9), 0))</f>
        <v>11.415148953746144</v>
      </c>
      <c r="L8" s="105"/>
      <c r="M8" s="105"/>
      <c r="N8" s="85">
        <f>IF(M7="","",M7/2)</f>
        <v>5.6937152773183515</v>
      </c>
      <c r="O8" s="39"/>
      <c r="Q8" s="49"/>
    </row>
    <row r="9" spans="1:20" ht="15" x14ac:dyDescent="0.2">
      <c r="A9" s="38"/>
      <c r="B9" s="46">
        <v>3</v>
      </c>
      <c r="C9" s="75">
        <f t="shared" si="1"/>
        <v>3.25</v>
      </c>
      <c r="D9" s="106">
        <f>B10</f>
        <v>3.5</v>
      </c>
      <c r="E9" s="102">
        <v>0.99665950000000003</v>
      </c>
      <c r="F9" s="79">
        <f t="shared" si="0"/>
        <v>0.99736910647552923</v>
      </c>
      <c r="G9" s="80" t="e">
        <f t="shared" si="2"/>
        <v>#VALUE!</v>
      </c>
      <c r="H9" s="81">
        <f>IF(J7="","",H7-J7-M7)</f>
        <v>9317.9918256875226</v>
      </c>
      <c r="I9" s="107"/>
      <c r="J9" s="105">
        <f>IF(E9="","",MAX((E9-E11) * (E9*H7 + E9*H11 + 2*E7*H11) / (E7*E9 + E9*E11 + 2*E7*E11), 0))</f>
        <v>12.604395132885184</v>
      </c>
      <c r="K9" s="84">
        <f>IF(J9="","",MAX(J9-K10, 0))</f>
        <v>3.8571984464930154E-3</v>
      </c>
      <c r="L9" s="105"/>
      <c r="M9" s="105">
        <f>M7</f>
        <v>11.387430554636703</v>
      </c>
      <c r="N9" s="85">
        <f>IF(M9="","",M9/2)</f>
        <v>5.6937152773183515</v>
      </c>
    </row>
    <row r="10" spans="1:20" ht="15" x14ac:dyDescent="0.2">
      <c r="A10" s="38"/>
      <c r="B10" s="46">
        <v>3.5</v>
      </c>
      <c r="C10" s="75">
        <f t="shared" si="1"/>
        <v>3.75</v>
      </c>
      <c r="D10" s="106"/>
      <c r="E10" s="102">
        <v>0.99665950000000003</v>
      </c>
      <c r="F10" s="79">
        <f t="shared" si="0"/>
        <v>0.99682022522246605</v>
      </c>
      <c r="G10" s="80" t="e">
        <f t="shared" si="2"/>
        <v>#VALUE!</v>
      </c>
      <c r="H10" s="81">
        <f>IF(H9="","",H9-K9-N9)</f>
        <v>9312.2942532117577</v>
      </c>
      <c r="I10" s="107"/>
      <c r="J10" s="105"/>
      <c r="K10" s="84">
        <f>IF(E10="","",MAX((E10-E11) * (E10*H9 + E10*H11 + 2*E9*H11) / (E9*E10 + E10*E11 + 2*E9*E11), 0))</f>
        <v>12.600537934438691</v>
      </c>
      <c r="L10" s="105"/>
      <c r="M10" s="105"/>
      <c r="N10" s="85">
        <f>IF(M9="","",M9/2)</f>
        <v>5.6937152773183515</v>
      </c>
      <c r="O10" s="51"/>
    </row>
    <row r="11" spans="1:20" ht="15" x14ac:dyDescent="0.2">
      <c r="A11" s="38"/>
      <c r="B11" s="46">
        <v>4</v>
      </c>
      <c r="C11" s="75">
        <f t="shared" si="1"/>
        <v>4.25</v>
      </c>
      <c r="D11" s="106">
        <f>B12</f>
        <v>4.5</v>
      </c>
      <c r="E11" s="102">
        <v>0.99531049999999999</v>
      </c>
      <c r="F11" s="79">
        <f t="shared" si="0"/>
        <v>0.99625318815492303</v>
      </c>
      <c r="G11" s="80" t="e">
        <f t="shared" si="2"/>
        <v>#VALUE!</v>
      </c>
      <c r="H11" s="47">
        <v>9294</v>
      </c>
      <c r="I11" s="107">
        <f>IF(E15="","",(H11+H15)*(E11-E15)/(E11+E15))</f>
        <v>20.969072697944405</v>
      </c>
      <c r="J11" s="105">
        <f>IF(E13="","",MAX( H11 + 3*H15 - (3*E15 + E13) *  (E13*H11 + E13*H15 + 2*E11*H15) / (E11*E13 + E13*E15 + 2*E11*E15), 0))</f>
        <v>8.992319279241201</v>
      </c>
      <c r="K11" s="84">
        <f>IF(J11="","",MAX(J11-K12, 0))</f>
        <v>4.7345065322720821</v>
      </c>
      <c r="L11" s="105">
        <f>IF(E15="","",MAX(2*(E15*H11 - E11*H15)/(E11+E15), 0))</f>
        <v>23.030927302056135</v>
      </c>
      <c r="M11" s="105">
        <f>IF(J13="","",MAX( (H11-H15 - J11 - J13)/2, 0))</f>
        <v>11.516401037084805</v>
      </c>
      <c r="N11" s="85">
        <f>IF(M11="","",M11/2)</f>
        <v>5.7582005185424023</v>
      </c>
      <c r="O11" s="53"/>
    </row>
    <row r="12" spans="1:20" ht="15" x14ac:dyDescent="0.2">
      <c r="A12" s="38"/>
      <c r="B12" s="46">
        <v>4.5</v>
      </c>
      <c r="C12" s="75">
        <f t="shared" si="1"/>
        <v>4.75</v>
      </c>
      <c r="D12" s="106"/>
      <c r="E12" s="102">
        <v>0.99480330080645163</v>
      </c>
      <c r="F12" s="79">
        <f t="shared" si="0"/>
        <v>0.99566983591005653</v>
      </c>
      <c r="G12" s="80" t="e">
        <f t="shared" si="2"/>
        <v>#VALUE!</v>
      </c>
      <c r="H12" s="81">
        <f>IF(K11="","",H11-K11-N11)</f>
        <v>9283.5072929491853</v>
      </c>
      <c r="I12" s="107"/>
      <c r="J12" s="105"/>
      <c r="K12" s="84">
        <f>IF(E12="","",MAX((E12-E13) * (E12*H11 + E12*H13 + 2*E11*H13) / (E11*E12 + E12*E13 + 2*E11*E13), 0))</f>
        <v>4.2578127469691189</v>
      </c>
      <c r="L12" s="105"/>
      <c r="M12" s="105"/>
      <c r="N12" s="85">
        <f>IF(M11="","",M11/2)</f>
        <v>5.7582005185424023</v>
      </c>
    </row>
    <row r="13" spans="1:20" ht="15.75" thickBot="1" x14ac:dyDescent="0.25">
      <c r="A13" s="38"/>
      <c r="B13" s="46">
        <v>5</v>
      </c>
      <c r="C13" s="75">
        <f t="shared" si="1"/>
        <v>5.25</v>
      </c>
      <c r="D13" s="106">
        <f>B14</f>
        <v>5.5</v>
      </c>
      <c r="E13" s="102">
        <v>0.99434690000000003</v>
      </c>
      <c r="F13" s="79">
        <f t="shared" si="0"/>
        <v>0.99507164304819518</v>
      </c>
      <c r="G13" s="80" t="e">
        <f t="shared" si="2"/>
        <v>#VALUE!</v>
      </c>
      <c r="H13" s="81">
        <f>IF(J11="","",H11-J11-M11)</f>
        <v>9273.4912796836743</v>
      </c>
      <c r="I13" s="107"/>
      <c r="J13" s="105">
        <f>IF(E13="","",MAX((E13-E15) * (E13*H11 + E13*H15 + 2*E11*H15) / (E11*E13 + E13*E15 + 2*E11*E15), 0))</f>
        <v>11.974878646589188</v>
      </c>
      <c r="K13" s="84">
        <f>IF(J13="","",MAX(J13-K14, 0))</f>
        <v>11.974878646589188</v>
      </c>
      <c r="L13" s="105"/>
      <c r="M13" s="105">
        <f>M11</f>
        <v>11.516401037084805</v>
      </c>
      <c r="N13" s="85">
        <f>IF(M13="","",M13/2)</f>
        <v>5.7582005185424023</v>
      </c>
    </row>
    <row r="14" spans="1:20" ht="15" x14ac:dyDescent="0.2">
      <c r="A14" s="38"/>
      <c r="B14" s="46">
        <v>5.5</v>
      </c>
      <c r="C14" s="75">
        <f t="shared" si="1"/>
        <v>5.75</v>
      </c>
      <c r="D14" s="106"/>
      <c r="E14" s="102">
        <v>0.99306209999999995</v>
      </c>
      <c r="F14" s="79">
        <f t="shared" si="0"/>
        <v>0.99445982130019084</v>
      </c>
      <c r="G14" s="80" t="e">
        <f t="shared" si="2"/>
        <v>#VALUE!</v>
      </c>
      <c r="H14" s="81">
        <f>IF(H13="","",H13-K13-N13)</f>
        <v>9255.7582005185413</v>
      </c>
      <c r="I14" s="107"/>
      <c r="J14" s="105"/>
      <c r="K14" s="84">
        <f>IF(E14="","",MAX((E14-E15) * (E14*H13 + E14*H15 + 2*E13*H15) / (E13*E14 + E14*E15 + 2*E13*E15), 0))</f>
        <v>0</v>
      </c>
      <c r="L14" s="105"/>
      <c r="M14" s="105"/>
      <c r="N14" s="85">
        <f>IF(M13="","",M13/2)</f>
        <v>5.7582005185424023</v>
      </c>
      <c r="O14" s="95" t="str">
        <f>IF(MIN(H3:H99)&gt;0,"Yes","No")</f>
        <v>No</v>
      </c>
      <c r="P14" s="54" t="s">
        <v>30</v>
      </c>
      <c r="Q14" s="54"/>
      <c r="R14" s="54"/>
      <c r="S14" s="54"/>
      <c r="T14" s="55"/>
    </row>
    <row r="15" spans="1:20" ht="15" x14ac:dyDescent="0.2">
      <c r="A15" s="38"/>
      <c r="B15" s="46">
        <v>6</v>
      </c>
      <c r="C15" s="75">
        <f t="shared" si="1"/>
        <v>6.25</v>
      </c>
      <c r="D15" s="106">
        <f>B16</f>
        <v>6.5</v>
      </c>
      <c r="E15" s="102">
        <v>0.99306209999999995</v>
      </c>
      <c r="F15" s="79">
        <f t="shared" si="0"/>
        <v>0.99383538675316052</v>
      </c>
      <c r="G15" s="80" t="e">
        <f t="shared" si="2"/>
        <v>#VALUE!</v>
      </c>
      <c r="H15" s="47">
        <v>9250</v>
      </c>
      <c r="I15" s="107">
        <f>IF(E19="","",(H15+H19)*(E15-E19)/(E15+E19))</f>
        <v>13.183119870663429</v>
      </c>
      <c r="J15" s="105">
        <f>IF(E17="","",MAX( H15 + 3*H19 - (3*E19 + E17) *  (E17*H15 + E17*H19 + 2*E15*H19) / (E15*E17 + E17*E19 + 2*E15*E19), 0))</f>
        <v>9.4284429466315487</v>
      </c>
      <c r="K15" s="84">
        <f>IF(J15="","",MAX(J15-K16, 0))</f>
        <v>9.05450606023782</v>
      </c>
      <c r="L15" s="105">
        <f>IF(E19="","",MAX(2*(E19*H15 - E15*H19)/(E15+E19), 0))</f>
        <v>9236.8168801293377</v>
      </c>
      <c r="M15" s="105">
        <f>IF(J17="","",MAX( (H15-H19 - J15 - J17)/2, 0))</f>
        <v>4618.5628579489767</v>
      </c>
      <c r="N15" s="85">
        <f>IF(M15="","",M15/2)</f>
        <v>2309.2814289744883</v>
      </c>
      <c r="O15" s="96" t="str">
        <f>IF(O14="Yes",MIN(H3:H99),"")</f>
        <v/>
      </c>
      <c r="P15" s="38" t="s">
        <v>31</v>
      </c>
      <c r="T15" s="56"/>
    </row>
    <row r="16" spans="1:20" ht="15.75" thickBot="1" x14ac:dyDescent="0.25">
      <c r="A16" s="38"/>
      <c r="B16" s="46">
        <v>6.5</v>
      </c>
      <c r="C16" s="75">
        <f t="shared" si="1"/>
        <v>6.75</v>
      </c>
      <c r="D16" s="106"/>
      <c r="E16" s="102">
        <v>0.99177729999999997</v>
      </c>
      <c r="F16" s="79">
        <f t="shared" si="0"/>
        <v>0.99319920558355679</v>
      </c>
      <c r="G16" s="80" t="e">
        <f t="shared" si="2"/>
        <v>#VALUE!</v>
      </c>
      <c r="H16" s="81">
        <f>IF(K15="","",H15-K15-N15)</f>
        <v>6931.6640649652736</v>
      </c>
      <c r="I16" s="107"/>
      <c r="J16" s="105"/>
      <c r="K16" s="84">
        <f>IF(E16="","",MAX((E16-E17) * (E16*H15 + E16*H17 + 2*E15*H17) / (E15*E16 + E16*E17 + 2*E15*E17), 0))</f>
        <v>0.37393688639372918</v>
      </c>
      <c r="L16" s="105"/>
      <c r="M16" s="105"/>
      <c r="N16" s="85">
        <f>IF(M15="","",M15/2)</f>
        <v>2309.2814289744883</v>
      </c>
      <c r="O16" s="97" t="str">
        <f>IF(O14="Yes",MAX(B3:B99),"")</f>
        <v/>
      </c>
      <c r="P16" s="57" t="s">
        <v>32</v>
      </c>
      <c r="Q16" s="57"/>
      <c r="R16" s="57"/>
      <c r="S16" s="57"/>
      <c r="T16" s="58"/>
    </row>
    <row r="17" spans="2:24" s="38" customFormat="1" ht="15" x14ac:dyDescent="0.2">
      <c r="B17" s="46">
        <v>7</v>
      </c>
      <c r="C17" s="75">
        <f t="shared" si="1"/>
        <v>7.25</v>
      </c>
      <c r="D17" s="106">
        <f>B18</f>
        <v>7.5</v>
      </c>
      <c r="E17" s="102">
        <v>0.99171310000000001</v>
      </c>
      <c r="F17" s="79">
        <f t="shared" si="0"/>
        <v>0.99255202633961537</v>
      </c>
      <c r="G17" s="80" t="e">
        <f t="shared" si="2"/>
        <v>#VALUE!</v>
      </c>
      <c r="H17" s="81">
        <f>IF(J15="","",H15-J15-M15)</f>
        <v>4622.0086991043918</v>
      </c>
      <c r="I17" s="107"/>
      <c r="J17" s="105">
        <f>IF(E17="","",MAX((E17-E19) * (E17*H15 + E17*H19 + 2*E15*H19) / (E15*E17 + E17*E19 + 2*E15*E19), 0))</f>
        <v>3.4458411554146764</v>
      </c>
      <c r="K17" s="84">
        <f>IF(J17="","",MAX(J17-K18, 0))</f>
        <v>3.3708911628750959</v>
      </c>
      <c r="L17" s="105"/>
      <c r="M17" s="105">
        <f>M15</f>
        <v>4618.5628579489767</v>
      </c>
      <c r="N17" s="85">
        <f>IF(M17="","",M17/2)</f>
        <v>2309.2814289744883</v>
      </c>
    </row>
    <row r="18" spans="2:24" s="38" customFormat="1" ht="15" x14ac:dyDescent="0.2">
      <c r="B18" s="46">
        <v>7.5</v>
      </c>
      <c r="C18" s="75">
        <f t="shared" si="1"/>
        <v>7.75</v>
      </c>
      <c r="D18" s="106"/>
      <c r="E18" s="102">
        <v>0.99029979999999995</v>
      </c>
      <c r="F18" s="79">
        <f t="shared" si="0"/>
        <v>0.99189450342272045</v>
      </c>
      <c r="G18" s="80" t="e">
        <f t="shared" si="2"/>
        <v>#VALUE!</v>
      </c>
      <c r="H18" s="81">
        <f>IF(H17="","",H17-K17-N17)</f>
        <v>2309.3563789670279</v>
      </c>
      <c r="I18" s="107"/>
      <c r="J18" s="105"/>
      <c r="K18" s="84">
        <f>IF(E18="","",MAX((E18-E19) * (E18*H17 + E18*H19 + 2*E17*H19) / (E17*E18 + E18*E19 + 2*E17*E19), 0))</f>
        <v>7.4949992539580595E-2</v>
      </c>
      <c r="L18" s="105"/>
      <c r="M18" s="105"/>
      <c r="N18" s="85">
        <f>IF(M17="","",M17/2)</f>
        <v>2309.2814289744883</v>
      </c>
      <c r="X18" s="59"/>
    </row>
    <row r="19" spans="2:24" s="38" customFormat="1" ht="15" x14ac:dyDescent="0.2">
      <c r="B19" s="46">
        <v>8</v>
      </c>
      <c r="C19" s="75">
        <f t="shared" si="1"/>
        <v>8.25</v>
      </c>
      <c r="D19" s="106">
        <f>B20</f>
        <v>8.5</v>
      </c>
      <c r="E19" s="102">
        <v>0.99023550000000005</v>
      </c>
      <c r="F19" s="79">
        <f t="shared" si="0"/>
        <v>0.99122721460256025</v>
      </c>
      <c r="G19" s="80" t="e">
        <f t="shared" si="2"/>
        <v>#VALUE!</v>
      </c>
      <c r="H19" s="47"/>
      <c r="I19" s="107">
        <f>IF(E23="","",(H19+H23)*(E19-E23)/(E19+E23))</f>
        <v>0</v>
      </c>
      <c r="J19" s="105">
        <f>IF(E21="","",MAX( H19 + 3*H23 - (3*E23 + E21) *  (E21*H19 + E21*H23 + 2*E19*H23) / (E19*E21 + E21*E23 + 2*E19*E23), 0))</f>
        <v>0</v>
      </c>
      <c r="K19" s="84">
        <f>IF(J19="","",MAX(J19-K20, 0))</f>
        <v>0</v>
      </c>
      <c r="L19" s="105">
        <f>IF(E23="","",MAX(2*(E23*H19 - E19*H23)/(E19+E23), 0))</f>
        <v>0</v>
      </c>
      <c r="M19" s="105">
        <f>IF(J21="","",MAX( (H19-H23 - J19 - J21)/2, 0))</f>
        <v>0</v>
      </c>
      <c r="N19" s="85">
        <f>IF(M19="","",M19/2)</f>
        <v>0</v>
      </c>
    </row>
    <row r="20" spans="2:24" s="38" customFormat="1" x14ac:dyDescent="0.2">
      <c r="B20" s="46">
        <v>8.5</v>
      </c>
      <c r="C20" s="75">
        <f t="shared" si="1"/>
        <v>8.75</v>
      </c>
      <c r="D20" s="106"/>
      <c r="E20" s="103">
        <v>0.9893362</v>
      </c>
      <c r="F20" s="79">
        <f t="shared" si="0"/>
        <v>0.990550674365273</v>
      </c>
      <c r="G20" s="80" t="e">
        <f t="shared" si="2"/>
        <v>#VALUE!</v>
      </c>
      <c r="H20" s="81">
        <f>IF(K19="","",H19-K19-N19)</f>
        <v>0</v>
      </c>
      <c r="I20" s="107"/>
      <c r="J20" s="105"/>
      <c r="K20" s="84">
        <f>IF(E20="","",MAX((E20-E21) * (E20*H19 + E20*H21 + 2*E19*H21) / (E19*E20 + E20*E21 + 2*E19*E21), 0))</f>
        <v>0</v>
      </c>
      <c r="L20" s="105"/>
      <c r="M20" s="105"/>
      <c r="N20" s="85">
        <f>IF(M19="","",M19/2)</f>
        <v>0</v>
      </c>
    </row>
    <row r="21" spans="2:24" s="38" customFormat="1" x14ac:dyDescent="0.2">
      <c r="B21" s="46">
        <v>9</v>
      </c>
      <c r="C21" s="75">
        <f t="shared" si="1"/>
        <v>9.25</v>
      </c>
      <c r="D21" s="106">
        <f>B22</f>
        <v>9.5</v>
      </c>
      <c r="E21" s="103">
        <v>0.98845628706512045</v>
      </c>
      <c r="F21" s="79">
        <f t="shared" si="0"/>
        <v>0.98986534427593542</v>
      </c>
      <c r="G21" s="80" t="e">
        <f t="shared" si="2"/>
        <v>#VALUE!</v>
      </c>
      <c r="H21" s="81">
        <f>IF(J19="","",H19-J19-M19)</f>
        <v>0</v>
      </c>
      <c r="I21" s="107"/>
      <c r="J21" s="105">
        <f>IF(E21="","",MAX((E21-E23) * (E21*H19 + E21*H23 + 2*E19*H23) / (E19*E21 + E21*E23 + 2*E19*E23), 0))</f>
        <v>0</v>
      </c>
      <c r="K21" s="84">
        <f>IF(J21="","",MAX(J21-K22, 0))</f>
        <v>0</v>
      </c>
      <c r="L21" s="105"/>
      <c r="M21" s="105">
        <f>M19</f>
        <v>0</v>
      </c>
      <c r="N21" s="85">
        <f>IF(M21="","",M21/2)</f>
        <v>0</v>
      </c>
      <c r="Q21" s="60" t="s">
        <v>70</v>
      </c>
      <c r="R21" s="61" t="s">
        <v>74</v>
      </c>
    </row>
    <row r="22" spans="2:24" s="38" customFormat="1" x14ac:dyDescent="0.2">
      <c r="B22" s="46">
        <v>9.5</v>
      </c>
      <c r="C22" s="75">
        <f t="shared" si="1"/>
        <v>9.75</v>
      </c>
      <c r="D22" s="106"/>
      <c r="E22" s="103">
        <v>0.9884368</v>
      </c>
      <c r="F22" s="79">
        <f t="shared" si="0"/>
        <v>0.98917164115402367</v>
      </c>
      <c r="G22" s="80" t="e">
        <f t="shared" si="2"/>
        <v>#VALUE!</v>
      </c>
      <c r="H22" s="81">
        <f>IF(H21="","",H21-K21-N21)</f>
        <v>0</v>
      </c>
      <c r="I22" s="107"/>
      <c r="J22" s="105"/>
      <c r="K22" s="84">
        <f>IF(E22="","",MAX((E22-E23) * (E22*H21 + E22*H23 + 2*E21*H23) / (E21*E22 + E22*E23 + 2*E21*E23), 0))</f>
        <v>0</v>
      </c>
      <c r="L22" s="105"/>
      <c r="M22" s="105"/>
      <c r="N22" s="85">
        <f>IF(M21="","",M21/2)</f>
        <v>0</v>
      </c>
      <c r="Q22" s="62" t="s">
        <v>65</v>
      </c>
      <c r="R22" s="63">
        <v>5.9231759999999998</v>
      </c>
      <c r="S22" s="62" t="s">
        <v>71</v>
      </c>
    </row>
    <row r="23" spans="2:24" s="38" customFormat="1" x14ac:dyDescent="0.2">
      <c r="B23" s="46">
        <v>10</v>
      </c>
      <c r="C23" s="75">
        <f t="shared" si="1"/>
        <v>10.25</v>
      </c>
      <c r="D23" s="106">
        <f>B24</f>
        <v>10.5</v>
      </c>
      <c r="E23" s="103">
        <v>0.98670239999999998</v>
      </c>
      <c r="F23" s="79">
        <f t="shared" si="0"/>
        <v>0.98846994361558826</v>
      </c>
      <c r="G23" s="80" t="e">
        <f t="shared" si="2"/>
        <v>#VALUE!</v>
      </c>
      <c r="H23" s="64"/>
      <c r="I23" s="107">
        <f>IF(E27="","",(H23+H27)*(E23-E27)/(E23+E27))</f>
        <v>0</v>
      </c>
      <c r="J23" s="105">
        <f>IF(E25="","",MAX( H23 + 3*H27 - (3*E27 + E25) *  (E25*H23 + E25*H27 + 2*E23*H27) / (E23*E25 + E25*E27 + 2*E23*E27), 0))</f>
        <v>0</v>
      </c>
      <c r="K23" s="84">
        <f>IF(J23="","",MAX(J23-K24, 0))</f>
        <v>0</v>
      </c>
      <c r="L23" s="105">
        <f>IF(E27="","",MAX(2*(E27*H23 - E23*H27)/(E23+E27), 0))</f>
        <v>0</v>
      </c>
      <c r="M23" s="105">
        <f>IF(J25="","",MAX( (H23-H27 - J23 - J25)/2, 0))</f>
        <v>0</v>
      </c>
      <c r="N23" s="85">
        <f>IF(M23="","",M23/2)</f>
        <v>0</v>
      </c>
      <c r="Q23" s="62" t="s">
        <v>66</v>
      </c>
      <c r="R23" s="63">
        <v>-0.20783979999999999</v>
      </c>
      <c r="S23" s="62" t="s">
        <v>71</v>
      </c>
    </row>
    <row r="24" spans="2:24" s="38" customFormat="1" x14ac:dyDescent="0.2">
      <c r="B24" s="46">
        <v>10.5</v>
      </c>
      <c r="C24" s="75">
        <f t="shared" si="1"/>
        <v>10.75</v>
      </c>
      <c r="D24" s="106"/>
      <c r="E24" s="103">
        <v>0.98670239999999998</v>
      </c>
      <c r="F24" s="79">
        <f t="shared" ref="F24:F35" si="3">EXP(-$R$25* (B24^$R$26))</f>
        <v>0.98776059737470867</v>
      </c>
      <c r="G24" s="80" t="e">
        <f t="shared" ref="G24:G35" si="4">EXP(-$R$37* (B24^$R$38))</f>
        <v>#VALUE!</v>
      </c>
      <c r="H24" s="81">
        <f>IF(K23="","",H23-K23-N23)</f>
        <v>0</v>
      </c>
      <c r="I24" s="107"/>
      <c r="J24" s="105"/>
      <c r="K24" s="84">
        <f>IF(E24="","",MAX((E24-E25) * (E24*H23 + E24*H25 + 2*E23*H25) / (E23*E24 + E24*E25 + 2*E23*E25), 0))</f>
        <v>0</v>
      </c>
      <c r="L24" s="105"/>
      <c r="M24" s="105"/>
      <c r="N24" s="85">
        <f>IF(M23="","",M23/2)</f>
        <v>0</v>
      </c>
    </row>
    <row r="25" spans="2:24" s="38" customFormat="1" x14ac:dyDescent="0.2">
      <c r="B25" s="46">
        <v>11</v>
      </c>
      <c r="C25" s="75">
        <f t="shared" si="1"/>
        <v>11.25</v>
      </c>
      <c r="D25" s="106">
        <f>B26</f>
        <v>11.5</v>
      </c>
      <c r="E25" s="103">
        <v>0.98599570000000003</v>
      </c>
      <c r="F25" s="79">
        <f t="shared" si="3"/>
        <v>0.98704391958805082</v>
      </c>
      <c r="G25" s="80" t="e">
        <f t="shared" si="4"/>
        <v>#VALUE!</v>
      </c>
      <c r="H25" s="81">
        <f>IF(J23="","",H23-J23-M23)</f>
        <v>0</v>
      </c>
      <c r="I25" s="107"/>
      <c r="J25" s="105">
        <f>IF(E25="","",MAX((E25-E27) * (E25*H23 + E25*H27 + 2*E23*H27) / (E23*E25 + E25*E27 + 2*E23*E27), 0))</f>
        <v>0</v>
      </c>
      <c r="K25" s="84">
        <f>IF(J25="","",MAX(J25-K26, 0))</f>
        <v>0</v>
      </c>
      <c r="L25" s="105"/>
      <c r="M25" s="105">
        <f>M23</f>
        <v>0</v>
      </c>
      <c r="N25" s="85">
        <f>IF(M25="","",M25/2)</f>
        <v>0</v>
      </c>
      <c r="Q25" s="62" t="s">
        <v>64</v>
      </c>
      <c r="R25" s="98">
        <f xml:space="preserve"> 1/ (EXP(R22))^ (1/EXP(R23))</f>
        <v>6.812889079538878E-4</v>
      </c>
    </row>
    <row r="26" spans="2:24" s="38" customFormat="1" x14ac:dyDescent="0.2">
      <c r="B26" s="46">
        <v>11.5</v>
      </c>
      <c r="C26" s="75">
        <f t="shared" si="1"/>
        <v>11.75</v>
      </c>
      <c r="D26" s="106"/>
      <c r="E26" s="103">
        <v>0.98593149999999996</v>
      </c>
      <c r="F26" s="79">
        <f t="shared" si="3"/>
        <v>0.98632020245134788</v>
      </c>
      <c r="G26" s="80" t="e">
        <f t="shared" si="4"/>
        <v>#VALUE!</v>
      </c>
      <c r="H26" s="81">
        <f>IF(H25="","",H25-K25-N25)</f>
        <v>0</v>
      </c>
      <c r="I26" s="107"/>
      <c r="J26" s="105"/>
      <c r="K26" s="84">
        <f>IF(E26="","",MAX((E26-E27) * (E26*H25 + E26*H27 + 2*E25*H27) / (E25*E26 + E26*E27 + 2*E25*E27), 0))</f>
        <v>0</v>
      </c>
      <c r="L26" s="105"/>
      <c r="M26" s="105"/>
      <c r="N26" s="85">
        <f>IF(M25="","",M25/2)</f>
        <v>0</v>
      </c>
      <c r="Q26" s="62" t="s">
        <v>67</v>
      </c>
      <c r="R26" s="98">
        <f xml:space="preserve"> 1/EXP(R23)</f>
        <v>1.2310159449972142</v>
      </c>
    </row>
    <row r="27" spans="2:24" s="38" customFormat="1" x14ac:dyDescent="0.2">
      <c r="B27" s="46">
        <v>12</v>
      </c>
      <c r="C27" s="75" t="str">
        <f>#N/A</f>
        <v/>
      </c>
      <c r="D27" s="106">
        <f>B28</f>
        <v>0</v>
      </c>
      <c r="E27" s="103">
        <v>0.98554600000000003</v>
      </c>
      <c r="F27" s="79">
        <f t="shared" si="3"/>
        <v>0.98558971620387259</v>
      </c>
      <c r="G27" s="80" t="e">
        <f t="shared" si="4"/>
        <v>#VALUE!</v>
      </c>
      <c r="H27" s="64"/>
      <c r="I27" s="107" t="str">
        <f>IF(E31="","",(H27+H31)*(E27-E31)/(E27+E31))</f>
        <v/>
      </c>
      <c r="J27" s="105" t="str">
        <f>IF(E29="","",MAX( H27 + 3*H31 - (3*E31 + E29) *  (E29*H27 + E29*H31 + 2*E27*H31) / (E27*E29 + E29*E31 + 2*E27*E31), 0))</f>
        <v/>
      </c>
      <c r="K27" s="84" t="str">
        <f>IF(J27="","",MAX(J27-K28, 0))</f>
        <v/>
      </c>
      <c r="L27" s="105" t="str">
        <f>IF(E31="","",MAX(2*(E31*H27 - E27*H31)/(E27+E31), 0))</f>
        <v/>
      </c>
      <c r="M27" s="105" t="str">
        <f>IF(J29="","",MAX( (H27-H31 - J27 - J29)/2, 0))</f>
        <v/>
      </c>
      <c r="N27" s="85" t="str">
        <f>IF(M27="","",M27/2)</f>
        <v/>
      </c>
      <c r="R27" s="59"/>
    </row>
    <row r="28" spans="2:24" s="38" customFormat="1" x14ac:dyDescent="0.2">
      <c r="B28" s="46"/>
      <c r="C28" s="75" t="str">
        <f t="shared" si="1"/>
        <v/>
      </c>
      <c r="D28" s="106"/>
      <c r="E28" s="48"/>
      <c r="F28" s="79">
        <f t="shared" si="3"/>
        <v>1</v>
      </c>
      <c r="G28" s="80" t="e">
        <f t="shared" si="4"/>
        <v>#VALUE!</v>
      </c>
      <c r="H28" s="81" t="str">
        <f>IF(K27="","",H27-K27-N27)</f>
        <v/>
      </c>
      <c r="I28" s="107"/>
      <c r="J28" s="105"/>
      <c r="K28" s="84" t="str">
        <f>IF(E28="","",MAX((E28-E29) * (E28*H27 + E28*H29 + 2*E27*H29) / (E27*E28 + E28*E29 + 2*E27*E29), 0))</f>
        <v/>
      </c>
      <c r="L28" s="105"/>
      <c r="M28" s="105"/>
      <c r="N28" s="85" t="str">
        <f>IF(M27="","",M27/2)</f>
        <v/>
      </c>
      <c r="Q28" s="62"/>
      <c r="R28" s="104" t="s">
        <v>72</v>
      </c>
      <c r="S28" s="104"/>
    </row>
    <row r="29" spans="2:24" s="38" customFormat="1" x14ac:dyDescent="0.2">
      <c r="B29" s="46"/>
      <c r="C29" s="75" t="str">
        <f t="shared" si="1"/>
        <v/>
      </c>
      <c r="D29" s="106">
        <f>B30</f>
        <v>0</v>
      </c>
      <c r="E29" s="48"/>
      <c r="F29" s="79">
        <f t="shared" si="3"/>
        <v>1</v>
      </c>
      <c r="G29" s="80" t="e">
        <f t="shared" si="4"/>
        <v>#VALUE!</v>
      </c>
      <c r="H29" s="81" t="str">
        <f>IF(J27="","",H27-J27-M27)</f>
        <v/>
      </c>
      <c r="I29" s="107"/>
      <c r="J29" s="105" t="str">
        <f>IF(E29="","",MAX((E29-E31) * (E29*H27 + E29*H31 + 2*E27*H31) / (E27*E29 + E29*E31 + 2*E27*E31), 0))</f>
        <v/>
      </c>
      <c r="K29" s="84" t="str">
        <f>IF(J29="","",MAX(J29-K30, 0))</f>
        <v/>
      </c>
      <c r="L29" s="105"/>
      <c r="M29" s="105" t="str">
        <f>M27</f>
        <v/>
      </c>
      <c r="N29" s="85" t="str">
        <f>IF(M29="","",M29/2)</f>
        <v/>
      </c>
      <c r="R29" s="62" t="s">
        <v>65</v>
      </c>
      <c r="S29" s="62" t="s">
        <v>66</v>
      </c>
    </row>
    <row r="30" spans="2:24" s="38" customFormat="1" x14ac:dyDescent="0.2">
      <c r="B30" s="46"/>
      <c r="C30" s="75" t="str">
        <f t="shared" si="1"/>
        <v/>
      </c>
      <c r="D30" s="106"/>
      <c r="E30" s="48"/>
      <c r="F30" s="79">
        <f t="shared" si="3"/>
        <v>1</v>
      </c>
      <c r="G30" s="80" t="e">
        <f t="shared" si="4"/>
        <v>#VALUE!</v>
      </c>
      <c r="H30" s="81" t="str">
        <f>IF(H29="","",H29-K29-N29)</f>
        <v/>
      </c>
      <c r="I30" s="107"/>
      <c r="J30" s="105"/>
      <c r="K30" s="84" t="str">
        <f>IF(E30="","",MAX((E30-E31) * (E30*H29 + E30*H31 + 2*E29*H31) / (E29*E30 + E30*E31 + 2*E29*E31), 0))</f>
        <v/>
      </c>
      <c r="L30" s="105"/>
      <c r="M30" s="105"/>
      <c r="N30" s="85" t="str">
        <f>IF(M29="","",M29/2)</f>
        <v/>
      </c>
      <c r="Q30" s="62" t="s">
        <v>65</v>
      </c>
      <c r="R30" s="63"/>
      <c r="S30" s="63"/>
      <c r="T30" s="62" t="s">
        <v>71</v>
      </c>
    </row>
    <row r="31" spans="2:24" s="38" customFormat="1" x14ac:dyDescent="0.2">
      <c r="B31" s="46"/>
      <c r="C31" s="75" t="str">
        <f t="shared" si="1"/>
        <v/>
      </c>
      <c r="D31" s="106">
        <f>B32</f>
        <v>0</v>
      </c>
      <c r="E31" s="48"/>
      <c r="F31" s="79">
        <f t="shared" si="3"/>
        <v>1</v>
      </c>
      <c r="G31" s="80" t="e">
        <f t="shared" si="4"/>
        <v>#VALUE!</v>
      </c>
      <c r="H31" s="64"/>
      <c r="I31" s="107" t="str">
        <f>IF(E35="","",(H31+H35)*(E31-E35)/(E31+E35))</f>
        <v/>
      </c>
      <c r="J31" s="105" t="str">
        <f>IF(E33="","",MAX( H31 + 3*H35 - (3*E35 + E33) *  (E33*H31 + E33*H35 + 2*E31*H35) / (E31*E33 + E33*E35 + 2*E31*E35), 0))</f>
        <v/>
      </c>
      <c r="K31" s="84" t="str">
        <f>IF(J31="","",MAX(J31-K32, 0))</f>
        <v/>
      </c>
      <c r="L31" s="105" t="str">
        <f>IF(E35="","",MAX(2*(E35*H31 - E31*H35)/(E31+E35), 0))</f>
        <v/>
      </c>
      <c r="M31" s="105" t="str">
        <f>IF(J33="","",MAX( (H31-H35 - J31 - J33)/2, 0))</f>
        <v/>
      </c>
      <c r="N31" s="85" t="str">
        <f>IF(M31="","",M31/2)</f>
        <v/>
      </c>
      <c r="Q31" s="62" t="s">
        <v>66</v>
      </c>
      <c r="R31" s="63"/>
      <c r="S31" s="63"/>
      <c r="T31" s="62" t="s">
        <v>71</v>
      </c>
    </row>
    <row r="32" spans="2:24" s="38" customFormat="1" x14ac:dyDescent="0.2">
      <c r="B32" s="46"/>
      <c r="C32" s="75" t="str">
        <f t="shared" si="1"/>
        <v/>
      </c>
      <c r="D32" s="106"/>
      <c r="E32" s="48"/>
      <c r="F32" s="79">
        <f t="shared" si="3"/>
        <v>1</v>
      </c>
      <c r="G32" s="80" t="e">
        <f t="shared" si="4"/>
        <v>#VALUE!</v>
      </c>
      <c r="H32" s="81" t="str">
        <f>IF(K31="","",H31-K31-N31)</f>
        <v/>
      </c>
      <c r="I32" s="107"/>
      <c r="J32" s="105"/>
      <c r="K32" s="84" t="str">
        <f>IF(E32="","",MAX((E32-E33) * (E32*H31 + E32*H33 + 2*E31*H33) / (E31*E32 + E32*E33 + 2*E31*E33), 0))</f>
        <v/>
      </c>
      <c r="L32" s="105"/>
      <c r="M32" s="105"/>
      <c r="N32" s="85" t="str">
        <f>IF(M31="","",M31/2)</f>
        <v/>
      </c>
    </row>
    <row r="33" spans="2:21" s="38" customFormat="1" x14ac:dyDescent="0.2">
      <c r="B33" s="46"/>
      <c r="C33" s="75" t="str">
        <f t="shared" si="1"/>
        <v/>
      </c>
      <c r="D33" s="106">
        <f>B34</f>
        <v>0</v>
      </c>
      <c r="E33" s="48"/>
      <c r="F33" s="79">
        <f t="shared" si="3"/>
        <v>1</v>
      </c>
      <c r="G33" s="80" t="e">
        <f t="shared" si="4"/>
        <v>#VALUE!</v>
      </c>
      <c r="H33" s="81" t="str">
        <f>IF(J31="","",H31-J31-M31)</f>
        <v/>
      </c>
      <c r="I33" s="107"/>
      <c r="J33" s="105" t="str">
        <f>IF(E33="","",MAX((E33-E35) * (E33*H31 + E33*H35 + 2*E31*H35) / (E31*E33 + E33*E35 + 2*E31*E35), 0))</f>
        <v/>
      </c>
      <c r="K33" s="84" t="str">
        <f>IF(J33="","",MAX(J33-K34, 0))</f>
        <v/>
      </c>
      <c r="L33" s="105"/>
      <c r="M33" s="105" t="str">
        <f>M31</f>
        <v/>
      </c>
      <c r="N33" s="85" t="str">
        <f>IF(M33="","",M33/2)</f>
        <v/>
      </c>
      <c r="R33" s="60" t="s">
        <v>73</v>
      </c>
      <c r="T33" s="61" t="s">
        <v>76</v>
      </c>
      <c r="U33" s="61" t="s">
        <v>75</v>
      </c>
    </row>
    <row r="34" spans="2:21" s="38" customFormat="1" x14ac:dyDescent="0.2">
      <c r="B34" s="46"/>
      <c r="C34" s="75" t="str">
        <f t="shared" si="1"/>
        <v/>
      </c>
      <c r="D34" s="106"/>
      <c r="E34" s="48"/>
      <c r="F34" s="79">
        <f t="shared" si="3"/>
        <v>1</v>
      </c>
      <c r="G34" s="80" t="e">
        <f t="shared" si="4"/>
        <v>#VALUE!</v>
      </c>
      <c r="H34" s="81" t="str">
        <f>IF(H33="","",H33-K33-N33)</f>
        <v/>
      </c>
      <c r="I34" s="107"/>
      <c r="J34" s="105"/>
      <c r="K34" s="84" t="str">
        <f>IF(E34="","",MAX((E34-E35) * (E34*H33 + E34*H35 + 2*E33*H35) / (E33*E34 + E34*E35 + 2*E33*E35), 0))</f>
        <v/>
      </c>
      <c r="L34" s="105"/>
      <c r="M34" s="105"/>
      <c r="N34" s="85" t="str">
        <f>IF(M33="","",M33/2)</f>
        <v/>
      </c>
      <c r="Q34" s="62" t="s">
        <v>65</v>
      </c>
      <c r="R34" s="98" t="e">
        <f t="array" ref="R34:R35">MMULT(R30:S31,T34:T35)+R22:R23</f>
        <v>#VALUE!</v>
      </c>
      <c r="T34" s="98">
        <f ca="1">NORMINV(U34,0,1)</f>
        <v>0.36765426764963632</v>
      </c>
      <c r="U34" s="98">
        <f ca="1">RAND()</f>
        <v>0.64343447761051253</v>
      </c>
    </row>
    <row r="35" spans="2:21" s="38" customFormat="1" x14ac:dyDescent="0.2">
      <c r="B35" s="46"/>
      <c r="C35" s="75" t="str">
        <f t="shared" si="1"/>
        <v/>
      </c>
      <c r="D35" s="106">
        <f>B36</f>
        <v>0</v>
      </c>
      <c r="E35" s="48"/>
      <c r="F35" s="79">
        <f t="shared" si="3"/>
        <v>1</v>
      </c>
      <c r="G35" s="80" t="e">
        <f t="shared" si="4"/>
        <v>#VALUE!</v>
      </c>
      <c r="H35" s="64"/>
      <c r="I35" s="107" t="str">
        <f>IF(E39="","",(H35+H39)*(E35-E39)/(E35+E39))</f>
        <v/>
      </c>
      <c r="J35" s="105" t="str">
        <f>IF(E37="","",MAX( H35 + 3*H39 - (3*E39 + E37) *  (E37*H35 + E37*H39 + 2*E35*H39) / (E35*E37 + E37*E39 + 2*E35*E39), 0))</f>
        <v/>
      </c>
      <c r="K35" s="84" t="str">
        <f>IF(J35="","",MAX(J35-K36, 0))</f>
        <v/>
      </c>
      <c r="L35" s="105" t="str">
        <f>IF(E39="","",MAX(2*(E39*H35 - E35*H39)/(E35+E39), 0))</f>
        <v/>
      </c>
      <c r="M35" s="105" t="str">
        <f>IF(J37="","",MAX( (H35-H39 - J35 - J37)/2, 0))</f>
        <v/>
      </c>
      <c r="N35" s="85" t="str">
        <f>IF(M35="","",M35/2)</f>
        <v/>
      </c>
      <c r="Q35" s="62" t="s">
        <v>66</v>
      </c>
      <c r="R35" s="98" t="e">
        <v>#VALUE!</v>
      </c>
      <c r="T35" s="98">
        <f ca="1">NORMINV(U35,0,1)</f>
        <v>-1.5276698760909999</v>
      </c>
      <c r="U35" s="98">
        <f ca="1">RAND()</f>
        <v>6.3297261503619695E-2</v>
      </c>
    </row>
    <row r="36" spans="2:21" s="38" customFormat="1" x14ac:dyDescent="0.2">
      <c r="B36" s="46"/>
      <c r="C36" s="75" t="str">
        <f t="shared" si="1"/>
        <v/>
      </c>
      <c r="D36" s="106"/>
      <c r="E36" s="48"/>
      <c r="F36" s="79">
        <f t="shared" ref="F36:F54" si="5">EXP(-$R$25* (B36^$R$26))</f>
        <v>1</v>
      </c>
      <c r="G36" s="80" t="e">
        <f t="shared" ref="G36:G54" si="6">EXP(-$R$37* (B36^$R$38))</f>
        <v>#VALUE!</v>
      </c>
      <c r="H36" s="81" t="str">
        <f>IF(K35="","",H35-K35-N35)</f>
        <v/>
      </c>
      <c r="I36" s="107"/>
      <c r="J36" s="105"/>
      <c r="K36" s="84" t="str">
        <f>IF(E36="","",MAX((E36-E37) * (E36*H35 + E36*H37 + 2*E35*H37) / (E35*E36 + E36*E37 + 2*E35*E37), 0))</f>
        <v/>
      </c>
      <c r="L36" s="105"/>
      <c r="M36" s="105"/>
      <c r="N36" s="85" t="str">
        <f>IF(M35="","",M35/2)</f>
        <v/>
      </c>
      <c r="R36" s="98"/>
    </row>
    <row r="37" spans="2:21" s="38" customFormat="1" x14ac:dyDescent="0.2">
      <c r="B37" s="46"/>
      <c r="C37" s="75" t="str">
        <f t="shared" si="1"/>
        <v/>
      </c>
      <c r="D37" s="106">
        <f>B38</f>
        <v>0</v>
      </c>
      <c r="E37" s="48"/>
      <c r="F37" s="79">
        <f t="shared" si="5"/>
        <v>1</v>
      </c>
      <c r="G37" s="80" t="e">
        <f t="shared" si="6"/>
        <v>#VALUE!</v>
      </c>
      <c r="H37" s="81" t="str">
        <f>IF(J35="","",H35-J35-M35)</f>
        <v/>
      </c>
      <c r="I37" s="107"/>
      <c r="J37" s="105" t="str">
        <f>IF(E37="","",MAX((E37-E39) * (E37*H35 + E37*H39 + 2*E35*H39) / (E35*E37 + E37*E39 + 2*E35*E39), 0))</f>
        <v/>
      </c>
      <c r="K37" s="84" t="str">
        <f>IF(J37="","",MAX(J37-K38, 0))</f>
        <v/>
      </c>
      <c r="L37" s="105"/>
      <c r="M37" s="105" t="str">
        <f>M35</f>
        <v/>
      </c>
      <c r="N37" s="85" t="str">
        <f>IF(M37="","",M37/2)</f>
        <v/>
      </c>
      <c r="Q37" s="62" t="s">
        <v>64</v>
      </c>
      <c r="R37" s="99" t="e">
        <f xml:space="preserve"> 1/ (EXP(R34))^ (1/EXP(R35))</f>
        <v>#VALUE!</v>
      </c>
    </row>
    <row r="38" spans="2:21" s="38" customFormat="1" x14ac:dyDescent="0.2">
      <c r="B38" s="46"/>
      <c r="C38" s="75" t="str">
        <f t="shared" si="1"/>
        <v/>
      </c>
      <c r="D38" s="106"/>
      <c r="E38" s="48"/>
      <c r="F38" s="79">
        <f t="shared" si="5"/>
        <v>1</v>
      </c>
      <c r="G38" s="80" t="e">
        <f t="shared" si="6"/>
        <v>#VALUE!</v>
      </c>
      <c r="H38" s="81" t="str">
        <f>IF(H37="","",H37-K37-N37)</f>
        <v/>
      </c>
      <c r="I38" s="107"/>
      <c r="J38" s="105"/>
      <c r="K38" s="84" t="str">
        <f>IF(E38="","",MAX((E38-E39) * (E38*H37 + E38*H39 + 2*E37*H39) / (E37*E38 + E38*E39 + 2*E37*E39), 0))</f>
        <v/>
      </c>
      <c r="L38" s="105"/>
      <c r="M38" s="105"/>
      <c r="N38" s="85" t="str">
        <f>IF(M37="","",M37/2)</f>
        <v/>
      </c>
      <c r="Q38" s="62" t="s">
        <v>67</v>
      </c>
      <c r="R38" s="98" t="e">
        <f xml:space="preserve"> 1/EXP(R35)</f>
        <v>#VALUE!</v>
      </c>
    </row>
    <row r="39" spans="2:21" s="38" customFormat="1" x14ac:dyDescent="0.2">
      <c r="B39" s="46"/>
      <c r="C39" s="75" t="str">
        <f t="shared" si="1"/>
        <v/>
      </c>
      <c r="D39" s="106">
        <f>B40</f>
        <v>0</v>
      </c>
      <c r="E39" s="48"/>
      <c r="F39" s="79">
        <f t="shared" si="5"/>
        <v>1</v>
      </c>
      <c r="G39" s="80" t="e">
        <f t="shared" si="6"/>
        <v>#VALUE!</v>
      </c>
      <c r="H39" s="64"/>
      <c r="I39" s="107" t="str">
        <f>IF(E43="","",(H39+H43)*(E39-E43)/(E39+E43))</f>
        <v/>
      </c>
      <c r="J39" s="105" t="str">
        <f>IF(E41="","",MAX( H39 + 3*H43 - (3*E43 + E41) *  (E41*H39 + E41*H43 + 2*E39*H43) / (E39*E41 + E41*E43 + 2*E39*E43), 0))</f>
        <v/>
      </c>
      <c r="K39" s="84" t="str">
        <f>IF(J39="","",MAX(J39-K40, 0))</f>
        <v/>
      </c>
      <c r="L39" s="105" t="str">
        <f>IF(E43="","",MAX(2*(E43*H39 - E39*H43)/(E39+E43), 0))</f>
        <v/>
      </c>
      <c r="M39" s="105" t="str">
        <f>IF(J41="","",MAX( (H39-H43 - J39 - J41)/2, 0))</f>
        <v/>
      </c>
      <c r="N39" s="85" t="str">
        <f>IF(M39="","",M39/2)</f>
        <v/>
      </c>
      <c r="R39" s="98"/>
    </row>
    <row r="40" spans="2:21" s="38" customFormat="1" x14ac:dyDescent="0.2">
      <c r="B40" s="46"/>
      <c r="C40" s="75" t="str">
        <f t="shared" si="1"/>
        <v/>
      </c>
      <c r="D40" s="106"/>
      <c r="E40" s="48"/>
      <c r="F40" s="79">
        <f t="shared" si="5"/>
        <v>1</v>
      </c>
      <c r="G40" s="80" t="e">
        <f t="shared" si="6"/>
        <v>#VALUE!</v>
      </c>
      <c r="H40" s="81" t="str">
        <f>IF(K39="","",H39-K39-N39)</f>
        <v/>
      </c>
      <c r="I40" s="107"/>
      <c r="J40" s="105"/>
      <c r="K40" s="84" t="str">
        <f>IF(E40="","",MAX((E40-E41) * (E40*H39 + E40*H41 + 2*E39*H41) / (E39*E40 + E40*E41 + 2*E39*E41), 0))</f>
        <v/>
      </c>
      <c r="L40" s="105"/>
      <c r="M40" s="105"/>
      <c r="N40" s="85" t="str">
        <f>IF(M39="","",M39/2)</f>
        <v/>
      </c>
      <c r="Q40" s="62" t="s">
        <v>93</v>
      </c>
      <c r="R40" s="100" t="e">
        <f>(1/R37)^(1/R38) * EXP(GAMMALN(1+1/R38))</f>
        <v>#VALUE!</v>
      </c>
    </row>
    <row r="41" spans="2:21" s="38" customFormat="1" x14ac:dyDescent="0.2">
      <c r="B41" s="46"/>
      <c r="C41" s="75" t="str">
        <f t="shared" si="1"/>
        <v/>
      </c>
      <c r="D41" s="106">
        <f>B42</f>
        <v>0</v>
      </c>
      <c r="E41" s="48"/>
      <c r="F41" s="79">
        <f t="shared" si="5"/>
        <v>1</v>
      </c>
      <c r="G41" s="80" t="e">
        <f t="shared" si="6"/>
        <v>#VALUE!</v>
      </c>
      <c r="H41" s="81" t="str">
        <f>IF(J39="","",H39-J39-M39)</f>
        <v/>
      </c>
      <c r="I41" s="107"/>
      <c r="J41" s="105" t="str">
        <f>IF(E41="","",MAX((E41-E43) * (E41*H39 + E41*H43 + 2*E39*H43) / (E39*E41 + E41*E43 + 2*E39*E43), 0))</f>
        <v/>
      </c>
      <c r="K41" s="84" t="str">
        <f>IF(J41="","",MAX(J41-K42, 0))</f>
        <v/>
      </c>
      <c r="L41" s="105"/>
      <c r="M41" s="105" t="str">
        <f>M39</f>
        <v/>
      </c>
      <c r="N41" s="85" t="str">
        <f>IF(M41="","",M41/2)</f>
        <v/>
      </c>
    </row>
    <row r="42" spans="2:21" s="38" customFormat="1" x14ac:dyDescent="0.2">
      <c r="B42" s="46"/>
      <c r="C42" s="75" t="str">
        <f t="shared" si="1"/>
        <v/>
      </c>
      <c r="D42" s="106"/>
      <c r="E42" s="48"/>
      <c r="F42" s="79">
        <f t="shared" si="5"/>
        <v>1</v>
      </c>
      <c r="G42" s="80" t="e">
        <f t="shared" si="6"/>
        <v>#VALUE!</v>
      </c>
      <c r="H42" s="81" t="str">
        <f>IF(H41="","",H41-K41-N41)</f>
        <v/>
      </c>
      <c r="I42" s="107"/>
      <c r="J42" s="105"/>
      <c r="K42" s="84" t="str">
        <f>IF(E42="","",MAX((E42-E43) * (E42*H41 + E42*H43 + 2*E41*H43) / (E41*E42 + E42*E43 + 2*E41*E43), 0))</f>
        <v/>
      </c>
      <c r="L42" s="105"/>
      <c r="M42" s="105"/>
      <c r="N42" s="85" t="str">
        <f>IF(M41="","",M41/2)</f>
        <v/>
      </c>
    </row>
    <row r="43" spans="2:21" s="38" customFormat="1" x14ac:dyDescent="0.2">
      <c r="B43" s="46"/>
      <c r="C43" s="75" t="str">
        <f t="shared" si="1"/>
        <v/>
      </c>
      <c r="D43" s="106">
        <f>B44</f>
        <v>0</v>
      </c>
      <c r="E43" s="48"/>
      <c r="F43" s="79">
        <f t="shared" si="5"/>
        <v>1</v>
      </c>
      <c r="G43" s="80" t="e">
        <f t="shared" si="6"/>
        <v>#VALUE!</v>
      </c>
      <c r="H43" s="64"/>
      <c r="I43" s="107" t="str">
        <f>IF(E47="","",(H43+H47)*(E43-E47)/(E43+E47))</f>
        <v/>
      </c>
      <c r="J43" s="105" t="str">
        <f>IF(E45="","",MAX( H43 + 3*H47 - (3*E47 + E45) *  (E45*H43 + E45*H47 + 2*E43*H47) / (E43*E45 + E45*E47 + 2*E43*E47), 0))</f>
        <v/>
      </c>
      <c r="K43" s="84" t="str">
        <f>IF(J43="","",MAX(J43-K44, 0))</f>
        <v/>
      </c>
      <c r="L43" s="105" t="str">
        <f>IF(E47="","",MAX(2*(E47*H43 - E43*H47)/(E43+E47), 0))</f>
        <v/>
      </c>
      <c r="M43" s="105" t="str">
        <f>IF(J45="","",MAX( (H43-H47 - J43 - J45)/2, 0))</f>
        <v/>
      </c>
      <c r="N43" s="85" t="str">
        <f>IF(M43="","",M43/2)</f>
        <v/>
      </c>
    </row>
    <row r="44" spans="2:21" s="38" customFormat="1" x14ac:dyDescent="0.2">
      <c r="B44" s="46"/>
      <c r="C44" s="75" t="str">
        <f t="shared" si="1"/>
        <v/>
      </c>
      <c r="D44" s="106"/>
      <c r="E44" s="48"/>
      <c r="F44" s="79">
        <f t="shared" si="5"/>
        <v>1</v>
      </c>
      <c r="G44" s="80" t="e">
        <f t="shared" si="6"/>
        <v>#VALUE!</v>
      </c>
      <c r="H44" s="81" t="str">
        <f>IF(K43="","",H43-K43-N43)</f>
        <v/>
      </c>
      <c r="I44" s="107"/>
      <c r="J44" s="105"/>
      <c r="K44" s="84" t="str">
        <f>IF(E44="","",MAX((E44-E45) * (E44*H43 + E44*H45 + 2*E43*H45) / (E43*E44 + E44*E45 + 2*E43*E45), 0))</f>
        <v/>
      </c>
      <c r="L44" s="105"/>
      <c r="M44" s="105"/>
      <c r="N44" s="85" t="str">
        <f>IF(M43="","",M43/2)</f>
        <v/>
      </c>
    </row>
    <row r="45" spans="2:21" s="38" customFormat="1" x14ac:dyDescent="0.2">
      <c r="B45" s="46"/>
      <c r="C45" s="75" t="str">
        <f t="shared" si="1"/>
        <v/>
      </c>
      <c r="D45" s="106">
        <f>B46</f>
        <v>0</v>
      </c>
      <c r="E45" s="48"/>
      <c r="F45" s="79">
        <f t="shared" si="5"/>
        <v>1</v>
      </c>
      <c r="G45" s="80" t="e">
        <f t="shared" si="6"/>
        <v>#VALUE!</v>
      </c>
      <c r="H45" s="81" t="str">
        <f>IF(J43="","",H43-J43-M43)</f>
        <v/>
      </c>
      <c r="I45" s="107"/>
      <c r="J45" s="105" t="str">
        <f>IF(E45="","",MAX((E45-E47) * (E45*H43 + E45*H47 + 2*E43*H47) / (E43*E45 + E45*E47 + 2*E43*E47), 0))</f>
        <v/>
      </c>
      <c r="K45" s="84" t="str">
        <f>IF(J45="","",MAX(J45-K46, 0))</f>
        <v/>
      </c>
      <c r="L45" s="105"/>
      <c r="M45" s="105" t="str">
        <f>M43</f>
        <v/>
      </c>
      <c r="N45" s="85" t="str">
        <f>IF(M45="","",M45/2)</f>
        <v/>
      </c>
    </row>
    <row r="46" spans="2:21" s="38" customFormat="1" x14ac:dyDescent="0.2">
      <c r="B46" s="46"/>
      <c r="C46" s="75" t="str">
        <f t="shared" si="1"/>
        <v/>
      </c>
      <c r="D46" s="106"/>
      <c r="E46" s="48"/>
      <c r="F46" s="79">
        <f t="shared" si="5"/>
        <v>1</v>
      </c>
      <c r="G46" s="80" t="e">
        <f t="shared" si="6"/>
        <v>#VALUE!</v>
      </c>
      <c r="H46" s="81" t="str">
        <f>IF(H45="","",H45-K45-N45)</f>
        <v/>
      </c>
      <c r="I46" s="107"/>
      <c r="J46" s="105"/>
      <c r="K46" s="84" t="str">
        <f>IF(E46="","",MAX((E46-E47) * (E46*H45 + E46*H47 + 2*E45*H47) / (E45*E46 + E46*E47 + 2*E45*E47), 0))</f>
        <v/>
      </c>
      <c r="L46" s="105"/>
      <c r="M46" s="105"/>
      <c r="N46" s="85" t="str">
        <f>IF(M45="","",M45/2)</f>
        <v/>
      </c>
    </row>
    <row r="47" spans="2:21" s="38" customFormat="1" x14ac:dyDescent="0.2">
      <c r="B47" s="46"/>
      <c r="C47" s="75" t="str">
        <f t="shared" si="1"/>
        <v/>
      </c>
      <c r="D47" s="106">
        <f>B48</f>
        <v>0</v>
      </c>
      <c r="E47" s="48"/>
      <c r="F47" s="79">
        <f t="shared" si="5"/>
        <v>1</v>
      </c>
      <c r="G47" s="80" t="e">
        <f t="shared" si="6"/>
        <v>#VALUE!</v>
      </c>
      <c r="H47" s="47"/>
      <c r="I47" s="107" t="str">
        <f>IF(E51="","",(H47+H51)*(E47-E51)/(E47+E51))</f>
        <v/>
      </c>
      <c r="J47" s="105" t="str">
        <f>IF(E49="","",MAX( H47 + 3*H51 - (3*E51 + E49) *  (E49*H47 + E49*H51 + 2*E47*H51) / (E47*E49 + E49*E51 + 2*E47*E51), 0))</f>
        <v/>
      </c>
      <c r="K47" s="84" t="str">
        <f>IF(J47="","",MAX(J47-K48, 0))</f>
        <v/>
      </c>
      <c r="L47" s="105" t="str">
        <f>IF(E51="","",MAX(2*(E51*H47 - E47*H51)/(E47+E51), 0))</f>
        <v/>
      </c>
      <c r="M47" s="105" t="str">
        <f>IF(J49="","",MAX( (H47-H51 - J47 - J49)/2, 0))</f>
        <v/>
      </c>
      <c r="N47" s="85" t="str">
        <f>IF(M47="","",M47/2)</f>
        <v/>
      </c>
    </row>
    <row r="48" spans="2:21" s="38" customFormat="1" x14ac:dyDescent="0.2">
      <c r="B48" s="46"/>
      <c r="C48" s="75" t="str">
        <f t="shared" si="1"/>
        <v/>
      </c>
      <c r="D48" s="106"/>
      <c r="E48" s="48"/>
      <c r="F48" s="79">
        <f t="shared" si="5"/>
        <v>1</v>
      </c>
      <c r="G48" s="80" t="e">
        <f t="shared" si="6"/>
        <v>#VALUE!</v>
      </c>
      <c r="H48" s="81" t="str">
        <f>IF(K47="","",H47-K47-N47)</f>
        <v/>
      </c>
      <c r="I48" s="107"/>
      <c r="J48" s="105"/>
      <c r="K48" s="84" t="str">
        <f>IF(E48="","",MAX((E48-E49) * (E48*H47 + E48*H49 + 2*E47*H49) / (E47*E48 + E48*E49 + 2*E47*E49), 0))</f>
        <v/>
      </c>
      <c r="L48" s="105"/>
      <c r="M48" s="105"/>
      <c r="N48" s="85" t="str">
        <f>IF(M47="","",M47/2)</f>
        <v/>
      </c>
    </row>
    <row r="49" spans="2:14" s="38" customFormat="1" x14ac:dyDescent="0.2">
      <c r="B49" s="46"/>
      <c r="C49" s="75" t="str">
        <f t="shared" si="1"/>
        <v/>
      </c>
      <c r="D49" s="106">
        <f>B50</f>
        <v>0</v>
      </c>
      <c r="E49" s="48"/>
      <c r="F49" s="79">
        <f t="shared" si="5"/>
        <v>1</v>
      </c>
      <c r="G49" s="80" t="e">
        <f t="shared" si="6"/>
        <v>#VALUE!</v>
      </c>
      <c r="H49" s="81" t="str">
        <f>IF(J47="","",H47-J47-M47)</f>
        <v/>
      </c>
      <c r="I49" s="107"/>
      <c r="J49" s="105" t="str">
        <f>IF(E49="","",MAX((E49-E51) * (E49*H47 + E49*H51 + 2*E47*H51) / (E47*E49 + E49*E51 + 2*E47*E51), 0))</f>
        <v/>
      </c>
      <c r="K49" s="84" t="str">
        <f>IF(J49="","",MAX(J49-K50, 0))</f>
        <v/>
      </c>
      <c r="L49" s="105"/>
      <c r="M49" s="105" t="str">
        <f>M47</f>
        <v/>
      </c>
      <c r="N49" s="85" t="str">
        <f>IF(M49="","",M49/2)</f>
        <v/>
      </c>
    </row>
    <row r="50" spans="2:14" s="38" customFormat="1" x14ac:dyDescent="0.2">
      <c r="B50" s="46"/>
      <c r="C50" s="75" t="str">
        <f t="shared" si="1"/>
        <v/>
      </c>
      <c r="D50" s="106"/>
      <c r="E50" s="48"/>
      <c r="F50" s="79">
        <f t="shared" si="5"/>
        <v>1</v>
      </c>
      <c r="G50" s="80" t="e">
        <f t="shared" si="6"/>
        <v>#VALUE!</v>
      </c>
      <c r="H50" s="81" t="str">
        <f>IF(H49="","",H49-K49-N49)</f>
        <v/>
      </c>
      <c r="I50" s="107"/>
      <c r="J50" s="105"/>
      <c r="K50" s="84" t="str">
        <f>IF(E50="","",MAX((E50-E51) * (E50*H49 + E50*H51 + 2*E49*H51) / (E49*E50 + E50*E51 + 2*E49*E51), 0))</f>
        <v/>
      </c>
      <c r="L50" s="105"/>
      <c r="M50" s="105"/>
      <c r="N50" s="85" t="str">
        <f>IF(M49="","",M49/2)</f>
        <v/>
      </c>
    </row>
    <row r="51" spans="2:14" s="38" customFormat="1" x14ac:dyDescent="0.2">
      <c r="B51" s="46"/>
      <c r="C51" s="75" t="str">
        <f t="shared" si="1"/>
        <v/>
      </c>
      <c r="D51" s="106">
        <f>B52</f>
        <v>0</v>
      </c>
      <c r="E51" s="48"/>
      <c r="F51" s="79">
        <f t="shared" si="5"/>
        <v>1</v>
      </c>
      <c r="G51" s="80" t="e">
        <f t="shared" si="6"/>
        <v>#VALUE!</v>
      </c>
      <c r="H51" s="47"/>
      <c r="I51" s="107" t="str">
        <f>IF(E55="","",(H51+H55)*(E51-E55)/(E51+E55))</f>
        <v/>
      </c>
      <c r="J51" s="105" t="str">
        <f>IF(E53="","",MAX( H51 + 3*H55 - (3*E55 + E53) *  (E53*H51 + E53*H55 + 2*E51*H55) / (E51*E53 + E53*E55 + 2*E51*E55), 0))</f>
        <v/>
      </c>
      <c r="K51" s="84" t="str">
        <f>IF(J51="","",MAX(J51-K52, 0))</f>
        <v/>
      </c>
      <c r="L51" s="105" t="str">
        <f>IF(E55="","",MAX(2*(E55*H51 - E51*H55)/(E51+E55), 0))</f>
        <v/>
      </c>
      <c r="M51" s="105" t="str">
        <f>IF(J53="","",MAX( (H51-H55 - J51 - J53)/2, 0))</f>
        <v/>
      </c>
      <c r="N51" s="85" t="str">
        <f>IF(M51="","",M51/2)</f>
        <v/>
      </c>
    </row>
    <row r="52" spans="2:14" s="38" customFormat="1" x14ac:dyDescent="0.2">
      <c r="B52" s="46"/>
      <c r="C52" s="75" t="str">
        <f t="shared" si="1"/>
        <v/>
      </c>
      <c r="D52" s="106"/>
      <c r="E52" s="48"/>
      <c r="F52" s="79">
        <f t="shared" si="5"/>
        <v>1</v>
      </c>
      <c r="G52" s="80" t="e">
        <f t="shared" si="6"/>
        <v>#VALUE!</v>
      </c>
      <c r="H52" s="81" t="str">
        <f>IF(K51="","",H51-K51-N51)</f>
        <v/>
      </c>
      <c r="I52" s="107"/>
      <c r="J52" s="105"/>
      <c r="K52" s="84" t="str">
        <f>IF(E52="","",MAX((E52-E53) * (E52*H51 + E52*H53 + 2*E51*H53) / (E51*E52 + E52*E53 + 2*E51*E53), 0))</f>
        <v/>
      </c>
      <c r="L52" s="105"/>
      <c r="M52" s="105"/>
      <c r="N52" s="85" t="str">
        <f>IF(M51="","",M51/2)</f>
        <v/>
      </c>
    </row>
    <row r="53" spans="2:14" s="38" customFormat="1" x14ac:dyDescent="0.2">
      <c r="B53" s="46"/>
      <c r="C53" s="75" t="str">
        <f t="shared" si="1"/>
        <v/>
      </c>
      <c r="D53" s="106">
        <f>B54</f>
        <v>0</v>
      </c>
      <c r="E53" s="48"/>
      <c r="F53" s="79">
        <f t="shared" si="5"/>
        <v>1</v>
      </c>
      <c r="G53" s="80" t="e">
        <f t="shared" si="6"/>
        <v>#VALUE!</v>
      </c>
      <c r="H53" s="81" t="str">
        <f>IF(J51="","",H51-J51-M51)</f>
        <v/>
      </c>
      <c r="I53" s="107"/>
      <c r="J53" s="105" t="str">
        <f>IF(E53="","",MAX((E53-E55) * (E53*H51 + E53*H55 + 2*E51*H55) / (E51*E53 + E53*E55 + 2*E51*E55), 0))</f>
        <v/>
      </c>
      <c r="K53" s="84" t="str">
        <f>IF(J53="","",MAX(J53-K54, 0))</f>
        <v/>
      </c>
      <c r="L53" s="105"/>
      <c r="M53" s="105" t="str">
        <f>M51</f>
        <v/>
      </c>
      <c r="N53" s="85" t="str">
        <f>IF(M53="","",M53/2)</f>
        <v/>
      </c>
    </row>
    <row r="54" spans="2:14" s="38" customFormat="1" x14ac:dyDescent="0.2">
      <c r="B54" s="46"/>
      <c r="C54" s="75" t="str">
        <f t="shared" si="1"/>
        <v/>
      </c>
      <c r="D54" s="106"/>
      <c r="E54" s="48"/>
      <c r="F54" s="79">
        <f t="shared" si="5"/>
        <v>1</v>
      </c>
      <c r="G54" s="80" t="e">
        <f t="shared" si="6"/>
        <v>#VALUE!</v>
      </c>
      <c r="H54" s="81" t="str">
        <f>IF(H53="","",H53-K53-N53)</f>
        <v/>
      </c>
      <c r="I54" s="107"/>
      <c r="J54" s="105"/>
      <c r="K54" s="84" t="str">
        <f>IF(E54="","",MAX((E54-E55) * (E54*H53 + E54*H55 + 2*E53*H55) / (E53*E54 + E54*E55 + 2*E53*E55), 0))</f>
        <v/>
      </c>
      <c r="L54" s="105"/>
      <c r="M54" s="105"/>
      <c r="N54" s="85" t="str">
        <f>IF(M53="","",M53/2)</f>
        <v/>
      </c>
    </row>
    <row r="55" spans="2:14" s="38" customFormat="1" x14ac:dyDescent="0.2">
      <c r="B55" s="46"/>
      <c r="C55" s="75" t="str">
        <f t="shared" si="1"/>
        <v/>
      </c>
      <c r="D55" s="106">
        <f>B56</f>
        <v>0</v>
      </c>
      <c r="E55" s="48"/>
      <c r="F55" s="79">
        <f t="shared" ref="F55:F66" si="7">EXP(-$R$25* (B55^$R$26))</f>
        <v>1</v>
      </c>
      <c r="G55" s="80" t="e">
        <f t="shared" ref="G55:G66" si="8">EXP(-$R$37* (B55^$R$38))</f>
        <v>#VALUE!</v>
      </c>
      <c r="H55" s="47"/>
      <c r="I55" s="107" t="str">
        <f>IF(E59="","",(H55+H59)*(E55-E59)/(E55+E59))</f>
        <v/>
      </c>
      <c r="J55" s="105" t="str">
        <f>IF(E57="","",MAX( H55 + 3*H59 - (3*E59 + E57) *  (E57*H55 + E57*H59 + 2*E55*H59) / (E55*E57 + E57*E59 + 2*E55*E59), 0))</f>
        <v/>
      </c>
      <c r="K55" s="84" t="str">
        <f>IF(J55="","",MAX(J55-K56, 0))</f>
        <v/>
      </c>
      <c r="L55" s="105" t="str">
        <f>IF(E59="","",MAX(2*(E59*H55 - E55*H59)/(E55+E59), 0))</f>
        <v/>
      </c>
      <c r="M55" s="105" t="str">
        <f>IF(J57="","",MAX( (H55-H59 - J55 - J57)/2, 0))</f>
        <v/>
      </c>
      <c r="N55" s="85" t="str">
        <f>IF(M55="","",M55/2)</f>
        <v/>
      </c>
    </row>
    <row r="56" spans="2:14" s="38" customFormat="1" x14ac:dyDescent="0.2">
      <c r="B56" s="46"/>
      <c r="C56" s="75" t="str">
        <f t="shared" si="1"/>
        <v/>
      </c>
      <c r="D56" s="106"/>
      <c r="E56" s="48"/>
      <c r="F56" s="79">
        <f t="shared" si="7"/>
        <v>1</v>
      </c>
      <c r="G56" s="80" t="e">
        <f t="shared" si="8"/>
        <v>#VALUE!</v>
      </c>
      <c r="H56" s="81" t="str">
        <f>IF(K55="","",H55-K55-N55)</f>
        <v/>
      </c>
      <c r="I56" s="107"/>
      <c r="J56" s="105"/>
      <c r="K56" s="84" t="str">
        <f>IF(E56="","",MAX((E56-E57) * (E56*H55 + E56*H57 + 2*E55*H57) / (E55*E56 + E56*E57 + 2*E55*E57), 0))</f>
        <v/>
      </c>
      <c r="L56" s="105"/>
      <c r="M56" s="105"/>
      <c r="N56" s="85" t="str">
        <f>IF(M55="","",M55/2)</f>
        <v/>
      </c>
    </row>
    <row r="57" spans="2:14" s="38" customFormat="1" x14ac:dyDescent="0.2">
      <c r="B57" s="46"/>
      <c r="C57" s="75" t="str">
        <f t="shared" si="1"/>
        <v/>
      </c>
      <c r="D57" s="106">
        <f>B58</f>
        <v>0</v>
      </c>
      <c r="E57" s="48"/>
      <c r="F57" s="79">
        <f t="shared" si="7"/>
        <v>1</v>
      </c>
      <c r="G57" s="80" t="e">
        <f t="shared" si="8"/>
        <v>#VALUE!</v>
      </c>
      <c r="H57" s="81" t="str">
        <f>IF(J55="","",H55-J55-M55)</f>
        <v/>
      </c>
      <c r="I57" s="107"/>
      <c r="J57" s="105" t="str">
        <f>IF(E57="","",MAX((E57-E59) * (E57*H55 + E57*H59 + 2*E55*H59) / (E55*E57 + E57*E59 + 2*E55*E59), 0))</f>
        <v/>
      </c>
      <c r="K57" s="84" t="str">
        <f>IF(J57="","",MAX(J57-K58, 0))</f>
        <v/>
      </c>
      <c r="L57" s="105"/>
      <c r="M57" s="105" t="str">
        <f>M55</f>
        <v/>
      </c>
      <c r="N57" s="85" t="str">
        <f>IF(M57="","",M57/2)</f>
        <v/>
      </c>
    </row>
    <row r="58" spans="2:14" s="38" customFormat="1" x14ac:dyDescent="0.2">
      <c r="B58" s="46"/>
      <c r="C58" s="75" t="str">
        <f t="shared" si="1"/>
        <v/>
      </c>
      <c r="D58" s="106"/>
      <c r="E58" s="48"/>
      <c r="F58" s="79">
        <f t="shared" si="7"/>
        <v>1</v>
      </c>
      <c r="G58" s="80" t="e">
        <f t="shared" si="8"/>
        <v>#VALUE!</v>
      </c>
      <c r="H58" s="81" t="str">
        <f>IF(H57="","",H57-K57-N57)</f>
        <v/>
      </c>
      <c r="I58" s="107"/>
      <c r="J58" s="105"/>
      <c r="K58" s="84" t="str">
        <f>IF(E58="","",MAX((E58-E59) * (E58*H57 + E58*H59 + 2*E57*H59) / (E57*E58 + E58*E59 + 2*E57*E59), 0))</f>
        <v/>
      </c>
      <c r="L58" s="105"/>
      <c r="M58" s="105"/>
      <c r="N58" s="85" t="str">
        <f>IF(M57="","",M57/2)</f>
        <v/>
      </c>
    </row>
    <row r="59" spans="2:14" s="38" customFormat="1" x14ac:dyDescent="0.2">
      <c r="B59" s="46"/>
      <c r="C59" s="75" t="str">
        <f t="shared" si="1"/>
        <v/>
      </c>
      <c r="D59" s="106">
        <f>B60</f>
        <v>0</v>
      </c>
      <c r="E59" s="48"/>
      <c r="F59" s="79">
        <f t="shared" si="7"/>
        <v>1</v>
      </c>
      <c r="G59" s="80" t="e">
        <f t="shared" si="8"/>
        <v>#VALUE!</v>
      </c>
      <c r="H59" s="47"/>
      <c r="I59" s="107" t="str">
        <f>IF(E63="","",(H59+H63)*(E59-E63)/(E59+E63))</f>
        <v/>
      </c>
      <c r="J59" s="105" t="str">
        <f>IF(E61="","",MAX( H59 + 3*H63 - (3*E63 + E61) *  (E61*H59 + E61*H63 + 2*E59*H63) / (E59*E61 + E61*E63 + 2*E59*E63), 0))</f>
        <v/>
      </c>
      <c r="K59" s="84" t="str">
        <f>IF(J59="","",MAX(J59-K60, 0))</f>
        <v/>
      </c>
      <c r="L59" s="105" t="str">
        <f>IF(E63="","",MAX(2*(E63*H59 - E59*H63)/(E59+E63), 0))</f>
        <v/>
      </c>
      <c r="M59" s="105" t="str">
        <f>IF(J61="","",MAX( (H59-H63 - J59 - J61)/2, 0))</f>
        <v/>
      </c>
      <c r="N59" s="85" t="str">
        <f>IF(M59="","",M59/2)</f>
        <v/>
      </c>
    </row>
    <row r="60" spans="2:14" s="38" customFormat="1" x14ac:dyDescent="0.2">
      <c r="B60" s="46"/>
      <c r="C60" s="75" t="str">
        <f t="shared" si="1"/>
        <v/>
      </c>
      <c r="D60" s="106"/>
      <c r="E60" s="48"/>
      <c r="F60" s="79">
        <f t="shared" si="7"/>
        <v>1</v>
      </c>
      <c r="G60" s="80" t="e">
        <f t="shared" si="8"/>
        <v>#VALUE!</v>
      </c>
      <c r="H60" s="81" t="str">
        <f>IF(K59="","",H59-K59-N59)</f>
        <v/>
      </c>
      <c r="I60" s="107"/>
      <c r="J60" s="105"/>
      <c r="K60" s="84" t="str">
        <f>IF(E60="","",MAX((E60-E61) * (E60*H59 + E60*H61 + 2*E59*H61) / (E59*E60 + E60*E61 + 2*E59*E61), 0))</f>
        <v/>
      </c>
      <c r="L60" s="105"/>
      <c r="M60" s="105"/>
      <c r="N60" s="85" t="str">
        <f>IF(M59="","",M59/2)</f>
        <v/>
      </c>
    </row>
    <row r="61" spans="2:14" s="38" customFormat="1" x14ac:dyDescent="0.2">
      <c r="B61" s="46"/>
      <c r="C61" s="75" t="str">
        <f t="shared" si="1"/>
        <v/>
      </c>
      <c r="D61" s="106">
        <f>B62</f>
        <v>0</v>
      </c>
      <c r="E61" s="48"/>
      <c r="F61" s="79">
        <f t="shared" si="7"/>
        <v>1</v>
      </c>
      <c r="G61" s="80" t="e">
        <f t="shared" si="8"/>
        <v>#VALUE!</v>
      </c>
      <c r="H61" s="81" t="str">
        <f>IF(J59="","",H59-J59-M59)</f>
        <v/>
      </c>
      <c r="I61" s="107"/>
      <c r="J61" s="105" t="str">
        <f>IF(E61="","",MAX((E61-E63) * (E61*H59 + E61*H63 + 2*E59*H63) / (E59*E61 + E61*E63 + 2*E59*E63), 0))</f>
        <v/>
      </c>
      <c r="K61" s="84" t="str">
        <f>IF(J61="","",MAX(J61-K62, 0))</f>
        <v/>
      </c>
      <c r="L61" s="105"/>
      <c r="M61" s="105" t="str">
        <f>M59</f>
        <v/>
      </c>
      <c r="N61" s="85" t="str">
        <f>IF(M61="","",M61/2)</f>
        <v/>
      </c>
    </row>
    <row r="62" spans="2:14" s="38" customFormat="1" x14ac:dyDescent="0.2">
      <c r="B62" s="46"/>
      <c r="C62" s="75" t="str">
        <f t="shared" si="1"/>
        <v/>
      </c>
      <c r="D62" s="106"/>
      <c r="E62" s="48"/>
      <c r="F62" s="79">
        <f t="shared" si="7"/>
        <v>1</v>
      </c>
      <c r="G62" s="80" t="e">
        <f t="shared" si="8"/>
        <v>#VALUE!</v>
      </c>
      <c r="H62" s="81" t="str">
        <f>IF(H61="","",H61-K61-N61)</f>
        <v/>
      </c>
      <c r="I62" s="107"/>
      <c r="J62" s="105"/>
      <c r="K62" s="84" t="str">
        <f>IF(E62="","",MAX((E62-E63) * (E62*H61 + E62*H63 + 2*E61*H63) / (E61*E62 + E62*E63 + 2*E61*E63), 0))</f>
        <v/>
      </c>
      <c r="L62" s="105"/>
      <c r="M62" s="105"/>
      <c r="N62" s="85" t="str">
        <f>IF(M61="","",M61/2)</f>
        <v/>
      </c>
    </row>
    <row r="63" spans="2:14" s="38" customFormat="1" x14ac:dyDescent="0.2">
      <c r="B63" s="46"/>
      <c r="C63" s="75" t="str">
        <f t="shared" si="1"/>
        <v/>
      </c>
      <c r="D63" s="106">
        <f>B64</f>
        <v>0</v>
      </c>
      <c r="E63" s="48"/>
      <c r="F63" s="79">
        <f t="shared" si="7"/>
        <v>1</v>
      </c>
      <c r="G63" s="80" t="e">
        <f t="shared" si="8"/>
        <v>#VALUE!</v>
      </c>
      <c r="H63" s="47"/>
      <c r="I63" s="107" t="str">
        <f>IF(E67="","",(H63+H67)*(E63-E67)/(E63+E67))</f>
        <v/>
      </c>
      <c r="J63" s="105" t="str">
        <f>IF(E65="","",MAX( H63 + 3*H67 - (3*E67 + E65) *  (E65*H63 + E65*H67 + 2*E63*H67) / (E63*E65 + E65*E67 + 2*E63*E67), 0))</f>
        <v/>
      </c>
      <c r="K63" s="84" t="str">
        <f>IF(J63="","",MAX(J63-K64, 0))</f>
        <v/>
      </c>
      <c r="L63" s="105" t="str">
        <f>IF(E67="","",MAX(2*(E67*H63 - E63*H67)/(E63+E67), 0))</f>
        <v/>
      </c>
      <c r="M63" s="105" t="str">
        <f>IF(J65="","",MAX( (H63-H67 - J63 - J65)/2, 0))</f>
        <v/>
      </c>
      <c r="N63" s="85" t="str">
        <f>IF(M63="","",M63/2)</f>
        <v/>
      </c>
    </row>
    <row r="64" spans="2:14" s="38" customFormat="1" x14ac:dyDescent="0.2">
      <c r="B64" s="46"/>
      <c r="C64" s="75" t="str">
        <f t="shared" si="1"/>
        <v/>
      </c>
      <c r="D64" s="106"/>
      <c r="E64" s="48"/>
      <c r="F64" s="79">
        <f t="shared" si="7"/>
        <v>1</v>
      </c>
      <c r="G64" s="80" t="e">
        <f t="shared" si="8"/>
        <v>#VALUE!</v>
      </c>
      <c r="H64" s="81" t="str">
        <f>IF(K63="","",H63-K63-N63)</f>
        <v/>
      </c>
      <c r="I64" s="107"/>
      <c r="J64" s="105"/>
      <c r="K64" s="84" t="str">
        <f>IF(E64="","",MAX((E64-E65) * (E64*H63 + E64*H65 + 2*E63*H65) / (E63*E64 + E64*E65 + 2*E63*E65), 0))</f>
        <v/>
      </c>
      <c r="L64" s="105"/>
      <c r="M64" s="105"/>
      <c r="N64" s="85" t="str">
        <f>IF(M63="","",M63/2)</f>
        <v/>
      </c>
    </row>
    <row r="65" spans="2:14" s="38" customFormat="1" x14ac:dyDescent="0.2">
      <c r="B65" s="46"/>
      <c r="C65" s="75" t="str">
        <f t="shared" si="1"/>
        <v/>
      </c>
      <c r="D65" s="106">
        <f>B66</f>
        <v>0</v>
      </c>
      <c r="E65" s="48"/>
      <c r="F65" s="79">
        <f t="shared" si="7"/>
        <v>1</v>
      </c>
      <c r="G65" s="80" t="e">
        <f t="shared" si="8"/>
        <v>#VALUE!</v>
      </c>
      <c r="H65" s="81" t="str">
        <f>IF(J63="","",H63-J63-M63)</f>
        <v/>
      </c>
      <c r="I65" s="107"/>
      <c r="J65" s="105" t="str">
        <f>IF(E65="","",MAX((E65-E67) * (E65*H63 + E65*H67 + 2*E63*H67) / (E63*E65 + E65*E67 + 2*E63*E67), 0))</f>
        <v/>
      </c>
      <c r="K65" s="84" t="str">
        <f>IF(J65="","",MAX(J65-K66, 0))</f>
        <v/>
      </c>
      <c r="L65" s="105"/>
      <c r="M65" s="105" t="str">
        <f>M63</f>
        <v/>
      </c>
      <c r="N65" s="85" t="str">
        <f>IF(M65="","",M65/2)</f>
        <v/>
      </c>
    </row>
    <row r="66" spans="2:14" s="38" customFormat="1" x14ac:dyDescent="0.2">
      <c r="B66" s="46"/>
      <c r="C66" s="75" t="str">
        <f t="shared" si="1"/>
        <v/>
      </c>
      <c r="D66" s="106"/>
      <c r="E66" s="48"/>
      <c r="F66" s="79">
        <f t="shared" si="7"/>
        <v>1</v>
      </c>
      <c r="G66" s="80" t="e">
        <f t="shared" si="8"/>
        <v>#VALUE!</v>
      </c>
      <c r="H66" s="81" t="str">
        <f>IF(H65="","",H65-K65-N65)</f>
        <v/>
      </c>
      <c r="I66" s="107"/>
      <c r="J66" s="105"/>
      <c r="K66" s="84" t="str">
        <f>IF(E66="","",MAX((E66-E67) * (E66*H65 + E66*H67 + 2*E65*H67) / (E65*E66 + E66*E67 + 2*E65*E67), 0))</f>
        <v/>
      </c>
      <c r="L66" s="105"/>
      <c r="M66" s="105"/>
      <c r="N66" s="85" t="str">
        <f>IF(M65="","",M65/2)</f>
        <v/>
      </c>
    </row>
    <row r="67" spans="2:14" s="38" customFormat="1" x14ac:dyDescent="0.2">
      <c r="B67" s="46"/>
      <c r="C67" s="75" t="str">
        <f t="shared" si="1"/>
        <v/>
      </c>
      <c r="D67" s="106">
        <f>B68</f>
        <v>0</v>
      </c>
      <c r="E67" s="48"/>
      <c r="F67" s="79">
        <f t="shared" ref="F67:F74" si="9">EXP(-$R$25* (B67^$R$26))</f>
        <v>1</v>
      </c>
      <c r="G67" s="80" t="e">
        <f t="shared" ref="G67:G74" si="10">EXP(-$R$37* (B67^$R$38))</f>
        <v>#VALUE!</v>
      </c>
      <c r="H67" s="47"/>
      <c r="I67" s="107" t="str">
        <f>IF(E71="","",(H67+H71)*(E67-E71)/(E67+E71))</f>
        <v/>
      </c>
      <c r="J67" s="105" t="str">
        <f>IF(E69="","",MAX( H67 + 3*H71 - (3*E71 + E69) *  (E69*H67 + E69*H71 + 2*E67*H71) / (E67*E69 + E69*E71 + 2*E67*E71), 0))</f>
        <v/>
      </c>
      <c r="K67" s="84" t="str">
        <f>IF(J67="","",MAX(J67-K68, 0))</f>
        <v/>
      </c>
      <c r="L67" s="105" t="str">
        <f>IF(E71="","",MAX(2*(E71*H67 - E67*H71)/(E67+E71), 0))</f>
        <v/>
      </c>
      <c r="M67" s="105" t="str">
        <f>IF(J69="","",MAX( (H67-H71 - J67 - J69)/2, 0))</f>
        <v/>
      </c>
      <c r="N67" s="85" t="str">
        <f>IF(M67="","",M67/2)</f>
        <v/>
      </c>
    </row>
    <row r="68" spans="2:14" s="38" customFormat="1" x14ac:dyDescent="0.2">
      <c r="B68" s="46"/>
      <c r="C68" s="75" t="str">
        <f t="shared" si="1"/>
        <v/>
      </c>
      <c r="D68" s="106"/>
      <c r="E68" s="48"/>
      <c r="F68" s="79">
        <f t="shared" si="9"/>
        <v>1</v>
      </c>
      <c r="G68" s="80" t="e">
        <f t="shared" si="10"/>
        <v>#VALUE!</v>
      </c>
      <c r="H68" s="81" t="str">
        <f>IF(K67="","",H67-K67-N67)</f>
        <v/>
      </c>
      <c r="I68" s="107"/>
      <c r="J68" s="105"/>
      <c r="K68" s="84" t="str">
        <f>IF(E68="","",MAX((E68-E69) * (E68*H67 + E68*H69 + 2*E67*H69) / (E67*E68 + E68*E69 + 2*E67*E69), 0))</f>
        <v/>
      </c>
      <c r="L68" s="105"/>
      <c r="M68" s="105"/>
      <c r="N68" s="85" t="str">
        <f>IF(M67="","",M67/2)</f>
        <v/>
      </c>
    </row>
    <row r="69" spans="2:14" s="38" customFormat="1" x14ac:dyDescent="0.2">
      <c r="B69" s="46"/>
      <c r="C69" s="75" t="str">
        <f t="shared" si="1"/>
        <v/>
      </c>
      <c r="D69" s="106">
        <f>B70</f>
        <v>0</v>
      </c>
      <c r="E69" s="48"/>
      <c r="F69" s="79">
        <f t="shared" si="9"/>
        <v>1</v>
      </c>
      <c r="G69" s="80" t="e">
        <f t="shared" si="10"/>
        <v>#VALUE!</v>
      </c>
      <c r="H69" s="81" t="str">
        <f>IF(J67="","",H67-J67-M67)</f>
        <v/>
      </c>
      <c r="I69" s="107"/>
      <c r="J69" s="105" t="str">
        <f>IF(E69="","",MAX((E69-E71) * (E69*H67 + E69*H71 + 2*E67*H71) / (E67*E69 + E69*E71 + 2*E67*E71), 0))</f>
        <v/>
      </c>
      <c r="K69" s="84" t="str">
        <f>IF(J69="","",MAX(J69-K70, 0))</f>
        <v/>
      </c>
      <c r="L69" s="105"/>
      <c r="M69" s="105" t="str">
        <f>M67</f>
        <v/>
      </c>
      <c r="N69" s="85" t="str">
        <f>IF(M69="","",M69/2)</f>
        <v/>
      </c>
    </row>
    <row r="70" spans="2:14" s="38" customFormat="1" x14ac:dyDescent="0.2">
      <c r="B70" s="46"/>
      <c r="C70" s="75" t="str">
        <f t="shared" si="1"/>
        <v/>
      </c>
      <c r="D70" s="106"/>
      <c r="E70" s="48"/>
      <c r="F70" s="79">
        <f t="shared" si="9"/>
        <v>1</v>
      </c>
      <c r="G70" s="80" t="e">
        <f t="shared" si="10"/>
        <v>#VALUE!</v>
      </c>
      <c r="H70" s="81" t="str">
        <f>IF(H69="","",H69-K69-N69)</f>
        <v/>
      </c>
      <c r="I70" s="107"/>
      <c r="J70" s="105"/>
      <c r="K70" s="84" t="str">
        <f>IF(E70="","",MAX((E70-E71) * (E70*H69 + E70*H71 + 2*E69*H71) / (E69*E70 + E70*E71 + 2*E69*E71), 0))</f>
        <v/>
      </c>
      <c r="L70" s="105"/>
      <c r="M70" s="105"/>
      <c r="N70" s="85" t="str">
        <f>IF(M69="","",M69/2)</f>
        <v/>
      </c>
    </row>
    <row r="71" spans="2:14" s="38" customFormat="1" x14ac:dyDescent="0.2">
      <c r="B71" s="46"/>
      <c r="C71" s="75" t="str">
        <f t="shared" si="1"/>
        <v/>
      </c>
      <c r="D71" s="106">
        <f>B72</f>
        <v>0</v>
      </c>
      <c r="E71" s="48"/>
      <c r="F71" s="79">
        <f t="shared" si="9"/>
        <v>1</v>
      </c>
      <c r="G71" s="80" t="e">
        <f t="shared" si="10"/>
        <v>#VALUE!</v>
      </c>
      <c r="H71" s="47"/>
      <c r="I71" s="107" t="str">
        <f>IF(E75="","",(H71+H75)*(E71-E75)/(E71+E75))</f>
        <v/>
      </c>
      <c r="J71" s="105" t="str">
        <f>IF(E73="","",MAX( H71 + 3*H75 - (3*E75 + E73) *  (E73*H71 + E73*H75 + 2*E71*H75) / (E71*E73 + E73*E75 + 2*E71*E75), 0))</f>
        <v/>
      </c>
      <c r="K71" s="84" t="str">
        <f>IF(J71="","",MAX(J71-K72, 0))</f>
        <v/>
      </c>
      <c r="L71" s="105" t="str">
        <f>IF(E75="","",MAX(2*(E75*H71 - E71*H75)/(E71+E75), 0))</f>
        <v/>
      </c>
      <c r="M71" s="105" t="str">
        <f>IF(J73="","",MAX( (H71-H75 - J71 - J73)/2, 0))</f>
        <v/>
      </c>
      <c r="N71" s="85" t="str">
        <f>IF(M71="","",M71/2)</f>
        <v/>
      </c>
    </row>
    <row r="72" spans="2:14" s="38" customFormat="1" x14ac:dyDescent="0.2">
      <c r="B72" s="46"/>
      <c r="C72" s="75" t="str">
        <f t="shared" si="1"/>
        <v/>
      </c>
      <c r="D72" s="106"/>
      <c r="E72" s="48"/>
      <c r="F72" s="79">
        <f t="shared" si="9"/>
        <v>1</v>
      </c>
      <c r="G72" s="80" t="e">
        <f t="shared" si="10"/>
        <v>#VALUE!</v>
      </c>
      <c r="H72" s="81" t="str">
        <f>IF(K71="","",H71-K71-N71)</f>
        <v/>
      </c>
      <c r="I72" s="107"/>
      <c r="J72" s="105"/>
      <c r="K72" s="84" t="str">
        <f>IF(E72="","",MAX((E72-E73) * (E72*H71 + E72*H73 + 2*E71*H73) / (E71*E72 + E72*E73 + 2*E71*E73), 0))</f>
        <v/>
      </c>
      <c r="L72" s="105"/>
      <c r="M72" s="105"/>
      <c r="N72" s="85" t="str">
        <f>IF(M71="","",M71/2)</f>
        <v/>
      </c>
    </row>
    <row r="73" spans="2:14" s="38" customFormat="1" x14ac:dyDescent="0.2">
      <c r="B73" s="46"/>
      <c r="C73" s="75" t="str">
        <f t="shared" si="1"/>
        <v/>
      </c>
      <c r="D73" s="106">
        <f>B74</f>
        <v>0</v>
      </c>
      <c r="E73" s="48"/>
      <c r="F73" s="79">
        <f t="shared" si="9"/>
        <v>1</v>
      </c>
      <c r="G73" s="80" t="e">
        <f t="shared" si="10"/>
        <v>#VALUE!</v>
      </c>
      <c r="H73" s="81" t="str">
        <f>IF(J71="","",H71-J71-M71)</f>
        <v/>
      </c>
      <c r="I73" s="107"/>
      <c r="J73" s="105" t="str">
        <f>IF(E73="","",MAX((E73-E75) * (E73*H71 + E73*H75 + 2*E71*H75) / (E71*E73 + E73*E75 + 2*E71*E75), 0))</f>
        <v/>
      </c>
      <c r="K73" s="84" t="str">
        <f>IF(J73="","",MAX(J73-K74, 0))</f>
        <v/>
      </c>
      <c r="L73" s="105"/>
      <c r="M73" s="105" t="str">
        <f>M71</f>
        <v/>
      </c>
      <c r="N73" s="85" t="str">
        <f>IF(M73="","",M73/2)</f>
        <v/>
      </c>
    </row>
    <row r="74" spans="2:14" s="38" customFormat="1" x14ac:dyDescent="0.2">
      <c r="B74" s="46"/>
      <c r="C74" s="75" t="str">
        <f t="shared" si="1"/>
        <v/>
      </c>
      <c r="D74" s="106"/>
      <c r="E74" s="48"/>
      <c r="F74" s="79">
        <f t="shared" si="9"/>
        <v>1</v>
      </c>
      <c r="G74" s="80" t="e">
        <f t="shared" si="10"/>
        <v>#VALUE!</v>
      </c>
      <c r="H74" s="81" t="str">
        <f>IF(H73="","",H73-K73-N73)</f>
        <v/>
      </c>
      <c r="I74" s="107"/>
      <c r="J74" s="105"/>
      <c r="K74" s="84" t="str">
        <f>IF(E74="","",MAX((E74-E75) * (E74*H73 + E74*H75 + 2*E73*H75) / (E73*E74 + E74*E75 + 2*E73*E75), 0))</f>
        <v/>
      </c>
      <c r="L74" s="105"/>
      <c r="M74" s="105"/>
      <c r="N74" s="85" t="str">
        <f>IF(M73="","",M73/2)</f>
        <v/>
      </c>
    </row>
    <row r="75" spans="2:14" s="38" customFormat="1" x14ac:dyDescent="0.2">
      <c r="B75" s="46"/>
      <c r="C75" s="75" t="str">
        <f t="shared" si="1"/>
        <v/>
      </c>
      <c r="D75" s="106">
        <f>B76</f>
        <v>0</v>
      </c>
      <c r="E75" s="48"/>
      <c r="F75" s="79">
        <f t="shared" ref="F75:F90" si="11">EXP(-$R$25* (B75^$R$26))</f>
        <v>1</v>
      </c>
      <c r="G75" s="80" t="e">
        <f t="shared" ref="G75:G90" si="12">EXP(-$R$37* (B75^$R$38))</f>
        <v>#VALUE!</v>
      </c>
      <c r="H75" s="47"/>
      <c r="I75" s="107" t="str">
        <f>IF(E79="","",(H75+H79)*(E75-E79)/(E75+E79))</f>
        <v/>
      </c>
      <c r="J75" s="105" t="str">
        <f>IF(E77="","",MAX( H75 + 3*H79 - (3*E79 + E77) *  (E77*H75 + E77*H79 + 2*E75*H79) / (E75*E77 + E77*E79 + 2*E75*E79), 0))</f>
        <v/>
      </c>
      <c r="K75" s="84" t="str">
        <f>IF(J75="","",MAX(J75-K76, 0))</f>
        <v/>
      </c>
      <c r="L75" s="105" t="str">
        <f>IF(E79="","",MAX(2*(E79*H75 - E75*H79)/(E75+E79), 0))</f>
        <v/>
      </c>
      <c r="M75" s="105" t="str">
        <f>IF(J77="","",MAX( (H75-H79 - J75 - J77)/2, 0))</f>
        <v/>
      </c>
      <c r="N75" s="85" t="str">
        <f>IF(M75="","",M75/2)</f>
        <v/>
      </c>
    </row>
    <row r="76" spans="2:14" s="38" customFormat="1" x14ac:dyDescent="0.2">
      <c r="B76" s="46"/>
      <c r="C76" s="75" t="str">
        <f t="shared" si="1"/>
        <v/>
      </c>
      <c r="D76" s="106"/>
      <c r="E76" s="48"/>
      <c r="F76" s="79">
        <f t="shared" si="11"/>
        <v>1</v>
      </c>
      <c r="G76" s="80" t="e">
        <f t="shared" si="12"/>
        <v>#VALUE!</v>
      </c>
      <c r="H76" s="81" t="str">
        <f>IF(K75="","",H75-K75-N75)</f>
        <v/>
      </c>
      <c r="I76" s="107"/>
      <c r="J76" s="105"/>
      <c r="K76" s="84" t="str">
        <f>IF(E76="","",MAX((E76-E77) * (E76*H75 + E76*H77 + 2*E75*H77) / (E75*E76 + E76*E77 + 2*E75*E77), 0))</f>
        <v/>
      </c>
      <c r="L76" s="105"/>
      <c r="M76" s="105"/>
      <c r="N76" s="85" t="str">
        <f>IF(M75="","",M75/2)</f>
        <v/>
      </c>
    </row>
    <row r="77" spans="2:14" s="38" customFormat="1" x14ac:dyDescent="0.2">
      <c r="B77" s="46"/>
      <c r="C77" s="75" t="str">
        <f t="shared" si="1"/>
        <v/>
      </c>
      <c r="D77" s="106">
        <f>B78</f>
        <v>0</v>
      </c>
      <c r="E77" s="48"/>
      <c r="F77" s="79">
        <f t="shared" si="11"/>
        <v>1</v>
      </c>
      <c r="G77" s="80" t="e">
        <f t="shared" si="12"/>
        <v>#VALUE!</v>
      </c>
      <c r="H77" s="81" t="str">
        <f>IF(J75="","",H75-J75-M75)</f>
        <v/>
      </c>
      <c r="I77" s="107"/>
      <c r="J77" s="105" t="str">
        <f>IF(E77="","",MAX((E77-E79) * (E77*H75 + E77*H79 + 2*E75*H79) / (E75*E77 + E77*E79 + 2*E75*E79), 0))</f>
        <v/>
      </c>
      <c r="K77" s="84" t="str">
        <f>IF(J77="","",MAX(J77-K78, 0))</f>
        <v/>
      </c>
      <c r="L77" s="105"/>
      <c r="M77" s="105" t="str">
        <f>M75</f>
        <v/>
      </c>
      <c r="N77" s="85" t="str">
        <f>IF(M77="","",M77/2)</f>
        <v/>
      </c>
    </row>
    <row r="78" spans="2:14" s="38" customFormat="1" x14ac:dyDescent="0.2">
      <c r="B78" s="46"/>
      <c r="C78" s="75" t="str">
        <f t="shared" si="1"/>
        <v/>
      </c>
      <c r="D78" s="106"/>
      <c r="E78" s="48"/>
      <c r="F78" s="79">
        <f t="shared" si="11"/>
        <v>1</v>
      </c>
      <c r="G78" s="80" t="e">
        <f t="shared" si="12"/>
        <v>#VALUE!</v>
      </c>
      <c r="H78" s="81" t="str">
        <f>IF(H77="","",H77-K77-N77)</f>
        <v/>
      </c>
      <c r="I78" s="107"/>
      <c r="J78" s="105"/>
      <c r="K78" s="84" t="str">
        <f>IF(E78="","",MAX((E78-E79) * (E78*H77 + E78*H79 + 2*E77*H79) / (E77*E78 + E78*E79 + 2*E77*E79), 0))</f>
        <v/>
      </c>
      <c r="L78" s="105"/>
      <c r="M78" s="105"/>
      <c r="N78" s="85" t="str">
        <f>IF(M77="","",M77/2)</f>
        <v/>
      </c>
    </row>
    <row r="79" spans="2:14" s="38" customFormat="1" x14ac:dyDescent="0.2">
      <c r="B79" s="46"/>
      <c r="C79" s="75" t="str">
        <f t="shared" si="1"/>
        <v/>
      </c>
      <c r="D79" s="106">
        <f>B80</f>
        <v>0</v>
      </c>
      <c r="E79" s="48"/>
      <c r="F79" s="79">
        <f t="shared" si="11"/>
        <v>1</v>
      </c>
      <c r="G79" s="80" t="e">
        <f t="shared" si="12"/>
        <v>#VALUE!</v>
      </c>
      <c r="H79" s="47"/>
      <c r="I79" s="107" t="str">
        <f>IF(E83="","",(H79+H83)*(E79-E83)/(E79+E83))</f>
        <v/>
      </c>
      <c r="J79" s="105" t="str">
        <f>IF(E81="","",MAX( H79 + 3*H83 - (3*E83 + E81) *  (E81*H79 + E81*H83 + 2*E79*H83) / (E79*E81 + E81*E83 + 2*E79*E83), 0))</f>
        <v/>
      </c>
      <c r="K79" s="84" t="str">
        <f>IF(J79="","",MAX(J79-K80, 0))</f>
        <v/>
      </c>
      <c r="L79" s="105" t="str">
        <f>IF(E83="","",MAX(2*(E83*H79 - E79*H83)/(E79+E83), 0))</f>
        <v/>
      </c>
      <c r="M79" s="105" t="str">
        <f>IF(J81="","",MAX( (H79-H83 - J79 - J81)/2, 0))</f>
        <v/>
      </c>
      <c r="N79" s="85" t="str">
        <f>IF(M79="","",M79/2)</f>
        <v/>
      </c>
    </row>
    <row r="80" spans="2:14" s="38" customFormat="1" x14ac:dyDescent="0.2">
      <c r="B80" s="46"/>
      <c r="C80" s="75" t="str">
        <f t="shared" si="1"/>
        <v/>
      </c>
      <c r="D80" s="106"/>
      <c r="E80" s="48"/>
      <c r="F80" s="79">
        <f t="shared" si="11"/>
        <v>1</v>
      </c>
      <c r="G80" s="80" t="e">
        <f t="shared" si="12"/>
        <v>#VALUE!</v>
      </c>
      <c r="H80" s="81" t="str">
        <f>IF(K79="","",H79-K79-N79)</f>
        <v/>
      </c>
      <c r="I80" s="107"/>
      <c r="J80" s="105"/>
      <c r="K80" s="84" t="str">
        <f>IF(E80="","",MAX((E80-E81) * (E80*H79 + E80*H81 + 2*E79*H81) / (E79*E80 + E80*E81 + 2*E79*E81), 0))</f>
        <v/>
      </c>
      <c r="L80" s="105"/>
      <c r="M80" s="105"/>
      <c r="N80" s="85" t="str">
        <f>IF(M79="","",M79/2)</f>
        <v/>
      </c>
    </row>
    <row r="81" spans="2:14" s="38" customFormat="1" x14ac:dyDescent="0.2">
      <c r="B81" s="46"/>
      <c r="C81" s="75" t="str">
        <f t="shared" si="1"/>
        <v/>
      </c>
      <c r="D81" s="106">
        <f>B82</f>
        <v>0</v>
      </c>
      <c r="E81" s="48"/>
      <c r="F81" s="79">
        <f t="shared" si="11"/>
        <v>1</v>
      </c>
      <c r="G81" s="80" t="e">
        <f t="shared" si="12"/>
        <v>#VALUE!</v>
      </c>
      <c r="H81" s="81" t="str">
        <f>IF(J79="","",H79-J79-M79)</f>
        <v/>
      </c>
      <c r="I81" s="107"/>
      <c r="J81" s="105" t="str">
        <f>IF(E81="","",MAX((E81-E83) * (E81*H79 + E81*H83 + 2*E79*H83) / (E79*E81 + E81*E83 + 2*E79*E83), 0))</f>
        <v/>
      </c>
      <c r="K81" s="84" t="str">
        <f>IF(J81="","",MAX(J81-K82, 0))</f>
        <v/>
      </c>
      <c r="L81" s="105"/>
      <c r="M81" s="105" t="str">
        <f>M79</f>
        <v/>
      </c>
      <c r="N81" s="85" t="str">
        <f>IF(M81="","",M81/2)</f>
        <v/>
      </c>
    </row>
    <row r="82" spans="2:14" s="38" customFormat="1" x14ac:dyDescent="0.2">
      <c r="B82" s="46"/>
      <c r="C82" s="75" t="str">
        <f t="shared" si="1"/>
        <v/>
      </c>
      <c r="D82" s="106"/>
      <c r="E82" s="48"/>
      <c r="F82" s="79">
        <f t="shared" si="11"/>
        <v>1</v>
      </c>
      <c r="G82" s="80" t="e">
        <f t="shared" si="12"/>
        <v>#VALUE!</v>
      </c>
      <c r="H82" s="81" t="str">
        <f>IF(H81="","",H81-K81-N81)</f>
        <v/>
      </c>
      <c r="I82" s="107"/>
      <c r="J82" s="105"/>
      <c r="K82" s="84" t="str">
        <f>IF(E82="","",MAX((E82-E83) * (E82*H81 + E82*H83 + 2*E81*H83) / (E81*E82 + E82*E83 + 2*E81*E83), 0))</f>
        <v/>
      </c>
      <c r="L82" s="105"/>
      <c r="M82" s="105"/>
      <c r="N82" s="85" t="str">
        <f>IF(M81="","",M81/2)</f>
        <v/>
      </c>
    </row>
    <row r="83" spans="2:14" s="38" customFormat="1" x14ac:dyDescent="0.2">
      <c r="B83" s="46"/>
      <c r="C83" s="75" t="str">
        <f t="shared" si="1"/>
        <v/>
      </c>
      <c r="D83" s="106">
        <f>B84</f>
        <v>0</v>
      </c>
      <c r="E83" s="48"/>
      <c r="F83" s="79">
        <f t="shared" si="11"/>
        <v>1</v>
      </c>
      <c r="G83" s="80" t="e">
        <f t="shared" si="12"/>
        <v>#VALUE!</v>
      </c>
      <c r="H83" s="47"/>
      <c r="I83" s="107" t="str">
        <f>IF(E87="","",(H83+H87)*(E83-E87)/(E83+E87))</f>
        <v/>
      </c>
      <c r="J83" s="105" t="str">
        <f>IF(E85="","",MAX( H83 + 3*H87 - (3*E87 + E85) *  (E85*H83 + E85*H87 + 2*E83*H87) / (E83*E85 + E85*E87 + 2*E83*E87), 0))</f>
        <v/>
      </c>
      <c r="K83" s="84" t="str">
        <f>IF(J83="","",MAX(J83-K84, 0))</f>
        <v/>
      </c>
      <c r="L83" s="105" t="str">
        <f>IF(E87="","",MAX(2*(E87*H83 - E83*H87)/(E83+E87), 0))</f>
        <v/>
      </c>
      <c r="M83" s="105" t="str">
        <f>IF(J85="","",MAX( (H83-H87 - J83 - J85)/2, 0))</f>
        <v/>
      </c>
      <c r="N83" s="85" t="str">
        <f>IF(M83="","",M83/2)</f>
        <v/>
      </c>
    </row>
    <row r="84" spans="2:14" s="38" customFormat="1" x14ac:dyDescent="0.2">
      <c r="B84" s="46"/>
      <c r="C84" s="75" t="str">
        <f t="shared" si="1"/>
        <v/>
      </c>
      <c r="D84" s="106"/>
      <c r="E84" s="48"/>
      <c r="F84" s="79">
        <f t="shared" si="11"/>
        <v>1</v>
      </c>
      <c r="G84" s="80" t="e">
        <f t="shared" si="12"/>
        <v>#VALUE!</v>
      </c>
      <c r="H84" s="81" t="str">
        <f>IF(K83="","",H83-K83-N83)</f>
        <v/>
      </c>
      <c r="I84" s="107"/>
      <c r="J84" s="105"/>
      <c r="K84" s="84" t="str">
        <f>IF(E84="","",MAX((E84-E85) * (E84*H83 + E84*H85 + 2*E83*H85) / (E83*E84 + E84*E85 + 2*E83*E85), 0))</f>
        <v/>
      </c>
      <c r="L84" s="105"/>
      <c r="M84" s="105"/>
      <c r="N84" s="85" t="str">
        <f>IF(M83="","",M83/2)</f>
        <v/>
      </c>
    </row>
    <row r="85" spans="2:14" s="38" customFormat="1" x14ac:dyDescent="0.2">
      <c r="B85" s="46"/>
      <c r="C85" s="75" t="str">
        <f t="shared" si="1"/>
        <v/>
      </c>
      <c r="D85" s="106">
        <f>B86</f>
        <v>0</v>
      </c>
      <c r="E85" s="48"/>
      <c r="F85" s="79">
        <f t="shared" si="11"/>
        <v>1</v>
      </c>
      <c r="G85" s="80" t="e">
        <f t="shared" si="12"/>
        <v>#VALUE!</v>
      </c>
      <c r="H85" s="81" t="str">
        <f>IF(J83="","",H83-J83-M83)</f>
        <v/>
      </c>
      <c r="I85" s="107"/>
      <c r="J85" s="105" t="str">
        <f>IF(E85="","",MAX((E85-E87) * (E85*H83 + E85*H87 + 2*E83*H87) / (E83*E85 + E85*E87 + 2*E83*E87), 0))</f>
        <v/>
      </c>
      <c r="K85" s="84" t="str">
        <f>IF(J85="","",MAX(J85-K86, 0))</f>
        <v/>
      </c>
      <c r="L85" s="105"/>
      <c r="M85" s="105" t="str">
        <f>M83</f>
        <v/>
      </c>
      <c r="N85" s="85" t="str">
        <f>IF(M85="","",M85/2)</f>
        <v/>
      </c>
    </row>
    <row r="86" spans="2:14" s="38" customFormat="1" x14ac:dyDescent="0.2">
      <c r="B86" s="46"/>
      <c r="C86" s="75" t="str">
        <f t="shared" si="1"/>
        <v/>
      </c>
      <c r="D86" s="106"/>
      <c r="E86" s="48"/>
      <c r="F86" s="79">
        <f t="shared" si="11"/>
        <v>1</v>
      </c>
      <c r="G86" s="80" t="e">
        <f t="shared" si="12"/>
        <v>#VALUE!</v>
      </c>
      <c r="H86" s="81" t="str">
        <f>IF(H85="","",H85-K85-N85)</f>
        <v/>
      </c>
      <c r="I86" s="107"/>
      <c r="J86" s="105"/>
      <c r="K86" s="84" t="str">
        <f>IF(E86="","",MAX((E86-E87) * (E86*H85 + E86*H87 + 2*E85*H87) / (E85*E86 + E86*E87 + 2*E85*E87), 0))</f>
        <v/>
      </c>
      <c r="L86" s="105"/>
      <c r="M86" s="105"/>
      <c r="N86" s="85" t="str">
        <f>IF(M85="","",M85/2)</f>
        <v/>
      </c>
    </row>
    <row r="87" spans="2:14" s="38" customFormat="1" x14ac:dyDescent="0.2">
      <c r="B87" s="46"/>
      <c r="C87" s="75" t="str">
        <f t="shared" si="1"/>
        <v/>
      </c>
      <c r="D87" s="106">
        <f>B88</f>
        <v>0</v>
      </c>
      <c r="E87" s="48"/>
      <c r="F87" s="79">
        <f t="shared" si="11"/>
        <v>1</v>
      </c>
      <c r="G87" s="80" t="e">
        <f t="shared" si="12"/>
        <v>#VALUE!</v>
      </c>
      <c r="H87" s="47"/>
      <c r="I87" s="107" t="str">
        <f>IF(E91="","",(H87+H91)*(E87-E91)/(E87+E91))</f>
        <v/>
      </c>
      <c r="J87" s="105" t="str">
        <f>IF(E89="","",MAX( H87 + 3*H91 - (3*E91 + E89) *  (E89*H87 + E89*H91 + 2*E87*H91) / (E87*E89 + E89*E91 + 2*E87*E91), 0))</f>
        <v/>
      </c>
      <c r="K87" s="84" t="str">
        <f>IF(J87="","",MAX(J87-K88, 0))</f>
        <v/>
      </c>
      <c r="L87" s="105" t="str">
        <f>IF(E91="","",MAX(2*(E91*H87 - E87*H91)/(E87+E91), 0))</f>
        <v/>
      </c>
      <c r="M87" s="105" t="str">
        <f>IF(J89="","",MAX( (H87-H91 - J87 - J89)/2, 0))</f>
        <v/>
      </c>
      <c r="N87" s="85" t="str">
        <f>IF(M87="","",M87/2)</f>
        <v/>
      </c>
    </row>
    <row r="88" spans="2:14" s="38" customFormat="1" x14ac:dyDescent="0.2">
      <c r="B88" s="46"/>
      <c r="C88" s="75" t="str">
        <f t="shared" si="1"/>
        <v/>
      </c>
      <c r="D88" s="106"/>
      <c r="E88" s="48"/>
      <c r="F88" s="79">
        <f t="shared" si="11"/>
        <v>1</v>
      </c>
      <c r="G88" s="80" t="e">
        <f t="shared" si="12"/>
        <v>#VALUE!</v>
      </c>
      <c r="H88" s="81" t="str">
        <f>IF(K87="","",H87-K87-N87)</f>
        <v/>
      </c>
      <c r="I88" s="107"/>
      <c r="J88" s="105"/>
      <c r="K88" s="84" t="str">
        <f>IF(E88="","",MAX((E88-E89) * (E88*H87 + E88*H89 + 2*E87*H89) / (E87*E88 + E88*E89 + 2*E87*E89), 0))</f>
        <v/>
      </c>
      <c r="L88" s="105"/>
      <c r="M88" s="105"/>
      <c r="N88" s="85" t="str">
        <f>IF(M87="","",M87/2)</f>
        <v/>
      </c>
    </row>
    <row r="89" spans="2:14" s="38" customFormat="1" x14ac:dyDescent="0.2">
      <c r="B89" s="46"/>
      <c r="C89" s="75" t="str">
        <f t="shared" si="1"/>
        <v/>
      </c>
      <c r="D89" s="106">
        <f>B90</f>
        <v>0</v>
      </c>
      <c r="E89" s="48"/>
      <c r="F89" s="79">
        <f t="shared" si="11"/>
        <v>1</v>
      </c>
      <c r="G89" s="80" t="e">
        <f t="shared" si="12"/>
        <v>#VALUE!</v>
      </c>
      <c r="H89" s="81" t="str">
        <f>IF(J87="","",H87-J87-M87)</f>
        <v/>
      </c>
      <c r="I89" s="107"/>
      <c r="J89" s="105" t="str">
        <f>IF(E89="","",MAX((E89-E91) * (E89*H87 + E89*H91 + 2*E87*H91) / (E87*E89 + E89*E91 + 2*E87*E91), 0))</f>
        <v/>
      </c>
      <c r="K89" s="84" t="str">
        <f>IF(J89="","",MAX(J89-K90, 0))</f>
        <v/>
      </c>
      <c r="L89" s="105"/>
      <c r="M89" s="105" t="str">
        <f>M87</f>
        <v/>
      </c>
      <c r="N89" s="85" t="str">
        <f>IF(M89="","",M89/2)</f>
        <v/>
      </c>
    </row>
    <row r="90" spans="2:14" s="38" customFormat="1" x14ac:dyDescent="0.2">
      <c r="B90" s="46"/>
      <c r="C90" s="75" t="str">
        <f t="shared" si="1"/>
        <v/>
      </c>
      <c r="D90" s="106"/>
      <c r="E90" s="48"/>
      <c r="F90" s="79">
        <f t="shared" si="11"/>
        <v>1</v>
      </c>
      <c r="G90" s="80" t="e">
        <f t="shared" si="12"/>
        <v>#VALUE!</v>
      </c>
      <c r="H90" s="81" t="str">
        <f>IF(H89="","",H89-K89-N89)</f>
        <v/>
      </c>
      <c r="I90" s="107"/>
      <c r="J90" s="105"/>
      <c r="K90" s="84" t="str">
        <f>IF(E90="","",MAX((E90-E91) * (E90*H89 + E90*H91 + 2*E89*H91) / (E89*E90 + E90*E91 + 2*E89*E91), 0))</f>
        <v/>
      </c>
      <c r="L90" s="105"/>
      <c r="M90" s="105"/>
      <c r="N90" s="85" t="str">
        <f>IF(M89="","",M89/2)</f>
        <v/>
      </c>
    </row>
    <row r="91" spans="2:14" s="38" customFormat="1" x14ac:dyDescent="0.2">
      <c r="B91" s="46"/>
      <c r="C91" s="75" t="str">
        <f t="shared" si="1"/>
        <v/>
      </c>
      <c r="D91" s="106">
        <f>B92</f>
        <v>0</v>
      </c>
      <c r="E91" s="48"/>
      <c r="F91" s="79">
        <f t="shared" ref="F91:F99" si="13">EXP(-$R$25* (B91^$R$26))</f>
        <v>1</v>
      </c>
      <c r="G91" s="80" t="e">
        <f t="shared" ref="G91:G99" si="14">EXP(-$R$37* (B91^$R$38))</f>
        <v>#VALUE!</v>
      </c>
      <c r="H91" s="47"/>
      <c r="I91" s="107" t="str">
        <f>IF(E95="","",(H91+H95)*(E91-E95)/(E91+E95))</f>
        <v/>
      </c>
      <c r="J91" s="105" t="str">
        <f>IF(E93="","",MAX( H91 + 3*H95 - (3*E95 + E93) *  (E93*H91 + E93*H95 + 2*E91*H95) / (E91*E93 + E93*E95 + 2*E91*E95), 0))</f>
        <v/>
      </c>
      <c r="K91" s="84" t="str">
        <f>IF(J91="","",MAX(J91-K92, 0))</f>
        <v/>
      </c>
      <c r="L91" s="105" t="str">
        <f>IF(E95="","",MAX(2*(E95*H91 - E91*H95)/(E91+E95), 0))</f>
        <v/>
      </c>
      <c r="M91" s="105" t="str">
        <f>IF(J93="","",MAX( (H91-H95 - J91 - J93)/2, 0))</f>
        <v/>
      </c>
      <c r="N91" s="85" t="str">
        <f>IF(M91="","",M91/2)</f>
        <v/>
      </c>
    </row>
    <row r="92" spans="2:14" s="38" customFormat="1" x14ac:dyDescent="0.2">
      <c r="B92" s="46"/>
      <c r="C92" s="75" t="str">
        <f t="shared" si="1"/>
        <v/>
      </c>
      <c r="D92" s="106"/>
      <c r="E92" s="48"/>
      <c r="F92" s="79">
        <f t="shared" si="13"/>
        <v>1</v>
      </c>
      <c r="G92" s="80" t="e">
        <f t="shared" si="14"/>
        <v>#VALUE!</v>
      </c>
      <c r="H92" s="81" t="str">
        <f>IF(K91="","",H91-K91-N91)</f>
        <v/>
      </c>
      <c r="I92" s="107"/>
      <c r="J92" s="105"/>
      <c r="K92" s="84" t="str">
        <f>IF(E92="","",MAX((E92-E93) * (E92*H91 + E92*H93 + 2*E91*H93) / (E91*E92 + E92*E93 + 2*E91*E93), 0))</f>
        <v/>
      </c>
      <c r="L92" s="105"/>
      <c r="M92" s="105"/>
      <c r="N92" s="85" t="str">
        <f>IF(M91="","",M91/2)</f>
        <v/>
      </c>
    </row>
    <row r="93" spans="2:14" s="38" customFormat="1" x14ac:dyDescent="0.2">
      <c r="B93" s="46"/>
      <c r="C93" s="75" t="str">
        <f t="shared" si="1"/>
        <v/>
      </c>
      <c r="D93" s="106">
        <f>B94</f>
        <v>0</v>
      </c>
      <c r="E93" s="48"/>
      <c r="F93" s="79">
        <f t="shared" si="13"/>
        <v>1</v>
      </c>
      <c r="G93" s="80" t="e">
        <f t="shared" si="14"/>
        <v>#VALUE!</v>
      </c>
      <c r="H93" s="81" t="str">
        <f>IF(J91="","",H91-J91-M91)</f>
        <v/>
      </c>
      <c r="I93" s="107"/>
      <c r="J93" s="105" t="str">
        <f>IF(E93="","",MAX((E93-E95) * (E93*H91 + E93*H95 + 2*E91*H95) / (E91*E93 + E93*E95 + 2*E91*E95), 0))</f>
        <v/>
      </c>
      <c r="K93" s="84" t="str">
        <f>IF(J93="","",MAX(J93-K94, 0))</f>
        <v/>
      </c>
      <c r="L93" s="105"/>
      <c r="M93" s="105" t="str">
        <f>M91</f>
        <v/>
      </c>
      <c r="N93" s="85" t="str">
        <f>IF(M93="","",M93/2)</f>
        <v/>
      </c>
    </row>
    <row r="94" spans="2:14" s="38" customFormat="1" x14ac:dyDescent="0.2">
      <c r="B94" s="46"/>
      <c r="C94" s="75" t="str">
        <f t="shared" si="1"/>
        <v/>
      </c>
      <c r="D94" s="106"/>
      <c r="E94" s="48"/>
      <c r="F94" s="79">
        <f t="shared" si="13"/>
        <v>1</v>
      </c>
      <c r="G94" s="80" t="e">
        <f t="shared" si="14"/>
        <v>#VALUE!</v>
      </c>
      <c r="H94" s="81" t="str">
        <f>IF(H93="","",H93-K93-N93)</f>
        <v/>
      </c>
      <c r="I94" s="107"/>
      <c r="J94" s="105"/>
      <c r="K94" s="84" t="str">
        <f>IF(E94="","",MAX((E94-E95) * (E94*H93 + E94*H95 + 2*E93*H95) / (E93*E94 + E94*E95 + 2*E93*E95), 0))</f>
        <v/>
      </c>
      <c r="L94" s="105"/>
      <c r="M94" s="105"/>
      <c r="N94" s="85" t="str">
        <f>IF(M93="","",M93/2)</f>
        <v/>
      </c>
    </row>
    <row r="95" spans="2:14" s="38" customFormat="1" x14ac:dyDescent="0.2">
      <c r="B95" s="46"/>
      <c r="C95" s="75" t="str">
        <f t="shared" si="1"/>
        <v/>
      </c>
      <c r="D95" s="106">
        <f>B96</f>
        <v>0</v>
      </c>
      <c r="E95" s="48"/>
      <c r="F95" s="79">
        <f t="shared" si="13"/>
        <v>1</v>
      </c>
      <c r="G95" s="80" t="e">
        <f t="shared" si="14"/>
        <v>#VALUE!</v>
      </c>
      <c r="H95" s="47"/>
      <c r="I95" s="107" t="str">
        <f>IF(E99="","",(H95+H99)*(E95-E99)/(E95+E99))</f>
        <v/>
      </c>
      <c r="J95" s="105" t="str">
        <f>IF(E97="","",MAX( H95 + 3*H99 - (3*E99 + E97) *  (E97*H95 + E97*H99 + 2*E95*H99) / (E95*E97 + E97*E99 + 2*E95*E99), 0))</f>
        <v/>
      </c>
      <c r="K95" s="84" t="str">
        <f>IF(J95="","",MAX(J95-K96, 0))</f>
        <v/>
      </c>
      <c r="L95" s="105" t="str">
        <f>IF(E99="","",MAX(2*(E99*H95 - E95*H99)/(E95+E99), 0))</f>
        <v/>
      </c>
      <c r="M95" s="105" t="str">
        <f>IF(J97="","",MAX( (H95-H99 - J95 - J97)/2, 0))</f>
        <v/>
      </c>
      <c r="N95" s="85" t="str">
        <f>IF(M95="","",M95/2)</f>
        <v/>
      </c>
    </row>
    <row r="96" spans="2:14" s="38" customFormat="1" x14ac:dyDescent="0.2">
      <c r="B96" s="46"/>
      <c r="C96" s="75" t="str">
        <f t="shared" si="1"/>
        <v/>
      </c>
      <c r="D96" s="106"/>
      <c r="E96" s="48"/>
      <c r="F96" s="79">
        <f t="shared" si="13"/>
        <v>1</v>
      </c>
      <c r="G96" s="80" t="e">
        <f t="shared" si="14"/>
        <v>#VALUE!</v>
      </c>
      <c r="H96" s="81" t="str">
        <f>IF(K95="","",H95-K95-N95)</f>
        <v/>
      </c>
      <c r="I96" s="107"/>
      <c r="J96" s="105"/>
      <c r="K96" s="86" t="str">
        <f>IF(E96="","",MAX((E96-E97) * (E96*H95 + E96*H97 + 2*E95*H97) / (E95*E96 + E96*E97 + 2*E95*E97), 0))</f>
        <v/>
      </c>
      <c r="L96" s="105"/>
      <c r="M96" s="105"/>
      <c r="N96" s="85" t="str">
        <f>IF(M95="","",M95/2)</f>
        <v/>
      </c>
    </row>
    <row r="97" spans="2:14" s="38" customFormat="1" x14ac:dyDescent="0.2">
      <c r="B97" s="46"/>
      <c r="C97" s="75" t="str">
        <f t="shared" si="1"/>
        <v/>
      </c>
      <c r="D97" s="106">
        <f>B98</f>
        <v>0</v>
      </c>
      <c r="E97" s="48"/>
      <c r="F97" s="79">
        <f t="shared" si="13"/>
        <v>1</v>
      </c>
      <c r="G97" s="80" t="e">
        <f t="shared" si="14"/>
        <v>#VALUE!</v>
      </c>
      <c r="H97" s="81" t="str">
        <f>IF(J95="","",H95-J95-M95)</f>
        <v/>
      </c>
      <c r="I97" s="107"/>
      <c r="J97" s="105" t="str">
        <f>IF(E97="","",MAX((E97-E99) * (E97*H95 + E97*H99 + 2*E95*H99) / (E95*E97 + E97*E99 + 2*E95*E99), 0))</f>
        <v/>
      </c>
      <c r="K97" s="84" t="str">
        <f>IF(J97="","",MAX(J97-K98, 0))</f>
        <v/>
      </c>
      <c r="L97" s="105"/>
      <c r="M97" s="105" t="str">
        <f>M95</f>
        <v/>
      </c>
      <c r="N97" s="85" t="str">
        <f>IF(M97="","",M97/2)</f>
        <v/>
      </c>
    </row>
    <row r="98" spans="2:14" s="38" customFormat="1" x14ac:dyDescent="0.2">
      <c r="B98" s="46"/>
      <c r="C98" s="75" t="str">
        <f t="shared" si="1"/>
        <v/>
      </c>
      <c r="D98" s="106"/>
      <c r="E98" s="48"/>
      <c r="F98" s="79">
        <f t="shared" si="13"/>
        <v>1</v>
      </c>
      <c r="G98" s="80" t="e">
        <f t="shared" si="14"/>
        <v>#VALUE!</v>
      </c>
      <c r="H98" s="81" t="str">
        <f>IF(H97="","",H97-K97-N97)</f>
        <v/>
      </c>
      <c r="I98" s="107"/>
      <c r="J98" s="105"/>
      <c r="K98" s="84" t="str">
        <f>IF(E98="","",MAX((E98-E99) * (E98*H97 + E98*H99 + 2*E97*H99) / (E97*E98 + E98*E99 + 2*E97*E99), 0))</f>
        <v/>
      </c>
      <c r="L98" s="105"/>
      <c r="M98" s="105"/>
      <c r="N98" s="85" t="str">
        <f>IF(M97="","",M97/2)</f>
        <v/>
      </c>
    </row>
    <row r="99" spans="2:14" s="65" customFormat="1" ht="13.5" thickBot="1" x14ac:dyDescent="0.25">
      <c r="B99" s="66"/>
      <c r="C99" s="76"/>
      <c r="D99" s="76"/>
      <c r="E99" s="67"/>
      <c r="F99" s="79">
        <f t="shared" si="13"/>
        <v>1</v>
      </c>
      <c r="G99" s="80" t="e">
        <f t="shared" si="14"/>
        <v>#VALUE!</v>
      </c>
      <c r="H99" s="68"/>
      <c r="I99" s="87"/>
      <c r="J99" s="84"/>
      <c r="K99" s="84"/>
      <c r="L99" s="84"/>
      <c r="M99" s="84"/>
      <c r="N99" s="88"/>
    </row>
    <row r="100" spans="2:14" x14ac:dyDescent="0.2">
      <c r="B100" s="70"/>
      <c r="C100" s="70"/>
      <c r="D100" s="70"/>
      <c r="E100" s="70"/>
      <c r="F100" s="71"/>
      <c r="G100" s="71"/>
      <c r="H100" s="70"/>
      <c r="I100" s="89"/>
      <c r="J100" s="90"/>
      <c r="K100" s="91"/>
      <c r="L100" s="89"/>
      <c r="M100" s="90"/>
      <c r="N100" s="91"/>
    </row>
    <row r="101" spans="2:14" ht="13.5" thickBot="1" x14ac:dyDescent="0.25">
      <c r="B101" s="71"/>
      <c r="C101" s="71"/>
      <c r="D101" s="71"/>
      <c r="E101" s="72"/>
      <c r="F101" s="71"/>
      <c r="G101" s="71"/>
      <c r="H101" s="60" t="s">
        <v>0</v>
      </c>
      <c r="I101" s="92">
        <f t="shared" ref="I101:N101" si="15">SUM(I3:I98)</f>
        <v>78.043407142953953</v>
      </c>
      <c r="J101" s="93">
        <f t="shared" si="15"/>
        <v>77.724686316999509</v>
      </c>
      <c r="K101" s="94">
        <f t="shared" si="15"/>
        <v>77.724686316999524</v>
      </c>
      <c r="L101" s="92">
        <f t="shared" si="15"/>
        <v>9307.9565928570464</v>
      </c>
      <c r="M101" s="93">
        <f t="shared" si="15"/>
        <v>9308.2753136829997</v>
      </c>
      <c r="N101" s="94">
        <f t="shared" si="15"/>
        <v>9308.2753136829997</v>
      </c>
    </row>
    <row r="102" spans="2:14" x14ac:dyDescent="0.2">
      <c r="B102" s="71"/>
      <c r="C102" s="71"/>
      <c r="D102" s="71"/>
      <c r="E102" s="71"/>
      <c r="F102" s="71"/>
      <c r="G102" s="71"/>
      <c r="H102" s="71"/>
      <c r="I102" s="73"/>
      <c r="J102" s="73"/>
      <c r="K102" s="73"/>
      <c r="L102" s="73"/>
      <c r="M102" s="73"/>
      <c r="N102" s="73"/>
    </row>
    <row r="103" spans="2:14" x14ac:dyDescent="0.2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</row>
    <row r="104" spans="2:14" x14ac:dyDescent="0.2"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</row>
    <row r="105" spans="2:14" x14ac:dyDescent="0.2">
      <c r="B105" s="71"/>
      <c r="C105" s="71"/>
      <c r="D105" s="71"/>
      <c r="E105" s="71"/>
      <c r="F105" s="71"/>
      <c r="G105" s="71"/>
      <c r="H105" s="71"/>
      <c r="I105" s="71"/>
      <c r="J105" s="74"/>
      <c r="K105" s="71"/>
      <c r="L105" s="71"/>
      <c r="M105" s="71"/>
      <c r="N105" s="71"/>
    </row>
    <row r="106" spans="2:14" x14ac:dyDescent="0.2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</row>
    <row r="107" spans="2:14" x14ac:dyDescent="0.2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</row>
    <row r="108" spans="2:14" x14ac:dyDescent="0.2">
      <c r="B108" s="71"/>
      <c r="C108" s="74"/>
      <c r="D108" s="74"/>
      <c r="E108" s="71"/>
      <c r="F108" s="71"/>
      <c r="G108" s="71"/>
      <c r="H108" s="71"/>
      <c r="I108" s="71"/>
      <c r="J108" s="71"/>
      <c r="K108" s="71"/>
      <c r="L108" s="71"/>
      <c r="M108" s="71"/>
      <c r="N108" s="71"/>
    </row>
    <row r="109" spans="2:14" x14ac:dyDescent="0.2">
      <c r="B109" s="71"/>
      <c r="C109" s="74"/>
      <c r="D109" s="74"/>
      <c r="E109" s="71"/>
      <c r="F109" s="71"/>
      <c r="G109" s="71"/>
      <c r="H109" s="71"/>
      <c r="I109" s="71"/>
      <c r="J109" s="71"/>
      <c r="K109" s="71"/>
      <c r="L109" s="71"/>
      <c r="M109" s="71"/>
      <c r="N109" s="71"/>
    </row>
    <row r="110" spans="2:14" x14ac:dyDescent="0.2">
      <c r="B110" s="71"/>
      <c r="C110" s="74"/>
      <c r="D110" s="74"/>
      <c r="E110" s="71"/>
      <c r="F110" s="71"/>
      <c r="G110" s="71"/>
      <c r="H110" s="71"/>
      <c r="I110" s="71"/>
      <c r="J110" s="71"/>
      <c r="K110" s="71"/>
      <c r="L110" s="71"/>
      <c r="M110" s="71"/>
      <c r="N110" s="71"/>
    </row>
    <row r="111" spans="2:14" x14ac:dyDescent="0.2">
      <c r="B111" s="71"/>
      <c r="C111" s="74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</row>
    <row r="112" spans="2:14" x14ac:dyDescent="0.2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</row>
    <row r="113" spans="2:14" x14ac:dyDescent="0.2"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</row>
    <row r="114" spans="2:14" x14ac:dyDescent="0.2"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</row>
    <row r="115" spans="2:14" x14ac:dyDescent="0.2"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</row>
    <row r="116" spans="2:14" x14ac:dyDescent="0.2"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</row>
    <row r="117" spans="2:14" x14ac:dyDescent="0.2"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</row>
    <row r="118" spans="2:14" x14ac:dyDescent="0.2"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</row>
    <row r="119" spans="2:14" x14ac:dyDescent="0.2"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</row>
    <row r="120" spans="2:14" x14ac:dyDescent="0.2"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</row>
    <row r="121" spans="2:14" x14ac:dyDescent="0.2"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</row>
    <row r="122" spans="2:14" x14ac:dyDescent="0.2"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</row>
    <row r="123" spans="2:14" x14ac:dyDescent="0.2"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</row>
    <row r="124" spans="2:14" x14ac:dyDescent="0.2"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</row>
    <row r="125" spans="2:14" x14ac:dyDescent="0.2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</row>
    <row r="126" spans="2:14" x14ac:dyDescent="0.2"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</row>
    <row r="127" spans="2:14" x14ac:dyDescent="0.2"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</row>
    <row r="128" spans="2:14" x14ac:dyDescent="0.2"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</row>
    <row r="129" spans="2:14" x14ac:dyDescent="0.2"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</row>
    <row r="130" spans="2:14" x14ac:dyDescent="0.2"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</row>
    <row r="131" spans="2:14" x14ac:dyDescent="0.2"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</row>
    <row r="132" spans="2:14" x14ac:dyDescent="0.2"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</row>
    <row r="133" spans="2:14" x14ac:dyDescent="0.2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</row>
    <row r="134" spans="2:14" x14ac:dyDescent="0.2"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</row>
    <row r="135" spans="2:14" x14ac:dyDescent="0.2"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</row>
    <row r="136" spans="2:14" x14ac:dyDescent="0.2"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</row>
    <row r="137" spans="2:14" x14ac:dyDescent="0.2"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</row>
    <row r="138" spans="2:14" x14ac:dyDescent="0.2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</row>
  </sheetData>
  <mergeCells count="195">
    <mergeCell ref="D87:D88"/>
    <mergeCell ref="I87:I90"/>
    <mergeCell ref="J87:J88"/>
    <mergeCell ref="L87:L90"/>
    <mergeCell ref="M87:M88"/>
    <mergeCell ref="D89:D90"/>
    <mergeCell ref="J89:J90"/>
    <mergeCell ref="M89:M90"/>
    <mergeCell ref="D83:D84"/>
    <mergeCell ref="I83:I86"/>
    <mergeCell ref="J83:J84"/>
    <mergeCell ref="L83:L86"/>
    <mergeCell ref="M83:M84"/>
    <mergeCell ref="D85:D86"/>
    <mergeCell ref="J85:J86"/>
    <mergeCell ref="M85:M86"/>
    <mergeCell ref="D79:D80"/>
    <mergeCell ref="I79:I82"/>
    <mergeCell ref="J79:J80"/>
    <mergeCell ref="L79:L82"/>
    <mergeCell ref="M79:M80"/>
    <mergeCell ref="D81:D82"/>
    <mergeCell ref="J81:J82"/>
    <mergeCell ref="M81:M82"/>
    <mergeCell ref="D75:D76"/>
    <mergeCell ref="I75:I78"/>
    <mergeCell ref="J75:J76"/>
    <mergeCell ref="L75:L78"/>
    <mergeCell ref="M75:M76"/>
    <mergeCell ref="D77:D78"/>
    <mergeCell ref="J77:J78"/>
    <mergeCell ref="M77:M78"/>
    <mergeCell ref="D63:D64"/>
    <mergeCell ref="I63:I66"/>
    <mergeCell ref="J63:J64"/>
    <mergeCell ref="L63:L66"/>
    <mergeCell ref="M63:M64"/>
    <mergeCell ref="D65:D66"/>
    <mergeCell ref="J65:J66"/>
    <mergeCell ref="M65:M66"/>
    <mergeCell ref="D59:D60"/>
    <mergeCell ref="I59:I62"/>
    <mergeCell ref="J59:J60"/>
    <mergeCell ref="L59:L62"/>
    <mergeCell ref="M59:M60"/>
    <mergeCell ref="D61:D62"/>
    <mergeCell ref="J61:J62"/>
    <mergeCell ref="M61:M62"/>
    <mergeCell ref="D55:D56"/>
    <mergeCell ref="I55:I58"/>
    <mergeCell ref="J55:J56"/>
    <mergeCell ref="L55:L58"/>
    <mergeCell ref="M55:M56"/>
    <mergeCell ref="D57:D58"/>
    <mergeCell ref="J57:J58"/>
    <mergeCell ref="M57:M58"/>
    <mergeCell ref="D71:D72"/>
    <mergeCell ref="I71:I74"/>
    <mergeCell ref="J71:J72"/>
    <mergeCell ref="L71:L74"/>
    <mergeCell ref="M71:M72"/>
    <mergeCell ref="D73:D74"/>
    <mergeCell ref="J73:J74"/>
    <mergeCell ref="M73:M74"/>
    <mergeCell ref="D67:D68"/>
    <mergeCell ref="I67:I70"/>
    <mergeCell ref="J67:J68"/>
    <mergeCell ref="L67:L70"/>
    <mergeCell ref="M67:M68"/>
    <mergeCell ref="D69:D70"/>
    <mergeCell ref="J69:J70"/>
    <mergeCell ref="M69:M70"/>
    <mergeCell ref="M49:M50"/>
    <mergeCell ref="M51:M52"/>
    <mergeCell ref="M53:M54"/>
    <mergeCell ref="M91:M92"/>
    <mergeCell ref="J49:J50"/>
    <mergeCell ref="J51:J52"/>
    <mergeCell ref="J53:J54"/>
    <mergeCell ref="J91:J92"/>
    <mergeCell ref="M95:M96"/>
    <mergeCell ref="I15:I18"/>
    <mergeCell ref="D93:D94"/>
    <mergeCell ref="D95:D96"/>
    <mergeCell ref="J93:J94"/>
    <mergeCell ref="J95:J96"/>
    <mergeCell ref="J97:J98"/>
    <mergeCell ref="I95:I98"/>
    <mergeCell ref="M97:M98"/>
    <mergeCell ref="M93:M94"/>
    <mergeCell ref="L23:L26"/>
    <mergeCell ref="L47:L50"/>
    <mergeCell ref="L51:L54"/>
    <mergeCell ref="L91:L94"/>
    <mergeCell ref="L95:L98"/>
    <mergeCell ref="D97:D98"/>
    <mergeCell ref="I23:I26"/>
    <mergeCell ref="I47:I50"/>
    <mergeCell ref="I51:I54"/>
    <mergeCell ref="I91:I94"/>
    <mergeCell ref="D49:D50"/>
    <mergeCell ref="D51:D52"/>
    <mergeCell ref="D53:D54"/>
    <mergeCell ref="D91:D92"/>
    <mergeCell ref="D41:D42"/>
    <mergeCell ref="I1:K1"/>
    <mergeCell ref="I3:I6"/>
    <mergeCell ref="I7:I10"/>
    <mergeCell ref="I11:I14"/>
    <mergeCell ref="J3:J4"/>
    <mergeCell ref="L1:N1"/>
    <mergeCell ref="D23:D24"/>
    <mergeCell ref="D25:D26"/>
    <mergeCell ref="D47:D48"/>
    <mergeCell ref="J23:J24"/>
    <mergeCell ref="J25:J26"/>
    <mergeCell ref="J47:J48"/>
    <mergeCell ref="M23:M24"/>
    <mergeCell ref="M25:M26"/>
    <mergeCell ref="M47:M48"/>
    <mergeCell ref="L3:L6"/>
    <mergeCell ref="L7:L10"/>
    <mergeCell ref="L11:L14"/>
    <mergeCell ref="L15:L18"/>
    <mergeCell ref="L19:L22"/>
    <mergeCell ref="J17:J18"/>
    <mergeCell ref="J21:J22"/>
    <mergeCell ref="J15:J16"/>
    <mergeCell ref="J5:J6"/>
    <mergeCell ref="D15:D16"/>
    <mergeCell ref="D3:D4"/>
    <mergeCell ref="D5:D6"/>
    <mergeCell ref="D7:D8"/>
    <mergeCell ref="D9:D10"/>
    <mergeCell ref="D17:D18"/>
    <mergeCell ref="M21:M22"/>
    <mergeCell ref="M11:M12"/>
    <mergeCell ref="M13:M14"/>
    <mergeCell ref="M15:M16"/>
    <mergeCell ref="M17:M18"/>
    <mergeCell ref="J19:J20"/>
    <mergeCell ref="I19:I22"/>
    <mergeCell ref="D11:D12"/>
    <mergeCell ref="D13:D14"/>
    <mergeCell ref="M3:M4"/>
    <mergeCell ref="M5:M6"/>
    <mergeCell ref="M7:M8"/>
    <mergeCell ref="M9:M10"/>
    <mergeCell ref="M19:M20"/>
    <mergeCell ref="J9:J10"/>
    <mergeCell ref="J13:J14"/>
    <mergeCell ref="J7:J8"/>
    <mergeCell ref="J11:J12"/>
    <mergeCell ref="D29:D30"/>
    <mergeCell ref="D31:D32"/>
    <mergeCell ref="D33:D34"/>
    <mergeCell ref="D19:D20"/>
    <mergeCell ref="D21:D22"/>
    <mergeCell ref="D43:D44"/>
    <mergeCell ref="D45:D46"/>
    <mergeCell ref="I27:I30"/>
    <mergeCell ref="I31:I34"/>
    <mergeCell ref="I35:I38"/>
    <mergeCell ref="I39:I42"/>
    <mergeCell ref="I43:I46"/>
    <mergeCell ref="D35:D36"/>
    <mergeCell ref="D37:D38"/>
    <mergeCell ref="D39:D40"/>
    <mergeCell ref="D27:D28"/>
    <mergeCell ref="J39:J40"/>
    <mergeCell ref="J41:J42"/>
    <mergeCell ref="J27:J28"/>
    <mergeCell ref="J29:J30"/>
    <mergeCell ref="J31:J32"/>
    <mergeCell ref="J33:J34"/>
    <mergeCell ref="M33:M34"/>
    <mergeCell ref="J43:J44"/>
    <mergeCell ref="J45:J46"/>
    <mergeCell ref="L27:L30"/>
    <mergeCell ref="L31:L34"/>
    <mergeCell ref="L35:L38"/>
    <mergeCell ref="L39:L42"/>
    <mergeCell ref="L43:L46"/>
    <mergeCell ref="J35:J36"/>
    <mergeCell ref="J37:J38"/>
    <mergeCell ref="R28:S28"/>
    <mergeCell ref="M43:M44"/>
    <mergeCell ref="M45:M46"/>
    <mergeCell ref="M35:M36"/>
    <mergeCell ref="M37:M38"/>
    <mergeCell ref="M39:M40"/>
    <mergeCell ref="M41:M42"/>
    <mergeCell ref="M27:M28"/>
    <mergeCell ref="M29:M30"/>
    <mergeCell ref="M31:M32"/>
  </mergeCells>
  <phoneticPr fontId="4" type="noConversion"/>
  <pageMargins left="0.75" right="0.75" top="1" bottom="1" header="0.5" footer="0.5"/>
  <pageSetup paperSize="9" orientation="portrait" horizontalDpi="300" verticalDpi="300"/>
  <headerFooter alignWithMargins="0"/>
  <ignoredErrors>
    <ignoredError sqref="D91:E94 C4:D4 D24:D34 I5:I34 I35:I50 N91 C3:D3 I3 F4:I4 C5:D15 F5:G23 D35 F3 D36 D37:D54 D16:D23" formulaRange="1"/>
    <ignoredError sqref="J3:N34 H5 H36:H37 N35:N54 J35:J50 K93 K35:M50 N92:N94 H8:H9 H12:H13 H16:H17 H20:H21 H24:H25 H28:H29 H32:H33 H40:H41 H44:H45 H48:H49 H52:H53 H92:H93 K91:K92 K51:K53" formula="1" formulaRange="1"/>
    <ignoredError sqref="H96:H97 K97 N95:N97 K95:K9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I108"/>
  <sheetViews>
    <sheetView zoomScale="130" zoomScaleNormal="130" workbookViewId="0">
      <pane ySplit="1" topLeftCell="A2" activePane="bottomLeft" state="frozenSplit"/>
      <selection activeCell="B45" sqref="B45"/>
      <selection pane="bottomLeft" activeCell="C23" sqref="C23"/>
    </sheetView>
  </sheetViews>
  <sheetFormatPr defaultColWidth="11.42578125" defaultRowHeight="12.75" x14ac:dyDescent="0.2"/>
  <cols>
    <col min="1" max="1" width="16" style="12" bestFit="1" customWidth="1"/>
    <col min="2" max="2" width="17" style="12" bestFit="1" customWidth="1"/>
    <col min="3" max="3" width="15.42578125" style="12" bestFit="1" customWidth="1"/>
    <col min="4" max="4" width="16.42578125" style="12" bestFit="1" customWidth="1"/>
    <col min="5" max="5" width="9" style="12" bestFit="1" customWidth="1"/>
    <col min="6" max="6" width="10" style="12" bestFit="1" customWidth="1"/>
    <col min="7" max="16384" width="11.42578125" style="12"/>
  </cols>
  <sheetData>
    <row r="1" spans="1:9" x14ac:dyDescent="0.2">
      <c r="A1" s="13" t="s">
        <v>16</v>
      </c>
      <c r="B1" s="13" t="s">
        <v>19</v>
      </c>
      <c r="C1" s="13" t="s">
        <v>17</v>
      </c>
      <c r="D1" s="13" t="s">
        <v>18</v>
      </c>
      <c r="E1" s="13" t="s">
        <v>20</v>
      </c>
      <c r="F1" s="13" t="s">
        <v>21</v>
      </c>
    </row>
    <row r="2" spans="1:9" x14ac:dyDescent="0.2">
      <c r="A2" s="14">
        <f>IF(B2="","",IF('Number events &amp; censored'!B3=0,0.0001,'Number events &amp; censored'!B3))</f>
        <v>1E-4</v>
      </c>
      <c r="B2" s="14">
        <f>'Number events &amp; censored'!C3</f>
        <v>0.25</v>
      </c>
      <c r="C2" s="14">
        <f t="shared" ref="C2:C61" si="0">IF(A2="","",A2+2*(B2-A2))</f>
        <v>0.49990000000000001</v>
      </c>
      <c r="D2" s="14">
        <f>IF(A2="","",10000)</f>
        <v>10000</v>
      </c>
      <c r="E2" s="15">
        <f>IF(A2="","",ROUND('Number events &amp; censored'!K3,0))</f>
        <v>0</v>
      </c>
      <c r="F2" s="15">
        <f>IF(A2="","",ROUND('Number events &amp; censored'!N3,0))</f>
        <v>6</v>
      </c>
    </row>
    <row r="3" spans="1:9" x14ac:dyDescent="0.2">
      <c r="A3" s="14">
        <f>IF(B3="","",IF('Number events &amp; censored'!B4=0,0.0001,'Number events &amp; censored'!B4))</f>
        <v>0.5</v>
      </c>
      <c r="B3" s="14">
        <f>'Number events &amp; censored'!C4</f>
        <v>0.75</v>
      </c>
      <c r="C3" s="14">
        <f t="shared" si="0"/>
        <v>1</v>
      </c>
      <c r="D3" s="14">
        <f t="shared" ref="D3:D61" si="1">IF(A3="","",10000)</f>
        <v>10000</v>
      </c>
      <c r="E3" s="15">
        <f>IF(A3="","",ROUND('Number events &amp; censored'!K4,0))</f>
        <v>3</v>
      </c>
      <c r="F3" s="15">
        <f>IF(A3="","",ROUND('Number events &amp; censored'!N4,0))</f>
        <v>6</v>
      </c>
    </row>
    <row r="4" spans="1:9" x14ac:dyDescent="0.2">
      <c r="A4" s="14">
        <f>IF(B4="","",IF('Number events &amp; censored'!B5=0,0.0001,'Number events &amp; censored'!B5))</f>
        <v>1</v>
      </c>
      <c r="B4" s="14">
        <f>'Number events &amp; censored'!C5</f>
        <v>1.25</v>
      </c>
      <c r="C4" s="14">
        <f t="shared" si="0"/>
        <v>1.5</v>
      </c>
      <c r="D4" s="14">
        <f t="shared" si="1"/>
        <v>10000</v>
      </c>
      <c r="E4" s="15">
        <f>IF(A4="","",ROUND('Number events &amp; censored'!K5,0))</f>
        <v>6</v>
      </c>
      <c r="F4" s="15">
        <f>IF(A4="","",ROUND('Number events &amp; censored'!N5,0))</f>
        <v>6</v>
      </c>
    </row>
    <row r="5" spans="1:9" x14ac:dyDescent="0.2">
      <c r="A5" s="14">
        <f>IF(B5="","",IF('Number events &amp; censored'!B6=0,0.0001,'Number events &amp; censored'!B6))</f>
        <v>1.5</v>
      </c>
      <c r="B5" s="14">
        <f>'Number events &amp; censored'!C6</f>
        <v>1.75</v>
      </c>
      <c r="C5" s="14">
        <f t="shared" si="0"/>
        <v>2</v>
      </c>
      <c r="D5" s="14">
        <f t="shared" si="1"/>
        <v>10000</v>
      </c>
      <c r="E5" s="15">
        <f>IF(A5="","",ROUND('Number events &amp; censored'!K6,0))</f>
        <v>9</v>
      </c>
      <c r="F5" s="15">
        <f>IF(A5="","",ROUND('Number events &amp; censored'!N6,0))</f>
        <v>6</v>
      </c>
    </row>
    <row r="6" spans="1:9" x14ac:dyDescent="0.2">
      <c r="A6" s="14">
        <f>IF(B6="","",IF('Number events &amp; censored'!B7=0,0.0001,'Number events &amp; censored'!B7))</f>
        <v>2</v>
      </c>
      <c r="B6" s="14">
        <f>'Number events &amp; censored'!C7</f>
        <v>2.25</v>
      </c>
      <c r="C6" s="14">
        <f t="shared" si="0"/>
        <v>2.5</v>
      </c>
      <c r="D6" s="14">
        <f t="shared" si="1"/>
        <v>10000</v>
      </c>
      <c r="E6" s="15">
        <f>IF(A6="","",ROUND('Number events &amp; censored'!K7,0))</f>
        <v>1</v>
      </c>
      <c r="F6" s="15">
        <f>IF(A6="","",ROUND('Number events &amp; censored'!N7,0))</f>
        <v>6</v>
      </c>
      <c r="I6" s="23"/>
    </row>
    <row r="7" spans="1:9" x14ac:dyDescent="0.2">
      <c r="A7" s="14">
        <f>IF(B7="","",IF('Number events &amp; censored'!B8=0,0.0001,'Number events &amp; censored'!B8))</f>
        <v>2.5</v>
      </c>
      <c r="B7" s="14">
        <f>'Number events &amp; censored'!C8</f>
        <v>2.75</v>
      </c>
      <c r="C7" s="14">
        <f t="shared" si="0"/>
        <v>3</v>
      </c>
      <c r="D7" s="14">
        <f t="shared" si="1"/>
        <v>10000</v>
      </c>
      <c r="E7" s="15">
        <f>IF(A7="","",ROUND('Number events &amp; censored'!K8,0))</f>
        <v>11</v>
      </c>
      <c r="F7" s="15">
        <f>IF(A7="","",ROUND('Number events &amp; censored'!N8,0))</f>
        <v>6</v>
      </c>
    </row>
    <row r="8" spans="1:9" x14ac:dyDescent="0.2">
      <c r="A8" s="14">
        <f>IF(B8="","",IF('Number events &amp; censored'!B9=0,0.0001,'Number events &amp; censored'!B9))</f>
        <v>3</v>
      </c>
      <c r="B8" s="14">
        <f>'Number events &amp; censored'!C9</f>
        <v>3.25</v>
      </c>
      <c r="C8" s="14">
        <f t="shared" si="0"/>
        <v>3.5</v>
      </c>
      <c r="D8" s="14">
        <f t="shared" si="1"/>
        <v>10000</v>
      </c>
      <c r="E8" s="15">
        <f>IF(A8="","",ROUND('Number events &amp; censored'!K9,0))</f>
        <v>0</v>
      </c>
      <c r="F8" s="15">
        <f>IF(A8="","",ROUND('Number events &amp; censored'!N9,0))</f>
        <v>6</v>
      </c>
    </row>
    <row r="9" spans="1:9" x14ac:dyDescent="0.2">
      <c r="A9" s="14">
        <f>IF(B9="","",IF('Number events &amp; censored'!B10=0,0.0001,'Number events &amp; censored'!B10))</f>
        <v>3.5</v>
      </c>
      <c r="B9" s="14">
        <f>'Number events &amp; censored'!C10</f>
        <v>3.75</v>
      </c>
      <c r="C9" s="14">
        <f t="shared" si="0"/>
        <v>4</v>
      </c>
      <c r="D9" s="14">
        <f t="shared" si="1"/>
        <v>10000</v>
      </c>
      <c r="E9" s="15">
        <f>IF(A9="","",ROUND('Number events &amp; censored'!K10,0))</f>
        <v>13</v>
      </c>
      <c r="F9" s="15">
        <f>IF(A9="","",ROUND('Number events &amp; censored'!N10,0))</f>
        <v>6</v>
      </c>
    </row>
    <row r="10" spans="1:9" x14ac:dyDescent="0.2">
      <c r="A10" s="14">
        <f>IF(B10="","",IF('Number events &amp; censored'!B11=0,0.0001,'Number events &amp; censored'!B11))</f>
        <v>4</v>
      </c>
      <c r="B10" s="14">
        <f>'Number events &amp; censored'!C11</f>
        <v>4.25</v>
      </c>
      <c r="C10" s="14">
        <f t="shared" si="0"/>
        <v>4.5</v>
      </c>
      <c r="D10" s="14">
        <f t="shared" si="1"/>
        <v>10000</v>
      </c>
      <c r="E10" s="15">
        <f>IF(A10="","",ROUND('Number events &amp; censored'!K11,0))</f>
        <v>5</v>
      </c>
      <c r="F10" s="15">
        <f>IF(A10="","",ROUND('Number events &amp; censored'!N11,0))</f>
        <v>6</v>
      </c>
    </row>
    <row r="11" spans="1:9" x14ac:dyDescent="0.2">
      <c r="A11" s="14">
        <f>IF(B11="","",IF('Number events &amp; censored'!B12=0,0.0001,'Number events &amp; censored'!B12))</f>
        <v>4.5</v>
      </c>
      <c r="B11" s="14">
        <f>'Number events &amp; censored'!C12</f>
        <v>4.75</v>
      </c>
      <c r="C11" s="14">
        <f t="shared" si="0"/>
        <v>5</v>
      </c>
      <c r="D11" s="14">
        <f t="shared" si="1"/>
        <v>10000</v>
      </c>
      <c r="E11" s="15">
        <f>IF(A11="","",ROUND('Number events &amp; censored'!K12,0))</f>
        <v>4</v>
      </c>
      <c r="F11" s="15">
        <f>IF(A11="","",ROUND('Number events &amp; censored'!N12,0))</f>
        <v>6</v>
      </c>
    </row>
    <row r="12" spans="1:9" x14ac:dyDescent="0.2">
      <c r="A12" s="14">
        <f>IF(B12="","",IF('Number events &amp; censored'!B13=0,0.0001,'Number events &amp; censored'!B13))</f>
        <v>5</v>
      </c>
      <c r="B12" s="14">
        <f>'Number events &amp; censored'!C13</f>
        <v>5.25</v>
      </c>
      <c r="C12" s="14">
        <f t="shared" si="0"/>
        <v>5.5</v>
      </c>
      <c r="D12" s="14">
        <f t="shared" si="1"/>
        <v>10000</v>
      </c>
      <c r="E12" s="15">
        <f>IF(A12="","",ROUND('Number events &amp; censored'!K13,0))</f>
        <v>12</v>
      </c>
      <c r="F12" s="15">
        <f>IF(A12="","",ROUND('Number events &amp; censored'!N13,0))</f>
        <v>6</v>
      </c>
    </row>
    <row r="13" spans="1:9" x14ac:dyDescent="0.2">
      <c r="A13" s="14">
        <f>IF(B13="","",IF('Number events &amp; censored'!B14=0,0.0001,'Number events &amp; censored'!B14))</f>
        <v>5.5</v>
      </c>
      <c r="B13" s="14">
        <f>'Number events &amp; censored'!C14</f>
        <v>5.75</v>
      </c>
      <c r="C13" s="14">
        <f t="shared" si="0"/>
        <v>6</v>
      </c>
      <c r="D13" s="14">
        <f t="shared" si="1"/>
        <v>10000</v>
      </c>
      <c r="E13" s="15">
        <f>IF(A13="","",ROUND('Number events &amp; censored'!K14,0))</f>
        <v>0</v>
      </c>
      <c r="F13" s="15">
        <f>IF(A13="","",ROUND('Number events &amp; censored'!N14,0))</f>
        <v>6</v>
      </c>
    </row>
    <row r="14" spans="1:9" x14ac:dyDescent="0.2">
      <c r="A14" s="14">
        <f>IF(B14="","",IF('Number events &amp; censored'!B15=0,0.0001,'Number events &amp; censored'!B15))</f>
        <v>6</v>
      </c>
      <c r="B14" s="14">
        <f>'Number events &amp; censored'!C15</f>
        <v>6.25</v>
      </c>
      <c r="C14" s="14">
        <f t="shared" si="0"/>
        <v>6.5</v>
      </c>
      <c r="D14" s="14">
        <f t="shared" si="1"/>
        <v>10000</v>
      </c>
      <c r="E14" s="15">
        <f>IF(A14="","",ROUND('Number events &amp; censored'!K15,0))</f>
        <v>9</v>
      </c>
      <c r="F14" s="15">
        <f>IF(A14="","",ROUND('Number events &amp; censored'!N15,0))</f>
        <v>2309</v>
      </c>
    </row>
    <row r="15" spans="1:9" x14ac:dyDescent="0.2">
      <c r="A15" s="14">
        <f>IF(B15="","",IF('Number events &amp; censored'!B16=0,0.0001,'Number events &amp; censored'!B16))</f>
        <v>6.5</v>
      </c>
      <c r="B15" s="14">
        <f>'Number events &amp; censored'!C16</f>
        <v>6.75</v>
      </c>
      <c r="C15" s="14">
        <f t="shared" si="0"/>
        <v>7</v>
      </c>
      <c r="D15" s="14">
        <f t="shared" si="1"/>
        <v>10000</v>
      </c>
      <c r="E15" s="15">
        <f>IF(A15="","",ROUND('Number events &amp; censored'!K16,0))</f>
        <v>0</v>
      </c>
      <c r="F15" s="15">
        <f>IF(A15="","",ROUND('Number events &amp; censored'!N16,0))</f>
        <v>2309</v>
      </c>
    </row>
    <row r="16" spans="1:9" x14ac:dyDescent="0.2">
      <c r="A16" s="14">
        <f>IF(B16="","",IF('Number events &amp; censored'!B17=0,0.0001,'Number events &amp; censored'!B17))</f>
        <v>7</v>
      </c>
      <c r="B16" s="14">
        <f>'Number events &amp; censored'!C17</f>
        <v>7.25</v>
      </c>
      <c r="C16" s="14">
        <f t="shared" si="0"/>
        <v>7.5</v>
      </c>
      <c r="D16" s="14">
        <f t="shared" si="1"/>
        <v>10000</v>
      </c>
      <c r="E16" s="15">
        <f>IF(A16="","",ROUND('Number events &amp; censored'!K17,0))</f>
        <v>3</v>
      </c>
      <c r="F16" s="15">
        <f>IF(A16="","",ROUND('Number events &amp; censored'!N17,0))</f>
        <v>2309</v>
      </c>
    </row>
    <row r="17" spans="1:6" x14ac:dyDescent="0.2">
      <c r="A17" s="14">
        <f>IF(B17="","",IF('Number events &amp; censored'!B18=0,0.0001,'Number events &amp; censored'!B18))</f>
        <v>7.5</v>
      </c>
      <c r="B17" s="14">
        <f>'Number events &amp; censored'!C18</f>
        <v>7.75</v>
      </c>
      <c r="C17" s="14">
        <f t="shared" si="0"/>
        <v>8</v>
      </c>
      <c r="D17" s="14">
        <f t="shared" si="1"/>
        <v>10000</v>
      </c>
      <c r="E17" s="15">
        <f>IF(A17="","",ROUND('Number events &amp; censored'!K18,0))</f>
        <v>0</v>
      </c>
      <c r="F17" s="15">
        <f>IF(A17="","",ROUND('Number events &amp; censored'!N18,0))</f>
        <v>2309</v>
      </c>
    </row>
    <row r="18" spans="1:6" x14ac:dyDescent="0.2">
      <c r="A18" s="14">
        <f>IF(B18="","",IF('Number events &amp; censored'!B19=0,0.0001,'Number events &amp; censored'!B19))</f>
        <v>8</v>
      </c>
      <c r="B18" s="14">
        <f>'Number events &amp; censored'!C19</f>
        <v>8.25</v>
      </c>
      <c r="C18" s="14">
        <f t="shared" si="0"/>
        <v>8.5</v>
      </c>
      <c r="D18" s="14">
        <f t="shared" si="1"/>
        <v>10000</v>
      </c>
      <c r="E18" s="15">
        <f>IF(A18="","",ROUND('Number events &amp; censored'!K19,0))</f>
        <v>0</v>
      </c>
      <c r="F18" s="15">
        <f>IF(A18="","",ROUND('Number events &amp; censored'!N19,0))</f>
        <v>0</v>
      </c>
    </row>
    <row r="19" spans="1:6" x14ac:dyDescent="0.2">
      <c r="A19" s="14">
        <f>IF(B19="","",IF('Number events &amp; censored'!B20=0,0.0001,'Number events &amp; censored'!B20))</f>
        <v>8.5</v>
      </c>
      <c r="B19" s="14">
        <f>'Number events &amp; censored'!C20</f>
        <v>8.75</v>
      </c>
      <c r="C19" s="14">
        <f t="shared" si="0"/>
        <v>9</v>
      </c>
      <c r="D19" s="14">
        <f t="shared" si="1"/>
        <v>10000</v>
      </c>
      <c r="E19" s="15">
        <f>IF(A19="","",ROUND('Number events &amp; censored'!K20,0))</f>
        <v>0</v>
      </c>
      <c r="F19" s="15">
        <f>IF(A19="","",ROUND('Number events &amp; censored'!N20,0))</f>
        <v>0</v>
      </c>
    </row>
    <row r="20" spans="1:6" x14ac:dyDescent="0.2">
      <c r="A20" s="14">
        <f>IF(B20="","",IF('Number events &amp; censored'!B21=0,0.0001,'Number events &amp; censored'!B21))</f>
        <v>9</v>
      </c>
      <c r="B20" s="14">
        <f>'Number events &amp; censored'!C21</f>
        <v>9.25</v>
      </c>
      <c r="C20" s="14">
        <f t="shared" si="0"/>
        <v>9.5</v>
      </c>
      <c r="D20" s="14">
        <f t="shared" si="1"/>
        <v>10000</v>
      </c>
      <c r="E20" s="15">
        <f>IF(A20="","",ROUND('Number events &amp; censored'!K21,0))</f>
        <v>0</v>
      </c>
      <c r="F20" s="15">
        <f>IF(A20="","",ROUND('Number events &amp; censored'!N21,0))</f>
        <v>0</v>
      </c>
    </row>
    <row r="21" spans="1:6" x14ac:dyDescent="0.2">
      <c r="A21" s="14">
        <f>IF(B21="","",IF('Number events &amp; censored'!B22=0,0.0001,'Number events &amp; censored'!B22))</f>
        <v>9.5</v>
      </c>
      <c r="B21" s="14">
        <f>'Number events &amp; censored'!C22</f>
        <v>9.75</v>
      </c>
      <c r="C21" s="14">
        <f t="shared" si="0"/>
        <v>10</v>
      </c>
      <c r="D21" s="14">
        <f t="shared" si="1"/>
        <v>10000</v>
      </c>
      <c r="E21" s="15">
        <f>IF(A21="","",ROUND('Number events &amp; censored'!K22,0))</f>
        <v>0</v>
      </c>
      <c r="F21" s="15">
        <f>IF(A21="","",ROUND('Number events &amp; censored'!N22,0))</f>
        <v>0</v>
      </c>
    </row>
    <row r="22" spans="1:6" x14ac:dyDescent="0.2">
      <c r="A22" s="14">
        <f>IF(B22="","",IF('Number events &amp; censored'!B23=0,0.0001,'Number events &amp; censored'!B23))</f>
        <v>10</v>
      </c>
      <c r="B22" s="14">
        <f>'Number events &amp; censored'!C23</f>
        <v>10.25</v>
      </c>
      <c r="C22" s="14">
        <f t="shared" si="0"/>
        <v>10.5</v>
      </c>
      <c r="D22" s="14">
        <f t="shared" si="1"/>
        <v>10000</v>
      </c>
      <c r="E22" s="15">
        <f>IF(A22="","",ROUND('Number events &amp; censored'!K23,0))</f>
        <v>0</v>
      </c>
      <c r="F22" s="15">
        <f>IF(A22="","",ROUND('Number events &amp; censored'!N23,0))</f>
        <v>0</v>
      </c>
    </row>
    <row r="23" spans="1:6" x14ac:dyDescent="0.2">
      <c r="A23" s="14">
        <f>IF(B23="","",IF('Number events &amp; censored'!B24=0,0.0001,'Number events &amp; censored'!B24))</f>
        <v>10.5</v>
      </c>
      <c r="B23" s="14">
        <f>'Number events &amp; censored'!C24</f>
        <v>10.75</v>
      </c>
      <c r="C23" s="14">
        <f t="shared" si="0"/>
        <v>11</v>
      </c>
      <c r="D23" s="14">
        <f t="shared" si="1"/>
        <v>10000</v>
      </c>
      <c r="E23" s="15">
        <f>IF(A23="","",ROUND('Number events &amp; censored'!K24,0))</f>
        <v>0</v>
      </c>
      <c r="F23" s="15">
        <f>IF(A23="","",ROUND('Number events &amp; censored'!N24,0))</f>
        <v>0</v>
      </c>
    </row>
    <row r="24" spans="1:6" x14ac:dyDescent="0.2">
      <c r="A24" s="14">
        <f>IF(B24="","",IF('Number events &amp; censored'!B25=0,0.0001,'Number events &amp; censored'!B25))</f>
        <v>11</v>
      </c>
      <c r="B24" s="14">
        <f>'Number events &amp; censored'!C25</f>
        <v>11.25</v>
      </c>
      <c r="C24" s="14">
        <f t="shared" si="0"/>
        <v>11.5</v>
      </c>
      <c r="D24" s="14">
        <f t="shared" si="1"/>
        <v>10000</v>
      </c>
      <c r="E24" s="15">
        <f>IF(A24="","",ROUND('Number events &amp; censored'!K25,0))</f>
        <v>0</v>
      </c>
      <c r="F24" s="15">
        <f>IF(A24="","",ROUND('Number events &amp; censored'!N25,0))</f>
        <v>0</v>
      </c>
    </row>
    <row r="25" spans="1:6" x14ac:dyDescent="0.2">
      <c r="A25" s="14">
        <f>IF(B25="","",IF('Number events &amp; censored'!B26=0,0.0001,'Number events &amp; censored'!B26))</f>
        <v>11.5</v>
      </c>
      <c r="B25" s="14">
        <f>'Number events &amp; censored'!C26</f>
        <v>11.75</v>
      </c>
      <c r="C25" s="14">
        <f t="shared" si="0"/>
        <v>12</v>
      </c>
      <c r="D25" s="14">
        <f t="shared" si="1"/>
        <v>10000</v>
      </c>
      <c r="E25" s="15">
        <f>IF(A25="","",ROUND('Number events &amp; censored'!K26,0))</f>
        <v>0</v>
      </c>
      <c r="F25" s="15">
        <f>IF(A25="","",ROUND('Number events &amp; censored'!N26,0))</f>
        <v>0</v>
      </c>
    </row>
    <row r="26" spans="1:6" x14ac:dyDescent="0.2">
      <c r="A26" s="14" t="str">
        <f>IF(B26="","",IF('Number events &amp; censored'!B27=0,0.0001,'Number events &amp; censored'!B27))</f>
        <v/>
      </c>
      <c r="B26" s="14" t="str">
        <f>'Number events &amp; censored'!C27</f>
        <v/>
      </c>
      <c r="C26" s="14" t="str">
        <f t="shared" si="0"/>
        <v/>
      </c>
      <c r="D26" s="14" t="str">
        <f t="shared" si="1"/>
        <v/>
      </c>
      <c r="E26" s="15" t="str">
        <f>IF(A26="","",ROUND('Number events &amp; censored'!K27,0))</f>
        <v/>
      </c>
      <c r="F26" s="15" t="str">
        <f>IF(A26="","",ROUND('Number events &amp; censored'!N27,0))</f>
        <v/>
      </c>
    </row>
    <row r="27" spans="1:6" x14ac:dyDescent="0.2">
      <c r="A27" s="14" t="str">
        <f>IF(B27="","",IF('Number events &amp; censored'!B28=0,0.0001,'Number events &amp; censored'!B28))</f>
        <v/>
      </c>
      <c r="B27" s="14" t="str">
        <f>'Number events &amp; censored'!C28</f>
        <v/>
      </c>
      <c r="C27" s="14" t="str">
        <f t="shared" si="0"/>
        <v/>
      </c>
      <c r="D27" s="14" t="str">
        <f t="shared" si="1"/>
        <v/>
      </c>
      <c r="E27" s="15" t="str">
        <f>IF(A27="","",ROUND('Number events &amp; censored'!K28,0))</f>
        <v/>
      </c>
      <c r="F27" s="15" t="str">
        <f>IF(A27="","",ROUND('Number events &amp; censored'!N28,0))</f>
        <v/>
      </c>
    </row>
    <row r="28" spans="1:6" x14ac:dyDescent="0.2">
      <c r="A28" s="14" t="str">
        <f>IF(B28="","",IF('Number events &amp; censored'!B29=0,0.0001,'Number events &amp; censored'!B29))</f>
        <v/>
      </c>
      <c r="B28" s="14" t="str">
        <f>'Number events &amp; censored'!C29</f>
        <v/>
      </c>
      <c r="C28" s="14" t="str">
        <f t="shared" si="0"/>
        <v/>
      </c>
      <c r="D28" s="14" t="str">
        <f t="shared" si="1"/>
        <v/>
      </c>
      <c r="E28" s="15" t="str">
        <f>IF(A28="","",ROUND('Number events &amp; censored'!K29,0))</f>
        <v/>
      </c>
      <c r="F28" s="15" t="str">
        <f>IF(A28="","",ROUND('Number events &amp; censored'!N29,0))</f>
        <v/>
      </c>
    </row>
    <row r="29" spans="1:6" x14ac:dyDescent="0.2">
      <c r="A29" s="14" t="str">
        <f>IF(B29="","",IF('Number events &amp; censored'!B30=0,0.0001,'Number events &amp; censored'!B30))</f>
        <v/>
      </c>
      <c r="B29" s="14" t="str">
        <f>'Number events &amp; censored'!C30</f>
        <v/>
      </c>
      <c r="C29" s="14" t="str">
        <f t="shared" si="0"/>
        <v/>
      </c>
      <c r="D29" s="14" t="str">
        <f t="shared" si="1"/>
        <v/>
      </c>
      <c r="E29" s="15" t="str">
        <f>IF(A29="","",ROUND('Number events &amp; censored'!K30,0))</f>
        <v/>
      </c>
      <c r="F29" s="15" t="str">
        <f>IF(A29="","",ROUND('Number events &amp; censored'!N30,0))</f>
        <v/>
      </c>
    </row>
    <row r="30" spans="1:6" x14ac:dyDescent="0.2">
      <c r="A30" s="14" t="str">
        <f>IF(B30="","",IF('Number events &amp; censored'!B31=0,0.0001,'Number events &amp; censored'!B31))</f>
        <v/>
      </c>
      <c r="B30" s="14" t="str">
        <f>'Number events &amp; censored'!C31</f>
        <v/>
      </c>
      <c r="C30" s="14" t="str">
        <f t="shared" si="0"/>
        <v/>
      </c>
      <c r="D30" s="14" t="str">
        <f t="shared" si="1"/>
        <v/>
      </c>
      <c r="E30" s="15" t="str">
        <f>IF(A30="","",ROUND('Number events &amp; censored'!K31,0))</f>
        <v/>
      </c>
      <c r="F30" s="15" t="str">
        <f>IF(A30="","",ROUND('Number events &amp; censored'!N31,0))</f>
        <v/>
      </c>
    </row>
    <row r="31" spans="1:6" x14ac:dyDescent="0.2">
      <c r="A31" s="14" t="str">
        <f>IF(B31="","",IF('Number events &amp; censored'!B32=0,0.0001,'Number events &amp; censored'!B32))</f>
        <v/>
      </c>
      <c r="B31" s="14" t="str">
        <f>'Number events &amp; censored'!C32</f>
        <v/>
      </c>
      <c r="C31" s="14" t="str">
        <f t="shared" si="0"/>
        <v/>
      </c>
      <c r="D31" s="14" t="str">
        <f t="shared" si="1"/>
        <v/>
      </c>
      <c r="E31" s="15" t="str">
        <f>IF(A31="","",ROUND('Number events &amp; censored'!K32,0))</f>
        <v/>
      </c>
      <c r="F31" s="15" t="str">
        <f>IF(A31="","",ROUND('Number events &amp; censored'!N32,0))</f>
        <v/>
      </c>
    </row>
    <row r="32" spans="1:6" x14ac:dyDescent="0.2">
      <c r="A32" s="14" t="str">
        <f>IF(B32="","",IF('Number events &amp; censored'!B33=0,0.0001,'Number events &amp; censored'!B33))</f>
        <v/>
      </c>
      <c r="B32" s="14" t="str">
        <f>'Number events &amp; censored'!C33</f>
        <v/>
      </c>
      <c r="C32" s="14" t="str">
        <f t="shared" si="0"/>
        <v/>
      </c>
      <c r="D32" s="14" t="str">
        <f t="shared" si="1"/>
        <v/>
      </c>
      <c r="E32" s="15" t="str">
        <f>IF(A32="","",ROUND('Number events &amp; censored'!K33,0))</f>
        <v/>
      </c>
      <c r="F32" s="15" t="str">
        <f>IF(A32="","",ROUND('Number events &amp; censored'!N33,0))</f>
        <v/>
      </c>
    </row>
    <row r="33" spans="1:6" x14ac:dyDescent="0.2">
      <c r="A33" s="14" t="str">
        <f>IF(B33="","",IF('Number events &amp; censored'!B34=0,0.0001,'Number events &amp; censored'!B34))</f>
        <v/>
      </c>
      <c r="B33" s="14" t="str">
        <f>'Number events &amp; censored'!C34</f>
        <v/>
      </c>
      <c r="C33" s="14" t="str">
        <f t="shared" si="0"/>
        <v/>
      </c>
      <c r="D33" s="14" t="str">
        <f t="shared" si="1"/>
        <v/>
      </c>
      <c r="E33" s="15" t="str">
        <f>IF(A33="","",ROUND('Number events &amp; censored'!K34,0))</f>
        <v/>
      </c>
      <c r="F33" s="15" t="str">
        <f>IF(A33="","",ROUND('Number events &amp; censored'!N34,0))</f>
        <v/>
      </c>
    </row>
    <row r="34" spans="1:6" x14ac:dyDescent="0.2">
      <c r="A34" s="14" t="str">
        <f>IF(B34="","",IF('Number events &amp; censored'!B35=0,0.0001,'Number events &amp; censored'!B35))</f>
        <v/>
      </c>
      <c r="B34" s="14" t="str">
        <f>'Number events &amp; censored'!C35</f>
        <v/>
      </c>
      <c r="C34" s="14" t="str">
        <f t="shared" si="0"/>
        <v/>
      </c>
      <c r="D34" s="14" t="str">
        <f t="shared" si="1"/>
        <v/>
      </c>
      <c r="E34" s="15" t="str">
        <f>IF(A34="","",ROUND('Number events &amp; censored'!K35,0))</f>
        <v/>
      </c>
      <c r="F34" s="15" t="str">
        <f>IF(A34="","",ROUND('Number events &amp; censored'!N35,0))</f>
        <v/>
      </c>
    </row>
    <row r="35" spans="1:6" x14ac:dyDescent="0.2">
      <c r="A35" s="14" t="str">
        <f>IF(B35="","",IF('Number events &amp; censored'!B36=0,0.0001,'Number events &amp; censored'!B36))</f>
        <v/>
      </c>
      <c r="B35" s="14" t="str">
        <f>'Number events &amp; censored'!C36</f>
        <v/>
      </c>
      <c r="C35" s="14" t="str">
        <f t="shared" si="0"/>
        <v/>
      </c>
      <c r="D35" s="14" t="str">
        <f t="shared" si="1"/>
        <v/>
      </c>
      <c r="E35" s="15" t="str">
        <f>IF(A35="","",ROUND('Number events &amp; censored'!K36,0))</f>
        <v/>
      </c>
      <c r="F35" s="15" t="str">
        <f>IF(A35="","",ROUND('Number events &amp; censored'!N36,0))</f>
        <v/>
      </c>
    </row>
    <row r="36" spans="1:6" x14ac:dyDescent="0.2">
      <c r="A36" s="14" t="str">
        <f>IF(B36="","",IF('Number events &amp; censored'!B37=0,0.0001,'Number events &amp; censored'!B37))</f>
        <v/>
      </c>
      <c r="B36" s="14" t="str">
        <f>'Number events &amp; censored'!C37</f>
        <v/>
      </c>
      <c r="C36" s="14" t="str">
        <f t="shared" si="0"/>
        <v/>
      </c>
      <c r="D36" s="14" t="str">
        <f t="shared" si="1"/>
        <v/>
      </c>
      <c r="E36" s="15" t="str">
        <f>IF(A36="","",ROUND('Number events &amp; censored'!K37,0))</f>
        <v/>
      </c>
      <c r="F36" s="15" t="str">
        <f>IF(A36="","",ROUND('Number events &amp; censored'!N37,0))</f>
        <v/>
      </c>
    </row>
    <row r="37" spans="1:6" x14ac:dyDescent="0.2">
      <c r="A37" s="14" t="str">
        <f>IF(B37="","",IF('Number events &amp; censored'!B38=0,0.0001,'Number events &amp; censored'!B38))</f>
        <v/>
      </c>
      <c r="B37" s="14" t="str">
        <f>'Number events &amp; censored'!C38</f>
        <v/>
      </c>
      <c r="C37" s="14" t="str">
        <f t="shared" si="0"/>
        <v/>
      </c>
      <c r="D37" s="14" t="str">
        <f t="shared" si="1"/>
        <v/>
      </c>
      <c r="E37" s="15" t="str">
        <f>IF(A37="","",ROUND('Number events &amp; censored'!K38,0))</f>
        <v/>
      </c>
      <c r="F37" s="15" t="str">
        <f>IF(A37="","",ROUND('Number events &amp; censored'!N38,0))</f>
        <v/>
      </c>
    </row>
    <row r="38" spans="1:6" x14ac:dyDescent="0.2">
      <c r="A38" s="14" t="str">
        <f>IF(B38="","",IF('Number events &amp; censored'!B39=0,0.0001,'Number events &amp; censored'!B39))</f>
        <v/>
      </c>
      <c r="B38" s="14" t="str">
        <f>'Number events &amp; censored'!C39</f>
        <v/>
      </c>
      <c r="C38" s="14" t="str">
        <f t="shared" si="0"/>
        <v/>
      </c>
      <c r="D38" s="14" t="str">
        <f t="shared" si="1"/>
        <v/>
      </c>
      <c r="E38" s="15" t="str">
        <f>IF(A38="","",ROUND('Number events &amp; censored'!K39,0))</f>
        <v/>
      </c>
      <c r="F38" s="15" t="str">
        <f>IF(A38="","",ROUND('Number events &amp; censored'!N39,0))</f>
        <v/>
      </c>
    </row>
    <row r="39" spans="1:6" x14ac:dyDescent="0.2">
      <c r="A39" s="14" t="str">
        <f>IF(B39="","",IF('Number events &amp; censored'!B40=0,0.0001,'Number events &amp; censored'!B40))</f>
        <v/>
      </c>
      <c r="B39" s="14" t="str">
        <f>'Number events &amp; censored'!C40</f>
        <v/>
      </c>
      <c r="C39" s="14" t="str">
        <f t="shared" si="0"/>
        <v/>
      </c>
      <c r="D39" s="14" t="str">
        <f t="shared" si="1"/>
        <v/>
      </c>
      <c r="E39" s="15" t="str">
        <f>IF(A39="","",ROUND('Number events &amp; censored'!K40,0))</f>
        <v/>
      </c>
      <c r="F39" s="15" t="str">
        <f>IF(A39="","",ROUND('Number events &amp; censored'!N40,0))</f>
        <v/>
      </c>
    </row>
    <row r="40" spans="1:6" x14ac:dyDescent="0.2">
      <c r="A40" s="14" t="str">
        <f>IF(B40="","",IF('Number events &amp; censored'!B41=0,0.0001,'Number events &amp; censored'!B41))</f>
        <v/>
      </c>
      <c r="B40" s="14" t="str">
        <f>'Number events &amp; censored'!C41</f>
        <v/>
      </c>
      <c r="C40" s="14" t="str">
        <f t="shared" si="0"/>
        <v/>
      </c>
      <c r="D40" s="14" t="str">
        <f t="shared" si="1"/>
        <v/>
      </c>
      <c r="E40" s="15" t="str">
        <f>IF(A40="","",ROUND('Number events &amp; censored'!K41,0))</f>
        <v/>
      </c>
      <c r="F40" s="15" t="str">
        <f>IF(A40="","",ROUND('Number events &amp; censored'!N41,0))</f>
        <v/>
      </c>
    </row>
    <row r="41" spans="1:6" x14ac:dyDescent="0.2">
      <c r="A41" s="14" t="str">
        <f>IF(B41="","",IF('Number events &amp; censored'!B42=0,0.0001,'Number events &amp; censored'!B42))</f>
        <v/>
      </c>
      <c r="B41" s="14" t="str">
        <f>'Number events &amp; censored'!C42</f>
        <v/>
      </c>
      <c r="C41" s="14" t="str">
        <f t="shared" si="0"/>
        <v/>
      </c>
      <c r="D41" s="14" t="str">
        <f t="shared" si="1"/>
        <v/>
      </c>
      <c r="E41" s="15" t="str">
        <f>IF(A41="","",ROUND('Number events &amp; censored'!K42,0))</f>
        <v/>
      </c>
      <c r="F41" s="15" t="str">
        <f>IF(A41="","",ROUND('Number events &amp; censored'!N42,0))</f>
        <v/>
      </c>
    </row>
    <row r="42" spans="1:6" x14ac:dyDescent="0.2">
      <c r="A42" s="14" t="str">
        <f>IF(B42="","",IF('Number events &amp; censored'!B43=0,0.0001,'Number events &amp; censored'!B43))</f>
        <v/>
      </c>
      <c r="B42" s="14" t="str">
        <f>'Number events &amp; censored'!C43</f>
        <v/>
      </c>
      <c r="C42" s="14" t="str">
        <f t="shared" si="0"/>
        <v/>
      </c>
      <c r="D42" s="14" t="str">
        <f t="shared" si="1"/>
        <v/>
      </c>
      <c r="E42" s="15" t="str">
        <f>IF(A42="","",ROUND('Number events &amp; censored'!K43,0))</f>
        <v/>
      </c>
      <c r="F42" s="15" t="str">
        <f>IF(A42="","",ROUND('Number events &amp; censored'!N43,0))</f>
        <v/>
      </c>
    </row>
    <row r="43" spans="1:6" x14ac:dyDescent="0.2">
      <c r="A43" s="14" t="str">
        <f>IF(B43="","",IF('Number events &amp; censored'!B44=0,0.0001,'Number events &amp; censored'!B44))</f>
        <v/>
      </c>
      <c r="B43" s="14" t="str">
        <f>'Number events &amp; censored'!C44</f>
        <v/>
      </c>
      <c r="C43" s="14" t="str">
        <f t="shared" si="0"/>
        <v/>
      </c>
      <c r="D43" s="14" t="str">
        <f t="shared" si="1"/>
        <v/>
      </c>
      <c r="E43" s="15" t="str">
        <f>IF(A43="","",ROUND('Number events &amp; censored'!K44,0))</f>
        <v/>
      </c>
      <c r="F43" s="15" t="str">
        <f>IF(A43="","",ROUND('Number events &amp; censored'!N44,0))</f>
        <v/>
      </c>
    </row>
    <row r="44" spans="1:6" x14ac:dyDescent="0.2">
      <c r="A44" s="14" t="str">
        <f>IF(B44="","",IF('Number events &amp; censored'!B45=0,0.0001,'Number events &amp; censored'!B45))</f>
        <v/>
      </c>
      <c r="B44" s="14" t="str">
        <f>'Number events &amp; censored'!C45</f>
        <v/>
      </c>
      <c r="C44" s="14" t="str">
        <f t="shared" si="0"/>
        <v/>
      </c>
      <c r="D44" s="14" t="str">
        <f t="shared" si="1"/>
        <v/>
      </c>
      <c r="E44" s="15" t="str">
        <f>IF(A44="","",ROUND('Number events &amp; censored'!K45,0))</f>
        <v/>
      </c>
      <c r="F44" s="15" t="str">
        <f>IF(A44="","",ROUND('Number events &amp; censored'!N45,0))</f>
        <v/>
      </c>
    </row>
    <row r="45" spans="1:6" x14ac:dyDescent="0.2">
      <c r="A45" s="14" t="str">
        <f>IF(B45="","",IF('Number events &amp; censored'!B46=0,0.0001,'Number events &amp; censored'!B46))</f>
        <v/>
      </c>
      <c r="B45" s="14" t="str">
        <f>'Number events &amp; censored'!C46</f>
        <v/>
      </c>
      <c r="C45" s="14" t="str">
        <f t="shared" si="0"/>
        <v/>
      </c>
      <c r="D45" s="14" t="str">
        <f t="shared" si="1"/>
        <v/>
      </c>
      <c r="E45" s="15" t="str">
        <f>IF(A45="","",ROUND('Number events &amp; censored'!K46,0))</f>
        <v/>
      </c>
      <c r="F45" s="15" t="str">
        <f>IF(A45="","",ROUND('Number events &amp; censored'!N46,0))</f>
        <v/>
      </c>
    </row>
    <row r="46" spans="1:6" x14ac:dyDescent="0.2">
      <c r="A46" s="14" t="str">
        <f>IF(B46="","",IF('Number events &amp; censored'!B47=0,0.0001,'Number events &amp; censored'!B47))</f>
        <v/>
      </c>
      <c r="B46" s="14" t="str">
        <f>'Number events &amp; censored'!C47</f>
        <v/>
      </c>
      <c r="C46" s="14" t="str">
        <f t="shared" si="0"/>
        <v/>
      </c>
      <c r="D46" s="14" t="str">
        <f t="shared" si="1"/>
        <v/>
      </c>
      <c r="E46" s="15" t="str">
        <f>IF(A46="","",ROUND('Number events &amp; censored'!K47,0))</f>
        <v/>
      </c>
      <c r="F46" s="15" t="str">
        <f>IF(A46="","",ROUND('Number events &amp; censored'!N47,0))</f>
        <v/>
      </c>
    </row>
    <row r="47" spans="1:6" x14ac:dyDescent="0.2">
      <c r="A47" s="14" t="str">
        <f>IF(B47="","",IF('Number events &amp; censored'!B48=0,0.0001,'Number events &amp; censored'!B48))</f>
        <v/>
      </c>
      <c r="B47" s="14" t="str">
        <f>'Number events &amp; censored'!C48</f>
        <v/>
      </c>
      <c r="C47" s="14" t="str">
        <f t="shared" si="0"/>
        <v/>
      </c>
      <c r="D47" s="14" t="str">
        <f t="shared" si="1"/>
        <v/>
      </c>
      <c r="E47" s="15" t="str">
        <f>IF(A47="","",ROUND('Number events &amp; censored'!K48,0))</f>
        <v/>
      </c>
      <c r="F47" s="15" t="str">
        <f>IF(A47="","",ROUND('Number events &amp; censored'!N48,0))</f>
        <v/>
      </c>
    </row>
    <row r="48" spans="1:6" x14ac:dyDescent="0.2">
      <c r="A48" s="14" t="str">
        <f>IF(B48="","",IF('Number events &amp; censored'!B49=0,0.0001,'Number events &amp; censored'!B49))</f>
        <v/>
      </c>
      <c r="B48" s="14" t="str">
        <f>'Number events &amp; censored'!C49</f>
        <v/>
      </c>
      <c r="C48" s="14" t="str">
        <f t="shared" si="0"/>
        <v/>
      </c>
      <c r="D48" s="14" t="str">
        <f t="shared" si="1"/>
        <v/>
      </c>
      <c r="E48" s="15" t="str">
        <f>IF(A48="","",ROUND('Number events &amp; censored'!K49,0))</f>
        <v/>
      </c>
      <c r="F48" s="15" t="str">
        <f>IF(A48="","",ROUND('Number events &amp; censored'!N49,0))</f>
        <v/>
      </c>
    </row>
    <row r="49" spans="1:6" x14ac:dyDescent="0.2">
      <c r="A49" s="14" t="str">
        <f>IF(B49="","",IF('Number events &amp; censored'!B50=0,0.0001,'Number events &amp; censored'!B50))</f>
        <v/>
      </c>
      <c r="B49" s="14" t="str">
        <f>'Number events &amp; censored'!C50</f>
        <v/>
      </c>
      <c r="C49" s="14" t="str">
        <f t="shared" si="0"/>
        <v/>
      </c>
      <c r="D49" s="14" t="str">
        <f t="shared" si="1"/>
        <v/>
      </c>
      <c r="E49" s="15" t="str">
        <f>IF(A49="","",ROUND('Number events &amp; censored'!K50,0))</f>
        <v/>
      </c>
      <c r="F49" s="15" t="str">
        <f>IF(A49="","",ROUND('Number events &amp; censored'!N50,0))</f>
        <v/>
      </c>
    </row>
    <row r="50" spans="1:6" x14ac:dyDescent="0.2">
      <c r="A50" s="14" t="str">
        <f>IF(B50="","",IF('Number events &amp; censored'!B51=0,0.0001,'Number events &amp; censored'!B51))</f>
        <v/>
      </c>
      <c r="B50" s="14" t="str">
        <f>'Number events &amp; censored'!C51</f>
        <v/>
      </c>
      <c r="C50" s="14" t="str">
        <f t="shared" si="0"/>
        <v/>
      </c>
      <c r="D50" s="14" t="str">
        <f t="shared" si="1"/>
        <v/>
      </c>
      <c r="E50" s="15" t="str">
        <f>IF(A50="","",ROUND('Number events &amp; censored'!K51,0))</f>
        <v/>
      </c>
      <c r="F50" s="15" t="str">
        <f>IF(A50="","",ROUND('Number events &amp; censored'!N51,0))</f>
        <v/>
      </c>
    </row>
    <row r="51" spans="1:6" x14ac:dyDescent="0.2">
      <c r="A51" s="14" t="str">
        <f>IF(B51="","",IF('Number events &amp; censored'!B52=0,0.0001,'Number events &amp; censored'!B52))</f>
        <v/>
      </c>
      <c r="B51" s="14" t="str">
        <f>'Number events &amp; censored'!C52</f>
        <v/>
      </c>
      <c r="C51" s="14" t="str">
        <f t="shared" si="0"/>
        <v/>
      </c>
      <c r="D51" s="14" t="str">
        <f t="shared" si="1"/>
        <v/>
      </c>
      <c r="E51" s="15" t="str">
        <f>IF(A51="","",ROUND('Number events &amp; censored'!K52,0))</f>
        <v/>
      </c>
      <c r="F51" s="15" t="str">
        <f>IF(A51="","",ROUND('Number events &amp; censored'!N52,0))</f>
        <v/>
      </c>
    </row>
    <row r="52" spans="1:6" x14ac:dyDescent="0.2">
      <c r="A52" s="14" t="str">
        <f>IF(B52="","",IF('Number events &amp; censored'!B53=0,0.0001,'Number events &amp; censored'!B53))</f>
        <v/>
      </c>
      <c r="B52" s="14" t="str">
        <f>'Number events &amp; censored'!C53</f>
        <v/>
      </c>
      <c r="C52" s="14" t="str">
        <f t="shared" si="0"/>
        <v/>
      </c>
      <c r="D52" s="14" t="str">
        <f t="shared" si="1"/>
        <v/>
      </c>
      <c r="E52" s="15" t="str">
        <f>IF(A52="","",ROUND('Number events &amp; censored'!K53,0))</f>
        <v/>
      </c>
      <c r="F52" s="15" t="str">
        <f>IF(A52="","",ROUND('Number events &amp; censored'!N53,0))</f>
        <v/>
      </c>
    </row>
    <row r="53" spans="1:6" x14ac:dyDescent="0.2">
      <c r="A53" s="14" t="str">
        <f>IF(B53="","",IF('Number events &amp; censored'!B54=0,0.0001,'Number events &amp; censored'!B54))</f>
        <v/>
      </c>
      <c r="B53" s="14" t="str">
        <f>'Number events &amp; censored'!C54</f>
        <v/>
      </c>
      <c r="C53" s="14" t="str">
        <f t="shared" si="0"/>
        <v/>
      </c>
      <c r="D53" s="14" t="str">
        <f t="shared" si="1"/>
        <v/>
      </c>
      <c r="E53" s="15" t="str">
        <f>IF(A53="","",ROUND('Number events &amp; censored'!K54,0))</f>
        <v/>
      </c>
      <c r="F53" s="15" t="str">
        <f>IF(A53="","",ROUND('Number events &amp; censored'!N54,0))</f>
        <v/>
      </c>
    </row>
    <row r="54" spans="1:6" x14ac:dyDescent="0.2">
      <c r="A54" s="14" t="str">
        <f>IF(B54="","",IF('Number events &amp; censored'!B55=0,0.0001,'Number events &amp; censored'!B55))</f>
        <v/>
      </c>
      <c r="B54" s="14" t="str">
        <f>'Number events &amp; censored'!C55</f>
        <v/>
      </c>
      <c r="C54" s="14" t="str">
        <f t="shared" si="0"/>
        <v/>
      </c>
      <c r="D54" s="14" t="str">
        <f t="shared" si="1"/>
        <v/>
      </c>
      <c r="E54" s="15" t="str">
        <f>IF(A54="","",ROUND('Number events &amp; censored'!K55,0))</f>
        <v/>
      </c>
      <c r="F54" s="15" t="str">
        <f>IF(A54="","",ROUND('Number events &amp; censored'!N55,0))</f>
        <v/>
      </c>
    </row>
    <row r="55" spans="1:6" x14ac:dyDescent="0.2">
      <c r="A55" s="14" t="str">
        <f>IF(B55="","",IF('Number events &amp; censored'!B56=0,0.0001,'Number events &amp; censored'!B56))</f>
        <v/>
      </c>
      <c r="B55" s="14" t="str">
        <f>'Number events &amp; censored'!C56</f>
        <v/>
      </c>
      <c r="C55" s="14" t="str">
        <f t="shared" si="0"/>
        <v/>
      </c>
      <c r="D55" s="14" t="str">
        <f t="shared" si="1"/>
        <v/>
      </c>
      <c r="E55" s="15" t="str">
        <f>IF(A55="","",ROUND('Number events &amp; censored'!K56,0))</f>
        <v/>
      </c>
      <c r="F55" s="15" t="str">
        <f>IF(A55="","",ROUND('Number events &amp; censored'!N56,0))</f>
        <v/>
      </c>
    </row>
    <row r="56" spans="1:6" x14ac:dyDescent="0.2">
      <c r="A56" s="14" t="str">
        <f>IF(B56="","",IF('Number events &amp; censored'!B57=0,0.0001,'Number events &amp; censored'!B57))</f>
        <v/>
      </c>
      <c r="B56" s="14" t="str">
        <f>'Number events &amp; censored'!C57</f>
        <v/>
      </c>
      <c r="C56" s="14" t="str">
        <f t="shared" si="0"/>
        <v/>
      </c>
      <c r="D56" s="14" t="str">
        <f t="shared" si="1"/>
        <v/>
      </c>
      <c r="E56" s="15" t="str">
        <f>IF(A56="","",ROUND('Number events &amp; censored'!K57,0))</f>
        <v/>
      </c>
      <c r="F56" s="15" t="str">
        <f>IF(A56="","",ROUND('Number events &amp; censored'!N57,0))</f>
        <v/>
      </c>
    </row>
    <row r="57" spans="1:6" x14ac:dyDescent="0.2">
      <c r="A57" s="14" t="str">
        <f>IF(B57="","",IF('Number events &amp; censored'!B58=0,0.0001,'Number events &amp; censored'!B58))</f>
        <v/>
      </c>
      <c r="B57" s="14" t="str">
        <f>'Number events &amp; censored'!C58</f>
        <v/>
      </c>
      <c r="C57" s="14" t="str">
        <f t="shared" si="0"/>
        <v/>
      </c>
      <c r="D57" s="14" t="str">
        <f t="shared" si="1"/>
        <v/>
      </c>
      <c r="E57" s="15" t="str">
        <f>IF(A57="","",ROUND('Number events &amp; censored'!K58,0))</f>
        <v/>
      </c>
      <c r="F57" s="15" t="str">
        <f>IF(A57="","",ROUND('Number events &amp; censored'!N58,0))</f>
        <v/>
      </c>
    </row>
    <row r="58" spans="1:6" x14ac:dyDescent="0.2">
      <c r="A58" s="14" t="str">
        <f>IF(B58="","",IF('Number events &amp; censored'!B59=0,0.0001,'Number events &amp; censored'!B59))</f>
        <v/>
      </c>
      <c r="B58" s="14" t="str">
        <f>'Number events &amp; censored'!C59</f>
        <v/>
      </c>
      <c r="C58" s="14" t="str">
        <f t="shared" si="0"/>
        <v/>
      </c>
      <c r="D58" s="14" t="str">
        <f t="shared" si="1"/>
        <v/>
      </c>
      <c r="E58" s="15" t="str">
        <f>IF(A58="","",ROUND('Number events &amp; censored'!K59,0))</f>
        <v/>
      </c>
      <c r="F58" s="15" t="str">
        <f>IF(A58="","",ROUND('Number events &amp; censored'!N59,0))</f>
        <v/>
      </c>
    </row>
    <row r="59" spans="1:6" x14ac:dyDescent="0.2">
      <c r="A59" s="14" t="str">
        <f>IF(B59="","",IF('Number events &amp; censored'!B60=0,0.0001,'Number events &amp; censored'!B60))</f>
        <v/>
      </c>
      <c r="B59" s="14" t="str">
        <f>'Number events &amp; censored'!C60</f>
        <v/>
      </c>
      <c r="C59" s="14" t="str">
        <f t="shared" si="0"/>
        <v/>
      </c>
      <c r="D59" s="14" t="str">
        <f t="shared" si="1"/>
        <v/>
      </c>
      <c r="E59" s="15" t="str">
        <f>IF(A59="","",ROUND('Number events &amp; censored'!K60,0))</f>
        <v/>
      </c>
      <c r="F59" s="15" t="str">
        <f>IF(A59="","",ROUND('Number events &amp; censored'!N60,0))</f>
        <v/>
      </c>
    </row>
    <row r="60" spans="1:6" x14ac:dyDescent="0.2">
      <c r="A60" s="14" t="str">
        <f>IF(B60="","",IF('Number events &amp; censored'!B61=0,0.0001,'Number events &amp; censored'!B61))</f>
        <v/>
      </c>
      <c r="B60" s="14" t="str">
        <f>'Number events &amp; censored'!C61</f>
        <v/>
      </c>
      <c r="C60" s="14" t="str">
        <f t="shared" si="0"/>
        <v/>
      </c>
      <c r="D60" s="14" t="str">
        <f t="shared" si="1"/>
        <v/>
      </c>
      <c r="E60" s="15" t="str">
        <f>IF(A60="","",ROUND('Number events &amp; censored'!K61,0))</f>
        <v/>
      </c>
      <c r="F60" s="15" t="str">
        <f>IF(A60="","",ROUND('Number events &amp; censored'!N61,0))</f>
        <v/>
      </c>
    </row>
    <row r="61" spans="1:6" x14ac:dyDescent="0.2">
      <c r="A61" s="14" t="str">
        <f>IF(B61="","",IF('Number events &amp; censored'!B62=0,0.0001,'Number events &amp; censored'!B62))</f>
        <v/>
      </c>
      <c r="B61" s="14" t="str">
        <f>'Number events &amp; censored'!C62</f>
        <v/>
      </c>
      <c r="C61" s="14" t="str">
        <f t="shared" si="0"/>
        <v/>
      </c>
      <c r="D61" s="14" t="str">
        <f t="shared" si="1"/>
        <v/>
      </c>
      <c r="E61" s="15" t="str">
        <f>IF(A61="","",ROUND('Number events &amp; censored'!K62,0))</f>
        <v/>
      </c>
      <c r="F61" s="15" t="str">
        <f>IF(A61="","",ROUND('Number events &amp; censored'!N62,0))</f>
        <v/>
      </c>
    </row>
    <row r="62" spans="1:6" x14ac:dyDescent="0.2">
      <c r="A62" s="14" t="str">
        <f>IF(B62="","",IF('Number events &amp; censored'!B63=0,0.0001,'Number events &amp; censored'!B63))</f>
        <v/>
      </c>
      <c r="B62" s="14" t="str">
        <f>'Number events &amp; censored'!C63</f>
        <v/>
      </c>
      <c r="C62" s="14" t="str">
        <f t="shared" ref="C62:C88" si="2">IF(A62="","",A62+2*(B62-A62))</f>
        <v/>
      </c>
      <c r="D62" s="14" t="str">
        <f t="shared" ref="D62:D88" si="3">IF(A62="","",10000)</f>
        <v/>
      </c>
      <c r="E62" s="15" t="str">
        <f>IF(A62="","",ROUND('Number events &amp; censored'!K63,0))</f>
        <v/>
      </c>
      <c r="F62" s="15" t="str">
        <f>IF(A62="","",ROUND('Number events &amp; censored'!N63,0))</f>
        <v/>
      </c>
    </row>
    <row r="63" spans="1:6" x14ac:dyDescent="0.2">
      <c r="A63" s="14" t="str">
        <f>IF(B63="","",IF('Number events &amp; censored'!B64=0,0.0001,'Number events &amp; censored'!B64))</f>
        <v/>
      </c>
      <c r="B63" s="14" t="str">
        <f>'Number events &amp; censored'!C64</f>
        <v/>
      </c>
      <c r="C63" s="14" t="str">
        <f t="shared" si="2"/>
        <v/>
      </c>
      <c r="D63" s="14" t="str">
        <f t="shared" si="3"/>
        <v/>
      </c>
      <c r="E63" s="15" t="str">
        <f>IF(A63="","",ROUND('Number events &amp; censored'!K64,0))</f>
        <v/>
      </c>
      <c r="F63" s="15" t="str">
        <f>IF(A63="","",ROUND('Number events &amp; censored'!N64,0))</f>
        <v/>
      </c>
    </row>
    <row r="64" spans="1:6" x14ac:dyDescent="0.2">
      <c r="A64" s="14" t="str">
        <f>IF(B64="","",IF('Number events &amp; censored'!B65=0,0.0001,'Number events &amp; censored'!B65))</f>
        <v/>
      </c>
      <c r="B64" s="14" t="str">
        <f>'Number events &amp; censored'!C65</f>
        <v/>
      </c>
      <c r="C64" s="14" t="str">
        <f t="shared" si="2"/>
        <v/>
      </c>
      <c r="D64" s="14" t="str">
        <f t="shared" si="3"/>
        <v/>
      </c>
      <c r="E64" s="15" t="str">
        <f>IF(A64="","",ROUND('Number events &amp; censored'!K65,0))</f>
        <v/>
      </c>
      <c r="F64" s="15" t="str">
        <f>IF(A64="","",ROUND('Number events &amp; censored'!N65,0))</f>
        <v/>
      </c>
    </row>
    <row r="65" spans="1:6" x14ac:dyDescent="0.2">
      <c r="A65" s="14" t="str">
        <f>IF(B65="","",IF('Number events &amp; censored'!B66=0,0.0001,'Number events &amp; censored'!B66))</f>
        <v/>
      </c>
      <c r="B65" s="14" t="str">
        <f>'Number events &amp; censored'!C66</f>
        <v/>
      </c>
      <c r="C65" s="14" t="str">
        <f t="shared" si="2"/>
        <v/>
      </c>
      <c r="D65" s="14" t="str">
        <f t="shared" si="3"/>
        <v/>
      </c>
      <c r="E65" s="15" t="str">
        <f>IF(A65="","",ROUND('Number events &amp; censored'!K66,0))</f>
        <v/>
      </c>
      <c r="F65" s="15" t="str">
        <f>IF(A65="","",ROUND('Number events &amp; censored'!N66,0))</f>
        <v/>
      </c>
    </row>
    <row r="66" spans="1:6" x14ac:dyDescent="0.2">
      <c r="A66" s="14" t="str">
        <f>IF(B66="","",IF('Number events &amp; censored'!B67=0,0.0001,'Number events &amp; censored'!B67))</f>
        <v/>
      </c>
      <c r="B66" s="14" t="str">
        <f>'Number events &amp; censored'!C67</f>
        <v/>
      </c>
      <c r="C66" s="14" t="str">
        <f t="shared" si="2"/>
        <v/>
      </c>
      <c r="D66" s="14" t="str">
        <f t="shared" si="3"/>
        <v/>
      </c>
      <c r="E66" s="15" t="str">
        <f>IF(A66="","",ROUND('Number events &amp; censored'!K67,0))</f>
        <v/>
      </c>
      <c r="F66" s="15" t="str">
        <f>IF(A66="","",ROUND('Number events &amp; censored'!N67,0))</f>
        <v/>
      </c>
    </row>
    <row r="67" spans="1:6" x14ac:dyDescent="0.2">
      <c r="A67" s="14" t="str">
        <f>IF(B67="","",IF('Number events &amp; censored'!B68=0,0.0001,'Number events &amp; censored'!B68))</f>
        <v/>
      </c>
      <c r="B67" s="14" t="str">
        <f>'Number events &amp; censored'!C68</f>
        <v/>
      </c>
      <c r="C67" s="14" t="str">
        <f t="shared" si="2"/>
        <v/>
      </c>
      <c r="D67" s="14" t="str">
        <f t="shared" si="3"/>
        <v/>
      </c>
      <c r="E67" s="15" t="str">
        <f>IF(A67="","",ROUND('Number events &amp; censored'!K68,0))</f>
        <v/>
      </c>
      <c r="F67" s="15" t="str">
        <f>IF(A67="","",ROUND('Number events &amp; censored'!N68,0))</f>
        <v/>
      </c>
    </row>
    <row r="68" spans="1:6" x14ac:dyDescent="0.2">
      <c r="A68" s="14" t="str">
        <f>IF(B68="","",IF('Number events &amp; censored'!B69=0,0.0001,'Number events &amp; censored'!B69))</f>
        <v/>
      </c>
      <c r="B68" s="14" t="str">
        <f>'Number events &amp; censored'!C69</f>
        <v/>
      </c>
      <c r="C68" s="14" t="str">
        <f t="shared" si="2"/>
        <v/>
      </c>
      <c r="D68" s="14" t="str">
        <f t="shared" si="3"/>
        <v/>
      </c>
      <c r="E68" s="15" t="str">
        <f>IF(A68="","",ROUND('Number events &amp; censored'!K69,0))</f>
        <v/>
      </c>
      <c r="F68" s="15" t="str">
        <f>IF(A68="","",ROUND('Number events &amp; censored'!N69,0))</f>
        <v/>
      </c>
    </row>
    <row r="69" spans="1:6" x14ac:dyDescent="0.2">
      <c r="A69" s="14" t="str">
        <f>IF(B69="","",IF('Number events &amp; censored'!B70=0,0.0001,'Number events &amp; censored'!B70))</f>
        <v/>
      </c>
      <c r="B69" s="14" t="str">
        <f>'Number events &amp; censored'!C70</f>
        <v/>
      </c>
      <c r="C69" s="14" t="str">
        <f t="shared" si="2"/>
        <v/>
      </c>
      <c r="D69" s="14" t="str">
        <f t="shared" si="3"/>
        <v/>
      </c>
      <c r="E69" s="15" t="str">
        <f>IF(A69="","",ROUND('Number events &amp; censored'!K70,0))</f>
        <v/>
      </c>
      <c r="F69" s="15" t="str">
        <f>IF(A69="","",ROUND('Number events &amp; censored'!N70,0))</f>
        <v/>
      </c>
    </row>
    <row r="70" spans="1:6" x14ac:dyDescent="0.2">
      <c r="A70" s="14" t="str">
        <f>IF(B70="","",IF('Number events &amp; censored'!B71=0,0.0001,'Number events &amp; censored'!B71))</f>
        <v/>
      </c>
      <c r="B70" s="14" t="str">
        <f>'Number events &amp; censored'!C71</f>
        <v/>
      </c>
      <c r="C70" s="14" t="str">
        <f t="shared" si="2"/>
        <v/>
      </c>
      <c r="D70" s="14" t="str">
        <f t="shared" si="3"/>
        <v/>
      </c>
      <c r="E70" s="15" t="str">
        <f>IF(A70="","",ROUND('Number events &amp; censored'!K71,0))</f>
        <v/>
      </c>
      <c r="F70" s="15" t="str">
        <f>IF(A70="","",ROUND('Number events &amp; censored'!N71,0))</f>
        <v/>
      </c>
    </row>
    <row r="71" spans="1:6" x14ac:dyDescent="0.2">
      <c r="A71" s="14" t="str">
        <f>IF(B71="","",IF('Number events &amp; censored'!B72=0,0.0001,'Number events &amp; censored'!B72))</f>
        <v/>
      </c>
      <c r="B71" s="14" t="str">
        <f>'Number events &amp; censored'!C72</f>
        <v/>
      </c>
      <c r="C71" s="14" t="str">
        <f t="shared" si="2"/>
        <v/>
      </c>
      <c r="D71" s="14" t="str">
        <f t="shared" si="3"/>
        <v/>
      </c>
      <c r="E71" s="15" t="str">
        <f>IF(A71="","",ROUND('Number events &amp; censored'!K72,0))</f>
        <v/>
      </c>
      <c r="F71" s="15" t="str">
        <f>IF(A71="","",ROUND('Number events &amp; censored'!N72,0))</f>
        <v/>
      </c>
    </row>
    <row r="72" spans="1:6" x14ac:dyDescent="0.2">
      <c r="A72" s="14" t="str">
        <f>IF(B72="","",IF('Number events &amp; censored'!B73=0,0.0001,'Number events &amp; censored'!B73))</f>
        <v/>
      </c>
      <c r="B72" s="14" t="str">
        <f>'Number events &amp; censored'!C73</f>
        <v/>
      </c>
      <c r="C72" s="14" t="str">
        <f t="shared" si="2"/>
        <v/>
      </c>
      <c r="D72" s="14" t="str">
        <f t="shared" si="3"/>
        <v/>
      </c>
      <c r="E72" s="15" t="str">
        <f>IF(A72="","",ROUND('Number events &amp; censored'!K73,0))</f>
        <v/>
      </c>
      <c r="F72" s="15" t="str">
        <f>IF(A72="","",ROUND('Number events &amp; censored'!N73,0))</f>
        <v/>
      </c>
    </row>
    <row r="73" spans="1:6" x14ac:dyDescent="0.2">
      <c r="A73" s="14" t="str">
        <f>IF(B73="","",IF('Number events &amp; censored'!B74=0,0.0001,'Number events &amp; censored'!B74))</f>
        <v/>
      </c>
      <c r="B73" s="14" t="str">
        <f>'Number events &amp; censored'!C74</f>
        <v/>
      </c>
      <c r="C73" s="14" t="str">
        <f t="shared" si="2"/>
        <v/>
      </c>
      <c r="D73" s="14" t="str">
        <f t="shared" si="3"/>
        <v/>
      </c>
      <c r="E73" s="15" t="str">
        <f>IF(A73="","",ROUND('Number events &amp; censored'!K74,0))</f>
        <v/>
      </c>
      <c r="F73" s="15" t="str">
        <f>IF(A73="","",ROUND('Number events &amp; censored'!N74,0))</f>
        <v/>
      </c>
    </row>
    <row r="74" spans="1:6" x14ac:dyDescent="0.2">
      <c r="A74" s="14" t="str">
        <f>IF(B74="","",IF('Number events &amp; censored'!B75=0,0.0001,'Number events &amp; censored'!B75))</f>
        <v/>
      </c>
      <c r="B74" s="14" t="str">
        <f>'Number events &amp; censored'!C75</f>
        <v/>
      </c>
      <c r="C74" s="14" t="str">
        <f t="shared" si="2"/>
        <v/>
      </c>
      <c r="D74" s="14" t="str">
        <f t="shared" si="3"/>
        <v/>
      </c>
      <c r="E74" s="15" t="str">
        <f>IF(A74="","",ROUND('Number events &amp; censored'!K75,0))</f>
        <v/>
      </c>
      <c r="F74" s="15" t="str">
        <f>IF(A74="","",ROUND('Number events &amp; censored'!N75,0))</f>
        <v/>
      </c>
    </row>
    <row r="75" spans="1:6" x14ac:dyDescent="0.2">
      <c r="A75" s="14" t="str">
        <f>IF(B75="","",IF('Number events &amp; censored'!B76=0,0.0001,'Number events &amp; censored'!B76))</f>
        <v/>
      </c>
      <c r="B75" s="14" t="str">
        <f>'Number events &amp; censored'!C76</f>
        <v/>
      </c>
      <c r="C75" s="14" t="str">
        <f t="shared" si="2"/>
        <v/>
      </c>
      <c r="D75" s="14" t="str">
        <f t="shared" si="3"/>
        <v/>
      </c>
      <c r="E75" s="15" t="str">
        <f>IF(A75="","",ROUND('Number events &amp; censored'!K76,0))</f>
        <v/>
      </c>
      <c r="F75" s="15" t="str">
        <f>IF(A75="","",ROUND('Number events &amp; censored'!N76,0))</f>
        <v/>
      </c>
    </row>
    <row r="76" spans="1:6" x14ac:dyDescent="0.2">
      <c r="A76" s="14" t="str">
        <f>IF(B76="","",IF('Number events &amp; censored'!B77=0,0.0001,'Number events &amp; censored'!B77))</f>
        <v/>
      </c>
      <c r="B76" s="14" t="str">
        <f>'Number events &amp; censored'!C77</f>
        <v/>
      </c>
      <c r="C76" s="14" t="str">
        <f t="shared" si="2"/>
        <v/>
      </c>
      <c r="D76" s="14" t="str">
        <f t="shared" si="3"/>
        <v/>
      </c>
      <c r="E76" s="15" t="str">
        <f>IF(A76="","",ROUND('Number events &amp; censored'!K77,0))</f>
        <v/>
      </c>
      <c r="F76" s="15" t="str">
        <f>IF(A76="","",ROUND('Number events &amp; censored'!N77,0))</f>
        <v/>
      </c>
    </row>
    <row r="77" spans="1:6" x14ac:dyDescent="0.2">
      <c r="A77" s="14" t="str">
        <f>IF(B77="","",IF('Number events &amp; censored'!B78=0,0.0001,'Number events &amp; censored'!B78))</f>
        <v/>
      </c>
      <c r="B77" s="14" t="str">
        <f>'Number events &amp; censored'!C78</f>
        <v/>
      </c>
      <c r="C77" s="14" t="str">
        <f t="shared" si="2"/>
        <v/>
      </c>
      <c r="D77" s="14" t="str">
        <f t="shared" si="3"/>
        <v/>
      </c>
      <c r="E77" s="15" t="str">
        <f>IF(A77="","",ROUND('Number events &amp; censored'!K78,0))</f>
        <v/>
      </c>
      <c r="F77" s="15" t="str">
        <f>IF(A77="","",ROUND('Number events &amp; censored'!N78,0))</f>
        <v/>
      </c>
    </row>
    <row r="78" spans="1:6" x14ac:dyDescent="0.2">
      <c r="A78" s="14" t="str">
        <f>IF(B78="","",IF('Number events &amp; censored'!B79=0,0.0001,'Number events &amp; censored'!B79))</f>
        <v/>
      </c>
      <c r="B78" s="14" t="str">
        <f>'Number events &amp; censored'!C79</f>
        <v/>
      </c>
      <c r="C78" s="14" t="str">
        <f t="shared" si="2"/>
        <v/>
      </c>
      <c r="D78" s="14" t="str">
        <f t="shared" si="3"/>
        <v/>
      </c>
      <c r="E78" s="15" t="str">
        <f>IF(A78="","",ROUND('Number events &amp; censored'!K79,0))</f>
        <v/>
      </c>
      <c r="F78" s="15" t="str">
        <f>IF(A78="","",ROUND('Number events &amp; censored'!N79,0))</f>
        <v/>
      </c>
    </row>
    <row r="79" spans="1:6" x14ac:dyDescent="0.2">
      <c r="A79" s="14" t="str">
        <f>IF(B79="","",IF('Number events &amp; censored'!B80=0,0.0001,'Number events &amp; censored'!B80))</f>
        <v/>
      </c>
      <c r="B79" s="14" t="str">
        <f>'Number events &amp; censored'!C80</f>
        <v/>
      </c>
      <c r="C79" s="14" t="str">
        <f t="shared" si="2"/>
        <v/>
      </c>
      <c r="D79" s="14" t="str">
        <f t="shared" si="3"/>
        <v/>
      </c>
      <c r="E79" s="15" t="str">
        <f>IF(A79="","",ROUND('Number events &amp; censored'!K80,0))</f>
        <v/>
      </c>
      <c r="F79" s="15" t="str">
        <f>IF(A79="","",ROUND('Number events &amp; censored'!N80,0))</f>
        <v/>
      </c>
    </row>
    <row r="80" spans="1:6" x14ac:dyDescent="0.2">
      <c r="A80" s="14" t="str">
        <f>IF(B80="","",IF('Number events &amp; censored'!B81=0,0.0001,'Number events &amp; censored'!B81))</f>
        <v/>
      </c>
      <c r="B80" s="14" t="str">
        <f>'Number events &amp; censored'!C81</f>
        <v/>
      </c>
      <c r="C80" s="14" t="str">
        <f t="shared" si="2"/>
        <v/>
      </c>
      <c r="D80" s="14" t="str">
        <f t="shared" si="3"/>
        <v/>
      </c>
      <c r="E80" s="15" t="str">
        <f>IF(A80="","",ROUND('Number events &amp; censored'!K81,0))</f>
        <v/>
      </c>
      <c r="F80" s="15" t="str">
        <f>IF(A80="","",ROUND('Number events &amp; censored'!N81,0))</f>
        <v/>
      </c>
    </row>
    <row r="81" spans="1:6" x14ac:dyDescent="0.2">
      <c r="A81" s="14" t="str">
        <f>IF(B81="","",IF('Number events &amp; censored'!B82=0,0.0001,'Number events &amp; censored'!B82))</f>
        <v/>
      </c>
      <c r="B81" s="14" t="str">
        <f>'Number events &amp; censored'!C82</f>
        <v/>
      </c>
      <c r="C81" s="14" t="str">
        <f t="shared" si="2"/>
        <v/>
      </c>
      <c r="D81" s="14" t="str">
        <f t="shared" si="3"/>
        <v/>
      </c>
      <c r="E81" s="15" t="str">
        <f>IF(A81="","",ROUND('Number events &amp; censored'!K82,0))</f>
        <v/>
      </c>
      <c r="F81" s="15" t="str">
        <f>IF(A81="","",ROUND('Number events &amp; censored'!N82,0))</f>
        <v/>
      </c>
    </row>
    <row r="82" spans="1:6" x14ac:dyDescent="0.2">
      <c r="A82" s="14" t="str">
        <f>IF(B82="","",IF('Number events &amp; censored'!B83=0,0.0001,'Number events &amp; censored'!B83))</f>
        <v/>
      </c>
      <c r="B82" s="14" t="str">
        <f>'Number events &amp; censored'!C83</f>
        <v/>
      </c>
      <c r="C82" s="14" t="str">
        <f t="shared" si="2"/>
        <v/>
      </c>
      <c r="D82" s="14" t="str">
        <f t="shared" si="3"/>
        <v/>
      </c>
      <c r="E82" s="15" t="str">
        <f>IF(A82="","",ROUND('Number events &amp; censored'!K83,0))</f>
        <v/>
      </c>
      <c r="F82" s="15" t="str">
        <f>IF(A82="","",ROUND('Number events &amp; censored'!N83,0))</f>
        <v/>
      </c>
    </row>
    <row r="83" spans="1:6" x14ac:dyDescent="0.2">
      <c r="A83" s="14" t="str">
        <f>IF(B83="","",IF('Number events &amp; censored'!B84=0,0.0001,'Number events &amp; censored'!B84))</f>
        <v/>
      </c>
      <c r="B83" s="14" t="str">
        <f>'Number events &amp; censored'!C84</f>
        <v/>
      </c>
      <c r="C83" s="14" t="str">
        <f t="shared" si="2"/>
        <v/>
      </c>
      <c r="D83" s="14" t="str">
        <f t="shared" si="3"/>
        <v/>
      </c>
      <c r="E83" s="15" t="str">
        <f>IF(A83="","",ROUND('Number events &amp; censored'!K84,0))</f>
        <v/>
      </c>
      <c r="F83" s="15" t="str">
        <f>IF(A83="","",ROUND('Number events &amp; censored'!N84,0))</f>
        <v/>
      </c>
    </row>
    <row r="84" spans="1:6" x14ac:dyDescent="0.2">
      <c r="A84" s="14" t="str">
        <f>IF(B84="","",IF('Number events &amp; censored'!B85=0,0.0001,'Number events &amp; censored'!B85))</f>
        <v/>
      </c>
      <c r="B84" s="14" t="str">
        <f>'Number events &amp; censored'!C85</f>
        <v/>
      </c>
      <c r="C84" s="14" t="str">
        <f t="shared" si="2"/>
        <v/>
      </c>
      <c r="D84" s="14" t="str">
        <f t="shared" si="3"/>
        <v/>
      </c>
      <c r="E84" s="15" t="str">
        <f>IF(A84="","",ROUND('Number events &amp; censored'!K85,0))</f>
        <v/>
      </c>
      <c r="F84" s="15" t="str">
        <f>IF(A84="","",ROUND('Number events &amp; censored'!N85,0))</f>
        <v/>
      </c>
    </row>
    <row r="85" spans="1:6" x14ac:dyDescent="0.2">
      <c r="A85" s="14" t="str">
        <f>IF(B85="","",IF('Number events &amp; censored'!B86=0,0.0001,'Number events &amp; censored'!B86))</f>
        <v/>
      </c>
      <c r="B85" s="14" t="str">
        <f>'Number events &amp; censored'!C86</f>
        <v/>
      </c>
      <c r="C85" s="14" t="str">
        <f t="shared" si="2"/>
        <v/>
      </c>
      <c r="D85" s="14" t="str">
        <f t="shared" si="3"/>
        <v/>
      </c>
      <c r="E85" s="15" t="str">
        <f>IF(A85="","",ROUND('Number events &amp; censored'!K86,0))</f>
        <v/>
      </c>
      <c r="F85" s="15" t="str">
        <f>IF(A85="","",ROUND('Number events &amp; censored'!N86,0))</f>
        <v/>
      </c>
    </row>
    <row r="86" spans="1:6" x14ac:dyDescent="0.2">
      <c r="A86" s="14" t="str">
        <f>IF(B86="","",IF('Number events &amp; censored'!B87=0,0.0001,'Number events &amp; censored'!B87))</f>
        <v/>
      </c>
      <c r="B86" s="14" t="str">
        <f>'Number events &amp; censored'!C87</f>
        <v/>
      </c>
      <c r="C86" s="14" t="str">
        <f t="shared" si="2"/>
        <v/>
      </c>
      <c r="D86" s="14" t="str">
        <f t="shared" si="3"/>
        <v/>
      </c>
      <c r="E86" s="15" t="str">
        <f>IF(A86="","",ROUND('Number events &amp; censored'!K87,0))</f>
        <v/>
      </c>
      <c r="F86" s="15" t="str">
        <f>IF(A86="","",ROUND('Number events &amp; censored'!N87,0))</f>
        <v/>
      </c>
    </row>
    <row r="87" spans="1:6" x14ac:dyDescent="0.2">
      <c r="A87" s="14" t="str">
        <f>IF(B87="","",IF('Number events &amp; censored'!B88=0,0.0001,'Number events &amp; censored'!B88))</f>
        <v/>
      </c>
      <c r="B87" s="14" t="str">
        <f>'Number events &amp; censored'!C88</f>
        <v/>
      </c>
      <c r="C87" s="14" t="str">
        <f t="shared" si="2"/>
        <v/>
      </c>
      <c r="D87" s="14" t="str">
        <f t="shared" si="3"/>
        <v/>
      </c>
      <c r="E87" s="15" t="str">
        <f>IF(A87="","",ROUND('Number events &amp; censored'!K88,0))</f>
        <v/>
      </c>
      <c r="F87" s="15" t="str">
        <f>IF(A87="","",ROUND('Number events &amp; censored'!N88,0))</f>
        <v/>
      </c>
    </row>
    <row r="88" spans="1:6" x14ac:dyDescent="0.2">
      <c r="A88" s="14" t="str">
        <f>IF(B88="","",IF('Number events &amp; censored'!B89=0,0.0001,'Number events &amp; censored'!B89))</f>
        <v/>
      </c>
      <c r="B88" s="14" t="str">
        <f>'Number events &amp; censored'!C89</f>
        <v/>
      </c>
      <c r="C88" s="14" t="str">
        <f t="shared" si="2"/>
        <v/>
      </c>
      <c r="D88" s="14" t="str">
        <f t="shared" si="3"/>
        <v/>
      </c>
      <c r="E88" s="15" t="str">
        <f>IF(A88="","",ROUND('Number events &amp; censored'!K89,0))</f>
        <v/>
      </c>
      <c r="F88" s="15" t="str">
        <f>IF(A88="","",ROUND('Number events &amp; censored'!N89,0))</f>
        <v/>
      </c>
    </row>
    <row r="89" spans="1:6" x14ac:dyDescent="0.2">
      <c r="A89" s="14" t="str">
        <f>IF(B89="","",IF('Number events &amp; censored'!B90=0,0.0001,'Number events &amp; censored'!B90))</f>
        <v/>
      </c>
      <c r="B89" s="14" t="str">
        <f>'Number events &amp; censored'!C90</f>
        <v/>
      </c>
      <c r="C89" s="14" t="str">
        <f t="shared" ref="C89:C97" si="4">IF(A89="","",A89+2*(B89-A89))</f>
        <v/>
      </c>
      <c r="D89" s="14" t="str">
        <f t="shared" ref="D89:D97" si="5">IF(A89="","",10000)</f>
        <v/>
      </c>
      <c r="E89" s="15" t="str">
        <f>IF(A89="","",ROUND('Number events &amp; censored'!K90,0))</f>
        <v/>
      </c>
      <c r="F89" s="15" t="str">
        <f>IF(A89="","",ROUND('Number events &amp; censored'!N90,0))</f>
        <v/>
      </c>
    </row>
    <row r="90" spans="1:6" x14ac:dyDescent="0.2">
      <c r="A90" s="14" t="str">
        <f>IF(B90="","",IF('Number events &amp; censored'!B91=0,0.0001,'Number events &amp; censored'!B91))</f>
        <v/>
      </c>
      <c r="B90" s="14" t="str">
        <f>'Number events &amp; censored'!C91</f>
        <v/>
      </c>
      <c r="C90" s="14" t="str">
        <f t="shared" si="4"/>
        <v/>
      </c>
      <c r="D90" s="14" t="str">
        <f t="shared" si="5"/>
        <v/>
      </c>
      <c r="E90" s="15" t="str">
        <f>IF(A90="","",ROUND('Number events &amp; censored'!K91,0))</f>
        <v/>
      </c>
      <c r="F90" s="15" t="str">
        <f>IF(A90="","",ROUND('Number events &amp; censored'!N91,0))</f>
        <v/>
      </c>
    </row>
    <row r="91" spans="1:6" x14ac:dyDescent="0.2">
      <c r="A91" s="14" t="str">
        <f>IF(B91="","",IF('Number events &amp; censored'!B92=0,0.0001,'Number events &amp; censored'!B92))</f>
        <v/>
      </c>
      <c r="B91" s="14" t="str">
        <f>'Number events &amp; censored'!C92</f>
        <v/>
      </c>
      <c r="C91" s="14" t="str">
        <f t="shared" si="4"/>
        <v/>
      </c>
      <c r="D91" s="14" t="str">
        <f t="shared" si="5"/>
        <v/>
      </c>
      <c r="E91" s="15" t="str">
        <f>IF(A91="","",ROUND('Number events &amp; censored'!K92,0))</f>
        <v/>
      </c>
      <c r="F91" s="15" t="str">
        <f>IF(A91="","",ROUND('Number events &amp; censored'!N92,0))</f>
        <v/>
      </c>
    </row>
    <row r="92" spans="1:6" x14ac:dyDescent="0.2">
      <c r="A92" s="14" t="str">
        <f>IF(B92="","",IF('Number events &amp; censored'!B93=0,0.0001,'Number events &amp; censored'!B93))</f>
        <v/>
      </c>
      <c r="B92" s="14" t="str">
        <f>'Number events &amp; censored'!C93</f>
        <v/>
      </c>
      <c r="C92" s="14" t="str">
        <f t="shared" si="4"/>
        <v/>
      </c>
      <c r="D92" s="14" t="str">
        <f t="shared" si="5"/>
        <v/>
      </c>
      <c r="E92" s="15" t="str">
        <f>IF(A92="","",ROUND('Number events &amp; censored'!K93,0))</f>
        <v/>
      </c>
      <c r="F92" s="15" t="str">
        <f>IF(A92="","",ROUND('Number events &amp; censored'!N93,0))</f>
        <v/>
      </c>
    </row>
    <row r="93" spans="1:6" x14ac:dyDescent="0.2">
      <c r="A93" s="14" t="str">
        <f>IF(B93="","",IF('Number events &amp; censored'!B94=0,0.0001,'Number events &amp; censored'!B94))</f>
        <v/>
      </c>
      <c r="B93" s="14" t="str">
        <f>'Number events &amp; censored'!C94</f>
        <v/>
      </c>
      <c r="C93" s="14" t="str">
        <f t="shared" si="4"/>
        <v/>
      </c>
      <c r="D93" s="14" t="str">
        <f t="shared" si="5"/>
        <v/>
      </c>
      <c r="E93" s="15" t="str">
        <f>IF(A93="","",ROUND('Number events &amp; censored'!K94,0))</f>
        <v/>
      </c>
      <c r="F93" s="15" t="str">
        <f>IF(A93="","",ROUND('Number events &amp; censored'!N94,0))</f>
        <v/>
      </c>
    </row>
    <row r="94" spans="1:6" x14ac:dyDescent="0.2">
      <c r="A94" s="14" t="str">
        <f>IF(B94="","",IF('Number events &amp; censored'!B95=0,0.0001,'Number events &amp; censored'!B95))</f>
        <v/>
      </c>
      <c r="B94" s="14" t="str">
        <f>'Number events &amp; censored'!C95</f>
        <v/>
      </c>
      <c r="C94" s="14" t="str">
        <f t="shared" si="4"/>
        <v/>
      </c>
      <c r="D94" s="14" t="str">
        <f t="shared" si="5"/>
        <v/>
      </c>
      <c r="E94" s="15" t="str">
        <f>IF(A94="","",ROUND('Number events &amp; censored'!K95,0))</f>
        <v/>
      </c>
      <c r="F94" s="15" t="str">
        <f>IF(A94="","",ROUND('Number events &amp; censored'!N95,0))</f>
        <v/>
      </c>
    </row>
    <row r="95" spans="1:6" x14ac:dyDescent="0.2">
      <c r="A95" s="14" t="str">
        <f>IF(B95="","",IF('Number events &amp; censored'!B96=0,0.0001,'Number events &amp; censored'!B96))</f>
        <v/>
      </c>
      <c r="B95" s="14" t="str">
        <f>'Number events &amp; censored'!C96</f>
        <v/>
      </c>
      <c r="C95" s="14" t="str">
        <f t="shared" si="4"/>
        <v/>
      </c>
      <c r="D95" s="14" t="str">
        <f t="shared" si="5"/>
        <v/>
      </c>
      <c r="E95" s="15" t="str">
        <f>IF(A95="","",ROUND('Number events &amp; censored'!K96,0))</f>
        <v/>
      </c>
      <c r="F95" s="15" t="str">
        <f>IF(A95="","",ROUND('Number events &amp; censored'!N96,0))</f>
        <v/>
      </c>
    </row>
    <row r="96" spans="1:6" x14ac:dyDescent="0.2">
      <c r="A96" s="14" t="str">
        <f>IF(B96="","",IF('Number events &amp; censored'!B97=0,0.0001,'Number events &amp; censored'!B97))</f>
        <v/>
      </c>
      <c r="B96" s="14" t="str">
        <f>'Number events &amp; censored'!C97</f>
        <v/>
      </c>
      <c r="C96" s="14" t="str">
        <f t="shared" si="4"/>
        <v/>
      </c>
      <c r="D96" s="14" t="str">
        <f t="shared" si="5"/>
        <v/>
      </c>
      <c r="E96" s="15" t="str">
        <f>IF(A96="","",ROUND('Number events &amp; censored'!K97,0))</f>
        <v/>
      </c>
      <c r="F96" s="15" t="str">
        <f>IF(A96="","",ROUND('Number events &amp; censored'!N97,0))</f>
        <v/>
      </c>
    </row>
    <row r="97" spans="1:6" x14ac:dyDescent="0.2">
      <c r="A97" s="14" t="str">
        <f>IF(B97="","",IF('Number events &amp; censored'!B98=0,0.0001,'Number events &amp; censored'!B98))</f>
        <v/>
      </c>
      <c r="B97" s="14" t="str">
        <f>'Number events &amp; censored'!C98</f>
        <v/>
      </c>
      <c r="C97" s="14" t="str">
        <f t="shared" si="4"/>
        <v/>
      </c>
      <c r="D97" s="14" t="str">
        <f t="shared" si="5"/>
        <v/>
      </c>
      <c r="E97" s="15" t="str">
        <f>IF(A97="","",ROUND('Number events &amp; censored'!K98,0))</f>
        <v/>
      </c>
      <c r="F97" s="15" t="str">
        <f>IF(A97="","",ROUND('Number events &amp; censored'!N98,0))</f>
        <v/>
      </c>
    </row>
    <row r="98" spans="1:6" x14ac:dyDescent="0.2">
      <c r="A98" s="22"/>
      <c r="B98" s="22"/>
      <c r="C98" s="22"/>
      <c r="D98" s="22"/>
      <c r="E98" s="23"/>
      <c r="F98" s="23"/>
    </row>
    <row r="99" spans="1:6" x14ac:dyDescent="0.2">
      <c r="A99" s="22"/>
      <c r="B99" s="22"/>
      <c r="C99" s="22"/>
      <c r="D99" s="22"/>
      <c r="E99" s="23"/>
      <c r="F99" s="23"/>
    </row>
    <row r="100" spans="1:6" x14ac:dyDescent="0.2">
      <c r="A100" s="22"/>
      <c r="B100" s="22"/>
      <c r="C100" s="22"/>
      <c r="D100" s="22"/>
      <c r="E100" s="23"/>
      <c r="F100" s="23"/>
    </row>
    <row r="101" spans="1:6" x14ac:dyDescent="0.2">
      <c r="A101" s="22"/>
      <c r="B101" s="22"/>
      <c r="C101" s="22"/>
      <c r="D101" s="22"/>
      <c r="E101" s="23"/>
      <c r="F101" s="23"/>
    </row>
    <row r="102" spans="1:6" x14ac:dyDescent="0.2">
      <c r="A102" s="22"/>
      <c r="B102" s="22"/>
      <c r="C102" s="22"/>
      <c r="D102" s="22"/>
      <c r="E102" s="23"/>
      <c r="F102" s="23"/>
    </row>
    <row r="103" spans="1:6" x14ac:dyDescent="0.2">
      <c r="A103" s="22"/>
      <c r="B103" s="22"/>
      <c r="C103" s="22"/>
      <c r="D103" s="22"/>
      <c r="E103" s="23"/>
      <c r="F103" s="23"/>
    </row>
    <row r="104" spans="1:6" x14ac:dyDescent="0.2">
      <c r="A104" s="22"/>
      <c r="B104" s="22"/>
      <c r="C104" s="22"/>
      <c r="D104" s="22"/>
      <c r="E104" s="23"/>
      <c r="F104" s="23"/>
    </row>
    <row r="105" spans="1:6" x14ac:dyDescent="0.2">
      <c r="A105" s="22"/>
      <c r="B105" s="22"/>
      <c r="C105" s="22"/>
      <c r="D105" s="22"/>
      <c r="E105" s="23"/>
      <c r="F105" s="23"/>
    </row>
    <row r="106" spans="1:6" x14ac:dyDescent="0.2">
      <c r="A106" s="22"/>
      <c r="B106" s="22"/>
      <c r="C106" s="22"/>
      <c r="D106" s="22"/>
      <c r="E106" s="23"/>
      <c r="F106" s="23"/>
    </row>
    <row r="107" spans="1:6" x14ac:dyDescent="0.2">
      <c r="A107" s="22"/>
      <c r="B107" s="22"/>
      <c r="C107" s="22"/>
      <c r="D107" s="22"/>
      <c r="E107" s="23"/>
      <c r="F107" s="23"/>
    </row>
    <row r="108" spans="1:6" x14ac:dyDescent="0.2">
      <c r="A108" s="22"/>
      <c r="B108" s="22"/>
      <c r="C108" s="22"/>
      <c r="D108" s="22"/>
      <c r="E108" s="23"/>
      <c r="F108" s="23"/>
    </row>
  </sheetData>
  <phoneticPr fontId="4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M61"/>
  <sheetViews>
    <sheetView topLeftCell="A36" zoomScale="130" zoomScaleNormal="130" workbookViewId="0">
      <selection activeCell="D42" sqref="D42"/>
    </sheetView>
  </sheetViews>
  <sheetFormatPr defaultColWidth="11.42578125" defaultRowHeight="12.75" x14ac:dyDescent="0.2"/>
  <cols>
    <col min="1" max="1" width="14.42578125" style="1" customWidth="1"/>
    <col min="2" max="2" width="10.42578125" style="1" bestFit="1" customWidth="1"/>
    <col min="3" max="16384" width="11.42578125" style="1"/>
  </cols>
  <sheetData>
    <row r="2" spans="1:6" ht="18" x14ac:dyDescent="0.25">
      <c r="A2" s="8" t="s">
        <v>39</v>
      </c>
    </row>
    <row r="3" spans="1:6" x14ac:dyDescent="0.2">
      <c r="A3" s="2"/>
    </row>
    <row r="4" spans="1:6" x14ac:dyDescent="0.2">
      <c r="A4" s="1" t="s">
        <v>40</v>
      </c>
      <c r="F4" s="6"/>
    </row>
    <row r="5" spans="1:6" x14ac:dyDescent="0.2">
      <c r="A5" s="1" t="s">
        <v>3</v>
      </c>
    </row>
    <row r="7" spans="1:6" x14ac:dyDescent="0.2">
      <c r="A7" s="2" t="s">
        <v>34</v>
      </c>
    </row>
    <row r="8" spans="1:6" x14ac:dyDescent="0.2">
      <c r="A8" s="101" t="s">
        <v>109</v>
      </c>
    </row>
    <row r="9" spans="1:6" x14ac:dyDescent="0.2">
      <c r="A9" s="1" t="s">
        <v>14</v>
      </c>
    </row>
    <row r="10" spans="1:6" x14ac:dyDescent="0.2">
      <c r="A10" s="1" t="s">
        <v>15</v>
      </c>
    </row>
    <row r="11" spans="1:6" x14ac:dyDescent="0.2">
      <c r="A11" s="2"/>
    </row>
    <row r="12" spans="1:6" x14ac:dyDescent="0.2">
      <c r="A12" s="1" t="s">
        <v>22</v>
      </c>
    </row>
    <row r="13" spans="1:6" x14ac:dyDescent="0.2">
      <c r="A13" s="1" t="s">
        <v>23</v>
      </c>
    </row>
    <row r="15" spans="1:6" x14ac:dyDescent="0.2">
      <c r="A15" s="10" t="s">
        <v>29</v>
      </c>
    </row>
    <row r="16" spans="1:6" x14ac:dyDescent="0.2">
      <c r="A16" s="1" t="str">
        <f>IF('Number events &amp; censored'!O14="No","######code does not apply because 0 at risk at last time point","times_start &lt;- c(times_start, rep("&amp;'Number events &amp; censored'!O16&amp;","&amp;'Number events &amp; censored'!O15&amp;"))")</f>
        <v>######code does not apply because 0 at risk at last time point</v>
      </c>
    </row>
    <row r="17" spans="1:3" x14ac:dyDescent="0.2">
      <c r="A17" s="1" t="str">
        <f>IF('Number events &amp; censored'!O14="No","######code does not apply because 0 at risk at last time point","times_end &lt;- c(times_end, rep(10000,"&amp;'Number events &amp; censored'!O15&amp;"))")</f>
        <v>######code does not apply because 0 at risk at last time point</v>
      </c>
    </row>
    <row r="19" spans="1:3" x14ac:dyDescent="0.2">
      <c r="A19" s="2" t="s">
        <v>35</v>
      </c>
      <c r="B19" s="4"/>
      <c r="C19" s="4"/>
    </row>
    <row r="20" spans="1:3" x14ac:dyDescent="0.2">
      <c r="A20" s="1" t="s">
        <v>7</v>
      </c>
      <c r="B20" s="4"/>
      <c r="C20" s="4"/>
    </row>
    <row r="21" spans="1:3" x14ac:dyDescent="0.2">
      <c r="A21" s="1" t="s">
        <v>6</v>
      </c>
      <c r="B21" s="4"/>
      <c r="C21" s="4"/>
    </row>
    <row r="22" spans="1:3" x14ac:dyDescent="0.2">
      <c r="A22" s="1" t="s">
        <v>8</v>
      </c>
      <c r="B22" s="4"/>
      <c r="C22" s="4"/>
    </row>
    <row r="23" spans="1:3" x14ac:dyDescent="0.2">
      <c r="A23" s="1" t="s">
        <v>9</v>
      </c>
      <c r="B23" s="4"/>
      <c r="C23" s="4"/>
    </row>
    <row r="24" spans="1:3" x14ac:dyDescent="0.2">
      <c r="A24" s="1" t="s">
        <v>10</v>
      </c>
      <c r="B24" s="4"/>
      <c r="C24" s="4"/>
    </row>
    <row r="25" spans="1:3" x14ac:dyDescent="0.2">
      <c r="A25" s="4"/>
      <c r="B25" s="4"/>
      <c r="C25" s="4"/>
    </row>
    <row r="26" spans="1:3" x14ac:dyDescent="0.2">
      <c r="A26" s="2" t="s">
        <v>47</v>
      </c>
      <c r="B26" s="4"/>
      <c r="C26" s="4"/>
    </row>
    <row r="27" spans="1:3" x14ac:dyDescent="0.2">
      <c r="A27" s="5" t="s">
        <v>96</v>
      </c>
      <c r="B27" s="4"/>
      <c r="C27" s="4"/>
    </row>
    <row r="28" spans="1:3" x14ac:dyDescent="0.2">
      <c r="A28" s="5" t="s">
        <v>95</v>
      </c>
      <c r="B28" s="4"/>
      <c r="C28" s="4"/>
    </row>
    <row r="29" spans="1:3" x14ac:dyDescent="0.2">
      <c r="A29" s="5" t="s">
        <v>97</v>
      </c>
      <c r="B29" s="4"/>
      <c r="C29" s="4"/>
    </row>
    <row r="30" spans="1:3" x14ac:dyDescent="0.2">
      <c r="A30" s="5" t="s">
        <v>11</v>
      </c>
      <c r="B30" s="4"/>
      <c r="C30" s="4"/>
    </row>
    <row r="31" spans="1:3" x14ac:dyDescent="0.2">
      <c r="A31" s="5" t="s">
        <v>98</v>
      </c>
      <c r="B31" s="4"/>
      <c r="C31" s="4"/>
    </row>
    <row r="32" spans="1:3" x14ac:dyDescent="0.2">
      <c r="A32" s="5"/>
      <c r="B32" s="4"/>
      <c r="C32" s="4"/>
    </row>
    <row r="33" spans="1:13" x14ac:dyDescent="0.2">
      <c r="A33" s="4"/>
      <c r="B33" s="4"/>
      <c r="C33" s="4"/>
    </row>
    <row r="34" spans="1:13" x14ac:dyDescent="0.2">
      <c r="A34" s="1" t="s">
        <v>12</v>
      </c>
      <c r="B34" s="4"/>
      <c r="C34" s="4"/>
    </row>
    <row r="35" spans="1:13" x14ac:dyDescent="0.2">
      <c r="A35" s="1" t="s">
        <v>13</v>
      </c>
      <c r="B35" s="4"/>
      <c r="C35" s="4"/>
    </row>
    <row r="36" spans="1:13" x14ac:dyDescent="0.2">
      <c r="A36" s="4"/>
      <c r="B36" s="4"/>
      <c r="C36" s="4"/>
    </row>
    <row r="37" spans="1:13" x14ac:dyDescent="0.2">
      <c r="A37" s="10" t="s">
        <v>57</v>
      </c>
      <c r="B37" s="4"/>
      <c r="C37" s="4"/>
    </row>
    <row r="38" spans="1:13" x14ac:dyDescent="0.2">
      <c r="A38" s="1" t="s">
        <v>43</v>
      </c>
      <c r="M38" s="6"/>
    </row>
    <row r="39" spans="1:13" x14ac:dyDescent="0.2">
      <c r="A39" s="1" t="s">
        <v>44</v>
      </c>
      <c r="M39" s="6"/>
    </row>
    <row r="40" spans="1:13" x14ac:dyDescent="0.2">
      <c r="A40" s="1" t="s">
        <v>45</v>
      </c>
      <c r="B40" s="4"/>
      <c r="C40" s="4"/>
    </row>
    <row r="41" spans="1:13" x14ac:dyDescent="0.2">
      <c r="A41" s="7"/>
      <c r="B41" s="4"/>
      <c r="C41" s="4"/>
    </row>
    <row r="42" spans="1:13" x14ac:dyDescent="0.2">
      <c r="A42" s="4"/>
      <c r="B42" s="4"/>
    </row>
    <row r="43" spans="1:13" x14ac:dyDescent="0.2">
      <c r="A43" s="7" t="s">
        <v>46</v>
      </c>
      <c r="B43" s="4"/>
    </row>
    <row r="44" spans="1:13" x14ac:dyDescent="0.2">
      <c r="A44" s="4" t="s">
        <v>28</v>
      </c>
      <c r="B44" s="4"/>
    </row>
    <row r="46" spans="1:13" x14ac:dyDescent="0.2">
      <c r="A46" s="7" t="s">
        <v>84</v>
      </c>
    </row>
    <row r="47" spans="1:13" x14ac:dyDescent="0.2">
      <c r="A47" s="1" t="s">
        <v>85</v>
      </c>
    </row>
    <row r="49" spans="1:1" x14ac:dyDescent="0.2">
      <c r="A49" s="1" t="s">
        <v>94</v>
      </c>
    </row>
    <row r="50" spans="1:1" x14ac:dyDescent="0.2">
      <c r="A50" s="1" t="s">
        <v>92</v>
      </c>
    </row>
    <row r="51" spans="1:1" x14ac:dyDescent="0.2">
      <c r="A51" s="1" t="s">
        <v>86</v>
      </c>
    </row>
    <row r="52" spans="1:1" x14ac:dyDescent="0.2">
      <c r="A52" s="1" t="s">
        <v>87</v>
      </c>
    </row>
    <row r="53" spans="1:1" x14ac:dyDescent="0.2">
      <c r="A53" s="1" t="s">
        <v>88</v>
      </c>
    </row>
    <row r="54" spans="1:1" x14ac:dyDescent="0.2">
      <c r="A54" s="1" t="s">
        <v>89</v>
      </c>
    </row>
    <row r="55" spans="1:1" x14ac:dyDescent="0.2">
      <c r="A55" s="1" t="s">
        <v>90</v>
      </c>
    </row>
    <row r="56" spans="1:1" x14ac:dyDescent="0.2">
      <c r="A56" s="1" t="s">
        <v>91</v>
      </c>
    </row>
    <row r="58" spans="1:1" x14ac:dyDescent="0.2">
      <c r="A58" s="10" t="s">
        <v>102</v>
      </c>
    </row>
    <row r="59" spans="1:1" x14ac:dyDescent="0.2">
      <c r="A59" s="1" t="s">
        <v>99</v>
      </c>
    </row>
    <row r="60" spans="1:1" x14ac:dyDescent="0.2">
      <c r="A60" s="1" t="s">
        <v>100</v>
      </c>
    </row>
    <row r="61" spans="1:1" x14ac:dyDescent="0.2">
      <c r="A61" s="1" t="s">
        <v>101</v>
      </c>
    </row>
  </sheetData>
  <phoneticPr fontId="4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Instructions</vt:lpstr>
      <vt:lpstr>Example RCT</vt:lpstr>
      <vt:lpstr>KM curve digitzed</vt:lpstr>
      <vt:lpstr>Number events &amp; censored</vt:lpstr>
      <vt:lpstr>R data</vt:lpstr>
      <vt:lpstr>Curve fitting 'R' code</vt:lpstr>
      <vt:lpstr>Kaplan-Meier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</dc:creator>
  <cp:lastModifiedBy>mbounthavong</cp:lastModifiedBy>
  <cp:lastPrinted>2010-07-28T16:56:54Z</cp:lastPrinted>
  <dcterms:created xsi:type="dcterms:W3CDTF">2008-06-27T17:37:55Z</dcterms:created>
  <dcterms:modified xsi:type="dcterms:W3CDTF">2023-02-13T00:45:13Z</dcterms:modified>
</cp:coreProperties>
</file>