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bounthavong\Dropbox\Marks blog\R - Adherence\Example data\"/>
    </mc:Choice>
  </mc:AlternateContent>
  <xr:revisionPtr revIDLastSave="0" documentId="13_ncr:1_{5C6304EB-6811-4B8B-B010-36806D3EA960}" xr6:coauthVersionLast="47" xr6:coauthVersionMax="47" xr10:uidLastSave="{00000000-0000-0000-0000-000000000000}"/>
  <bookViews>
    <workbookView xWindow="20370" yWindow="1275" windowWidth="27750" windowHeight="18660" xr2:uid="{00000000-000D-0000-FFFF-FFFF00000000}"/>
  </bookViews>
  <sheets>
    <sheet name="example" sheetId="2" r:id="rId1"/>
    <sheet name="adherence_example" sheetId="1" r:id="rId2"/>
    <sheet name="descriptiv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I32" i="2"/>
  <c r="I31" i="2"/>
  <c r="I28" i="2"/>
  <c r="I27" i="2"/>
  <c r="I26" i="2"/>
  <c r="F40" i="1"/>
  <c r="E40" i="1"/>
  <c r="F30" i="1"/>
  <c r="E30" i="1"/>
  <c r="I22" i="2"/>
  <c r="I21" i="2"/>
  <c r="I18" i="2"/>
  <c r="I17" i="2"/>
  <c r="I16" i="2"/>
  <c r="I11" i="2"/>
  <c r="H12" i="2"/>
  <c r="I7" i="2"/>
  <c r="H7" i="2"/>
  <c r="H11" i="2"/>
  <c r="H10" i="2"/>
  <c r="I10" i="2" s="1"/>
  <c r="H9" i="2"/>
  <c r="I9" i="2" s="1"/>
  <c r="H8" i="2"/>
  <c r="I8" i="2" s="1"/>
  <c r="F50" i="1"/>
  <c r="K18" i="1"/>
  <c r="J14" i="1"/>
  <c r="F44" i="1"/>
  <c r="F46" i="1" s="1"/>
  <c r="F47" i="1" s="1"/>
  <c r="E50" i="1"/>
  <c r="E52" i="1" s="1"/>
  <c r="K8" i="1"/>
  <c r="E47" i="1"/>
  <c r="F51" i="1"/>
  <c r="E51" i="1"/>
  <c r="F45" i="1"/>
  <c r="E46" i="1"/>
  <c r="E45" i="1"/>
  <c r="E44" i="1"/>
  <c r="J2" i="1"/>
  <c r="J8" i="1"/>
  <c r="E34" i="1"/>
  <c r="E35" i="1" s="1"/>
  <c r="E37" i="1" s="1"/>
  <c r="E39" i="1" s="1"/>
  <c r="E41" i="1" s="1"/>
  <c r="E36" i="1"/>
  <c r="E38" i="1"/>
  <c r="E28" i="1"/>
  <c r="F38" i="1"/>
  <c r="F36" i="1"/>
  <c r="F34" i="1"/>
  <c r="F35" i="1" s="1"/>
  <c r="F37" i="1" s="1"/>
  <c r="F39" i="1" s="1"/>
  <c r="F28" i="1"/>
  <c r="E29" i="1"/>
  <c r="E26" i="1"/>
  <c r="I3" i="1"/>
  <c r="J3" i="1" s="1"/>
  <c r="I4" i="1"/>
  <c r="J4" i="1" s="1"/>
  <c r="I5" i="1"/>
  <c r="J5" i="1" s="1"/>
  <c r="I6" i="1"/>
  <c r="J6" i="1" s="1"/>
  <c r="I7" i="1"/>
  <c r="J7" i="1" s="1"/>
  <c r="I8" i="1"/>
  <c r="I9" i="1"/>
  <c r="I10" i="1"/>
  <c r="J10" i="1" s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I2" i="1"/>
  <c r="F26" i="1"/>
  <c r="F24" i="1"/>
  <c r="F25" i="1" s="1"/>
  <c r="F27" i="1" s="1"/>
  <c r="E24" i="1"/>
  <c r="E25" i="1" s="1"/>
  <c r="E27" i="1" s="1"/>
  <c r="I23" i="2" l="1"/>
  <c r="E53" i="1"/>
  <c r="F52" i="1"/>
  <c r="F53" i="1" s="1"/>
  <c r="F41" i="1"/>
  <c r="E31" i="1"/>
  <c r="F31" i="1"/>
</calcChain>
</file>

<file path=xl/sharedStrings.xml><?xml version="1.0" encoding="utf-8"?>
<sst xmlns="http://schemas.openxmlformats.org/spreadsheetml/2006/main" count="101" uniqueCount="58">
  <si>
    <t>DURATION</t>
  </si>
  <si>
    <t>PERDAY</t>
  </si>
  <si>
    <t>CATEGORY</t>
  </si>
  <si>
    <t>medA</t>
  </si>
  <si>
    <t>medB</t>
  </si>
  <si>
    <t>PATIENT_ID</t>
  </si>
  <si>
    <t>DATE</t>
  </si>
  <si>
    <t>Expected_duration_date</t>
  </si>
  <si>
    <t>early_late</t>
  </si>
  <si>
    <t>OW</t>
  </si>
  <si>
    <t>FUW</t>
  </si>
  <si>
    <t>Total coverage</t>
  </si>
  <si>
    <t>OW start</t>
  </si>
  <si>
    <t>OW end</t>
  </si>
  <si>
    <t>FUW start</t>
  </si>
  <si>
    <t>First fill</t>
  </si>
  <si>
    <t>Last event</t>
  </si>
  <si>
    <t>Diff first and last event</t>
  </si>
  <si>
    <t>MPR</t>
  </si>
  <si>
    <t xml:space="preserve">CMA1 </t>
  </si>
  <si>
    <t>CMA2</t>
  </si>
  <si>
    <t>CMA5</t>
  </si>
  <si>
    <t>Total gap days (early and late)</t>
  </si>
  <si>
    <t>Diff first and late event</t>
  </si>
  <si>
    <t>PDC</t>
  </si>
  <si>
    <t>Diff first and OW end</t>
  </si>
  <si>
    <t>CMA6</t>
  </si>
  <si>
    <t>Diff (first+last) - total gap days</t>
  </si>
  <si>
    <t>Diff (first+OW) - total gap days</t>
  </si>
  <si>
    <t>early_date - OW end</t>
  </si>
  <si>
    <t>Fill_Date</t>
  </si>
  <si>
    <t>Patient_ID</t>
  </si>
  <si>
    <t>Freq_Day</t>
  </si>
  <si>
    <t>Drug</t>
  </si>
  <si>
    <t>Duration_Day</t>
  </si>
  <si>
    <t>Early_Late</t>
  </si>
  <si>
    <t>Expected_Duration_Date</t>
  </si>
  <si>
    <t>Total days suppled</t>
  </si>
  <si>
    <t>|Date of first fill - Date of last fill|</t>
  </si>
  <si>
    <t>CMA1</t>
  </si>
  <si>
    <t>|Date of first fill - End of OW|</t>
  </si>
  <si>
    <t>End of OW</t>
  </si>
  <si>
    <t>N</t>
  </si>
  <si>
    <t>Adherence measure</t>
  </si>
  <si>
    <t>Mean</t>
  </si>
  <si>
    <t>SD</t>
  </si>
  <si>
    <t>Median</t>
  </si>
  <si>
    <t>Min</t>
  </si>
  <si>
    <t>Max</t>
  </si>
  <si>
    <t>MPR, medication possession ratio</t>
  </si>
  <si>
    <t>PDC, proportion of days covered</t>
  </si>
  <si>
    <t>MPR, CMA1 scenario</t>
  </si>
  <si>
    <t>MPR, CMA2 scenario</t>
  </si>
  <si>
    <t>PDC, CMA4 scenario</t>
  </si>
  <si>
    <t>PDC, CMA3 scenario</t>
  </si>
  <si>
    <t>Table 1. Descriptive comparisons of medication adherence measures in the sample.</t>
  </si>
  <si>
    <t>CMA3</t>
  </si>
  <si>
    <t>CMA4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</si>
</sst>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0000"/>
      <name val="Arial"/>
      <family val="2"/>
    </font>
    <font>
      <b/>
      <sz val="11"/>
      <color theme="4" tint="-0.249977111117893"/>
      <name val="Arial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14" fontId="5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4" fontId="2" fillId="3" borderId="0" xfId="0" applyNumberFormat="1" applyFont="1" applyFill="1" applyAlignment="1">
      <alignment vertical="center"/>
    </xf>
    <xf numFmtId="14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14" fontId="3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14" fontId="4" fillId="3" borderId="0" xfId="0" applyNumberFormat="1" applyFont="1" applyFill="1" applyAlignment="1">
      <alignment vertical="center"/>
    </xf>
    <xf numFmtId="14" fontId="5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14" fontId="2" fillId="4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14" fontId="2" fillId="4" borderId="6" xfId="0" applyNumberFormat="1" applyFont="1" applyFill="1" applyBorder="1" applyAlignment="1">
      <alignment vertical="center"/>
    </xf>
    <xf numFmtId="14" fontId="4" fillId="4" borderId="0" xfId="0" applyNumberFormat="1" applyFont="1" applyFill="1" applyAlignment="1">
      <alignment vertical="center"/>
    </xf>
    <xf numFmtId="14" fontId="4" fillId="4" borderId="6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14" fontId="5" fillId="4" borderId="0" xfId="0" applyNumberFormat="1" applyFont="1" applyFill="1" applyAlignment="1">
      <alignment vertical="center"/>
    </xf>
    <xf numFmtId="14" fontId="5" fillId="4" borderId="6" xfId="0" applyNumberFormat="1" applyFont="1" applyFill="1" applyBorder="1" applyAlignment="1">
      <alignment vertical="center"/>
    </xf>
    <xf numFmtId="14" fontId="7" fillId="4" borderId="0" xfId="0" applyNumberFormat="1" applyFont="1" applyFill="1" applyAlignment="1">
      <alignment vertical="center"/>
    </xf>
    <xf numFmtId="14" fontId="7" fillId="4" borderId="6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5" borderId="9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4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2" fontId="2" fillId="5" borderId="9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2" fontId="8" fillId="4" borderId="12" xfId="0" applyNumberFormat="1" applyFont="1" applyFill="1" applyBorder="1" applyAlignment="1">
      <alignment horizontal="center" vertical="center"/>
    </xf>
    <xf numFmtId="2" fontId="8" fillId="4" borderId="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22</xdr:row>
      <xdr:rowOff>38029</xdr:rowOff>
    </xdr:from>
    <xdr:to>
      <xdr:col>16</xdr:col>
      <xdr:colOff>262510</xdr:colOff>
      <xdr:row>41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B8D769-8884-058B-B463-96812CC13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700" y="4114729"/>
          <a:ext cx="8692135" cy="3524321"/>
        </a:xfrm>
        <a:prstGeom prst="rect">
          <a:avLst/>
        </a:prstGeom>
      </xdr:spPr>
    </xdr:pic>
    <xdr:clientData/>
  </xdr:twoCellAnchor>
  <xdr:twoCellAnchor>
    <xdr:from>
      <xdr:col>0</xdr:col>
      <xdr:colOff>200026</xdr:colOff>
      <xdr:row>22</xdr:row>
      <xdr:rowOff>19050</xdr:rowOff>
    </xdr:from>
    <xdr:to>
      <xdr:col>2</xdr:col>
      <xdr:colOff>1190625</xdr:colOff>
      <xdr:row>52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A43EC5-09F1-9BF0-0FBE-15B9B9BFA716}"/>
            </a:ext>
          </a:extLst>
        </xdr:cNvPr>
        <xdr:cNvSpPr txBox="1"/>
      </xdr:nvSpPr>
      <xdr:spPr>
        <a:xfrm>
          <a:off x="200026" y="4095750"/>
          <a:ext cx="2562224" cy="5772150"/>
        </a:xfrm>
        <a:prstGeom prst="rect">
          <a:avLst/>
        </a:prstGeom>
        <a:solidFill>
          <a:schemeClr val="lt1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Arial" panose="020B0604020202020204" pitchFamily="34" charset="0"/>
              <a:cs typeface="Arial" panose="020B0604020202020204" pitchFamily="34" charset="0"/>
            </a:rPr>
            <a:t>Notes</a:t>
          </a: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This exercise assumes that all subjects have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a different start date (FUW start). 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We will used the first start date as follow-up window = 1. 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In this exercise, we will use an observation window (OW) that begins at FUW start + 182 days and ends at 182 days + 365 days (or at 547 days).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For the CMA1 and CMA5, the last event is the fill date for the late fill within the OW. 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For CMA2 and CMA6, the observation window (OW)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ends at 182 days + 365 days.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39CD-4C06-4CD6-8387-E52208B3D837}">
  <dimension ref="C6:I33"/>
  <sheetViews>
    <sheetView tabSelected="1" zoomScale="130" zoomScaleNormal="130" workbookViewId="0">
      <selection activeCell="L3" sqref="L3"/>
    </sheetView>
  </sheetViews>
  <sheetFormatPr defaultRowHeight="14.25" x14ac:dyDescent="0.25"/>
  <cols>
    <col min="1" max="2" width="2.5703125" style="21" customWidth="1"/>
    <col min="3" max="3" width="12" style="21" customWidth="1"/>
    <col min="4" max="4" width="12.7109375" style="21" customWidth="1"/>
    <col min="5" max="5" width="11.5703125" style="21" customWidth="1"/>
    <col min="6" max="6" width="11.140625" style="21" customWidth="1"/>
    <col min="7" max="7" width="14.85546875" style="21" customWidth="1"/>
    <col min="8" max="8" width="30.5703125" style="21" bestFit="1" customWidth="1"/>
    <col min="9" max="9" width="15.28515625" style="21" customWidth="1"/>
    <col min="10" max="16384" width="9.140625" style="21"/>
  </cols>
  <sheetData>
    <row r="6" spans="3:9" x14ac:dyDescent="0.25">
      <c r="C6" s="20" t="s">
        <v>31</v>
      </c>
      <c r="D6" s="20" t="s">
        <v>30</v>
      </c>
      <c r="E6" s="20" t="s">
        <v>32</v>
      </c>
      <c r="F6" s="20" t="s">
        <v>33</v>
      </c>
      <c r="G6" s="20" t="s">
        <v>34</v>
      </c>
      <c r="H6" s="20" t="s">
        <v>36</v>
      </c>
      <c r="I6" s="20" t="s">
        <v>35</v>
      </c>
    </row>
    <row r="7" spans="3:9" x14ac:dyDescent="0.25">
      <c r="C7" s="39">
        <v>1234</v>
      </c>
      <c r="D7" s="40">
        <v>43795</v>
      </c>
      <c r="E7" s="16">
        <v>1</v>
      </c>
      <c r="F7" s="16" t="s">
        <v>3</v>
      </c>
      <c r="G7" s="16">
        <v>30</v>
      </c>
      <c r="H7" s="40">
        <f>D7+G7</f>
        <v>43825</v>
      </c>
      <c r="I7" s="42">
        <f>D8-H7</f>
        <v>6</v>
      </c>
    </row>
    <row r="8" spans="3:9" ht="15" x14ac:dyDescent="0.25">
      <c r="C8" s="17">
        <v>1234</v>
      </c>
      <c r="D8" s="44">
        <v>43831</v>
      </c>
      <c r="E8" s="17">
        <v>1</v>
      </c>
      <c r="F8" s="17" t="s">
        <v>3</v>
      </c>
      <c r="G8" s="17">
        <v>30</v>
      </c>
      <c r="H8" s="44">
        <f>D8+G8</f>
        <v>43861</v>
      </c>
      <c r="I8" s="45">
        <f>D9-H8</f>
        <v>4</v>
      </c>
    </row>
    <row r="9" spans="3:9" ht="15" x14ac:dyDescent="0.25">
      <c r="C9" s="17">
        <v>1234</v>
      </c>
      <c r="D9" s="44">
        <v>43865</v>
      </c>
      <c r="E9" s="17">
        <v>1</v>
      </c>
      <c r="F9" s="17" t="s">
        <v>3</v>
      </c>
      <c r="G9" s="17">
        <v>30</v>
      </c>
      <c r="H9" s="44">
        <f>D9+G9</f>
        <v>43895</v>
      </c>
      <c r="I9" s="45">
        <f t="shared" ref="I9:I10" si="0">D10-H9</f>
        <v>-15</v>
      </c>
    </row>
    <row r="10" spans="3:9" ht="15" x14ac:dyDescent="0.25">
      <c r="C10" s="17">
        <v>1234</v>
      </c>
      <c r="D10" s="44">
        <v>43880</v>
      </c>
      <c r="E10" s="17">
        <v>1</v>
      </c>
      <c r="F10" s="17" t="s">
        <v>3</v>
      </c>
      <c r="G10" s="17">
        <v>30</v>
      </c>
      <c r="H10" s="44">
        <f>D10+G10</f>
        <v>43910</v>
      </c>
      <c r="I10" s="45">
        <f t="shared" si="0"/>
        <v>5</v>
      </c>
    </row>
    <row r="11" spans="3:9" x14ac:dyDescent="0.25">
      <c r="C11" s="16">
        <v>1234</v>
      </c>
      <c r="D11" s="41">
        <v>43915</v>
      </c>
      <c r="E11" s="16">
        <v>1</v>
      </c>
      <c r="F11" s="16" t="s">
        <v>3</v>
      </c>
      <c r="G11" s="16">
        <v>30</v>
      </c>
      <c r="H11" s="41">
        <f>D11+G11</f>
        <v>43945</v>
      </c>
      <c r="I11" s="43">
        <f>D12-H11</f>
        <v>10</v>
      </c>
    </row>
    <row r="12" spans="3:9" x14ac:dyDescent="0.25">
      <c r="C12" s="16">
        <v>1234</v>
      </c>
      <c r="D12" s="8">
        <v>43955</v>
      </c>
      <c r="E12" s="16">
        <v>1</v>
      </c>
      <c r="F12" s="16" t="s">
        <v>3</v>
      </c>
      <c r="G12" s="16">
        <v>30</v>
      </c>
      <c r="H12" s="41">
        <f>D12+G12</f>
        <v>43985</v>
      </c>
      <c r="I12" s="43"/>
    </row>
    <row r="15" spans="3:9" ht="15.75" thickBot="1" x14ac:dyDescent="0.3">
      <c r="H15" s="23" t="s">
        <v>39</v>
      </c>
    </row>
    <row r="16" spans="3:9" ht="15" x14ac:dyDescent="0.25">
      <c r="D16" s="23" t="s">
        <v>41</v>
      </c>
      <c r="H16" s="46" t="s">
        <v>37</v>
      </c>
      <c r="I16" s="47">
        <f>G8+G9+G10</f>
        <v>90</v>
      </c>
    </row>
    <row r="17" spans="4:9" x14ac:dyDescent="0.25">
      <c r="D17" s="22">
        <v>43947</v>
      </c>
      <c r="H17" s="26" t="s">
        <v>38</v>
      </c>
      <c r="I17" s="30">
        <f>ABS(D8-D11)</f>
        <v>84</v>
      </c>
    </row>
    <row r="18" spans="4:9" ht="15" thickBot="1" x14ac:dyDescent="0.3">
      <c r="H18" s="48" t="s">
        <v>18</v>
      </c>
      <c r="I18" s="49">
        <f>I16/I17</f>
        <v>1.0714285714285714</v>
      </c>
    </row>
    <row r="20" spans="4:9" ht="15.75" thickBot="1" x14ac:dyDescent="0.3">
      <c r="H20" s="23" t="s">
        <v>20</v>
      </c>
    </row>
    <row r="21" spans="4:9" x14ac:dyDescent="0.25">
      <c r="H21" s="46" t="s">
        <v>37</v>
      </c>
      <c r="I21" s="47">
        <f>G8+G9+G10</f>
        <v>90</v>
      </c>
    </row>
    <row r="22" spans="4:9" x14ac:dyDescent="0.25">
      <c r="H22" s="26" t="s">
        <v>40</v>
      </c>
      <c r="I22" s="30">
        <f>ABS(D8-D17)</f>
        <v>116</v>
      </c>
    </row>
    <row r="23" spans="4:9" ht="15" thickBot="1" x14ac:dyDescent="0.3">
      <c r="H23" s="48" t="s">
        <v>18</v>
      </c>
      <c r="I23" s="49">
        <f>I21/I22</f>
        <v>0.77586206896551724</v>
      </c>
    </row>
    <row r="25" spans="4:9" ht="15.75" thickBot="1" x14ac:dyDescent="0.3">
      <c r="H25" s="23" t="s">
        <v>56</v>
      </c>
    </row>
    <row r="26" spans="4:9" x14ac:dyDescent="0.25">
      <c r="H26" s="46" t="s">
        <v>37</v>
      </c>
      <c r="I26" s="47">
        <f>G8+G9+G10</f>
        <v>90</v>
      </c>
    </row>
    <row r="27" spans="4:9" x14ac:dyDescent="0.25">
      <c r="H27" s="26" t="s">
        <v>38</v>
      </c>
      <c r="I27" s="30">
        <f>ABS(D11-D8)</f>
        <v>84</v>
      </c>
    </row>
    <row r="28" spans="4:9" ht="15" thickBot="1" x14ac:dyDescent="0.3">
      <c r="H28" s="48" t="s">
        <v>18</v>
      </c>
      <c r="I28" s="49">
        <f>IF(I26/I27&gt;1, 1,I26/I27)</f>
        <v>1</v>
      </c>
    </row>
    <row r="30" spans="4:9" ht="15.75" thickBot="1" x14ac:dyDescent="0.3">
      <c r="H30" s="23" t="s">
        <v>57</v>
      </c>
    </row>
    <row r="31" spans="4:9" x14ac:dyDescent="0.25">
      <c r="H31" s="46" t="s">
        <v>37</v>
      </c>
      <c r="I31" s="47">
        <f>G8+G9+G10</f>
        <v>90</v>
      </c>
    </row>
    <row r="32" spans="4:9" x14ac:dyDescent="0.25">
      <c r="H32" s="26" t="s">
        <v>38</v>
      </c>
      <c r="I32" s="30">
        <f>ABS(D17-D8)</f>
        <v>116</v>
      </c>
    </row>
    <row r="33" spans="8:9" ht="15" thickBot="1" x14ac:dyDescent="0.3">
      <c r="H33" s="48" t="s">
        <v>18</v>
      </c>
      <c r="I33" s="49">
        <f>IF(I31/I32&gt;1,1,I31/I32)</f>
        <v>0.77586206896551724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zoomScaleNormal="100" workbookViewId="0">
      <selection activeCell="Q18" sqref="Q18"/>
    </sheetView>
  </sheetViews>
  <sheetFormatPr defaultRowHeight="14.25" x14ac:dyDescent="0.25"/>
  <cols>
    <col min="1" max="1" width="11.7109375" style="21" customWidth="1"/>
    <col min="2" max="2" width="11.85546875" style="21" customWidth="1"/>
    <col min="3" max="3" width="19.42578125" style="21" customWidth="1"/>
    <col min="4" max="4" width="29.42578125" style="21" bestFit="1" customWidth="1"/>
    <col min="5" max="5" width="14.85546875" style="21" customWidth="1"/>
    <col min="6" max="6" width="19.28515625" style="21" customWidth="1"/>
    <col min="7" max="7" width="15.5703125" style="21" customWidth="1"/>
    <col min="8" max="8" width="2.85546875" style="21" customWidth="1"/>
    <col min="9" max="9" width="23.140625" style="21" bestFit="1" customWidth="1"/>
    <col min="10" max="10" width="12.42578125" style="21" customWidth="1"/>
    <col min="11" max="11" width="24.5703125" style="21" customWidth="1"/>
    <col min="12" max="12" width="15.5703125" style="21" customWidth="1"/>
    <col min="13" max="16384" width="9.140625" style="21"/>
  </cols>
  <sheetData>
    <row r="1" spans="1:11" x14ac:dyDescent="0.25">
      <c r="A1" s="20" t="s">
        <v>10</v>
      </c>
      <c r="B1" s="20" t="s">
        <v>9</v>
      </c>
      <c r="C1" s="20" t="s">
        <v>5</v>
      </c>
      <c r="D1" s="20" t="s">
        <v>6</v>
      </c>
      <c r="E1" s="20" t="s">
        <v>1</v>
      </c>
      <c r="F1" s="20" t="s">
        <v>2</v>
      </c>
      <c r="G1" s="20" t="s">
        <v>0</v>
      </c>
      <c r="H1" s="20"/>
      <c r="I1" s="20" t="s">
        <v>7</v>
      </c>
      <c r="J1" s="20" t="s">
        <v>8</v>
      </c>
      <c r="K1" s="20" t="s">
        <v>29</v>
      </c>
    </row>
    <row r="2" spans="1:11" x14ac:dyDescent="0.25">
      <c r="A2" s="16">
        <v>1</v>
      </c>
      <c r="B2" s="16">
        <v>0</v>
      </c>
      <c r="C2" s="16">
        <v>37</v>
      </c>
      <c r="D2" s="8">
        <v>49775</v>
      </c>
      <c r="E2" s="16">
        <v>4</v>
      </c>
      <c r="F2" s="16" t="s">
        <v>3</v>
      </c>
      <c r="G2" s="16">
        <v>50</v>
      </c>
      <c r="H2" s="7"/>
      <c r="I2" s="9">
        <f t="shared" ref="I2:I20" si="0">D2+G2</f>
        <v>49825</v>
      </c>
      <c r="J2" s="10">
        <f t="shared" ref="J2:J8" si="1">D3-I2</f>
        <v>61</v>
      </c>
      <c r="K2" s="16"/>
    </row>
    <row r="3" spans="1:11" x14ac:dyDescent="0.25">
      <c r="A3" s="16">
        <v>2</v>
      </c>
      <c r="B3" s="16">
        <v>0</v>
      </c>
      <c r="C3" s="16">
        <v>37</v>
      </c>
      <c r="D3" s="8">
        <v>49886</v>
      </c>
      <c r="E3" s="16">
        <v>4</v>
      </c>
      <c r="F3" s="16" t="s">
        <v>3</v>
      </c>
      <c r="G3" s="16">
        <v>50</v>
      </c>
      <c r="H3" s="7"/>
      <c r="I3" s="9">
        <f t="shared" si="0"/>
        <v>49936</v>
      </c>
      <c r="J3" s="7">
        <f t="shared" si="1"/>
        <v>-3</v>
      </c>
      <c r="K3" s="16"/>
    </row>
    <row r="4" spans="1:11" x14ac:dyDescent="0.25">
      <c r="A4" s="16">
        <v>3</v>
      </c>
      <c r="B4" s="16">
        <v>0</v>
      </c>
      <c r="C4" s="16">
        <v>37</v>
      </c>
      <c r="D4" s="8">
        <v>49933</v>
      </c>
      <c r="E4" s="16">
        <v>4</v>
      </c>
      <c r="F4" s="16" t="s">
        <v>3</v>
      </c>
      <c r="G4" s="16">
        <v>50</v>
      </c>
      <c r="H4" s="7"/>
      <c r="I4" s="9">
        <f t="shared" si="0"/>
        <v>49983</v>
      </c>
      <c r="J4" s="7">
        <f t="shared" si="1"/>
        <v>59</v>
      </c>
      <c r="K4" s="16"/>
    </row>
    <row r="5" spans="1:11" ht="15" x14ac:dyDescent="0.25">
      <c r="A5" s="17">
        <v>4</v>
      </c>
      <c r="B5" s="17">
        <v>1</v>
      </c>
      <c r="C5" s="17">
        <v>37</v>
      </c>
      <c r="D5" s="14">
        <v>50042</v>
      </c>
      <c r="E5" s="17">
        <v>4</v>
      </c>
      <c r="F5" s="17" t="s">
        <v>4</v>
      </c>
      <c r="G5" s="17">
        <v>30</v>
      </c>
      <c r="H5" s="11"/>
      <c r="I5" s="13">
        <f t="shared" si="0"/>
        <v>50072</v>
      </c>
      <c r="J5" s="11">
        <f t="shared" si="1"/>
        <v>-1</v>
      </c>
      <c r="K5" s="16"/>
    </row>
    <row r="6" spans="1:11" ht="15" x14ac:dyDescent="0.25">
      <c r="A6" s="17">
        <v>5</v>
      </c>
      <c r="B6" s="17">
        <v>2</v>
      </c>
      <c r="C6" s="17">
        <v>37</v>
      </c>
      <c r="D6" s="12">
        <v>50071</v>
      </c>
      <c r="E6" s="17">
        <v>4</v>
      </c>
      <c r="F6" s="17" t="s">
        <v>4</v>
      </c>
      <c r="G6" s="17">
        <v>30</v>
      </c>
      <c r="H6" s="11"/>
      <c r="I6" s="13">
        <f t="shared" si="0"/>
        <v>50101</v>
      </c>
      <c r="J6" s="11">
        <f t="shared" si="1"/>
        <v>68</v>
      </c>
      <c r="K6" s="16"/>
    </row>
    <row r="7" spans="1:11" ht="15" x14ac:dyDescent="0.25">
      <c r="A7" s="17">
        <v>6</v>
      </c>
      <c r="B7" s="17">
        <v>3</v>
      </c>
      <c r="C7" s="17">
        <v>37</v>
      </c>
      <c r="D7" s="12">
        <v>50169</v>
      </c>
      <c r="E7" s="17">
        <v>4</v>
      </c>
      <c r="F7" s="17" t="s">
        <v>4</v>
      </c>
      <c r="G7" s="17">
        <v>30</v>
      </c>
      <c r="H7" s="11"/>
      <c r="I7" s="13">
        <f t="shared" si="0"/>
        <v>50199</v>
      </c>
      <c r="J7" s="11">
        <f t="shared" si="1"/>
        <v>66</v>
      </c>
      <c r="K7" s="16"/>
    </row>
    <row r="8" spans="1:11" ht="15" x14ac:dyDescent="0.25">
      <c r="A8" s="17">
        <v>7</v>
      </c>
      <c r="B8" s="17">
        <v>4</v>
      </c>
      <c r="C8" s="17">
        <v>37</v>
      </c>
      <c r="D8" s="15">
        <v>50265</v>
      </c>
      <c r="E8" s="17">
        <v>4</v>
      </c>
      <c r="F8" s="17" t="s">
        <v>4</v>
      </c>
      <c r="G8" s="17">
        <v>30</v>
      </c>
      <c r="H8" s="11"/>
      <c r="I8" s="13">
        <f t="shared" si="0"/>
        <v>50295</v>
      </c>
      <c r="J8" s="11">
        <f t="shared" si="1"/>
        <v>58</v>
      </c>
      <c r="K8" s="17">
        <f>E27-I8</f>
        <v>27</v>
      </c>
    </row>
    <row r="9" spans="1:11" x14ac:dyDescent="0.25">
      <c r="A9" s="16">
        <v>8</v>
      </c>
      <c r="B9" s="16">
        <v>0</v>
      </c>
      <c r="C9" s="16">
        <v>37</v>
      </c>
      <c r="D9" s="8">
        <v>50353</v>
      </c>
      <c r="E9" s="16">
        <v>4</v>
      </c>
      <c r="F9" s="16" t="s">
        <v>4</v>
      </c>
      <c r="G9" s="16">
        <v>30</v>
      </c>
      <c r="H9" s="7"/>
      <c r="I9" s="9">
        <f t="shared" si="0"/>
        <v>50383</v>
      </c>
      <c r="J9" s="7"/>
      <c r="K9" s="16"/>
    </row>
    <row r="10" spans="1:11" x14ac:dyDescent="0.25">
      <c r="A10" s="18">
        <v>1</v>
      </c>
      <c r="B10" s="18">
        <v>0</v>
      </c>
      <c r="C10" s="18">
        <v>76</v>
      </c>
      <c r="D10" s="2">
        <v>49656</v>
      </c>
      <c r="E10" s="18">
        <v>20</v>
      </c>
      <c r="F10" s="18" t="s">
        <v>3</v>
      </c>
      <c r="G10" s="18">
        <v>30</v>
      </c>
      <c r="H10" s="1"/>
      <c r="I10" s="2">
        <f t="shared" si="0"/>
        <v>49686</v>
      </c>
      <c r="J10" s="1">
        <f t="shared" ref="J10:J19" si="2">D11-I10</f>
        <v>6</v>
      </c>
      <c r="K10" s="18"/>
    </row>
    <row r="11" spans="1:11" x14ac:dyDescent="0.25">
      <c r="A11" s="18">
        <v>2</v>
      </c>
      <c r="B11" s="18">
        <v>0</v>
      </c>
      <c r="C11" s="18">
        <v>76</v>
      </c>
      <c r="D11" s="2">
        <v>49692</v>
      </c>
      <c r="E11" s="18">
        <v>20</v>
      </c>
      <c r="F11" s="18" t="s">
        <v>3</v>
      </c>
      <c r="G11" s="18">
        <v>30</v>
      </c>
      <c r="H11" s="1"/>
      <c r="I11" s="2">
        <f t="shared" si="0"/>
        <v>49722</v>
      </c>
      <c r="J11" s="1">
        <f t="shared" si="2"/>
        <v>-25</v>
      </c>
      <c r="K11" s="18"/>
    </row>
    <row r="12" spans="1:11" x14ac:dyDescent="0.25">
      <c r="A12" s="18">
        <v>3</v>
      </c>
      <c r="B12" s="18">
        <v>0</v>
      </c>
      <c r="C12" s="18">
        <v>76</v>
      </c>
      <c r="D12" s="2">
        <v>49697</v>
      </c>
      <c r="E12" s="18">
        <v>2</v>
      </c>
      <c r="F12" s="18" t="s">
        <v>3</v>
      </c>
      <c r="G12" s="18">
        <v>60</v>
      </c>
      <c r="H12" s="1"/>
      <c r="I12" s="2">
        <f t="shared" si="0"/>
        <v>49757</v>
      </c>
      <c r="J12" s="1">
        <f t="shared" si="2"/>
        <v>33</v>
      </c>
      <c r="K12" s="18"/>
    </row>
    <row r="13" spans="1:11" x14ac:dyDescent="0.25">
      <c r="A13" s="18">
        <v>4</v>
      </c>
      <c r="B13" s="18">
        <v>0</v>
      </c>
      <c r="C13" s="18">
        <v>76</v>
      </c>
      <c r="D13" s="2">
        <v>49790</v>
      </c>
      <c r="E13" s="18">
        <v>2</v>
      </c>
      <c r="F13" s="18" t="s">
        <v>3</v>
      </c>
      <c r="G13" s="18">
        <v>60</v>
      </c>
      <c r="H13" s="1"/>
      <c r="I13" s="2">
        <f t="shared" si="0"/>
        <v>49850</v>
      </c>
      <c r="J13" s="1">
        <f t="shared" si="2"/>
        <v>45</v>
      </c>
      <c r="K13" s="18"/>
    </row>
    <row r="14" spans="1:11" s="23" customFormat="1" ht="15" x14ac:dyDescent="0.25">
      <c r="A14" s="19">
        <v>5</v>
      </c>
      <c r="B14" s="19">
        <v>1</v>
      </c>
      <c r="C14" s="19">
        <v>76</v>
      </c>
      <c r="D14" s="4">
        <v>49895</v>
      </c>
      <c r="E14" s="19">
        <v>2</v>
      </c>
      <c r="F14" s="19" t="s">
        <v>3</v>
      </c>
      <c r="G14" s="19">
        <v>60</v>
      </c>
      <c r="H14" s="3"/>
      <c r="I14" s="5">
        <f t="shared" si="0"/>
        <v>49955</v>
      </c>
      <c r="J14" s="3">
        <f t="shared" si="2"/>
        <v>-4</v>
      </c>
      <c r="K14" s="19"/>
    </row>
    <row r="15" spans="1:11" s="23" customFormat="1" ht="15" x14ac:dyDescent="0.25">
      <c r="A15" s="19">
        <v>6</v>
      </c>
      <c r="B15" s="19">
        <v>2</v>
      </c>
      <c r="C15" s="19">
        <v>76</v>
      </c>
      <c r="D15" s="5">
        <v>49951</v>
      </c>
      <c r="E15" s="19">
        <v>2</v>
      </c>
      <c r="F15" s="19" t="s">
        <v>3</v>
      </c>
      <c r="G15" s="19">
        <v>60</v>
      </c>
      <c r="H15" s="3"/>
      <c r="I15" s="5">
        <f t="shared" si="0"/>
        <v>50011</v>
      </c>
      <c r="J15" s="3">
        <f t="shared" si="2"/>
        <v>-3</v>
      </c>
      <c r="K15" s="19"/>
    </row>
    <row r="16" spans="1:11" s="23" customFormat="1" ht="15" x14ac:dyDescent="0.25">
      <c r="A16" s="19">
        <v>7</v>
      </c>
      <c r="B16" s="19">
        <v>3</v>
      </c>
      <c r="C16" s="19">
        <v>76</v>
      </c>
      <c r="D16" s="5">
        <v>50008</v>
      </c>
      <c r="E16" s="19">
        <v>2</v>
      </c>
      <c r="F16" s="19" t="s">
        <v>3</v>
      </c>
      <c r="G16" s="19">
        <v>60</v>
      </c>
      <c r="H16" s="3"/>
      <c r="I16" s="5">
        <f t="shared" si="0"/>
        <v>50068</v>
      </c>
      <c r="J16" s="3">
        <f t="shared" si="2"/>
        <v>-38</v>
      </c>
      <c r="K16" s="19"/>
    </row>
    <row r="17" spans="1:11" s="23" customFormat="1" ht="15" x14ac:dyDescent="0.25">
      <c r="A17" s="19">
        <v>8</v>
      </c>
      <c r="B17" s="19">
        <v>4</v>
      </c>
      <c r="C17" s="19">
        <v>76</v>
      </c>
      <c r="D17" s="5">
        <v>50030</v>
      </c>
      <c r="E17" s="19">
        <v>6</v>
      </c>
      <c r="F17" s="19" t="s">
        <v>4</v>
      </c>
      <c r="G17" s="19">
        <v>30</v>
      </c>
      <c r="H17" s="3"/>
      <c r="I17" s="5">
        <f t="shared" si="0"/>
        <v>50060</v>
      </c>
      <c r="J17" s="3">
        <f t="shared" si="2"/>
        <v>-15</v>
      </c>
      <c r="K17" s="19"/>
    </row>
    <row r="18" spans="1:11" s="23" customFormat="1" ht="15" x14ac:dyDescent="0.25">
      <c r="A18" s="19">
        <v>9</v>
      </c>
      <c r="B18" s="19">
        <v>0</v>
      </c>
      <c r="C18" s="19">
        <v>76</v>
      </c>
      <c r="D18" s="6">
        <v>50045</v>
      </c>
      <c r="E18" s="19">
        <v>6</v>
      </c>
      <c r="F18" s="19" t="s">
        <v>4</v>
      </c>
      <c r="G18" s="19">
        <v>30</v>
      </c>
      <c r="H18" s="3"/>
      <c r="I18" s="5">
        <f t="shared" si="0"/>
        <v>50075</v>
      </c>
      <c r="J18" s="3">
        <f t="shared" si="2"/>
        <v>159</v>
      </c>
      <c r="K18" s="19">
        <f>F37-I18</f>
        <v>128</v>
      </c>
    </row>
    <row r="19" spans="1:11" x14ac:dyDescent="0.25">
      <c r="A19" s="18">
        <v>10</v>
      </c>
      <c r="B19" s="18">
        <v>0</v>
      </c>
      <c r="C19" s="18">
        <v>76</v>
      </c>
      <c r="D19" s="2">
        <v>50234</v>
      </c>
      <c r="E19" s="18">
        <v>6</v>
      </c>
      <c r="F19" s="18" t="s">
        <v>4</v>
      </c>
      <c r="G19" s="18">
        <v>30</v>
      </c>
      <c r="H19" s="1"/>
      <c r="I19" s="2">
        <f t="shared" si="0"/>
        <v>50264</v>
      </c>
      <c r="J19" s="1">
        <f t="shared" si="2"/>
        <v>60</v>
      </c>
      <c r="K19" s="18"/>
    </row>
    <row r="20" spans="1:11" x14ac:dyDescent="0.25">
      <c r="A20" s="18">
        <v>11</v>
      </c>
      <c r="B20" s="18">
        <v>0</v>
      </c>
      <c r="C20" s="18">
        <v>76</v>
      </c>
      <c r="D20" s="2">
        <v>50324</v>
      </c>
      <c r="E20" s="18">
        <v>2</v>
      </c>
      <c r="F20" s="18" t="s">
        <v>3</v>
      </c>
      <c r="G20" s="18">
        <v>30</v>
      </c>
      <c r="H20" s="1"/>
      <c r="I20" s="2">
        <f t="shared" si="0"/>
        <v>50354</v>
      </c>
      <c r="J20" s="1"/>
      <c r="K20" s="18"/>
    </row>
    <row r="21" spans="1:11" x14ac:dyDescent="0.25">
      <c r="D21" s="22"/>
      <c r="I21" s="22"/>
    </row>
    <row r="22" spans="1:11" ht="15" thickBot="1" x14ac:dyDescent="0.3"/>
    <row r="23" spans="1:11" ht="15" x14ac:dyDescent="0.25">
      <c r="D23" s="38" t="s">
        <v>19</v>
      </c>
      <c r="E23" s="24">
        <v>37</v>
      </c>
      <c r="F23" s="25">
        <v>76</v>
      </c>
    </row>
    <row r="24" spans="1:11" x14ac:dyDescent="0.25">
      <c r="D24" s="26" t="s">
        <v>14</v>
      </c>
      <c r="E24" s="22">
        <f>D2</f>
        <v>49775</v>
      </c>
      <c r="F24" s="27">
        <f>D10</f>
        <v>49656</v>
      </c>
    </row>
    <row r="25" spans="1:11" x14ac:dyDescent="0.25">
      <c r="D25" s="26" t="s">
        <v>12</v>
      </c>
      <c r="E25" s="22">
        <f>E24+182</f>
        <v>49957</v>
      </c>
      <c r="F25" s="27">
        <f>F24+182</f>
        <v>49838</v>
      </c>
    </row>
    <row r="26" spans="1:11" ht="15" x14ac:dyDescent="0.25">
      <c r="D26" s="26" t="s">
        <v>15</v>
      </c>
      <c r="E26" s="28">
        <f>D5</f>
        <v>50042</v>
      </c>
      <c r="F26" s="29">
        <f>D14</f>
        <v>49895</v>
      </c>
    </row>
    <row r="27" spans="1:11" x14ac:dyDescent="0.25">
      <c r="D27" s="26" t="s">
        <v>13</v>
      </c>
      <c r="E27" s="22">
        <f>E25+365</f>
        <v>50322</v>
      </c>
      <c r="F27" s="27">
        <f>F25+365</f>
        <v>50203</v>
      </c>
    </row>
    <row r="28" spans="1:11" x14ac:dyDescent="0.25">
      <c r="D28" s="26" t="s">
        <v>11</v>
      </c>
      <c r="E28" s="21">
        <f>G5+G6+G7</f>
        <v>90</v>
      </c>
      <c r="F28" s="30">
        <f>G14+G15+G16+G17</f>
        <v>210</v>
      </c>
    </row>
    <row r="29" spans="1:11" ht="15" x14ac:dyDescent="0.25">
      <c r="D29" s="26" t="s">
        <v>16</v>
      </c>
      <c r="E29" s="31">
        <f>D8</f>
        <v>50265</v>
      </c>
      <c r="F29" s="32">
        <v>50045</v>
      </c>
    </row>
    <row r="30" spans="1:11" x14ac:dyDescent="0.25">
      <c r="D30" s="26" t="s">
        <v>17</v>
      </c>
      <c r="E30" s="21">
        <f>ABS(E29-E26)</f>
        <v>223</v>
      </c>
      <c r="F30" s="30">
        <f>ABS(F29-F26)</f>
        <v>150</v>
      </c>
    </row>
    <row r="31" spans="1:11" ht="15.75" thickBot="1" x14ac:dyDescent="0.3">
      <c r="D31" s="35" t="s">
        <v>18</v>
      </c>
      <c r="E31" s="36">
        <f>E28/E30</f>
        <v>0.40358744394618834</v>
      </c>
      <c r="F31" s="37">
        <f>F28/F30</f>
        <v>1.4</v>
      </c>
    </row>
    <row r="32" spans="1:11" ht="15" thickBot="1" x14ac:dyDescent="0.3"/>
    <row r="33" spans="4:6" ht="15" x14ac:dyDescent="0.25">
      <c r="D33" s="38" t="s">
        <v>20</v>
      </c>
      <c r="E33" s="24">
        <v>37</v>
      </c>
      <c r="F33" s="25">
        <v>76</v>
      </c>
    </row>
    <row r="34" spans="4:6" x14ac:dyDescent="0.25">
      <c r="D34" s="26" t="s">
        <v>14</v>
      </c>
      <c r="E34" s="22">
        <f>D2</f>
        <v>49775</v>
      </c>
      <c r="F34" s="27">
        <f>D10</f>
        <v>49656</v>
      </c>
    </row>
    <row r="35" spans="4:6" x14ac:dyDescent="0.25">
      <c r="D35" s="26" t="s">
        <v>12</v>
      </c>
      <c r="E35" s="22">
        <f>E34+182</f>
        <v>49957</v>
      </c>
      <c r="F35" s="27">
        <f>F34+182</f>
        <v>49838</v>
      </c>
    </row>
    <row r="36" spans="4:6" ht="15" x14ac:dyDescent="0.25">
      <c r="D36" s="26" t="s">
        <v>15</v>
      </c>
      <c r="E36" s="28">
        <f>D5</f>
        <v>50042</v>
      </c>
      <c r="F36" s="29">
        <f>D14</f>
        <v>49895</v>
      </c>
    </row>
    <row r="37" spans="4:6" ht="15" x14ac:dyDescent="0.25">
      <c r="D37" s="26" t="s">
        <v>13</v>
      </c>
      <c r="E37" s="33">
        <f>E35+365</f>
        <v>50322</v>
      </c>
      <c r="F37" s="34">
        <f>F35+365</f>
        <v>50203</v>
      </c>
    </row>
    <row r="38" spans="4:6" x14ac:dyDescent="0.25">
      <c r="D38" s="26" t="s">
        <v>11</v>
      </c>
      <c r="E38" s="21">
        <f>G5+G6+G7+G8</f>
        <v>120</v>
      </c>
      <c r="F38" s="30">
        <f>G14+G15+G16+G17+G18</f>
        <v>240</v>
      </c>
    </row>
    <row r="39" spans="4:6" ht="15" x14ac:dyDescent="0.25">
      <c r="D39" s="26" t="s">
        <v>16</v>
      </c>
      <c r="E39" s="33">
        <f>E37</f>
        <v>50322</v>
      </c>
      <c r="F39" s="34">
        <f>F37</f>
        <v>50203</v>
      </c>
    </row>
    <row r="40" spans="4:6" x14ac:dyDescent="0.25">
      <c r="D40" s="26" t="s">
        <v>25</v>
      </c>
      <c r="E40" s="21">
        <f>ABS(E39-E36)</f>
        <v>280</v>
      </c>
      <c r="F40" s="30">
        <f>ABS(F39-F36)</f>
        <v>308</v>
      </c>
    </row>
    <row r="41" spans="4:6" ht="15.75" thickBot="1" x14ac:dyDescent="0.3">
      <c r="D41" s="35" t="s">
        <v>24</v>
      </c>
      <c r="E41" s="36">
        <f>E38/E40</f>
        <v>0.42857142857142855</v>
      </c>
      <c r="F41" s="37">
        <f>F38/F40</f>
        <v>0.77922077922077926</v>
      </c>
    </row>
    <row r="42" spans="4:6" ht="15" thickBot="1" x14ac:dyDescent="0.3"/>
    <row r="43" spans="4:6" ht="15" x14ac:dyDescent="0.25">
      <c r="D43" s="38" t="s">
        <v>21</v>
      </c>
      <c r="E43" s="24">
        <v>37</v>
      </c>
      <c r="F43" s="25">
        <v>76</v>
      </c>
    </row>
    <row r="44" spans="4:6" x14ac:dyDescent="0.25">
      <c r="D44" s="26" t="s">
        <v>22</v>
      </c>
      <c r="E44" s="21">
        <f>J5+J6+J7</f>
        <v>133</v>
      </c>
      <c r="F44" s="30">
        <f>J14+J15+J16+J17</f>
        <v>-60</v>
      </c>
    </row>
    <row r="45" spans="4:6" x14ac:dyDescent="0.25">
      <c r="D45" s="26" t="s">
        <v>23</v>
      </c>
      <c r="E45" s="21">
        <f>E29-E26</f>
        <v>223</v>
      </c>
      <c r="F45" s="30">
        <f>F29-F26</f>
        <v>150</v>
      </c>
    </row>
    <row r="46" spans="4:6" x14ac:dyDescent="0.25">
      <c r="D46" s="26" t="s">
        <v>27</v>
      </c>
      <c r="E46" s="21">
        <f>E45-E44</f>
        <v>90</v>
      </c>
      <c r="F46" s="30">
        <f>F45-F44</f>
        <v>210</v>
      </c>
    </row>
    <row r="47" spans="4:6" ht="15.75" thickBot="1" x14ac:dyDescent="0.3">
      <c r="D47" s="35" t="s">
        <v>18</v>
      </c>
      <c r="E47" s="36">
        <f>IF(E46/E45&gt;1,1,E46/E45)</f>
        <v>0.40358744394618834</v>
      </c>
      <c r="F47" s="37">
        <f>IF(F46/F45&gt;1, 1, F46/F45)</f>
        <v>1</v>
      </c>
    </row>
    <row r="48" spans="4:6" ht="15" thickBot="1" x14ac:dyDescent="0.3"/>
    <row r="49" spans="4:6" ht="15" x14ac:dyDescent="0.25">
      <c r="D49" s="38" t="s">
        <v>26</v>
      </c>
      <c r="E49" s="24">
        <v>37</v>
      </c>
      <c r="F49" s="25">
        <v>76</v>
      </c>
    </row>
    <row r="50" spans="4:6" x14ac:dyDescent="0.25">
      <c r="D50" s="26" t="s">
        <v>22</v>
      </c>
      <c r="E50" s="21">
        <f>J5+J6+J7+K8</f>
        <v>160</v>
      </c>
      <c r="F50" s="30">
        <f>J14+J15+J16+J17+K18</f>
        <v>68</v>
      </c>
    </row>
    <row r="51" spans="4:6" x14ac:dyDescent="0.25">
      <c r="D51" s="26" t="s">
        <v>25</v>
      </c>
      <c r="E51" s="21">
        <f>E37-E36</f>
        <v>280</v>
      </c>
      <c r="F51" s="30">
        <f>F40</f>
        <v>308</v>
      </c>
    </row>
    <row r="52" spans="4:6" x14ac:dyDescent="0.25">
      <c r="D52" s="26" t="s">
        <v>28</v>
      </c>
      <c r="E52" s="21">
        <f>E51-E50</f>
        <v>120</v>
      </c>
      <c r="F52" s="30">
        <f>F51-F50</f>
        <v>240</v>
      </c>
    </row>
    <row r="53" spans="4:6" ht="15.75" thickBot="1" x14ac:dyDescent="0.3">
      <c r="D53" s="35" t="s">
        <v>18</v>
      </c>
      <c r="E53" s="36">
        <f>IF(E52/E51&gt;1,1,E52/E51)</f>
        <v>0.42857142857142855</v>
      </c>
      <c r="F53" s="37">
        <f>IF(F52/F51&gt;1, 1, F52/F51)</f>
        <v>0.77922077922077926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69FC-052C-407C-92DC-4899913DA9DA}">
  <dimension ref="F3:L10"/>
  <sheetViews>
    <sheetView zoomScale="205" zoomScaleNormal="205" workbookViewId="0">
      <selection activeCell="F15" sqref="F15"/>
    </sheetView>
  </sheetViews>
  <sheetFormatPr defaultRowHeight="15" x14ac:dyDescent="0.25"/>
  <cols>
    <col min="1" max="2" width="2.85546875" style="52" customWidth="1"/>
    <col min="3" max="5" width="9.140625" style="52"/>
    <col min="6" max="6" width="24.28515625" style="52" customWidth="1"/>
    <col min="7" max="12" width="9.140625" style="57"/>
    <col min="13" max="16384" width="9.140625" style="52"/>
  </cols>
  <sheetData>
    <row r="3" spans="6:12" x14ac:dyDescent="0.25">
      <c r="F3" s="50" t="s">
        <v>55</v>
      </c>
      <c r="G3" s="51"/>
      <c r="H3" s="51"/>
      <c r="I3" s="51"/>
      <c r="J3" s="51"/>
      <c r="K3" s="51"/>
      <c r="L3" s="51"/>
    </row>
    <row r="4" spans="6:12" x14ac:dyDescent="0.25">
      <c r="F4" s="50" t="s">
        <v>43</v>
      </c>
      <c r="G4" s="51" t="s">
        <v>42</v>
      </c>
      <c r="H4" s="51" t="s">
        <v>44</v>
      </c>
      <c r="I4" s="51" t="s">
        <v>45</v>
      </c>
      <c r="J4" s="51" t="s">
        <v>46</v>
      </c>
      <c r="K4" s="51" t="s">
        <v>47</v>
      </c>
      <c r="L4" s="51" t="s">
        <v>48</v>
      </c>
    </row>
    <row r="5" spans="6:12" x14ac:dyDescent="0.25">
      <c r="F5" s="53" t="s">
        <v>51</v>
      </c>
      <c r="G5" s="54">
        <v>96</v>
      </c>
      <c r="H5" s="58">
        <v>0.89</v>
      </c>
      <c r="I5" s="58">
        <v>0.72</v>
      </c>
      <c r="J5" s="58">
        <v>0.83</v>
      </c>
      <c r="K5" s="58">
        <v>0.1</v>
      </c>
      <c r="L5" s="58">
        <v>6</v>
      </c>
    </row>
    <row r="6" spans="6:12" x14ac:dyDescent="0.25">
      <c r="F6" s="55" t="s">
        <v>52</v>
      </c>
      <c r="G6" s="56">
        <v>99</v>
      </c>
      <c r="H6" s="59">
        <v>0.81</v>
      </c>
      <c r="I6" s="59">
        <v>0.43</v>
      </c>
      <c r="J6" s="59">
        <v>0.75</v>
      </c>
      <c r="K6" s="59">
        <v>0.19</v>
      </c>
      <c r="L6" s="59">
        <v>2.66</v>
      </c>
    </row>
    <row r="7" spans="6:12" x14ac:dyDescent="0.25">
      <c r="F7" s="55" t="s">
        <v>54</v>
      </c>
      <c r="G7" s="56">
        <v>96</v>
      </c>
      <c r="H7" s="59">
        <v>0.71</v>
      </c>
      <c r="I7" s="59">
        <v>0.28000000000000003</v>
      </c>
      <c r="J7" s="59">
        <v>0.83</v>
      </c>
      <c r="K7" s="59">
        <v>0.1</v>
      </c>
      <c r="L7" s="59">
        <v>1</v>
      </c>
    </row>
    <row r="8" spans="6:12" x14ac:dyDescent="0.25">
      <c r="F8" s="50" t="s">
        <v>53</v>
      </c>
      <c r="G8" s="51">
        <v>99</v>
      </c>
      <c r="H8" s="60">
        <v>0.71</v>
      </c>
      <c r="I8" s="60">
        <v>0.27</v>
      </c>
      <c r="J8" s="60">
        <v>0.75</v>
      </c>
      <c r="K8" s="60">
        <v>0.19</v>
      </c>
      <c r="L8" s="60">
        <v>1</v>
      </c>
    </row>
    <row r="9" spans="6:12" x14ac:dyDescent="0.25">
      <c r="F9" s="52" t="s">
        <v>49</v>
      </c>
    </row>
    <row r="10" spans="6:12" x14ac:dyDescent="0.25">
      <c r="F10" s="5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adherence_example</vt:lpstr>
      <vt:lpstr>descriptives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mbounthavong</dc:creator>
  <cp:lastModifiedBy>Mark Bounthavong</cp:lastModifiedBy>
  <dcterms:created xsi:type="dcterms:W3CDTF">2015-06-05T18:17:20Z</dcterms:created>
  <dcterms:modified xsi:type="dcterms:W3CDTF">2025-03-30T21:56:18Z</dcterms:modified>
</cp:coreProperties>
</file>