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Summary Stats" sheetId="1" state="visible" r:id="rId3"/>
    <sheet name="Pricing" sheetId="2" state="visible" r:id="rId4"/>
    <sheet name="Agent of the Year " sheetId="3" state="visible" r:id="rId5"/>
    <sheet name="Victory Points" sheetId="4" state="visible" r:id="rId6"/>
    <sheet name="Turn Instructions" sheetId="5" state="hidden" r:id="rId7"/>
    <sheet name="Year Instructions" sheetId="6" state="hidden" r:id="rId8"/>
    <sheet name="Seasons" sheetId="7" state="hidden" r:id="rId9"/>
    <sheet name="Severity Values" sheetId="8" state="visible" r:id="rId10"/>
    <sheet name="Tracker" sheetId="9" state="visible" r:id="rId11"/>
    <sheet name="Printouts" sheetId="10" state="visible" r:id="rId12"/>
    <sheet name="Mitch_Premiums_VPs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<sst xmlns="http://schemas.openxmlformats.org/spreadsheetml/2006/main" count="529" uniqueCount="166">
  <si>
    <t xml:space="preserve">State</t>
  </si>
  <si>
    <t xml:space="preserve"># policies</t>
  </si>
  <si>
    <t xml:space="preserve">Region</t>
  </si>
  <si>
    <t xml:space="preserve">Premium</t>
  </si>
  <si>
    <t xml:space="preserve">MH Prem</t>
  </si>
  <si>
    <t xml:space="preserve">House Prem</t>
  </si>
  <si>
    <t xml:space="preserve">Man Prem</t>
  </si>
  <si>
    <t xml:space="preserve"># Players</t>
  </si>
  <si>
    <t xml:space="preserve">Prem to Win</t>
  </si>
  <si>
    <t xml:space="preserve">2*MH VP</t>
  </si>
  <si>
    <t xml:space="preserve">2*Man VP</t>
  </si>
  <si>
    <t xml:space="preserve">Std VP</t>
  </si>
  <si>
    <t xml:space="preserve">TOTAL</t>
  </si>
  <si>
    <t xml:space="preserve">House of reps</t>
  </si>
  <si>
    <t xml:space="preserve">AL</t>
  </si>
  <si>
    <t xml:space="preserve">Hurricane: Other</t>
  </si>
  <si>
    <t xml:space="preserve">+CA</t>
  </si>
  <si>
    <t xml:space="preserve">Earthquake</t>
  </si>
  <si>
    <t xml:space="preserve">Hurricane</t>
  </si>
  <si>
    <t xml:space="preserve">AK</t>
  </si>
  <si>
    <t xml:space="preserve">Fire</t>
  </si>
  <si>
    <t xml:space="preserve">AZ</t>
  </si>
  <si>
    <t xml:space="preserve">Flood</t>
  </si>
  <si>
    <t xml:space="preserve">AR</t>
  </si>
  <si>
    <t xml:space="preserve">Tornado</t>
  </si>
  <si>
    <t xml:space="preserve">Hail</t>
  </si>
  <si>
    <t xml:space="preserve">CA</t>
  </si>
  <si>
    <t xml:space="preserve">+TX</t>
  </si>
  <si>
    <t xml:space="preserve">CO</t>
  </si>
  <si>
    <t xml:space="preserve">Snow</t>
  </si>
  <si>
    <t xml:space="preserve">CT</t>
  </si>
  <si>
    <t xml:space="preserve">DE</t>
  </si>
  <si>
    <t xml:space="preserve">Florida</t>
  </si>
  <si>
    <t xml:space="preserve">FL</t>
  </si>
  <si>
    <t xml:space="preserve">Hurricane: 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</si>
  <si>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</si>
  <si>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</si>
  <si>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</si>
  <si>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</si>
  <si>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</si>
  <si>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</si>
  <si>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</si>
  <si>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</si>
  <si>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</si>
  <si>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</si>
  <si>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</si>
  <si>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</si>
  <si>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</si>
  <si>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</si>
  <si>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</si>
  <si>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</si>
  <si>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</si>
  <si>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</si>
  <si>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</si>
  <si>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</si>
  <si>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</si>
  <si>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</si>
  <si>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</si>
  <si>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</si>
  <si>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</si>
  <si>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</si>
  <si>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</si>
  <si>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</si>
  <si>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</si>
  <si>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</si>
  <si>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</si>
  <si>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</si>
  <si>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</si>
  <si>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</si>
  <si>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</si>
  <si>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</si>
  <si>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</si>
  <si>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</si>
  <si>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</si>
  <si>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</si>
  <si>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</si>
  <si>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Catastrophe</t>
  </si>
  <si>
    <t xml:space="preserve">Frequency</t>
  </si>
  <si>
    <t xml:space="preserve">Severity</t>
  </si>
  <si>
    <t xml:space="preserve">True Freq</t>
  </si>
  <si>
    <t xml:space="preserve">Pure Premium</t>
  </si>
  <si>
    <t xml:space="preserve">EQ mult</t>
  </si>
  <si>
    <t xml:space="preserve">Volatility</t>
  </si>
  <si>
    <t xml:space="preserve">Risk Mult</t>
  </si>
  <si>
    <t xml:space="preserve">VP</t>
  </si>
  <si>
    <t xml:space="preserve">Acq Cost</t>
  </si>
  <si>
    <t xml:space="preserve">Acq Disc</t>
  </si>
  <si>
    <t xml:space="preserve">Profit</t>
  </si>
  <si>
    <t xml:space="preserve">Mansion Profit</t>
  </si>
  <si>
    <t xml:space="preserve">Mansion Prem</t>
  </si>
  <si>
    <t xml:space="preserve">Mansion Risk Mult</t>
  </si>
  <si>
    <t xml:space="preserve">Mansion VP</t>
  </si>
  <si>
    <t xml:space="preserve">Mobile Profit</t>
  </si>
  <si>
    <t xml:space="preserve">Mobile Prem</t>
  </si>
  <si>
    <t xml:space="preserve">Mobile Risk Mult</t>
  </si>
  <si>
    <t xml:space="preserve">Mobile VP</t>
  </si>
  <si>
    <t xml:space="preserve"># Policies</t>
  </si>
  <si>
    <t xml:space="preserve">Sales #</t>
  </si>
  <si>
    <t xml:space="preserve">Sales PP</t>
  </si>
  <si>
    <t xml:space="preserve">Sales VP</t>
  </si>
  <si>
    <t xml:space="preserve">Sales VP Final</t>
  </si>
  <si>
    <t xml:space="preserve">Sales#/(Acq/Prem)</t>
  </si>
  <si>
    <t xml:space="preserve">% Sales</t>
  </si>
  <si>
    <t xml:space="preserve"># Sales</t>
  </si>
  <si>
    <t xml:space="preserve">Low</t>
  </si>
  <si>
    <t xml:space="preserve">High</t>
  </si>
  <si>
    <t xml:space="preserve">Medium</t>
  </si>
  <si>
    <t xml:space="preserve">A</t>
  </si>
  <si>
    <t xml:space="preserve">Sales# = (10 VP * 6)/PP</t>
  </si>
  <si>
    <t xml:space="preserve">X</t>
  </si>
  <si>
    <t xml:space="preserve">Sales# = (10 VP * 6)/(Freq*Severity)</t>
  </si>
  <si>
    <t xml:space="preserve">Y</t>
  </si>
  <si>
    <t xml:space="preserve"># Policies to Acquire for Agent of the Year = ((10VP * 6) / (Frequency * Severity))/(10 Acq Cost/Premium)</t>
  </si>
  <si>
    <t xml:space="preserve">Split States</t>
  </si>
  <si>
    <t xml:space="preserve">Pros</t>
  </si>
  <si>
    <t xml:space="preserve">Cons</t>
  </si>
  <si>
    <t xml:space="preserve">More realistically dangerous</t>
  </si>
  <si>
    <t xml:space="preserve">Salesman of the year problems</t>
  </si>
  <si>
    <t xml:space="preserve">Ways to increase risk level faster</t>
  </si>
  <si>
    <t xml:space="preserve">Mobile home OP problems</t>
  </si>
  <si>
    <t xml:space="preserve">Ways to catch up on VPs</t>
  </si>
  <si>
    <t xml:space="preserve">More (unneccisarily) complicated?</t>
  </si>
  <si>
    <t xml:space="preserve">Double Dip</t>
  </si>
  <si>
    <t xml:space="preserve"># Policies Needed</t>
  </si>
  <si>
    <t xml:space="preserve">Pure Premium Needed</t>
  </si>
  <si>
    <t xml:space="preserve">VPs</t>
  </si>
  <si>
    <t xml:space="preserve">4/20</t>
  </si>
  <si>
    <t xml:space="preserve">3/20</t>
  </si>
  <si>
    <t xml:space="preserve">6/20</t>
  </si>
  <si>
    <t xml:space="preserve">Mobile Home</t>
  </si>
  <si>
    <t xml:space="preserve">Standard</t>
  </si>
  <si>
    <t xml:space="preserve">Mansion</t>
  </si>
  <si>
    <t xml:space="preserve">2/20</t>
  </si>
  <si>
    <t xml:space="preserve">5/20</t>
  </si>
  <si>
    <t xml:space="preserve">7/20</t>
  </si>
  <si>
    <t xml:space="preserve">1. Advance season (and year if necessary)</t>
  </si>
  <si>
    <t xml:space="preserve">2. Pass Dice</t>
  </si>
  <si>
    <t xml:space="preserve">3. Collect Premium</t>
  </si>
  <si>
    <t xml:space="preserve">4. Acquire Policies</t>
  </si>
  <si>
    <t xml:space="preserve">5. Simulate Catastrophe Occurnce</t>
  </si>
  <si>
    <t xml:space="preserve">6. Simulate Catastrophe Severity (if necessary)</t>
  </si>
  <si>
    <t xml:space="preserve">7. Pay Claims (if necessary)</t>
  </si>
  <si>
    <t xml:space="preserve">Year</t>
  </si>
  <si>
    <t xml:space="preserve">Max Policies Acquired</t>
  </si>
  <si>
    <t xml:space="preserve">Bonus</t>
  </si>
  <si>
    <t xml:space="preserve">1*</t>
  </si>
  <si>
    <t xml:space="preserve">Act of God</t>
  </si>
  <si>
    <t xml:space="preserve">Traveling Sales Agent, Sales Agent of the Year, Senior Management, Underwriter</t>
  </si>
  <si>
    <t xml:space="preserve">Sleazy Sales Agent x3</t>
  </si>
  <si>
    <t xml:space="preserve">4+</t>
  </si>
  <si>
    <t xml:space="preserve">Unlimited</t>
  </si>
  <si>
    <t xml:space="preserve">*First turn of game, everyone must acquire 2 policies</t>
  </si>
  <si>
    <t xml:space="preserve">Spring</t>
  </si>
  <si>
    <t xml:space="preserve">Summer</t>
  </si>
  <si>
    <t xml:space="preserve">Fall</t>
  </si>
  <si>
    <t xml:space="preserve">Winter</t>
  </si>
  <si>
    <t xml:space="preserve">Average</t>
  </si>
  <si>
    <t xml:space="preserve">Hurricane (FL)</t>
  </si>
  <si>
    <t xml:space="preserve">Mobile Home Premium</t>
  </si>
  <si>
    <t xml:space="preserve">House Premium</t>
  </si>
  <si>
    <t xml:space="preserve">Mansion Premium</t>
  </si>
  <si>
    <t xml:space="preserve">Mobile Home Vps</t>
  </si>
  <si>
    <t xml:space="preserve">House Vps</t>
  </si>
  <si>
    <t xml:space="preserve">Mansion Vps</t>
  </si>
  <si>
    <t xml:space="preserve">Policies</t>
  </si>
  <si>
    <t xml:space="preserve">Prem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</si>
</sst>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0"/>
    <numFmt numFmtId="167" formatCode="0%"/>
    <numFmt numFmtId="168" formatCode="0.00"/>
    <numFmt numFmtId="169" formatCode="d\-mmm"/>
    <numFmt numFmtId="170" formatCode="0.0%"/>
  </numFmts>
  <fonts count="1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112E51"/>
      <name val="IBM Plex Serif"/>
      <family val="0"/>
      <charset val="1"/>
    </font>
    <font>
      <b val="true"/>
      <sz val="12"/>
      <color theme="1"/>
      <name val="Calibri"/>
      <family val="2"/>
      <charset val="1"/>
    </font>
    <font>
      <sz val="20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24"/>
      <color theme="1"/>
      <name val="Calibri"/>
      <family val="2"/>
      <charset val="1"/>
    </font>
    <font>
      <sz val="22"/>
      <color theme="1"/>
      <name val="Calibri"/>
      <family val="2"/>
      <charset val="1"/>
    </font>
    <font>
      <b val="true"/>
      <sz val="20"/>
      <color theme="1"/>
      <name val="Calibri"/>
      <family val="2"/>
      <charset val="1"/>
    </font>
    <font>
      <b val="true"/>
      <i val="true"/>
      <u val="single"/>
      <sz val="20"/>
      <color theme="1"/>
      <name val="Calibri"/>
      <family val="2"/>
      <charset val="1"/>
    </font>
    <font>
      <u val="single"/>
      <sz val="20"/>
      <color theme="1"/>
      <name val="Calibri"/>
      <family val="2"/>
      <charset val="1"/>
    </font>
    <font>
      <i val="true"/>
      <u val="single"/>
      <sz val="20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67101"/>
        <bgColor rgb="FF808080"/>
      </patternFill>
    </fill>
    <fill>
      <patternFill patternType="solid">
        <fgColor rgb="FFD8C5FF"/>
        <bgColor rgb="FFBFBFBF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theme="0" tint="-0.25"/>
        <bgColor rgb="FFD8C5FF"/>
      </patternFill>
    </fill>
    <fill>
      <patternFill patternType="solid">
        <fgColor rgb="FF9741FF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67101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C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9741FF"/>
      <rgbColor rgb="FF969696"/>
      <rgbColor rgb="FF112E5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52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H18" activeCellId="0" sqref="H18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3" min="3" style="0" width="14.67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5</v>
      </c>
      <c r="H1" s="0" t="s">
        <v>6</v>
      </c>
      <c r="K1" s="0" t="s">
        <v>7</v>
      </c>
      <c r="L1" s="0" t="s">
        <v>8</v>
      </c>
      <c r="O1" s="0" t="s">
        <v>2</v>
      </c>
      <c r="P1" s="0" t="s">
        <v>1</v>
      </c>
      <c r="Q1" s="0" t="s">
        <v>9</v>
      </c>
      <c r="R1" s="0" t="s">
        <v>10</v>
      </c>
      <c r="S1" s="0" t="s">
        <v>11</v>
      </c>
      <c r="T1" s="0" t="s">
        <v>12</v>
      </c>
      <c r="AL1" s="0" t="s">
        <v>0</v>
      </c>
      <c r="AM1" s="0" t="s">
        <v>1</v>
      </c>
      <c r="AN1" s="0" t="s">
        <v>2</v>
      </c>
      <c r="AO1" s="0" t="s">
        <v>13</v>
      </c>
    </row>
    <row r="2" customFormat="false" ht="17.35" hidden="false" customHeight="false" outlineLevel="0" collapsed="false">
      <c r="A2" s="1" t="s">
        <v>14</v>
      </c>
      <c r="B2" s="0" t="n">
        <v>2</v>
      </c>
      <c r="C2" s="0" t="s">
        <v>15</v>
      </c>
      <c r="D2" s="1" t="n">
        <f aca="false">B2*VLOOKUP(C2,Pricing!$A$2:$O$9,10,0)</f>
        <v>14</v>
      </c>
      <c r="E2" s="1"/>
      <c r="F2" s="1"/>
      <c r="G2" s="1"/>
      <c r="H2" s="1"/>
      <c r="I2" s="1"/>
      <c r="J2" s="2"/>
      <c r="K2" s="3" t="n">
        <v>4</v>
      </c>
      <c r="L2" s="3" t="e">
        <f aca="false">ROUNDDOWN($D$52/K2,0)</f>
        <v>#N/A</v>
      </c>
      <c r="N2" s="4" t="s">
        <v>16</v>
      </c>
      <c r="O2" s="0" t="s">
        <v>17</v>
      </c>
      <c r="P2" s="0" t="n">
        <f aca="false">SUMIFS($B$2:$B$51,$C$2:$C$51,O2)+B6</f>
        <v>11</v>
      </c>
      <c r="Q2" s="0" t="n">
        <f aca="false">2*Pricing!W3</f>
        <v>8</v>
      </c>
      <c r="R2" s="0" t="n">
        <f aca="false">2*Pricing!S3</f>
        <v>-2</v>
      </c>
      <c r="S2" s="0" t="n">
        <f aca="false">Pricing!K3*(P2-4)</f>
        <v>21</v>
      </c>
      <c r="T2" s="0" t="n">
        <f aca="false">SUM(Q2:S2)</f>
        <v>27</v>
      </c>
      <c r="AL2" s="1" t="s">
        <v>14</v>
      </c>
      <c r="AM2" s="0" t="n">
        <f aca="false">ROUNDUP(AO2/5.9,0)</f>
        <v>2</v>
      </c>
      <c r="AN2" s="0" t="s">
        <v>18</v>
      </c>
      <c r="AO2" s="1" t="n">
        <v>7</v>
      </c>
      <c r="AP2" s="2" t="n">
        <f aca="false">AO2/AM2</f>
        <v>3.5</v>
      </c>
    </row>
    <row r="3" customFormat="false" ht="17.35" hidden="false" customHeight="false" outlineLevel="0" collapsed="false">
      <c r="A3" s="1" t="s">
        <v>19</v>
      </c>
      <c r="B3" s="0" t="n">
        <v>1</v>
      </c>
      <c r="C3" s="0" t="s">
        <v>17</v>
      </c>
      <c r="D3" s="1" t="n">
        <f aca="false">B3*VLOOKUP(C3,Pricing!$A$2:$O$9,10,0)</f>
        <v>5</v>
      </c>
      <c r="E3" s="1"/>
      <c r="F3" s="1"/>
      <c r="G3" s="1"/>
      <c r="H3" s="1"/>
      <c r="I3" s="1"/>
      <c r="J3" s="2"/>
      <c r="K3" s="3" t="n">
        <v>3</v>
      </c>
      <c r="L3" s="3" t="e">
        <f aca="false">ROUNDDOWN($D$52/K3,0)</f>
        <v>#N/A</v>
      </c>
      <c r="O3" s="0" t="s">
        <v>20</v>
      </c>
      <c r="P3" s="0" t="n">
        <f aca="false">SUMIFS($B$2:$B$51,$C$2:$C$51,O3)</f>
        <v>19</v>
      </c>
      <c r="Q3" s="0" t="n">
        <f aca="false">2*Pricing!W6</f>
        <v>14</v>
      </c>
      <c r="R3" s="0" t="n">
        <f aca="false">2*Pricing!S6</f>
        <v>-6</v>
      </c>
      <c r="S3" s="0" t="n">
        <f aca="false">Pricing!K6*(P3-4)</f>
        <v>60</v>
      </c>
      <c r="T3" s="0" t="n">
        <f aca="false">SUM(Q3:S3)</f>
        <v>68</v>
      </c>
      <c r="AL3" s="1" t="s">
        <v>19</v>
      </c>
      <c r="AM3" s="0" t="n">
        <f aca="false">ROUNDUP(AO3/6,0)</f>
        <v>1</v>
      </c>
      <c r="AN3" s="0" t="s">
        <v>17</v>
      </c>
      <c r="AO3" s="1" t="n">
        <v>1</v>
      </c>
      <c r="AP3" s="2" t="n">
        <f aca="false">AO3/AM3</f>
        <v>1</v>
      </c>
    </row>
    <row r="4" customFormat="false" ht="17.35" hidden="false" customHeight="false" outlineLevel="0" collapsed="false">
      <c r="A4" s="1" t="s">
        <v>21</v>
      </c>
      <c r="B4" s="0" t="n">
        <v>2</v>
      </c>
      <c r="C4" s="0" t="s">
        <v>20</v>
      </c>
      <c r="D4" s="1" t="n">
        <f aca="false">B4*VLOOKUP(C4,Pricing!$A$2:$O$9,10,0)</f>
        <v>16</v>
      </c>
      <c r="E4" s="1"/>
      <c r="F4" s="1"/>
      <c r="G4" s="1"/>
      <c r="H4" s="1"/>
      <c r="I4" s="1"/>
      <c r="J4" s="2"/>
      <c r="K4" s="3" t="n">
        <v>2</v>
      </c>
      <c r="L4" s="3" t="e">
        <f aca="false">ROUNDDOWN($D$52/K4,0)</f>
        <v>#N/A</v>
      </c>
      <c r="O4" s="0" t="s">
        <v>22</v>
      </c>
      <c r="P4" s="0" t="n">
        <f aca="false">SUMIFS($B$2:$B$51,$C$2:$C$51,O4)</f>
        <v>13</v>
      </c>
      <c r="Q4" s="0" t="n">
        <f aca="false">2*Pricing!W5</f>
        <v>12</v>
      </c>
      <c r="R4" s="0" t="n">
        <f aca="false">2*Pricing!S5</f>
        <v>-4</v>
      </c>
      <c r="S4" s="0" t="n">
        <f aca="false">Pricing!K5*(P4-4)</f>
        <v>36</v>
      </c>
      <c r="T4" s="0" t="n">
        <f aca="false">SUM(Q4:S4)</f>
        <v>44</v>
      </c>
      <c r="AL4" s="1" t="s">
        <v>21</v>
      </c>
      <c r="AM4" s="0" t="n">
        <f aca="false">ROUNDUP(AO4/6,0)</f>
        <v>2</v>
      </c>
      <c r="AN4" s="0" t="s">
        <v>20</v>
      </c>
      <c r="AO4" s="1" t="n">
        <v>9</v>
      </c>
      <c r="AP4" s="2" t="n">
        <f aca="false">AO4/AM4</f>
        <v>4.5</v>
      </c>
    </row>
    <row r="5" customFormat="false" ht="17.35" hidden="false" customHeight="false" outlineLevel="0" collapsed="false">
      <c r="A5" s="1" t="s">
        <v>23</v>
      </c>
      <c r="B5" s="0" t="n">
        <v>1</v>
      </c>
      <c r="C5" s="0" t="s">
        <v>24</v>
      </c>
      <c r="D5" s="1" t="n">
        <f aca="false">B5*VLOOKUP(C5,Pricing!$A$2:$O$9,10,0)</f>
        <v>12</v>
      </c>
      <c r="E5" s="1"/>
      <c r="F5" s="1"/>
      <c r="G5" s="1"/>
      <c r="H5" s="1"/>
      <c r="I5" s="1"/>
      <c r="J5" s="2"/>
      <c r="K5" s="2"/>
      <c r="L5" s="2"/>
      <c r="O5" s="0" t="s">
        <v>25</v>
      </c>
      <c r="P5" s="0" t="n">
        <f aca="false">SUMIFS($B$2:$B$51,$C$2:$C$51,O5)</f>
        <v>16</v>
      </c>
      <c r="Q5" s="0" t="n">
        <f aca="false">2*Pricing!W7</f>
        <v>16</v>
      </c>
      <c r="R5" s="0" t="n">
        <f aca="false">2*Pricing!S7</f>
        <v>-6</v>
      </c>
      <c r="S5" s="0" t="n">
        <f aca="false">Pricing!K7*(P5-4)</f>
        <v>60</v>
      </c>
      <c r="T5" s="0" t="n">
        <f aca="false">SUM(Q5:S5)</f>
        <v>70</v>
      </c>
      <c r="AL5" s="1" t="s">
        <v>23</v>
      </c>
      <c r="AM5" s="0" t="n">
        <f aca="false">ROUNDUP(AO5/6,0)</f>
        <v>1</v>
      </c>
      <c r="AN5" s="0" t="s">
        <v>24</v>
      </c>
      <c r="AO5" s="1" t="n">
        <v>4</v>
      </c>
      <c r="AP5" s="2" t="n">
        <f aca="false">AO5/AM5</f>
        <v>4</v>
      </c>
    </row>
    <row r="6" customFormat="false" ht="17.35" hidden="false" customHeight="false" outlineLevel="0" collapsed="false">
      <c r="A6" s="1" t="s">
        <v>26</v>
      </c>
      <c r="B6" s="4" t="n">
        <v>10</v>
      </c>
      <c r="C6" s="4" t="s">
        <v>20</v>
      </c>
      <c r="D6" s="5" t="n">
        <f aca="false">B6*VLOOKUP(C6,Pricing!$A$2:$O$9,10,0)</f>
        <v>80</v>
      </c>
      <c r="E6" s="5"/>
      <c r="F6" s="5"/>
      <c r="G6" s="5"/>
      <c r="H6" s="5"/>
      <c r="I6" s="5"/>
      <c r="J6" s="2"/>
      <c r="K6" s="2"/>
      <c r="L6" s="2"/>
      <c r="N6" s="4" t="s">
        <v>27</v>
      </c>
      <c r="O6" s="0" t="s">
        <v>18</v>
      </c>
      <c r="P6" s="0" t="n">
        <f aca="false">SUMIFS($B$2:$B$51,$C$2:$C$51,"Hurricane: Other")+SUMIFS($B$2:$B$51,$C$2:$C$51,"Hurricane: FL")+B44</f>
        <v>27</v>
      </c>
      <c r="Q6" s="0" t="n">
        <f aca="false">2*Pricing!W4</f>
        <v>12</v>
      </c>
      <c r="R6" s="0" t="n">
        <f aca="false">2*Pricing!S4</f>
        <v>-4</v>
      </c>
      <c r="S6" s="4" t="n">
        <f aca="false">Pricing!K4*(P6-4-5)</f>
        <v>72</v>
      </c>
      <c r="T6" s="0" t="n">
        <f aca="false">SUM(Q6:S6)</f>
        <v>80</v>
      </c>
      <c r="AL6" s="1" t="s">
        <v>26</v>
      </c>
      <c r="AM6" s="4" t="n">
        <v>10</v>
      </c>
      <c r="AN6" s="4" t="s">
        <v>20</v>
      </c>
      <c r="AO6" s="1" t="n">
        <v>52</v>
      </c>
      <c r="AP6" s="2" t="n">
        <f aca="false">AO6/AM6</f>
        <v>5.2</v>
      </c>
    </row>
    <row r="7" customFormat="false" ht="17.35" hidden="false" customHeight="false" outlineLevel="0" collapsed="false">
      <c r="A7" s="1" t="s">
        <v>28</v>
      </c>
      <c r="B7" s="0" t="n">
        <v>2</v>
      </c>
      <c r="C7" s="0" t="s">
        <v>25</v>
      </c>
      <c r="D7" s="1" t="n">
        <f aca="false">B7*VLOOKUP(C7,Pricing!$A$2:$O$9,10,0)</f>
        <v>20</v>
      </c>
      <c r="E7" s="1"/>
      <c r="F7" s="1"/>
      <c r="G7" s="1"/>
      <c r="H7" s="1"/>
      <c r="I7" s="1"/>
      <c r="J7" s="2"/>
      <c r="K7" s="2"/>
      <c r="L7" s="2"/>
      <c r="O7" s="0" t="s">
        <v>29</v>
      </c>
      <c r="P7" s="0" t="n">
        <f aca="false">SUMIFS($B$2:$B$51,$C$2:$C$51,O7)</f>
        <v>14</v>
      </c>
      <c r="Q7" s="0" t="n">
        <f aca="false">2*Pricing!W2</f>
        <v>12</v>
      </c>
      <c r="R7" s="0" t="n">
        <f aca="false">2*Pricing!S2</f>
        <v>-4</v>
      </c>
      <c r="S7" s="0" t="n">
        <f aca="false">Pricing!K2*(P7-4)</f>
        <v>40</v>
      </c>
      <c r="T7" s="0" t="n">
        <f aca="false">SUM(Q7:S7)</f>
        <v>48</v>
      </c>
      <c r="AL7" s="1" t="s">
        <v>28</v>
      </c>
      <c r="AM7" s="0" t="n">
        <f aca="false">ROUNDUP(AO7/6,0)</f>
        <v>2</v>
      </c>
      <c r="AN7" s="0" t="s">
        <v>25</v>
      </c>
      <c r="AO7" s="1" t="n">
        <v>8</v>
      </c>
      <c r="AP7" s="2" t="n">
        <f aca="false">AO7/AM7</f>
        <v>4</v>
      </c>
    </row>
    <row r="8" customFormat="false" ht="17.35" hidden="false" customHeight="false" outlineLevel="0" collapsed="false">
      <c r="A8" s="1" t="s">
        <v>30</v>
      </c>
      <c r="B8" s="0" t="n">
        <v>1</v>
      </c>
      <c r="C8" s="0" t="s">
        <v>29</v>
      </c>
      <c r="D8" s="1" t="n">
        <f aca="false">B8*VLOOKUP(C8,Pricing!$A$2:$O$9,10,0)</f>
        <v>7</v>
      </c>
      <c r="E8" s="1"/>
      <c r="F8" s="1"/>
      <c r="G8" s="1"/>
      <c r="H8" s="1"/>
      <c r="I8" s="1"/>
      <c r="J8" s="2"/>
      <c r="K8" s="2"/>
      <c r="L8" s="2"/>
      <c r="O8" s="0" t="s">
        <v>24</v>
      </c>
      <c r="P8" s="0" t="n">
        <f aca="false">SUMIFS($B$2:$B$51,$C$2:$C$51,O8)</f>
        <v>18</v>
      </c>
      <c r="Q8" s="0" t="n">
        <f aca="false">2*Pricing!W8</f>
        <v>20</v>
      </c>
      <c r="R8" s="0" t="n">
        <f aca="false">2*Pricing!S8</f>
        <v>-8</v>
      </c>
      <c r="S8" s="0" t="n">
        <f aca="false">Pricing!K8*(P8-4)</f>
        <v>98</v>
      </c>
      <c r="T8" s="0" t="n">
        <f aca="false">SUM(Q8:S8)</f>
        <v>110</v>
      </c>
      <c r="AL8" s="1" t="s">
        <v>30</v>
      </c>
      <c r="AM8" s="0" t="n">
        <f aca="false">ROUNDUP(AO8/6,0)</f>
        <v>1</v>
      </c>
      <c r="AN8" s="0" t="s">
        <v>29</v>
      </c>
      <c r="AO8" s="1" t="n">
        <v>5</v>
      </c>
      <c r="AP8" s="2" t="n">
        <f aca="false">AO8/AM8</f>
        <v>5</v>
      </c>
    </row>
    <row r="9" customFormat="false" ht="17.35" hidden="false" customHeight="false" outlineLevel="0" collapsed="false">
      <c r="A9" s="1" t="s">
        <v>31</v>
      </c>
      <c r="B9" s="0" t="n">
        <v>1</v>
      </c>
      <c r="C9" s="0" t="s">
        <v>22</v>
      </c>
      <c r="D9" s="1" t="n">
        <f aca="false">B9*VLOOKUP(C9,Pricing!$A$2:$O$9,10,0)</f>
        <v>7</v>
      </c>
      <c r="E9" s="1"/>
      <c r="F9" s="1"/>
      <c r="G9" s="1"/>
      <c r="H9" s="1"/>
      <c r="I9" s="1"/>
      <c r="J9" s="2"/>
      <c r="K9" s="2"/>
      <c r="L9" s="2"/>
      <c r="O9" s="0" t="s">
        <v>32</v>
      </c>
      <c r="P9" s="0" t="n">
        <v>5</v>
      </c>
      <c r="Q9" s="4" t="n">
        <f aca="false">1*Pricing!W9</f>
        <v>12</v>
      </c>
      <c r="R9" s="4" t="n">
        <f aca="false">1*Pricing!S9</f>
        <v>-6</v>
      </c>
      <c r="S9" s="0" t="n">
        <f aca="false">Pricing!K9*(P9-2)</f>
        <v>24</v>
      </c>
      <c r="T9" s="0" t="n">
        <f aca="false">SUM(Q9:S9)</f>
        <v>30</v>
      </c>
      <c r="AL9" s="1" t="s">
        <v>31</v>
      </c>
      <c r="AM9" s="0" t="n">
        <f aca="false">ROUNDUP(AO9/6,0)</f>
        <v>1</v>
      </c>
      <c r="AN9" s="0" t="s">
        <v>22</v>
      </c>
      <c r="AO9" s="1" t="n">
        <v>1</v>
      </c>
      <c r="AP9" s="2" t="n">
        <f aca="false">AO9/AM9</f>
        <v>1</v>
      </c>
    </row>
    <row r="10" customFormat="false" ht="17.35" hidden="false" customHeight="false" outlineLevel="0" collapsed="false">
      <c r="A10" s="1" t="s">
        <v>33</v>
      </c>
      <c r="B10" s="0" t="n">
        <v>5</v>
      </c>
      <c r="C10" s="0" t="s">
        <v>34</v>
      </c>
      <c r="D10" s="1" t="n">
        <f aca="false">B10*VLOOKUP(C10,Pricing!$A$2:$O$9,10,0)</f>
        <v>70</v>
      </c>
      <c r="E10" s="1"/>
      <c r="F10" s="1"/>
      <c r="G10" s="1"/>
      <c r="H10" s="1"/>
      <c r="I10" s="1"/>
      <c r="J10" s="2"/>
      <c r="K10" s="2"/>
      <c r="L10" s="2"/>
      <c r="M10" s="1"/>
      <c r="T10" s="0" t="n">
        <f aca="false">SUM(T2:T9)</f>
        <v>477</v>
      </c>
      <c r="AL10" s="1" t="s">
        <v>33</v>
      </c>
      <c r="AM10" s="0" t="n">
        <f aca="false">ROUNDUP(AO10/6,0)</f>
        <v>5</v>
      </c>
      <c r="AN10" s="0" t="s">
        <v>18</v>
      </c>
      <c r="AO10" s="1" t="n">
        <v>28</v>
      </c>
      <c r="AP10" s="2" t="n">
        <f aca="false">AO10/AM10</f>
        <v>5.6</v>
      </c>
    </row>
    <row r="11" customFormat="false" ht="17.35" hidden="false" customHeight="false" outlineLevel="0" collapsed="false">
      <c r="A11" s="1" t="s">
        <v>35</v>
      </c>
      <c r="B11" s="0" t="n">
        <v>3</v>
      </c>
      <c r="C11" s="0" t="s">
        <v>15</v>
      </c>
      <c r="D11" s="1" t="n">
        <f aca="false">B11*VLOOKUP(C11,Pricing!$A$2:$O$9,10,0)</f>
        <v>21</v>
      </c>
      <c r="E11" s="1"/>
      <c r="F11" s="1"/>
      <c r="G11" s="1"/>
      <c r="H11" s="1"/>
      <c r="I11" s="1"/>
      <c r="J11" s="2"/>
      <c r="K11" s="2"/>
      <c r="L11" s="2"/>
      <c r="AL11" s="1" t="s">
        <v>35</v>
      </c>
      <c r="AM11" s="0" t="n">
        <f aca="false">ROUNDUP(AO11/6,0)</f>
        <v>3</v>
      </c>
      <c r="AN11" s="0" t="s">
        <v>18</v>
      </c>
      <c r="AO11" s="1" t="n">
        <v>14</v>
      </c>
      <c r="AP11" s="2" t="n">
        <f aca="false">AO11/AM11</f>
        <v>4.66666666666667</v>
      </c>
    </row>
    <row r="12" customFormat="false" ht="17.35" hidden="false" customHeight="false" outlineLevel="0" collapsed="false">
      <c r="A12" s="1" t="s">
        <v>36</v>
      </c>
      <c r="B12" s="0" t="n">
        <v>1</v>
      </c>
      <c r="C12" s="0" t="s">
        <v>20</v>
      </c>
      <c r="D12" s="1" t="n">
        <f aca="false">B12*VLOOKUP(C12,Pricing!$A$2:$O$9,10,0)</f>
        <v>8</v>
      </c>
      <c r="E12" s="1"/>
      <c r="F12" s="1"/>
      <c r="G12" s="1"/>
      <c r="H12" s="1"/>
      <c r="I12" s="1"/>
      <c r="J12" s="2"/>
      <c r="AL12" s="1" t="s">
        <v>36</v>
      </c>
      <c r="AM12" s="0" t="n">
        <f aca="false">ROUNDUP(AO12/6,0)</f>
        <v>1</v>
      </c>
      <c r="AN12" s="0" t="s">
        <v>20</v>
      </c>
      <c r="AO12" s="1" t="n">
        <v>2</v>
      </c>
      <c r="AP12" s="2" t="n">
        <f aca="false">AO12/AM12</f>
        <v>2</v>
      </c>
    </row>
    <row r="13" customFormat="false" ht="17.35" hidden="false" customHeight="false" outlineLevel="0" collapsed="false">
      <c r="A13" s="1" t="s">
        <v>37</v>
      </c>
      <c r="B13" s="0" t="n">
        <v>1</v>
      </c>
      <c r="C13" s="0" t="s">
        <v>20</v>
      </c>
      <c r="D13" s="1" t="n">
        <f aca="false">B13*VLOOKUP(C13,Pricing!$A$2:$O$9,10,0)</f>
        <v>8</v>
      </c>
      <c r="E13" s="1"/>
      <c r="F13" s="1"/>
      <c r="G13" s="1"/>
      <c r="H13" s="1"/>
      <c r="I13" s="1"/>
      <c r="J13" s="2"/>
      <c r="K13" s="3"/>
      <c r="L13" s="3"/>
      <c r="AL13" s="1" t="s">
        <v>37</v>
      </c>
      <c r="AM13" s="0" t="n">
        <f aca="false">ROUNDUP(AO13/6,0)</f>
        <v>1</v>
      </c>
      <c r="AN13" s="0" t="s">
        <v>20</v>
      </c>
      <c r="AO13" s="1" t="n">
        <v>2</v>
      </c>
      <c r="AP13" s="2" t="n">
        <f aca="false">AO13/AM13</f>
        <v>2</v>
      </c>
    </row>
    <row r="14" customFormat="false" ht="17.35" hidden="false" customHeight="false" outlineLevel="0" collapsed="false">
      <c r="A14" s="1" t="s">
        <v>38</v>
      </c>
      <c r="B14" s="0" t="n">
        <v>3</v>
      </c>
      <c r="C14" s="0" t="s">
        <v>24</v>
      </c>
      <c r="D14" s="1" t="n">
        <f aca="false">B14*VLOOKUP(C14,Pricing!$A$2:$O$9,10,0)</f>
        <v>36</v>
      </c>
      <c r="E14" s="1"/>
      <c r="F14" s="1"/>
      <c r="G14" s="1"/>
      <c r="H14" s="1"/>
      <c r="I14" s="1"/>
      <c r="J14" s="2"/>
      <c r="K14" s="3"/>
      <c r="L14" s="3"/>
      <c r="AL14" s="1" t="s">
        <v>38</v>
      </c>
      <c r="AM14" s="0" t="n">
        <f aca="false">ROUNDUP(AO14/6,0)</f>
        <v>3</v>
      </c>
      <c r="AN14" s="0" t="s">
        <v>24</v>
      </c>
      <c r="AO14" s="1" t="n">
        <v>17</v>
      </c>
      <c r="AP14" s="2" t="n">
        <f aca="false">AO14/AM14</f>
        <v>5.66666666666667</v>
      </c>
    </row>
    <row r="15" customFormat="false" ht="17.35" hidden="false" customHeight="false" outlineLevel="0" collapsed="false">
      <c r="A15" s="1" t="s">
        <v>39</v>
      </c>
      <c r="B15" s="0" t="n">
        <v>2</v>
      </c>
      <c r="C15" s="0" t="s">
        <v>25</v>
      </c>
      <c r="D15" s="1" t="n">
        <f aca="false">B15*VLOOKUP(C15,Pricing!$A$2:$O$9,10,0)</f>
        <v>20</v>
      </c>
      <c r="E15" s="1"/>
      <c r="F15" s="1"/>
      <c r="G15" s="1"/>
      <c r="H15" s="1"/>
      <c r="I15" s="1"/>
      <c r="J15" s="2"/>
      <c r="K15" s="3"/>
      <c r="L15" s="3"/>
      <c r="AL15" s="1" t="s">
        <v>39</v>
      </c>
      <c r="AM15" s="0" t="n">
        <f aca="false">ROUNDUP(AO15/6,0)</f>
        <v>2</v>
      </c>
      <c r="AN15" s="0" t="s">
        <v>24</v>
      </c>
      <c r="AO15" s="1" t="n">
        <v>9</v>
      </c>
      <c r="AP15" s="2" t="n">
        <f aca="false">AO15/AM15</f>
        <v>4.5</v>
      </c>
    </row>
    <row r="16" customFormat="false" ht="17.35" hidden="false" customHeight="false" outlineLevel="0" collapsed="false">
      <c r="A16" s="1" t="s">
        <v>40</v>
      </c>
      <c r="B16" s="0" t="n">
        <v>1</v>
      </c>
      <c r="C16" s="0" t="s">
        <v>24</v>
      </c>
      <c r="D16" s="1" t="n">
        <f aca="false">B16*VLOOKUP(C16,Pricing!$A$2:$O$9,10,0)</f>
        <v>12</v>
      </c>
      <c r="E16" s="1"/>
      <c r="F16" s="1"/>
      <c r="G16" s="1"/>
      <c r="H16" s="1"/>
      <c r="I16" s="1"/>
      <c r="J16" s="2"/>
      <c r="K16" s="2"/>
      <c r="L16" s="2"/>
      <c r="AL16" s="1" t="s">
        <v>40</v>
      </c>
      <c r="AM16" s="0" t="n">
        <f aca="false">ROUNDUP(AO16/6,0)</f>
        <v>1</v>
      </c>
      <c r="AN16" s="0" t="s">
        <v>24</v>
      </c>
      <c r="AO16" s="1" t="n">
        <v>4</v>
      </c>
      <c r="AP16" s="2" t="n">
        <f aca="false">AO16/AM16</f>
        <v>4</v>
      </c>
    </row>
    <row r="17" customFormat="false" ht="17.35" hidden="false" customHeight="false" outlineLevel="0" collapsed="false">
      <c r="A17" s="1" t="s">
        <v>41</v>
      </c>
      <c r="B17" s="0" t="n">
        <v>1</v>
      </c>
      <c r="C17" s="0" t="s">
        <v>25</v>
      </c>
      <c r="D17" s="1" t="n">
        <f aca="false">B17*VLOOKUP(C17,Pricing!$A$2:$O$9,10,0)</f>
        <v>10</v>
      </c>
      <c r="E17" s="1"/>
      <c r="F17" s="1"/>
      <c r="G17" s="1"/>
      <c r="H17" s="1"/>
      <c r="I17" s="1"/>
      <c r="J17" s="2"/>
      <c r="K17" s="2"/>
      <c r="L17" s="2"/>
      <c r="AL17" s="1" t="s">
        <v>41</v>
      </c>
      <c r="AM17" s="0" t="n">
        <f aca="false">ROUNDUP(AO17/6,0)</f>
        <v>1</v>
      </c>
      <c r="AN17" s="0" t="s">
        <v>24</v>
      </c>
      <c r="AO17" s="1" t="n">
        <v>4</v>
      </c>
      <c r="AP17" s="2" t="n">
        <f aca="false">AO17/AM17</f>
        <v>4</v>
      </c>
    </row>
    <row r="18" customFormat="false" ht="17.35" hidden="false" customHeight="false" outlineLevel="0" collapsed="false">
      <c r="A18" s="1" t="s">
        <v>42</v>
      </c>
      <c r="B18" s="0" t="n">
        <v>1</v>
      </c>
      <c r="C18" s="0" t="s">
        <v>24</v>
      </c>
      <c r="D18" s="1" t="n">
        <f aca="false">B18*VLOOKUP(C18,Pricing!$A$2:$O$9,10,0)</f>
        <v>12</v>
      </c>
      <c r="E18" s="1"/>
      <c r="F18" s="1"/>
      <c r="G18" s="1"/>
      <c r="H18" s="1"/>
      <c r="I18" s="1"/>
      <c r="J18" s="2"/>
      <c r="K18" s="2"/>
      <c r="L18" s="2"/>
      <c r="AL18" s="1" t="s">
        <v>42</v>
      </c>
      <c r="AM18" s="0" t="n">
        <f aca="false">ROUNDUP(AO18/6,0)</f>
        <v>1</v>
      </c>
      <c r="AN18" s="0" t="s">
        <v>24</v>
      </c>
      <c r="AO18" s="1" t="n">
        <v>6</v>
      </c>
      <c r="AP18" s="2" t="n">
        <f aca="false">AO18/AM18</f>
        <v>6</v>
      </c>
    </row>
    <row r="19" customFormat="false" ht="17.35" hidden="false" customHeight="false" outlineLevel="0" collapsed="false">
      <c r="A19" s="1" t="s">
        <v>43</v>
      </c>
      <c r="B19" s="0" t="n">
        <v>1</v>
      </c>
      <c r="C19" s="0" t="s">
        <v>15</v>
      </c>
      <c r="D19" s="1" t="n">
        <f aca="false">B19*VLOOKUP(C19,Pricing!$A$2:$O$9,10,0)</f>
        <v>7</v>
      </c>
      <c r="E19" s="1"/>
      <c r="F19" s="1"/>
      <c r="G19" s="1"/>
      <c r="H19" s="1"/>
      <c r="I19" s="1"/>
      <c r="J19" s="2"/>
      <c r="K19" s="2"/>
      <c r="L19" s="2"/>
      <c r="AL19" s="1" t="s">
        <v>43</v>
      </c>
      <c r="AM19" s="0" t="n">
        <f aca="false">ROUNDUP(AO19/6,0)</f>
        <v>1</v>
      </c>
      <c r="AN19" s="0" t="s">
        <v>18</v>
      </c>
      <c r="AO19" s="1" t="n">
        <v>6</v>
      </c>
      <c r="AP19" s="2" t="n">
        <f aca="false">AO19/AM19</f>
        <v>6</v>
      </c>
    </row>
    <row r="20" customFormat="false" ht="17.35" hidden="false" customHeight="false" outlineLevel="0" collapsed="false">
      <c r="A20" s="1" t="s">
        <v>44</v>
      </c>
      <c r="B20" s="0" t="n">
        <v>1</v>
      </c>
      <c r="C20" s="0" t="s">
        <v>29</v>
      </c>
      <c r="D20" s="1" t="n">
        <f aca="false">B20*VLOOKUP(C20,Pricing!$A$2:$O$9,10,0)</f>
        <v>7</v>
      </c>
      <c r="E20" s="1"/>
      <c r="F20" s="1"/>
      <c r="G20" s="1"/>
      <c r="H20" s="1"/>
      <c r="I20" s="1"/>
      <c r="J20" s="2"/>
      <c r="K20" s="2"/>
      <c r="L20" s="2"/>
      <c r="AL20" s="1" t="s">
        <v>44</v>
      </c>
      <c r="AM20" s="0" t="n">
        <f aca="false">ROUNDUP(AO20/6,0)</f>
        <v>1</v>
      </c>
      <c r="AN20" s="0" t="s">
        <v>29</v>
      </c>
      <c r="AO20" s="1" t="n">
        <v>2</v>
      </c>
      <c r="AP20" s="2" t="n">
        <f aca="false">AO20/AM20</f>
        <v>2</v>
      </c>
    </row>
    <row r="21" customFormat="false" ht="17.35" hidden="false" customHeight="false" outlineLevel="0" collapsed="false">
      <c r="A21" s="1" t="s">
        <v>45</v>
      </c>
      <c r="B21" s="0" t="n">
        <v>2</v>
      </c>
      <c r="C21" s="0" t="s">
        <v>22</v>
      </c>
      <c r="D21" s="1" t="n">
        <f aca="false">B21*VLOOKUP(C21,Pricing!$A$2:$O$9,10,0)</f>
        <v>14</v>
      </c>
      <c r="E21" s="1"/>
      <c r="F21" s="1"/>
      <c r="G21" s="1"/>
      <c r="H21" s="1"/>
      <c r="I21" s="1"/>
      <c r="J21" s="2"/>
      <c r="K21" s="2"/>
      <c r="L21" s="2"/>
      <c r="AL21" s="1" t="s">
        <v>45</v>
      </c>
      <c r="AM21" s="0" t="n">
        <f aca="false">ROUNDUP(AO21/6,0)</f>
        <v>2</v>
      </c>
      <c r="AN21" s="0" t="s">
        <v>22</v>
      </c>
      <c r="AO21" s="1" t="n">
        <v>8</v>
      </c>
      <c r="AP21" s="2" t="n">
        <f aca="false">AO21/AM21</f>
        <v>4</v>
      </c>
    </row>
    <row r="22" customFormat="false" ht="17.35" hidden="false" customHeight="false" outlineLevel="0" collapsed="false">
      <c r="A22" s="1" t="s">
        <v>46</v>
      </c>
      <c r="B22" s="0" t="n">
        <v>2</v>
      </c>
      <c r="C22" s="0" t="s">
        <v>29</v>
      </c>
      <c r="D22" s="1" t="n">
        <f aca="false">B22*VLOOKUP(C22,Pricing!$A$2:$O$9,10,0)</f>
        <v>14</v>
      </c>
      <c r="E22" s="1"/>
      <c r="F22" s="1"/>
      <c r="G22" s="1"/>
      <c r="H22" s="1"/>
      <c r="I22" s="1"/>
      <c r="J22" s="2"/>
      <c r="K22" s="2"/>
      <c r="L22" s="2"/>
      <c r="AL22" s="1" t="s">
        <v>46</v>
      </c>
      <c r="AM22" s="0" t="n">
        <f aca="false">ROUNDUP(AO22/6,0)</f>
        <v>2</v>
      </c>
      <c r="AN22" s="0" t="s">
        <v>29</v>
      </c>
      <c r="AO22" s="1" t="n">
        <v>9</v>
      </c>
      <c r="AP22" s="2" t="n">
        <f aca="false">AO22/AM22</f>
        <v>4.5</v>
      </c>
    </row>
    <row r="23" customFormat="false" ht="17.35" hidden="false" customHeight="false" outlineLevel="0" collapsed="false">
      <c r="A23" s="1" t="s">
        <v>47</v>
      </c>
      <c r="B23" s="0" t="n">
        <v>3</v>
      </c>
      <c r="C23" s="0" t="s">
        <v>29</v>
      </c>
      <c r="D23" s="1" t="n">
        <f aca="false">B23*VLOOKUP(C23,Pricing!$A$2:$O$9,10,0)</f>
        <v>21</v>
      </c>
      <c r="E23" s="1"/>
      <c r="F23" s="1"/>
      <c r="G23" s="1"/>
      <c r="H23" s="1"/>
      <c r="I23" s="1"/>
      <c r="J23" s="2"/>
      <c r="K23" s="2"/>
      <c r="L23" s="2"/>
      <c r="AL23" s="1" t="s">
        <v>47</v>
      </c>
      <c r="AM23" s="0" t="n">
        <f aca="false">ROUNDUP(AO23/6,0)</f>
        <v>3</v>
      </c>
      <c r="AN23" s="0" t="s">
        <v>29</v>
      </c>
      <c r="AO23" s="1" t="n">
        <v>13</v>
      </c>
      <c r="AP23" s="2" t="n">
        <f aca="false">AO23/AM23</f>
        <v>4.33333333333333</v>
      </c>
    </row>
    <row r="24" customFormat="false" ht="17.35" hidden="false" customHeight="false" outlineLevel="0" collapsed="false">
      <c r="A24" s="1" t="s">
        <v>48</v>
      </c>
      <c r="B24" s="0" t="n">
        <v>2</v>
      </c>
      <c r="C24" s="0" t="s">
        <v>29</v>
      </c>
      <c r="D24" s="1" t="n">
        <f aca="false">B24*VLOOKUP(C24,Pricing!$A$2:$O$9,10,0)</f>
        <v>14</v>
      </c>
      <c r="E24" s="1"/>
      <c r="F24" s="1"/>
      <c r="G24" s="1"/>
      <c r="H24" s="1"/>
      <c r="I24" s="1"/>
      <c r="J24" s="2"/>
      <c r="K24" s="2"/>
      <c r="L24" s="2"/>
      <c r="AL24" s="1" t="s">
        <v>48</v>
      </c>
      <c r="AM24" s="0" t="n">
        <f aca="false">ROUNDUP(AO24/6,0)</f>
        <v>2</v>
      </c>
      <c r="AN24" s="0" t="s">
        <v>29</v>
      </c>
      <c r="AO24" s="1" t="n">
        <v>8</v>
      </c>
      <c r="AP24" s="2" t="n">
        <f aca="false">AO24/AM24</f>
        <v>4</v>
      </c>
    </row>
    <row r="25" customFormat="false" ht="17.35" hidden="false" customHeight="false" outlineLevel="0" collapsed="false">
      <c r="A25" s="1" t="s">
        <v>49</v>
      </c>
      <c r="B25" s="0" t="n">
        <v>1</v>
      </c>
      <c r="C25" s="0" t="s">
        <v>15</v>
      </c>
      <c r="D25" s="1" t="n">
        <f aca="false">B25*VLOOKUP(C25,Pricing!$A$2:$O$9,10,0)</f>
        <v>7</v>
      </c>
      <c r="E25" s="1"/>
      <c r="F25" s="1"/>
      <c r="G25" s="1"/>
      <c r="H25" s="1"/>
      <c r="I25" s="1"/>
      <c r="J25" s="2"/>
      <c r="K25" s="2"/>
      <c r="L25" s="2"/>
      <c r="AL25" s="1" t="s">
        <v>49</v>
      </c>
      <c r="AM25" s="0" t="n">
        <f aca="false">ROUNDUP(AO25/6,0)</f>
        <v>1</v>
      </c>
      <c r="AN25" s="0" t="s">
        <v>18</v>
      </c>
      <c r="AO25" s="1" t="n">
        <v>4</v>
      </c>
      <c r="AP25" s="2" t="n">
        <f aca="false">AO25/AM25</f>
        <v>4</v>
      </c>
    </row>
    <row r="26" customFormat="false" ht="17.35" hidden="false" customHeight="false" outlineLevel="0" collapsed="false">
      <c r="A26" s="1" t="s">
        <v>50</v>
      </c>
      <c r="B26" s="0" t="n">
        <v>2</v>
      </c>
      <c r="C26" s="0" t="s">
        <v>24</v>
      </c>
      <c r="D26" s="1" t="n">
        <f aca="false">B26*VLOOKUP(C26,Pricing!$A$2:$O$9,10,0)</f>
        <v>24</v>
      </c>
      <c r="E26" s="1"/>
      <c r="F26" s="1"/>
      <c r="G26" s="1"/>
      <c r="H26" s="1"/>
      <c r="I26" s="1"/>
      <c r="J26" s="2"/>
      <c r="K26" s="2"/>
      <c r="L26" s="2"/>
      <c r="AL26" s="1" t="s">
        <v>50</v>
      </c>
      <c r="AM26" s="0" t="n">
        <f aca="false">ROUNDUP(AO26/6,0)</f>
        <v>2</v>
      </c>
      <c r="AN26" s="0" t="s">
        <v>24</v>
      </c>
      <c r="AO26" s="1" t="n">
        <v>8</v>
      </c>
      <c r="AP26" s="2" t="n">
        <f aca="false">AO26/AM26</f>
        <v>4</v>
      </c>
    </row>
    <row r="27" customFormat="false" ht="17.35" hidden="false" customHeight="false" outlineLevel="0" collapsed="false">
      <c r="A27" s="1" t="s">
        <v>51</v>
      </c>
      <c r="B27" s="0" t="n">
        <v>1</v>
      </c>
      <c r="C27" s="0" t="s">
        <v>20</v>
      </c>
      <c r="D27" s="1" t="n">
        <f aca="false">B27*VLOOKUP(C27,Pricing!$A$2:$O$9,10,0)</f>
        <v>8</v>
      </c>
      <c r="E27" s="1"/>
      <c r="F27" s="1"/>
      <c r="G27" s="1"/>
      <c r="H27" s="1"/>
      <c r="I27" s="1"/>
      <c r="J27" s="2"/>
      <c r="K27" s="2"/>
      <c r="L27" s="2"/>
      <c r="AL27" s="1" t="s">
        <v>51</v>
      </c>
      <c r="AM27" s="0" t="n">
        <f aca="false">ROUNDUP(AO27/6,0)</f>
        <v>1</v>
      </c>
      <c r="AN27" s="0" t="s">
        <v>20</v>
      </c>
      <c r="AO27" s="1" t="n">
        <v>2</v>
      </c>
      <c r="AP27" s="2" t="n">
        <f aca="false">AO27/AM27</f>
        <v>2</v>
      </c>
    </row>
    <row r="28" customFormat="false" ht="17.35" hidden="false" customHeight="false" outlineLevel="0" collapsed="false">
      <c r="A28" s="1" t="s">
        <v>52</v>
      </c>
      <c r="B28" s="0" t="n">
        <v>1</v>
      </c>
      <c r="C28" s="0" t="s">
        <v>24</v>
      </c>
      <c r="D28" s="1" t="n">
        <f aca="false">B28*VLOOKUP(C28,Pricing!$A$2:$O$9,10,0)</f>
        <v>12</v>
      </c>
      <c r="E28" s="1"/>
      <c r="F28" s="1"/>
      <c r="G28" s="1"/>
      <c r="H28" s="1"/>
      <c r="I28" s="1"/>
      <c r="J28" s="2"/>
      <c r="K28" s="2"/>
      <c r="L28" s="2"/>
      <c r="AL28" s="1" t="s">
        <v>52</v>
      </c>
      <c r="AM28" s="0" t="n">
        <f aca="false">ROUNDUP(AO28/6,0)</f>
        <v>1</v>
      </c>
      <c r="AN28" s="0" t="s">
        <v>25</v>
      </c>
      <c r="AO28" s="1" t="n">
        <v>3</v>
      </c>
      <c r="AP28" s="2" t="n">
        <f aca="false">AO28/AM28</f>
        <v>3</v>
      </c>
    </row>
    <row r="29" customFormat="false" ht="17.35" hidden="false" customHeight="false" outlineLevel="0" collapsed="false">
      <c r="A29" s="1" t="s">
        <v>53</v>
      </c>
      <c r="B29" s="0" t="n">
        <v>1</v>
      </c>
      <c r="C29" s="0" t="s">
        <v>20</v>
      </c>
      <c r="D29" s="1" t="n">
        <f aca="false">B29*VLOOKUP(C29,Pricing!$A$2:$O$9,10,0)</f>
        <v>8</v>
      </c>
      <c r="E29" s="1"/>
      <c r="F29" s="1"/>
      <c r="G29" s="1"/>
      <c r="H29" s="1"/>
      <c r="I29" s="1"/>
      <c r="J29" s="2"/>
      <c r="K29" s="2"/>
      <c r="L29" s="2"/>
      <c r="AL29" s="1" t="s">
        <v>53</v>
      </c>
      <c r="AM29" s="0" t="n">
        <f aca="false">ROUNDUP(AO29/6,0)</f>
        <v>1</v>
      </c>
      <c r="AN29" s="0" t="s">
        <v>20</v>
      </c>
      <c r="AO29" s="1" t="n">
        <v>4</v>
      </c>
      <c r="AP29" s="2" t="n">
        <f aca="false">AO29/AM29</f>
        <v>4</v>
      </c>
    </row>
    <row r="30" customFormat="false" ht="17.35" hidden="false" customHeight="false" outlineLevel="0" collapsed="false">
      <c r="A30" s="1" t="s">
        <v>54</v>
      </c>
      <c r="B30" s="0" t="n">
        <v>1</v>
      </c>
      <c r="C30" s="0" t="s">
        <v>29</v>
      </c>
      <c r="D30" s="1" t="n">
        <f aca="false">B30*VLOOKUP(C30,Pricing!$A$2:$O$9,10,0)</f>
        <v>7</v>
      </c>
      <c r="E30" s="1"/>
      <c r="F30" s="1"/>
      <c r="G30" s="1"/>
      <c r="H30" s="1"/>
      <c r="I30" s="1"/>
      <c r="J30" s="2"/>
      <c r="K30" s="2"/>
      <c r="L30" s="2"/>
      <c r="AL30" s="1" t="s">
        <v>54</v>
      </c>
      <c r="AM30" s="0" t="n">
        <f aca="false">ROUNDUP(AO30/6,0)</f>
        <v>1</v>
      </c>
      <c r="AN30" s="0" t="s">
        <v>29</v>
      </c>
      <c r="AO30" s="1" t="n">
        <v>2</v>
      </c>
      <c r="AP30" s="2" t="n">
        <f aca="false">AO30/AM30</f>
        <v>2</v>
      </c>
    </row>
    <row r="31" customFormat="false" ht="17.35" hidden="false" customHeight="false" outlineLevel="0" collapsed="false">
      <c r="A31" s="1" t="s">
        <v>55</v>
      </c>
      <c r="B31" s="0" t="n">
        <v>2</v>
      </c>
      <c r="C31" s="0" t="s">
        <v>22</v>
      </c>
      <c r="D31" s="1" t="n">
        <f aca="false">B31*VLOOKUP(C31,Pricing!$A$2:$O$9,10,0)</f>
        <v>14</v>
      </c>
      <c r="E31" s="1"/>
      <c r="F31" s="1"/>
      <c r="G31" s="1"/>
      <c r="H31" s="1"/>
      <c r="I31" s="1"/>
      <c r="J31" s="2"/>
      <c r="K31" s="2"/>
      <c r="L31" s="2"/>
      <c r="AL31" s="1" t="s">
        <v>55</v>
      </c>
      <c r="AM31" s="0" t="n">
        <f aca="false">ROUNDUP(AO31/6,0)</f>
        <v>2</v>
      </c>
      <c r="AN31" s="0" t="s">
        <v>22</v>
      </c>
      <c r="AO31" s="1" t="n">
        <v>12</v>
      </c>
      <c r="AP31" s="2" t="n">
        <f aca="false">AO31/AM31</f>
        <v>6</v>
      </c>
    </row>
    <row r="32" customFormat="false" ht="17.35" hidden="false" customHeight="false" outlineLevel="0" collapsed="false">
      <c r="A32" s="1" t="s">
        <v>56</v>
      </c>
      <c r="B32" s="0" t="n">
        <v>1</v>
      </c>
      <c r="C32" s="0" t="s">
        <v>25</v>
      </c>
      <c r="D32" s="1" t="n">
        <f aca="false">B32*VLOOKUP(C32,Pricing!$A$2:$O$9,10,0)</f>
        <v>10</v>
      </c>
      <c r="E32" s="1"/>
      <c r="F32" s="1"/>
      <c r="G32" s="1"/>
      <c r="H32" s="1"/>
      <c r="I32" s="1"/>
      <c r="J32" s="2"/>
      <c r="K32" s="2"/>
      <c r="L32" s="2"/>
      <c r="AL32" s="1" t="s">
        <v>56</v>
      </c>
      <c r="AM32" s="0" t="n">
        <f aca="false">ROUNDUP(AO32/6,0)</f>
        <v>1</v>
      </c>
      <c r="AN32" s="0" t="s">
        <v>25</v>
      </c>
      <c r="AO32" s="1" t="n">
        <v>3</v>
      </c>
      <c r="AP32" s="2" t="n">
        <f aca="false">AO32/AM32</f>
        <v>3</v>
      </c>
    </row>
    <row r="33" customFormat="false" ht="17.35" hidden="false" customHeight="false" outlineLevel="0" collapsed="false">
      <c r="A33" s="1" t="s">
        <v>57</v>
      </c>
      <c r="B33" s="0" t="n">
        <v>5</v>
      </c>
      <c r="C33" s="0" t="s">
        <v>22</v>
      </c>
      <c r="D33" s="1" t="n">
        <f aca="false">B33*VLOOKUP(C33,Pricing!$A$2:$O$9,10,0)</f>
        <v>35</v>
      </c>
      <c r="E33" s="1"/>
      <c r="F33" s="1"/>
      <c r="G33" s="1"/>
      <c r="H33" s="1"/>
      <c r="I33" s="1"/>
      <c r="J33" s="2"/>
      <c r="K33" s="2"/>
      <c r="L33" s="2"/>
      <c r="AL33" s="1" t="s">
        <v>57</v>
      </c>
      <c r="AM33" s="0" t="n">
        <f aca="false">ROUNDUP(AO33/6,0)</f>
        <v>5</v>
      </c>
      <c r="AN33" s="0" t="s">
        <v>22</v>
      </c>
      <c r="AO33" s="1" t="n">
        <v>26</v>
      </c>
      <c r="AP33" s="2" t="n">
        <f aca="false">AO33/AM33</f>
        <v>5.2</v>
      </c>
    </row>
    <row r="34" customFormat="false" ht="17.35" hidden="false" customHeight="false" outlineLevel="0" collapsed="false">
      <c r="A34" s="1" t="s">
        <v>58</v>
      </c>
      <c r="B34" s="0" t="n">
        <v>3</v>
      </c>
      <c r="C34" s="0" t="s">
        <v>15</v>
      </c>
      <c r="D34" s="1" t="n">
        <f aca="false">B34*VLOOKUP(C34,Pricing!$A$2:$O$9,10,0)</f>
        <v>21</v>
      </c>
      <c r="E34" s="1"/>
      <c r="F34" s="1"/>
      <c r="G34" s="1"/>
      <c r="H34" s="1"/>
      <c r="I34" s="1"/>
      <c r="J34" s="2"/>
      <c r="K34" s="2"/>
      <c r="L34" s="2"/>
      <c r="AL34" s="1" t="s">
        <v>58</v>
      </c>
      <c r="AM34" s="0" t="n">
        <f aca="false">ROUNDUP(AO34/6,0)</f>
        <v>3</v>
      </c>
      <c r="AN34" s="0" t="s">
        <v>18</v>
      </c>
      <c r="AO34" s="1" t="n">
        <v>14</v>
      </c>
      <c r="AP34" s="2" t="n">
        <f aca="false">AO34/AM34</f>
        <v>4.66666666666667</v>
      </c>
    </row>
    <row r="35" customFormat="false" ht="17.35" hidden="false" customHeight="false" outlineLevel="0" collapsed="false">
      <c r="A35" s="1" t="s">
        <v>59</v>
      </c>
      <c r="B35" s="0" t="n">
        <v>1</v>
      </c>
      <c r="C35" s="0" t="s">
        <v>25</v>
      </c>
      <c r="D35" s="1" t="n">
        <f aca="false">B35*VLOOKUP(C35,Pricing!$A$2:$O$9,10,0)</f>
        <v>10</v>
      </c>
      <c r="E35" s="1"/>
      <c r="F35" s="1"/>
      <c r="G35" s="1"/>
      <c r="H35" s="1"/>
      <c r="I35" s="1"/>
      <c r="J35" s="2"/>
      <c r="K35" s="2"/>
      <c r="L35" s="2"/>
      <c r="AL35" s="1" t="s">
        <v>59</v>
      </c>
      <c r="AM35" s="0" t="n">
        <f aca="false">ROUNDUP(AO35/6,0)</f>
        <v>1</v>
      </c>
      <c r="AN35" s="0" t="s">
        <v>25</v>
      </c>
      <c r="AO35" s="1" t="n">
        <v>1</v>
      </c>
      <c r="AP35" s="2" t="n">
        <f aca="false">AO35/AM35</f>
        <v>1</v>
      </c>
    </row>
    <row r="36" customFormat="false" ht="17.35" hidden="false" customHeight="false" outlineLevel="0" collapsed="false">
      <c r="A36" s="1" t="s">
        <v>60</v>
      </c>
      <c r="B36" s="0" t="n">
        <v>3</v>
      </c>
      <c r="C36" s="0" t="s">
        <v>25</v>
      </c>
      <c r="D36" s="1" t="n">
        <f aca="false">B36*VLOOKUP(C36,Pricing!$A$2:$O$9,10,0)</f>
        <v>30</v>
      </c>
      <c r="E36" s="1"/>
      <c r="F36" s="1"/>
      <c r="G36" s="1"/>
      <c r="H36" s="1"/>
      <c r="I36" s="1"/>
      <c r="J36" s="2"/>
      <c r="K36" s="2"/>
      <c r="L36" s="2"/>
      <c r="AL36" s="1" t="s">
        <v>60</v>
      </c>
      <c r="AM36" s="0" t="n">
        <f aca="false">ROUNDUP(AO36/6,0)</f>
        <v>3</v>
      </c>
      <c r="AN36" s="0" t="s">
        <v>24</v>
      </c>
      <c r="AO36" s="1" t="n">
        <v>15</v>
      </c>
      <c r="AP36" s="2" t="n">
        <f aca="false">AO36/AM36</f>
        <v>5</v>
      </c>
    </row>
    <row r="37" customFormat="false" ht="17.35" hidden="false" customHeight="false" outlineLevel="0" collapsed="false">
      <c r="A37" s="1" t="s">
        <v>61</v>
      </c>
      <c r="B37" s="0" t="n">
        <v>1</v>
      </c>
      <c r="C37" s="0" t="s">
        <v>24</v>
      </c>
      <c r="D37" s="1" t="n">
        <f aca="false">B37*VLOOKUP(C37,Pricing!$A$2:$O$9,10,0)</f>
        <v>12</v>
      </c>
      <c r="E37" s="1"/>
      <c r="F37" s="1"/>
      <c r="G37" s="1"/>
      <c r="H37" s="1"/>
      <c r="I37" s="1"/>
      <c r="J37" s="2"/>
      <c r="K37" s="2"/>
      <c r="L37" s="2"/>
      <c r="AL37" s="1" t="s">
        <v>61</v>
      </c>
      <c r="AM37" s="0" t="n">
        <f aca="false">ROUNDUP(AO37/6,0)</f>
        <v>1</v>
      </c>
      <c r="AN37" s="0" t="s">
        <v>25</v>
      </c>
      <c r="AO37" s="1" t="n">
        <v>5</v>
      </c>
      <c r="AP37" s="2" t="n">
        <f aca="false">AO37/AM37</f>
        <v>5</v>
      </c>
    </row>
    <row r="38" customFormat="false" ht="17.35" hidden="false" customHeight="false" outlineLevel="0" collapsed="false">
      <c r="A38" s="1" t="s">
        <v>62</v>
      </c>
      <c r="B38" s="0" t="n">
        <v>1</v>
      </c>
      <c r="C38" s="0" t="s">
        <v>20</v>
      </c>
      <c r="D38" s="1" t="n">
        <f aca="false">B38*VLOOKUP(C38,Pricing!$A$2:$O$9,10,0)</f>
        <v>8</v>
      </c>
      <c r="E38" s="1"/>
      <c r="F38" s="1"/>
      <c r="G38" s="1"/>
      <c r="H38" s="1"/>
      <c r="I38" s="1"/>
      <c r="J38" s="2"/>
      <c r="K38" s="2"/>
      <c r="L38" s="2"/>
      <c r="AL38" s="1" t="s">
        <v>62</v>
      </c>
      <c r="AM38" s="0" t="n">
        <f aca="false">ROUNDUP(AO38/6,0)</f>
        <v>1</v>
      </c>
      <c r="AN38" s="0" t="s">
        <v>20</v>
      </c>
      <c r="AO38" s="1" t="n">
        <v>6</v>
      </c>
      <c r="AP38" s="2" t="n">
        <f aca="false">AO38/AM38</f>
        <v>6</v>
      </c>
    </row>
    <row r="39" customFormat="false" ht="17.35" hidden="false" customHeight="false" outlineLevel="0" collapsed="false">
      <c r="A39" s="1" t="s">
        <v>63</v>
      </c>
      <c r="B39" s="0" t="n">
        <v>3</v>
      </c>
      <c r="C39" s="0" t="s">
        <v>22</v>
      </c>
      <c r="D39" s="1" t="n">
        <f aca="false">B39*VLOOKUP(C39,Pricing!$A$2:$O$9,10,0)</f>
        <v>21</v>
      </c>
      <c r="E39" s="1"/>
      <c r="F39" s="1"/>
      <c r="G39" s="1"/>
      <c r="H39" s="1"/>
      <c r="I39" s="1"/>
      <c r="J39" s="2"/>
      <c r="K39" s="2"/>
      <c r="L39" s="2"/>
      <c r="AL39" s="1" t="s">
        <v>63</v>
      </c>
      <c r="AM39" s="0" t="n">
        <f aca="false">ROUNDUP(AO39/6,0)</f>
        <v>3</v>
      </c>
      <c r="AN39" s="0" t="s">
        <v>22</v>
      </c>
      <c r="AO39" s="1" t="n">
        <v>17</v>
      </c>
      <c r="AP39" s="2" t="n">
        <f aca="false">AO39/AM39</f>
        <v>5.66666666666667</v>
      </c>
    </row>
    <row r="40" customFormat="false" ht="17.35" hidden="false" customHeight="false" outlineLevel="0" collapsed="false">
      <c r="A40" s="1" t="s">
        <v>64</v>
      </c>
      <c r="B40" s="0" t="n">
        <v>1</v>
      </c>
      <c r="C40" s="0" t="s">
        <v>29</v>
      </c>
      <c r="D40" s="1" t="n">
        <f aca="false">B40*VLOOKUP(C40,Pricing!$A$2:$O$9,10,0)</f>
        <v>7</v>
      </c>
      <c r="E40" s="1"/>
      <c r="F40" s="1"/>
      <c r="G40" s="1"/>
      <c r="H40" s="1"/>
      <c r="I40" s="1"/>
      <c r="J40" s="2"/>
      <c r="K40" s="2"/>
      <c r="L40" s="2"/>
      <c r="AL40" s="1" t="s">
        <v>64</v>
      </c>
      <c r="AM40" s="0" t="n">
        <f aca="false">ROUNDUP(AO40/6,0)</f>
        <v>1</v>
      </c>
      <c r="AN40" s="0" t="s">
        <v>29</v>
      </c>
      <c r="AO40" s="1" t="n">
        <v>2</v>
      </c>
      <c r="AP40" s="2" t="n">
        <f aca="false">AO40/AM40</f>
        <v>2</v>
      </c>
    </row>
    <row r="41" customFormat="false" ht="17.35" hidden="false" customHeight="false" outlineLevel="0" collapsed="false">
      <c r="A41" s="1" t="s">
        <v>65</v>
      </c>
      <c r="B41" s="0" t="n">
        <v>2</v>
      </c>
      <c r="C41" s="0" t="s">
        <v>15</v>
      </c>
      <c r="D41" s="1" t="n">
        <f aca="false">B41*VLOOKUP(C41,Pricing!$A$2:$O$9,10,0)</f>
        <v>14</v>
      </c>
      <c r="E41" s="1"/>
      <c r="F41" s="1"/>
      <c r="G41" s="1"/>
      <c r="H41" s="1"/>
      <c r="I41" s="1"/>
      <c r="J41" s="2"/>
      <c r="K41" s="2"/>
      <c r="L41" s="2"/>
      <c r="AL41" s="1" t="s">
        <v>65</v>
      </c>
      <c r="AM41" s="0" t="n">
        <f aca="false">ROUNDUP(AO41/6,0)</f>
        <v>2</v>
      </c>
      <c r="AN41" s="0" t="s">
        <v>18</v>
      </c>
      <c r="AO41" s="1" t="n">
        <v>7</v>
      </c>
      <c r="AP41" s="2" t="n">
        <f aca="false">AO41/AM41</f>
        <v>3.5</v>
      </c>
    </row>
    <row r="42" customFormat="false" ht="17.35" hidden="false" customHeight="false" outlineLevel="0" collapsed="false">
      <c r="A42" s="1" t="s">
        <v>66</v>
      </c>
      <c r="B42" s="0" t="n">
        <v>1</v>
      </c>
      <c r="C42" s="0" t="s">
        <v>25</v>
      </c>
      <c r="D42" s="1" t="n">
        <f aca="false">B42*VLOOKUP(C42,Pricing!$A$2:$O$9,10,0)</f>
        <v>10</v>
      </c>
      <c r="E42" s="1"/>
      <c r="F42" s="1"/>
      <c r="G42" s="1"/>
      <c r="H42" s="1"/>
      <c r="I42" s="1"/>
      <c r="J42" s="2"/>
      <c r="K42" s="2"/>
      <c r="L42" s="2"/>
      <c r="AL42" s="1" t="s">
        <v>66</v>
      </c>
      <c r="AM42" s="0" t="n">
        <f aca="false">ROUNDUP(AO42/6,0)</f>
        <v>1</v>
      </c>
      <c r="AN42" s="0" t="s">
        <v>25</v>
      </c>
      <c r="AO42" s="1" t="n">
        <v>1</v>
      </c>
      <c r="AP42" s="2" t="n">
        <f aca="false">AO42/AM42</f>
        <v>1</v>
      </c>
    </row>
    <row r="43" customFormat="false" ht="17.35" hidden="false" customHeight="false" outlineLevel="0" collapsed="false">
      <c r="A43" s="1" t="s">
        <v>67</v>
      </c>
      <c r="B43" s="0" t="n">
        <v>2</v>
      </c>
      <c r="C43" s="0" t="s">
        <v>25</v>
      </c>
      <c r="D43" s="1" t="n">
        <f aca="false">B43*VLOOKUP(C43,Pricing!$A$2:$O$9,10,0)</f>
        <v>20</v>
      </c>
      <c r="E43" s="1"/>
      <c r="F43" s="1"/>
      <c r="G43" s="1"/>
      <c r="H43" s="1"/>
      <c r="I43" s="1"/>
      <c r="J43" s="2"/>
      <c r="K43" s="2"/>
      <c r="L43" s="2"/>
      <c r="AL43" s="1" t="s">
        <v>67</v>
      </c>
      <c r="AM43" s="0" t="n">
        <f aca="false">ROUNDUP(AO43/6,0)</f>
        <v>2</v>
      </c>
      <c r="AN43" s="0" t="s">
        <v>24</v>
      </c>
      <c r="AO43" s="1" t="n">
        <v>9</v>
      </c>
      <c r="AP43" s="2" t="n">
        <f aca="false">AO43/AM43</f>
        <v>4.5</v>
      </c>
    </row>
    <row r="44" customFormat="false" ht="17.35" hidden="false" customHeight="false" outlineLevel="0" collapsed="false">
      <c r="A44" s="1" t="s">
        <v>68</v>
      </c>
      <c r="B44" s="4" t="n">
        <v>8</v>
      </c>
      <c r="C44" s="4" t="s">
        <v>24</v>
      </c>
      <c r="D44" s="1" t="n">
        <f aca="false">B44*VLOOKUP(C44,Pricing!$A$2:$O$9,10,0)</f>
        <v>96</v>
      </c>
      <c r="E44" s="1"/>
      <c r="F44" s="1"/>
      <c r="G44" s="1"/>
      <c r="H44" s="1"/>
      <c r="I44" s="1"/>
      <c r="J44" s="2"/>
      <c r="K44" s="2"/>
      <c r="L44" s="2"/>
      <c r="AL44" s="1" t="s">
        <v>68</v>
      </c>
      <c r="AM44" s="4" t="n">
        <v>8</v>
      </c>
      <c r="AN44" s="4" t="s">
        <v>25</v>
      </c>
      <c r="AO44" s="1" t="n">
        <v>38</v>
      </c>
      <c r="AP44" s="2" t="n">
        <f aca="false">AO44/AM44</f>
        <v>4.75</v>
      </c>
    </row>
    <row r="45" customFormat="false" ht="17.35" hidden="false" customHeight="false" outlineLevel="0" collapsed="false">
      <c r="A45" s="1" t="s">
        <v>69</v>
      </c>
      <c r="B45" s="0" t="n">
        <v>1</v>
      </c>
      <c r="C45" s="0" t="s">
        <v>25</v>
      </c>
      <c r="D45" s="1" t="n">
        <f aca="false">B45*VLOOKUP(C45,Pricing!$A$2:$O$9,10,0)</f>
        <v>10</v>
      </c>
      <c r="E45" s="1"/>
      <c r="F45" s="1"/>
      <c r="G45" s="1"/>
      <c r="H45" s="1"/>
      <c r="I45" s="1"/>
      <c r="J45" s="2"/>
      <c r="K45" s="2"/>
      <c r="L45" s="2"/>
      <c r="AL45" s="1" t="s">
        <v>69</v>
      </c>
      <c r="AM45" s="0" t="n">
        <f aca="false">ROUNDUP(AO45/6,0)</f>
        <v>1</v>
      </c>
      <c r="AN45" s="0" t="s">
        <v>25</v>
      </c>
      <c r="AO45" s="1" t="n">
        <v>4</v>
      </c>
      <c r="AP45" s="2" t="n">
        <f aca="false">AO45/AM45</f>
        <v>4</v>
      </c>
    </row>
    <row r="46" customFormat="false" ht="17.35" hidden="false" customHeight="false" outlineLevel="0" collapsed="false">
      <c r="A46" s="1" t="s">
        <v>70</v>
      </c>
      <c r="B46" s="0" t="n">
        <v>1</v>
      </c>
      <c r="C46" s="0" t="s">
        <v>29</v>
      </c>
      <c r="D46" s="1" t="n">
        <f aca="false">B46*VLOOKUP(C46,Pricing!$A$2:$O$9,10,0)</f>
        <v>7</v>
      </c>
      <c r="E46" s="1"/>
      <c r="F46" s="1"/>
      <c r="G46" s="1"/>
      <c r="H46" s="1"/>
      <c r="I46" s="1"/>
      <c r="J46" s="2"/>
      <c r="K46" s="2"/>
      <c r="L46" s="2"/>
      <c r="AL46" s="1" t="s">
        <v>70</v>
      </c>
      <c r="AM46" s="0" t="n">
        <f aca="false">ROUNDUP(AO46/6,0)</f>
        <v>1</v>
      </c>
      <c r="AN46" s="0" t="s">
        <v>29</v>
      </c>
      <c r="AO46" s="1" t="n">
        <v>1</v>
      </c>
      <c r="AP46" s="2" t="n">
        <f aca="false">AO46/AM46</f>
        <v>1</v>
      </c>
    </row>
    <row r="47" customFormat="false" ht="17.35" hidden="false" customHeight="false" outlineLevel="0" collapsed="false">
      <c r="A47" s="1" t="s">
        <v>71</v>
      </c>
      <c r="B47" s="0" t="n">
        <v>2</v>
      </c>
      <c r="C47" s="0" t="s">
        <v>15</v>
      </c>
      <c r="D47" s="1" t="n">
        <f aca="false">B47*VLOOKUP(C47,Pricing!$A$2:$O$9,10,0)</f>
        <v>14</v>
      </c>
      <c r="E47" s="1"/>
      <c r="F47" s="1"/>
      <c r="G47" s="1"/>
      <c r="H47" s="1"/>
      <c r="I47" s="1"/>
      <c r="J47" s="2"/>
      <c r="K47" s="2"/>
      <c r="L47" s="2"/>
      <c r="AL47" s="1" t="s">
        <v>71</v>
      </c>
      <c r="AM47" s="0" t="n">
        <f aca="false">ROUNDUP(AO47/6,0)</f>
        <v>2</v>
      </c>
      <c r="AN47" s="0" t="s">
        <v>18</v>
      </c>
      <c r="AO47" s="1" t="n">
        <v>11</v>
      </c>
      <c r="AP47" s="2" t="n">
        <f aca="false">AO47/AM47</f>
        <v>5.5</v>
      </c>
    </row>
    <row r="48" customFormat="false" ht="17.35" hidden="false" customHeight="false" outlineLevel="0" collapsed="false">
      <c r="A48" s="1" t="s">
        <v>72</v>
      </c>
      <c r="B48" s="0" t="n">
        <v>2</v>
      </c>
      <c r="C48" s="0" t="s">
        <v>20</v>
      </c>
      <c r="D48" s="1" t="n">
        <f aca="false">B48*VLOOKUP(C48,Pricing!$A$2:$O$9,10,0)</f>
        <v>16</v>
      </c>
      <c r="E48" s="1"/>
      <c r="F48" s="1"/>
      <c r="G48" s="1"/>
      <c r="H48" s="1"/>
      <c r="I48" s="1"/>
      <c r="J48" s="2"/>
      <c r="K48" s="2"/>
      <c r="L48" s="2"/>
      <c r="AL48" s="1" t="s">
        <v>72</v>
      </c>
      <c r="AM48" s="0" t="n">
        <f aca="false">ROUNDUP(AO48/6,0)</f>
        <v>2</v>
      </c>
      <c r="AN48" s="0" t="s">
        <v>20</v>
      </c>
      <c r="AO48" s="1" t="n">
        <v>10</v>
      </c>
      <c r="AP48" s="2" t="n">
        <f aca="false">AO48/AM48</f>
        <v>5</v>
      </c>
    </row>
    <row r="49" customFormat="false" ht="17.35" hidden="false" customHeight="false" outlineLevel="0" collapsed="false">
      <c r="A49" s="1" t="s">
        <v>73</v>
      </c>
      <c r="B49" s="0" t="n">
        <v>1</v>
      </c>
      <c r="C49" s="0" t="s">
        <v>25</v>
      </c>
      <c r="D49" s="1" t="n">
        <f aca="false">B49*VLOOKUP(C49,Pricing!$A$2:$O$9,10,0)</f>
        <v>10</v>
      </c>
      <c r="E49" s="1"/>
      <c r="F49" s="1"/>
      <c r="G49" s="1"/>
      <c r="H49" s="1"/>
      <c r="I49" s="1"/>
      <c r="J49" s="2"/>
      <c r="K49" s="2"/>
      <c r="L49" s="2"/>
      <c r="AL49" s="1" t="s">
        <v>73</v>
      </c>
      <c r="AM49" s="0" t="n">
        <f aca="false">ROUNDUP(AO49/6,0)</f>
        <v>1</v>
      </c>
      <c r="AN49" s="0" t="s">
        <v>24</v>
      </c>
      <c r="AO49" s="1" t="n">
        <v>2</v>
      </c>
      <c r="AP49" s="2" t="n">
        <f aca="false">AO49/AM49</f>
        <v>2</v>
      </c>
    </row>
    <row r="50" customFormat="false" ht="17.35" hidden="false" customHeight="false" outlineLevel="0" collapsed="false">
      <c r="A50" s="1" t="s">
        <v>74</v>
      </c>
      <c r="B50" s="0" t="n">
        <v>2</v>
      </c>
      <c r="C50" s="0" t="s">
        <v>29</v>
      </c>
      <c r="D50" s="1" t="n">
        <f aca="false">B50*VLOOKUP(C50,Pricing!$A$2:$O$9,10,0)</f>
        <v>14</v>
      </c>
      <c r="E50" s="1"/>
      <c r="F50" s="1"/>
      <c r="G50" s="1"/>
      <c r="H50" s="1"/>
      <c r="I50" s="1"/>
      <c r="J50" s="2"/>
      <c r="K50" s="2"/>
      <c r="L50" s="2"/>
      <c r="AL50" s="1" t="s">
        <v>74</v>
      </c>
      <c r="AM50" s="0" t="n">
        <f aca="false">ROUNDUP(AO50/6,0)</f>
        <v>2</v>
      </c>
      <c r="AN50" s="0" t="s">
        <v>29</v>
      </c>
      <c r="AO50" s="1" t="n">
        <v>8</v>
      </c>
      <c r="AP50" s="2" t="n">
        <f aca="false">AO50/AM50</f>
        <v>4</v>
      </c>
    </row>
    <row r="51" customFormat="false" ht="17.35" hidden="false" customHeight="false" outlineLevel="0" collapsed="false">
      <c r="A51" s="1" t="s">
        <v>75</v>
      </c>
      <c r="B51" s="0" t="n">
        <v>1</v>
      </c>
      <c r="C51" s="0" t="s">
        <v>25</v>
      </c>
      <c r="D51" s="1" t="n">
        <f aca="false">B51*VLOOKUP(C51,Pricing!$A$2:$O$9,10,0)</f>
        <v>10</v>
      </c>
      <c r="E51" s="1"/>
      <c r="F51" s="1"/>
      <c r="G51" s="1"/>
      <c r="H51" s="1"/>
      <c r="I51" s="1"/>
      <c r="J51" s="2"/>
      <c r="K51" s="2"/>
      <c r="L51" s="2"/>
      <c r="AL51" s="1" t="s">
        <v>75</v>
      </c>
      <c r="AM51" s="0" t="n">
        <f aca="false">ROUNDUP(AO51/6,0)</f>
        <v>1</v>
      </c>
      <c r="AN51" s="0" t="s">
        <v>25</v>
      </c>
      <c r="AO51" s="1" t="n">
        <v>1</v>
      </c>
      <c r="AP51" s="2" t="n">
        <f aca="false">AO51/AM51</f>
        <v>1</v>
      </c>
    </row>
    <row r="52" customFormat="false" ht="17.35" hidden="false" customHeight="false" outlineLevel="0" collapsed="false">
      <c r="A52" s="1" t="s">
        <v>12</v>
      </c>
      <c r="B52" s="0" t="n">
        <f aca="false">SUM(B2:B51)</f>
        <v>100</v>
      </c>
      <c r="D52" s="0" t="e">
        <f aca="false">B52*VLOOKUP(C52,Pricing!$A$2:$O$9,10,0)</f>
        <v>#N/A</v>
      </c>
      <c r="AL52" s="1" t="s">
        <v>12</v>
      </c>
      <c r="AM52" s="0" t="n">
        <f aca="false">SUM(AM2:AM51)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0" topLeftCell="B1" activePane="topRight" state="frozen"/>
      <selection pane="topLeft" activeCell="A1" activeCellId="0" sqref="A1"/>
      <selection pane="topRight" activeCell="U4" activeCellId="0" sqref="U4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15.16"/>
    <col collapsed="false" customWidth="true" hidden="false" outlineLevel="0" max="5" min="5" style="0" width="10.84"/>
    <col collapsed="false" customWidth="true" hidden="true" outlineLevel="0" max="9" min="6" style="0" width="10.84"/>
    <col collapsed="false" customWidth="true" hidden="true" outlineLevel="0" max="14" min="12" style="0" width="10.84"/>
    <col collapsed="false" customWidth="true" hidden="false" outlineLevel="0" max="15" min="15" style="0" width="10.84"/>
    <col collapsed="false" customWidth="true" hidden="true" outlineLevel="0" max="16" min="16" style="0" width="13.66"/>
    <col collapsed="false" customWidth="true" hidden="false" outlineLevel="0" max="17" min="17" style="0" width="13.34"/>
    <col collapsed="false" customWidth="true" hidden="false" outlineLevel="0" max="19" min="18" style="0" width="16.84"/>
    <col collapsed="false" customWidth="true" hidden="true" outlineLevel="0" max="20" min="20" style="0" width="12.17"/>
    <col collapsed="false" customWidth="true" hidden="false" outlineLevel="0" max="21" min="21" style="0" width="11.84"/>
    <col collapsed="false" customWidth="true" hidden="false" outlineLevel="0" max="22" min="22" style="0" width="15.33"/>
    <col collapsed="false" customWidth="true" hidden="false" outlineLevel="0" max="24" min="24" style="0" width="13"/>
  </cols>
  <sheetData>
    <row r="1" customFormat="false" ht="15.75" hidden="false" customHeight="false" outlineLevel="0" collapsed="false">
      <c r="A1" s="6" t="s">
        <v>76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3</v>
      </c>
      <c r="J1" s="6" t="s">
        <v>3</v>
      </c>
      <c r="K1" s="6" t="s">
        <v>84</v>
      </c>
      <c r="L1" s="6" t="s">
        <v>85</v>
      </c>
      <c r="M1" s="6" t="s">
        <v>86</v>
      </c>
      <c r="N1" s="6" t="s">
        <v>87</v>
      </c>
      <c r="O1" s="6" t="s">
        <v>83</v>
      </c>
      <c r="P1" s="6" t="s">
        <v>88</v>
      </c>
      <c r="Q1" s="6" t="s">
        <v>89</v>
      </c>
      <c r="R1" s="6" t="s">
        <v>90</v>
      </c>
      <c r="S1" s="6" t="s">
        <v>91</v>
      </c>
      <c r="T1" s="6" t="s">
        <v>92</v>
      </c>
      <c r="U1" s="6" t="s">
        <v>93</v>
      </c>
      <c r="V1" s="6" t="s">
        <v>94</v>
      </c>
      <c r="W1" s="6" t="s">
        <v>95</v>
      </c>
      <c r="X1" s="6" t="s">
        <v>96</v>
      </c>
      <c r="Y1" s="6" t="s">
        <v>97</v>
      </c>
      <c r="Z1" s="6" t="s">
        <v>98</v>
      </c>
      <c r="AA1" s="6" t="s">
        <v>99</v>
      </c>
      <c r="AB1" s="6" t="s">
        <v>100</v>
      </c>
      <c r="AC1" s="6"/>
      <c r="AD1" s="7" t="n">
        <v>0.4</v>
      </c>
      <c r="AE1" s="6" t="s">
        <v>101</v>
      </c>
      <c r="AG1" s="0" t="s">
        <v>102</v>
      </c>
      <c r="AH1" s="0" t="s">
        <v>103</v>
      </c>
    </row>
    <row r="2" customFormat="false" ht="15.75" hidden="false" customHeight="false" outlineLevel="0" collapsed="false">
      <c r="A2" s="0" t="s">
        <v>29</v>
      </c>
      <c r="B2" s="8" t="n">
        <f aca="false">10/20</f>
        <v>0.5</v>
      </c>
      <c r="C2" s="0" t="n">
        <f aca="false">'Severity Values'!P2</f>
        <v>10</v>
      </c>
      <c r="D2" s="0" t="n">
        <f aca="false">(B2*0.75)+((1-((1-B2)*(1-B2)))*0.25)</f>
        <v>0.5625</v>
      </c>
      <c r="E2" s="8" t="n">
        <f aca="false">D2*C2</f>
        <v>5.625</v>
      </c>
      <c r="F2" s="0" t="n">
        <f aca="false">E2/$E$3</f>
        <v>1.40456182472989</v>
      </c>
      <c r="G2" s="0" t="s">
        <v>104</v>
      </c>
      <c r="H2" s="8" t="n">
        <v>1.25</v>
      </c>
      <c r="I2" s="0" t="n">
        <f aca="false">ROUND(E2*H2,2)</f>
        <v>7.03</v>
      </c>
      <c r="J2" s="0" t="n">
        <v>7</v>
      </c>
      <c r="K2" s="0" t="n">
        <v>4</v>
      </c>
      <c r="L2" s="0" t="n">
        <f aca="false">J2</f>
        <v>7</v>
      </c>
      <c r="M2" s="0" t="n">
        <f aca="false">ROUNDUP(L2/2,0)</f>
        <v>4</v>
      </c>
      <c r="N2" s="8" t="n">
        <f aca="false">J2-E2</f>
        <v>1.375</v>
      </c>
      <c r="O2" s="8" t="n">
        <f aca="false">J2/E2</f>
        <v>1.24444444444444</v>
      </c>
      <c r="P2" s="8" t="n">
        <f aca="false">Q2-E2</f>
        <v>3.375</v>
      </c>
      <c r="Q2" s="0" t="n">
        <v>9</v>
      </c>
      <c r="R2" s="8" t="n">
        <f aca="false">Q2/E2</f>
        <v>1.6</v>
      </c>
      <c r="S2" s="3" t="n">
        <v>-2</v>
      </c>
      <c r="T2" s="8" t="n">
        <f aca="false">U2-E2</f>
        <v>-1.625</v>
      </c>
      <c r="U2" s="0" t="n">
        <v>4</v>
      </c>
      <c r="V2" s="8" t="n">
        <f aca="false">U2/E2</f>
        <v>0.711111111111111</v>
      </c>
      <c r="W2" s="3" t="n">
        <v>6</v>
      </c>
      <c r="X2" s="0" t="n">
        <v>14</v>
      </c>
      <c r="Y2" s="3" t="n">
        <f aca="false">Z2/E2</f>
        <v>10.6666666666667</v>
      </c>
      <c r="Z2" s="2" t="n">
        <f aca="false">AB2*6</f>
        <v>60</v>
      </c>
      <c r="AA2" s="2" t="n">
        <f aca="false">Z2/6</f>
        <v>10</v>
      </c>
      <c r="AB2" s="0" t="n">
        <v>10</v>
      </c>
      <c r="AD2" s="0" t="n">
        <f aca="false">ROUNDUP(X2*0.4,0)</f>
        <v>6</v>
      </c>
      <c r="AE2" s="3" t="n">
        <f aca="false">Y2/(10/J2)</f>
        <v>7.46666666666667</v>
      </c>
      <c r="AG2" s="0" t="n">
        <f aca="false">4/(E2*(10/J2))</f>
        <v>0.497777777777778</v>
      </c>
      <c r="AH2" s="0" t="n">
        <f aca="false">ROUND(AG2*X2,0)</f>
        <v>7</v>
      </c>
    </row>
    <row r="3" customFormat="false" ht="15.75" hidden="false" customHeight="false" outlineLevel="0" collapsed="false">
      <c r="A3" s="9" t="s">
        <v>17</v>
      </c>
      <c r="B3" s="8" t="n">
        <v>0.1</v>
      </c>
      <c r="C3" s="0" t="n">
        <f aca="false">'Severity Values'!P3</f>
        <v>32.6923076923077</v>
      </c>
      <c r="D3" s="0" t="n">
        <f aca="false">(B3*0.75)+((1-((1-B3)*(1-B3)))*0.25)</f>
        <v>0.1225</v>
      </c>
      <c r="E3" s="8" t="n">
        <f aca="false">D3*C3</f>
        <v>4.00480769230769</v>
      </c>
      <c r="F3" s="0" t="n">
        <f aca="false">E3/$E$3</f>
        <v>1</v>
      </c>
      <c r="G3" s="0" t="s">
        <v>105</v>
      </c>
      <c r="H3" s="8" t="n">
        <v>1.25</v>
      </c>
      <c r="I3" s="0" t="n">
        <f aca="false">ROUND(E3*H3,2)</f>
        <v>5.01</v>
      </c>
      <c r="J3" s="0" t="n">
        <v>5</v>
      </c>
      <c r="K3" s="0" t="n">
        <v>3</v>
      </c>
      <c r="L3" s="0" t="n">
        <f aca="false">J3</f>
        <v>5</v>
      </c>
      <c r="M3" s="0" t="n">
        <f aca="false">ROUNDUP(L3/2,0)</f>
        <v>3</v>
      </c>
      <c r="N3" s="8" t="n">
        <f aca="false">J3-E3</f>
        <v>0.995192307692308</v>
      </c>
      <c r="O3" s="8" t="n">
        <f aca="false">J3/E3</f>
        <v>1.2484993997599</v>
      </c>
      <c r="P3" s="8" t="n">
        <f aca="false">Q3-E3</f>
        <v>1.99519230769231</v>
      </c>
      <c r="Q3" s="0" t="n">
        <v>6</v>
      </c>
      <c r="R3" s="8" t="n">
        <f aca="false">Q3/E3</f>
        <v>1.49819927971188</v>
      </c>
      <c r="S3" s="3" t="n">
        <v>-1</v>
      </c>
      <c r="T3" s="8" t="n">
        <f aca="false">U3-E3</f>
        <v>-1.00480769230769</v>
      </c>
      <c r="U3" s="0" t="n">
        <v>3</v>
      </c>
      <c r="V3" s="8" t="n">
        <f aca="false">U3/E3</f>
        <v>0.749099639855942</v>
      </c>
      <c r="W3" s="3" t="n">
        <v>4</v>
      </c>
      <c r="X3" s="0" t="n">
        <v>11</v>
      </c>
      <c r="Y3" s="3" t="n">
        <f aca="false">Z3/E3</f>
        <v>14.9819927971188</v>
      </c>
      <c r="Z3" s="2" t="n">
        <f aca="false">AB3*6</f>
        <v>60</v>
      </c>
      <c r="AA3" s="2" t="n">
        <f aca="false">Z3/6</f>
        <v>10</v>
      </c>
      <c r="AB3" s="0" t="n">
        <v>10</v>
      </c>
      <c r="AD3" s="0" t="n">
        <f aca="false">ROUNDUP(X3*0.4,0)</f>
        <v>5</v>
      </c>
      <c r="AE3" s="3" t="n">
        <f aca="false">Y3/(10/J3)</f>
        <v>7.49099639855942</v>
      </c>
      <c r="AG3" s="0" t="n">
        <f aca="false">4/(E3*(10/J3))</f>
        <v>0.499399759903962</v>
      </c>
      <c r="AH3" s="0" t="n">
        <f aca="false">ROUND(AG3*X3,0)</f>
        <v>5</v>
      </c>
    </row>
    <row r="4" customFormat="false" ht="15.75" hidden="false" customHeight="false" outlineLevel="0" collapsed="false">
      <c r="A4" s="10" t="s">
        <v>15</v>
      </c>
      <c r="B4" s="8" t="n">
        <f aca="false">4/20</f>
        <v>0.2</v>
      </c>
      <c r="C4" s="0" t="n">
        <f aca="false">'Severity Values'!P4</f>
        <v>25</v>
      </c>
      <c r="D4" s="0" t="n">
        <f aca="false">(B4*0.75)+((1-((1-B4)*(1-B4)))*0.25)</f>
        <v>0.24</v>
      </c>
      <c r="E4" s="8" t="n">
        <f aca="false">D4*C4</f>
        <v>6</v>
      </c>
      <c r="F4" s="0" t="n">
        <f aca="false">E4/$E$3</f>
        <v>1.49819927971188</v>
      </c>
      <c r="G4" s="0" t="s">
        <v>105</v>
      </c>
      <c r="H4" s="8" t="n">
        <v>1.25</v>
      </c>
      <c r="I4" s="0" t="n">
        <f aca="false">ROUND(E4*H4,2)</f>
        <v>7.5</v>
      </c>
      <c r="J4" s="0" t="n">
        <v>7</v>
      </c>
      <c r="K4" s="0" t="n">
        <v>4</v>
      </c>
      <c r="L4" s="0" t="n">
        <f aca="false">J4</f>
        <v>7</v>
      </c>
      <c r="M4" s="0" t="n">
        <f aca="false">ROUNDUP(L4/2,0)</f>
        <v>4</v>
      </c>
      <c r="N4" s="8" t="n">
        <f aca="false">J4-E4</f>
        <v>1</v>
      </c>
      <c r="O4" s="8" t="n">
        <f aca="false">J4/E4</f>
        <v>1.16666666666667</v>
      </c>
      <c r="P4" s="8" t="n">
        <f aca="false">Q4-E4</f>
        <v>3</v>
      </c>
      <c r="Q4" s="0" t="n">
        <v>9</v>
      </c>
      <c r="R4" s="8" t="n">
        <f aca="false">Q4/E4</f>
        <v>1.5</v>
      </c>
      <c r="S4" s="3" t="n">
        <v>-2</v>
      </c>
      <c r="T4" s="8" t="n">
        <f aca="false">U4-E4</f>
        <v>-2</v>
      </c>
      <c r="U4" s="0" t="n">
        <v>4</v>
      </c>
      <c r="V4" s="8" t="n">
        <f aca="false">U4/E4</f>
        <v>0.666666666666667</v>
      </c>
      <c r="W4" s="3" t="n">
        <v>6</v>
      </c>
      <c r="X4" s="0" t="n">
        <v>27</v>
      </c>
      <c r="Y4" s="3" t="n">
        <f aca="false">Z4/E4</f>
        <v>10</v>
      </c>
      <c r="Z4" s="2" t="n">
        <f aca="false">AB4*6</f>
        <v>60</v>
      </c>
      <c r="AA4" s="2" t="n">
        <f aca="false">Z4/6</f>
        <v>10</v>
      </c>
      <c r="AB4" s="0" t="n">
        <v>10</v>
      </c>
      <c r="AD4" s="0" t="n">
        <f aca="false">ROUNDUP(X4*0.4,0)</f>
        <v>11</v>
      </c>
      <c r="AE4" s="3" t="n">
        <f aca="false">Y4/(10/J4)</f>
        <v>7</v>
      </c>
      <c r="AG4" s="0" t="n">
        <f aca="false">4/(E4*(10/J4))</f>
        <v>0.466666666666667</v>
      </c>
      <c r="AH4" s="0" t="n">
        <f aca="false">ROUND(AG4*X4,0)</f>
        <v>13</v>
      </c>
    </row>
    <row r="5" customFormat="false" ht="15.75" hidden="false" customHeight="false" outlineLevel="0" collapsed="false">
      <c r="A5" s="11" t="s">
        <v>22</v>
      </c>
      <c r="B5" s="8" t="n">
        <f aca="false">5/20</f>
        <v>0.25</v>
      </c>
      <c r="C5" s="0" t="n">
        <f aca="false">'Severity Values'!P5</f>
        <v>20</v>
      </c>
      <c r="D5" s="0" t="n">
        <f aca="false">(B5*0.75)+((1-((1-B5)*(1-B5)))*0.25)</f>
        <v>0.296875</v>
      </c>
      <c r="E5" s="8" t="n">
        <f aca="false">D5*C5</f>
        <v>5.9375</v>
      </c>
      <c r="F5" s="0" t="n">
        <f aca="false">E5/$E$3</f>
        <v>1.48259303721489</v>
      </c>
      <c r="G5" s="0" t="s">
        <v>106</v>
      </c>
      <c r="H5" s="8" t="n">
        <v>1.25</v>
      </c>
      <c r="I5" s="0" t="n">
        <f aca="false">ROUND(E5*H5,2)</f>
        <v>7.42</v>
      </c>
      <c r="J5" s="0" t="n">
        <v>7</v>
      </c>
      <c r="K5" s="0" t="n">
        <v>4</v>
      </c>
      <c r="L5" s="0" t="n">
        <f aca="false">J5</f>
        <v>7</v>
      </c>
      <c r="M5" s="0" t="n">
        <f aca="false">ROUNDUP(L5/2,0)</f>
        <v>4</v>
      </c>
      <c r="N5" s="8" t="n">
        <f aca="false">J5-E5</f>
        <v>1.0625</v>
      </c>
      <c r="O5" s="8" t="n">
        <f aca="false">J5/E5</f>
        <v>1.17894736842105</v>
      </c>
      <c r="P5" s="8" t="n">
        <f aca="false">Q5-E5</f>
        <v>3.0625</v>
      </c>
      <c r="Q5" s="0" t="n">
        <v>9</v>
      </c>
      <c r="R5" s="8" t="n">
        <f aca="false">Q5/E5</f>
        <v>1.51578947368421</v>
      </c>
      <c r="S5" s="3" t="n">
        <v>-2</v>
      </c>
      <c r="T5" s="8" t="n">
        <f aca="false">U5-E5</f>
        <v>-1.9375</v>
      </c>
      <c r="U5" s="0" t="n">
        <v>4</v>
      </c>
      <c r="V5" s="8" t="n">
        <f aca="false">U5/E5</f>
        <v>0.673684210526316</v>
      </c>
      <c r="W5" s="3" t="n">
        <v>6</v>
      </c>
      <c r="X5" s="0" t="n">
        <v>13</v>
      </c>
      <c r="Y5" s="3" t="n">
        <f aca="false">Z5/E5</f>
        <v>10.1052631578947</v>
      </c>
      <c r="Z5" s="2" t="n">
        <f aca="false">AB5*6</f>
        <v>60</v>
      </c>
      <c r="AA5" s="2" t="n">
        <f aca="false">Z5/6</f>
        <v>10</v>
      </c>
      <c r="AB5" s="0" t="n">
        <v>10</v>
      </c>
      <c r="AD5" s="0" t="n">
        <f aca="false">ROUNDUP(X5*0.4,0)</f>
        <v>6</v>
      </c>
      <c r="AE5" s="3" t="n">
        <f aca="false">Y5/(10/J5)</f>
        <v>7.07368421052632</v>
      </c>
      <c r="AG5" s="0" t="n">
        <f aca="false">4/(E5*(10/J5))</f>
        <v>0.471578947368421</v>
      </c>
      <c r="AH5" s="0" t="n">
        <f aca="false">ROUND(AG5*X5,0)</f>
        <v>6</v>
      </c>
    </row>
    <row r="6" customFormat="false" ht="15.75" hidden="false" customHeight="false" outlineLevel="0" collapsed="false">
      <c r="A6" s="12" t="s">
        <v>20</v>
      </c>
      <c r="B6" s="8" t="n">
        <f aca="false">3/20</f>
        <v>0.15</v>
      </c>
      <c r="C6" s="0" t="n">
        <f aca="false">'Severity Values'!P6</f>
        <v>35</v>
      </c>
      <c r="D6" s="0" t="n">
        <f aca="false">(B6*0.75)+((1-((1-B6)*(1-B6)))*0.25)</f>
        <v>0.181875</v>
      </c>
      <c r="E6" s="8" t="n">
        <f aca="false">D6*C6</f>
        <v>6.365625</v>
      </c>
      <c r="F6" s="0" t="n">
        <f aca="false">E6/$E$3</f>
        <v>1.58949579831933</v>
      </c>
      <c r="G6" s="0" t="s">
        <v>106</v>
      </c>
      <c r="H6" s="8" t="n">
        <v>1.25</v>
      </c>
      <c r="I6" s="0" t="n">
        <f aca="false">ROUND(E6*H6,2)</f>
        <v>7.96</v>
      </c>
      <c r="J6" s="0" t="n">
        <v>8</v>
      </c>
      <c r="K6" s="0" t="n">
        <v>4</v>
      </c>
      <c r="L6" s="0" t="n">
        <f aca="false">J6</f>
        <v>8</v>
      </c>
      <c r="M6" s="0" t="n">
        <f aca="false">ROUNDUP(L6/2,0)</f>
        <v>4</v>
      </c>
      <c r="N6" s="8" t="n">
        <f aca="false">J6-E6</f>
        <v>1.634375</v>
      </c>
      <c r="O6" s="8" t="n">
        <f aca="false">J6/E6</f>
        <v>1.2567501227295</v>
      </c>
      <c r="P6" s="8" t="n">
        <f aca="false">Q6-E6</f>
        <v>3.634375</v>
      </c>
      <c r="Q6" s="0" t="n">
        <v>10</v>
      </c>
      <c r="R6" s="8" t="n">
        <f aca="false">Q6/E6</f>
        <v>1.57093765341188</v>
      </c>
      <c r="S6" s="3" t="n">
        <v>-3</v>
      </c>
      <c r="T6" s="8" t="n">
        <f aca="false">U6-E6</f>
        <v>-2.365625</v>
      </c>
      <c r="U6" s="0" t="n">
        <v>4</v>
      </c>
      <c r="V6" s="8" t="n">
        <f aca="false">U6/E6</f>
        <v>0.628375061364752</v>
      </c>
      <c r="W6" s="3" t="n">
        <v>7</v>
      </c>
      <c r="X6" s="0" t="n">
        <v>19</v>
      </c>
      <c r="Y6" s="3" t="n">
        <f aca="false">Z6/E6</f>
        <v>9.42562592047128</v>
      </c>
      <c r="Z6" s="2" t="n">
        <f aca="false">AB6*6</f>
        <v>60</v>
      </c>
      <c r="AA6" s="2" t="n">
        <f aca="false">Z6/6</f>
        <v>10</v>
      </c>
      <c r="AB6" s="0" t="n">
        <v>10</v>
      </c>
      <c r="AD6" s="0" t="n">
        <f aca="false">ROUNDUP(X6*0.4,0)</f>
        <v>8</v>
      </c>
      <c r="AE6" s="3" t="n">
        <f aca="false">Y6/(10/J6)</f>
        <v>7.54050073637702</v>
      </c>
      <c r="AG6" s="0" t="n">
        <f aca="false">4/(E6*(10/J6))</f>
        <v>0.502700049091802</v>
      </c>
      <c r="AH6" s="0" t="n">
        <f aca="false">ROUND(AG6*X6,0)</f>
        <v>10</v>
      </c>
    </row>
    <row r="7" customFormat="false" ht="15.75" hidden="false" customHeight="false" outlineLevel="0" collapsed="false">
      <c r="A7" s="4" t="s">
        <v>25</v>
      </c>
      <c r="B7" s="8" t="n">
        <f aca="false">7/20</f>
        <v>0.35</v>
      </c>
      <c r="C7" s="0" t="n">
        <f aca="false">'Severity Values'!P7</f>
        <v>20</v>
      </c>
      <c r="D7" s="0" t="n">
        <f aca="false">(B7*0.75)+((1-((1-B7)*(1-B7)))*0.25)</f>
        <v>0.406875</v>
      </c>
      <c r="E7" s="8" t="n">
        <f aca="false">D7*C7</f>
        <v>8.1375</v>
      </c>
      <c r="F7" s="0" t="n">
        <f aca="false">E7/$E$3</f>
        <v>2.03193277310924</v>
      </c>
      <c r="G7" s="0" t="s">
        <v>104</v>
      </c>
      <c r="H7" s="8" t="n">
        <v>1.25</v>
      </c>
      <c r="I7" s="0" t="n">
        <f aca="false">ROUND(E7*H7,2)</f>
        <v>10.17</v>
      </c>
      <c r="J7" s="0" t="n">
        <v>10</v>
      </c>
      <c r="K7" s="0" t="n">
        <v>5</v>
      </c>
      <c r="L7" s="0" t="n">
        <f aca="false">J7</f>
        <v>10</v>
      </c>
      <c r="M7" s="0" t="n">
        <f aca="false">ROUNDUP(L7/2,0)</f>
        <v>5</v>
      </c>
      <c r="N7" s="8" t="n">
        <f aca="false">J7-E7</f>
        <v>1.8625</v>
      </c>
      <c r="O7" s="8" t="n">
        <f aca="false">J7/E7</f>
        <v>1.22887864823349</v>
      </c>
      <c r="P7" s="8" t="n">
        <f aca="false">Q7-E7</f>
        <v>3.8625</v>
      </c>
      <c r="Q7" s="0" t="n">
        <v>12</v>
      </c>
      <c r="R7" s="8" t="n">
        <f aca="false">Q7/E7</f>
        <v>1.47465437788018</v>
      </c>
      <c r="S7" s="3" t="n">
        <v>-3</v>
      </c>
      <c r="T7" s="8" t="n">
        <f aca="false">U7-E7</f>
        <v>-3.1375</v>
      </c>
      <c r="U7" s="0" t="n">
        <v>5</v>
      </c>
      <c r="V7" s="8" t="n">
        <f aca="false">U7/E7</f>
        <v>0.614439324116744</v>
      </c>
      <c r="W7" s="3" t="n">
        <v>8</v>
      </c>
      <c r="X7" s="0" t="n">
        <v>16</v>
      </c>
      <c r="Y7" s="3" t="n">
        <f aca="false">Z7/E7</f>
        <v>7.37327188940092</v>
      </c>
      <c r="Z7" s="2" t="n">
        <f aca="false">AB7*6</f>
        <v>60</v>
      </c>
      <c r="AA7" s="2" t="n">
        <f aca="false">Z7/6</f>
        <v>10</v>
      </c>
      <c r="AB7" s="0" t="n">
        <v>10</v>
      </c>
      <c r="AD7" s="0" t="n">
        <f aca="false">ROUNDUP(X7*0.4,0)</f>
        <v>7</v>
      </c>
      <c r="AE7" s="3" t="n">
        <f aca="false">Y7/(10/J7)</f>
        <v>7.37327188940092</v>
      </c>
      <c r="AG7" s="0" t="n">
        <f aca="false">4/(E7*(10/J7))</f>
        <v>0.491551459293395</v>
      </c>
      <c r="AH7" s="0" t="n">
        <f aca="false">ROUND(AG7*X7,0)</f>
        <v>8</v>
      </c>
    </row>
    <row r="8" customFormat="false" ht="15.75" hidden="false" customHeight="false" outlineLevel="0" collapsed="false">
      <c r="A8" s="13" t="s">
        <v>24</v>
      </c>
      <c r="B8" s="8" t="n">
        <f aca="false">6/20</f>
        <v>0.3</v>
      </c>
      <c r="C8" s="0" t="n">
        <f aca="false">'Severity Values'!P8</f>
        <v>30</v>
      </c>
      <c r="D8" s="0" t="n">
        <f aca="false">(B8*0.75)+((1-((1-B8)*(1-B8)))*0.25)</f>
        <v>0.3525</v>
      </c>
      <c r="E8" s="8" t="n">
        <f aca="false">D8*C8</f>
        <v>10.575</v>
      </c>
      <c r="F8" s="0" t="n">
        <f aca="false">E8/$E$3</f>
        <v>2.6405762304922</v>
      </c>
      <c r="G8" s="0" t="s">
        <v>104</v>
      </c>
      <c r="H8" s="8" t="n">
        <v>1.25</v>
      </c>
      <c r="I8" s="0" t="n">
        <f aca="false">ROUND(E8*H8,2)</f>
        <v>13.22</v>
      </c>
      <c r="J8" s="0" t="n">
        <v>12</v>
      </c>
      <c r="K8" s="0" t="n">
        <v>7</v>
      </c>
      <c r="L8" s="0" t="n">
        <f aca="false">J8</f>
        <v>12</v>
      </c>
      <c r="M8" s="0" t="n">
        <f aca="false">ROUNDUP(L8/2,0)</f>
        <v>6</v>
      </c>
      <c r="N8" s="8" t="n">
        <f aca="false">J8-E8</f>
        <v>1.425</v>
      </c>
      <c r="O8" s="8" t="n">
        <f aca="false">J8/E8</f>
        <v>1.13475177304965</v>
      </c>
      <c r="P8" s="8" t="n">
        <f aca="false">Q8-E8</f>
        <v>5.425</v>
      </c>
      <c r="Q8" s="0" t="n">
        <v>16</v>
      </c>
      <c r="R8" s="8" t="n">
        <f aca="false">Q8/E8</f>
        <v>1.51300236406619</v>
      </c>
      <c r="S8" s="3" t="n">
        <v>-4</v>
      </c>
      <c r="T8" s="8" t="n">
        <f aca="false">U8-E8</f>
        <v>-3.575</v>
      </c>
      <c r="U8" s="0" t="n">
        <v>7</v>
      </c>
      <c r="V8" s="8" t="n">
        <f aca="false">U8/E8</f>
        <v>0.66193853427896</v>
      </c>
      <c r="W8" s="3" t="n">
        <v>10</v>
      </c>
      <c r="X8" s="0" t="n">
        <v>18</v>
      </c>
      <c r="Y8" s="3" t="n">
        <f aca="false">Z8/E8</f>
        <v>5.67375886524823</v>
      </c>
      <c r="Z8" s="2" t="n">
        <f aca="false">AB8*6</f>
        <v>60</v>
      </c>
      <c r="AA8" s="2" t="n">
        <f aca="false">Z8/6</f>
        <v>10</v>
      </c>
      <c r="AB8" s="0" t="n">
        <v>10</v>
      </c>
      <c r="AD8" s="0" t="n">
        <f aca="false">ROUNDUP(X8*0.4,0)</f>
        <v>8</v>
      </c>
      <c r="AE8" s="3" t="n">
        <f aca="false">Y8/(10/J8)</f>
        <v>6.80851063829787</v>
      </c>
      <c r="AG8" s="0" t="n">
        <f aca="false">4/(E8*(10/J8))</f>
        <v>0.453900709219858</v>
      </c>
      <c r="AH8" s="0" t="n">
        <f aca="false">ROUND(AG8*X8,0)</f>
        <v>8</v>
      </c>
    </row>
    <row r="9" customFormat="false" ht="15.75" hidden="false" customHeight="false" outlineLevel="0" collapsed="false">
      <c r="A9" s="14" t="s">
        <v>34</v>
      </c>
      <c r="B9" s="8" t="n">
        <f aca="false">4/20</f>
        <v>0.2</v>
      </c>
      <c r="C9" s="0" t="n">
        <f aca="false">'Severity Values'!P9</f>
        <v>50</v>
      </c>
      <c r="D9" s="0" t="n">
        <f aca="false">(B9*0.75)+((1-((1-B9)*(1-B9)))*0.25)</f>
        <v>0.24</v>
      </c>
      <c r="E9" s="8" t="n">
        <f aca="false">D9*C9</f>
        <v>12</v>
      </c>
      <c r="F9" s="0" t="n">
        <f aca="false">E9/$E$3</f>
        <v>2.99639855942377</v>
      </c>
      <c r="G9" s="0" t="s">
        <v>105</v>
      </c>
      <c r="H9" s="8" t="n">
        <v>1.25</v>
      </c>
      <c r="I9" s="0" t="n">
        <f aca="false">ROUND(E9*H9,2)</f>
        <v>15</v>
      </c>
      <c r="J9" s="0" t="n">
        <v>14</v>
      </c>
      <c r="K9" s="0" t="n">
        <v>8</v>
      </c>
      <c r="L9" s="0" t="n">
        <f aca="false">J9</f>
        <v>14</v>
      </c>
      <c r="M9" s="0" t="n">
        <f aca="false">ROUNDUP(L9/2,0)</f>
        <v>7</v>
      </c>
      <c r="N9" s="8" t="n">
        <f aca="false">J9-E9</f>
        <v>2</v>
      </c>
      <c r="O9" s="8" t="n">
        <f aca="false">J9/E9</f>
        <v>1.16666666666667</v>
      </c>
      <c r="P9" s="8" t="n">
        <f aca="false">Q9-E9</f>
        <v>6</v>
      </c>
      <c r="Q9" s="0" t="n">
        <v>18</v>
      </c>
      <c r="R9" s="8" t="n">
        <f aca="false">Q9/E9</f>
        <v>1.5</v>
      </c>
      <c r="S9" s="3" t="n">
        <v>-6</v>
      </c>
      <c r="T9" s="8" t="n">
        <f aca="false">U9-E9</f>
        <v>-4</v>
      </c>
      <c r="U9" s="0" t="n">
        <v>8</v>
      </c>
      <c r="V9" s="8" t="n">
        <f aca="false">U9/E9</f>
        <v>0.666666666666667</v>
      </c>
      <c r="W9" s="3" t="n">
        <v>12</v>
      </c>
      <c r="Y9" s="8"/>
    </row>
    <row r="11" customFormat="false" ht="15.75" hidden="false" customHeight="false" outlineLevel="0" collapsed="false">
      <c r="K11" s="8" t="n">
        <f aca="false">((E2*$R$11)-(J2*$R$12))/$R$13</f>
        <v>3.1875</v>
      </c>
      <c r="Q11" s="0" t="s">
        <v>107</v>
      </c>
      <c r="R11" s="0" t="n">
        <v>6</v>
      </c>
      <c r="S11" s="8" t="n">
        <f aca="false">((E2*$R$11)-(Q2*$R$12))/$R$13</f>
        <v>1.6875</v>
      </c>
      <c r="V11" s="8"/>
      <c r="W11" s="8" t="n">
        <f aca="false">((E2*$R$11)-(U2*$R$12))/$R$13</f>
        <v>5.4375</v>
      </c>
      <c r="Y11" s="0" t="s">
        <v>108</v>
      </c>
    </row>
    <row r="12" customFormat="false" ht="15.75" hidden="false" customHeight="false" outlineLevel="0" collapsed="false">
      <c r="K12" s="8" t="n">
        <f aca="false">((E3*$R$11)-(J3*$R$12))/$R$13</f>
        <v>2.25721153846154</v>
      </c>
      <c r="Q12" s="0" t="s">
        <v>109</v>
      </c>
      <c r="R12" s="0" t="n">
        <v>3</v>
      </c>
      <c r="S12" s="8" t="n">
        <f aca="false">((E3*$R$11)-(Q3*$R$12))/$R$13</f>
        <v>1.50721153846154</v>
      </c>
      <c r="V12" s="8"/>
      <c r="W12" s="8" t="n">
        <f aca="false">((E3*$R$11)-(U3*$R$12))/$R$13</f>
        <v>3.75721153846154</v>
      </c>
      <c r="Y12" s="0" t="s">
        <v>110</v>
      </c>
    </row>
    <row r="13" customFormat="false" ht="15.75" hidden="false" customHeight="false" outlineLevel="0" collapsed="false">
      <c r="K13" s="8" t="n">
        <f aca="false">((E4*$R$11)-(J4*$R$12))/$R$13</f>
        <v>3.75</v>
      </c>
      <c r="Q13" s="0" t="s">
        <v>111</v>
      </c>
      <c r="R13" s="0" t="n">
        <v>4</v>
      </c>
      <c r="S13" s="8" t="n">
        <f aca="false">((E4*$R$11)-(Q4*$R$12))/$R$13</f>
        <v>2.25</v>
      </c>
      <c r="V13" s="8"/>
      <c r="W13" s="8" t="n">
        <f aca="false">((E4*$R$11)-(U4*$R$12))/$R$13</f>
        <v>6</v>
      </c>
    </row>
    <row r="14" customFormat="false" ht="15.75" hidden="false" customHeight="false" outlineLevel="0" collapsed="false">
      <c r="K14" s="8" t="n">
        <f aca="false">((E5*$R$11)-(J5*$R$12))/$R$13</f>
        <v>3.65625</v>
      </c>
      <c r="S14" s="8" t="n">
        <f aca="false">((E5*$R$11)-(Q5*$R$12))/$R$13</f>
        <v>2.15625</v>
      </c>
      <c r="V14" s="8"/>
      <c r="W14" s="8" t="n">
        <f aca="false">((E5*$R$11)-(U5*$R$12))/$R$13</f>
        <v>5.90625</v>
      </c>
      <c r="Y14" s="0" t="s">
        <v>112</v>
      </c>
    </row>
    <row r="15" customFormat="false" ht="15.75" hidden="false" customHeight="false" outlineLevel="0" collapsed="false">
      <c r="K15" s="8" t="n">
        <f aca="false">((E6*$R$11)-(J6*$R$12))/$R$13</f>
        <v>3.5484375</v>
      </c>
      <c r="S15" s="8" t="n">
        <f aca="false">((E6*$R$11)-(Q6*$R$12))/$R$13</f>
        <v>2.0484375</v>
      </c>
      <c r="V15" s="8"/>
      <c r="W15" s="8" t="n">
        <f aca="false">((E6*$R$11)-(U6*$R$12))/$R$13</f>
        <v>6.5484375</v>
      </c>
    </row>
    <row r="16" customFormat="false" ht="15.75" hidden="false" customHeight="false" outlineLevel="0" collapsed="false">
      <c r="K16" s="8" t="n">
        <f aca="false">((E7*$R$11)-(J7*$R$12))/$R$13</f>
        <v>4.70625</v>
      </c>
      <c r="S16" s="8" t="n">
        <f aca="false">((E7*$R$11)-(Q7*$R$12))/$R$13</f>
        <v>3.20625</v>
      </c>
      <c r="V16" s="8"/>
      <c r="W16" s="8" t="n">
        <f aca="false">((E7*$R$11)-(U7*$R$12))/$R$13</f>
        <v>8.45625</v>
      </c>
    </row>
    <row r="17" customFormat="false" ht="15.75" hidden="false" customHeight="false" outlineLevel="0" collapsed="false">
      <c r="K17" s="8" t="n">
        <f aca="false">((E8*$R$11)-(J8*$R$12))/$R$13</f>
        <v>6.8625</v>
      </c>
      <c r="S17" s="8" t="n">
        <f aca="false">((E8*$R$11)-(Q8*$R$12))/$R$13</f>
        <v>3.8625</v>
      </c>
      <c r="V17" s="8"/>
      <c r="W17" s="8" t="n">
        <f aca="false">((E8*$R$11)-(U8*$R$12))/$R$13</f>
        <v>10.6125</v>
      </c>
      <c r="Z17" s="0" t="s">
        <v>113</v>
      </c>
    </row>
    <row r="18" customFormat="false" ht="15.75" hidden="false" customHeight="false" outlineLevel="0" collapsed="false">
      <c r="K18" s="8" t="n">
        <f aca="false">((E9*$R$11)-(J9*$R$12))/$R$13</f>
        <v>7.5</v>
      </c>
      <c r="S18" s="8" t="n">
        <f aca="false">((E9*$R$11)-(Q9*$R$12))/$R$13</f>
        <v>4.5</v>
      </c>
      <c r="V18" s="8"/>
      <c r="W18" s="8" t="n">
        <f aca="false">((E9*$R$11)-(U9*$R$12))/$R$13</f>
        <v>12</v>
      </c>
    </row>
    <row r="19" customFormat="false" ht="15.75" hidden="false" customHeight="false" outlineLevel="0" collapsed="false">
      <c r="Z19" s="0" t="s">
        <v>114</v>
      </c>
      <c r="AC19" s="0" t="s">
        <v>115</v>
      </c>
    </row>
    <row r="20" customFormat="false" ht="15.75" hidden="false" customHeight="false" outlineLevel="0" collapsed="false">
      <c r="Z20" s="0" t="s">
        <v>116</v>
      </c>
      <c r="AC20" s="0" t="s">
        <v>117</v>
      </c>
    </row>
    <row r="21" customFormat="false" ht="15.75" hidden="false" customHeight="false" outlineLevel="0" collapsed="false">
      <c r="A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Z21" s="0" t="s">
        <v>118</v>
      </c>
      <c r="AC21" s="0" t="s">
        <v>119</v>
      </c>
    </row>
    <row r="22" customFormat="false" ht="15.75" hidden="false" customHeight="false" outlineLevel="0" collapsed="false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Z22" s="0" t="s">
        <v>120</v>
      </c>
      <c r="AC22" s="0" t="s">
        <v>121</v>
      </c>
    </row>
    <row r="23" customFormat="false" ht="15.75" hidden="false" customHeight="false" outlineLevel="0" collapsed="false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6" customFormat="false" ht="15.75" hidden="false" customHeight="false" outlineLevel="0" collapsed="false">
      <c r="B26" s="8"/>
      <c r="F26" s="8"/>
      <c r="I26" s="8"/>
      <c r="M26" s="8"/>
      <c r="P26" s="8"/>
      <c r="T26" s="8"/>
      <c r="W26" s="8"/>
    </row>
    <row r="27" customFormat="false" ht="15.75" hidden="false" customHeight="false" outlineLevel="0" collapsed="false">
      <c r="B27" s="8"/>
      <c r="F27" s="8"/>
      <c r="I27" s="8"/>
      <c r="M27" s="8"/>
      <c r="P27" s="8"/>
      <c r="T27" s="8"/>
      <c r="W27" s="8"/>
    </row>
    <row r="28" customFormat="false" ht="15.75" hidden="false" customHeight="false" outlineLevel="0" collapsed="false">
      <c r="B28" s="8"/>
      <c r="F28" s="8"/>
      <c r="I28" s="8"/>
      <c r="M28" s="8"/>
      <c r="P28" s="8"/>
      <c r="T28" s="8"/>
      <c r="W28" s="8"/>
    </row>
    <row r="29" customFormat="false" ht="15.75" hidden="false" customHeight="false" outlineLevel="0" collapsed="false">
      <c r="B29" s="8"/>
      <c r="F29" s="8"/>
      <c r="I29" s="8"/>
      <c r="M29" s="8"/>
      <c r="P29" s="8"/>
      <c r="T29" s="8"/>
      <c r="W29" s="8"/>
    </row>
    <row r="30" customFormat="false" ht="15.75" hidden="false" customHeight="false" outlineLevel="0" collapsed="false">
      <c r="B30" s="8"/>
      <c r="F30" s="8"/>
      <c r="I30" s="8"/>
      <c r="M30" s="8"/>
      <c r="P30" s="8"/>
      <c r="T30" s="8"/>
      <c r="W30" s="8"/>
    </row>
    <row r="31" customFormat="false" ht="15.75" hidden="false" customHeight="false" outlineLevel="0" collapsed="false">
      <c r="B31" s="8"/>
      <c r="F31" s="8"/>
      <c r="I31" s="8"/>
      <c r="M31" s="8"/>
      <c r="P31" s="8"/>
      <c r="T31" s="8"/>
      <c r="W31" s="8"/>
    </row>
    <row r="32" customFormat="false" ht="15.75" hidden="false" customHeight="false" outlineLevel="0" collapsed="false">
      <c r="B32" s="8"/>
      <c r="F32" s="8"/>
      <c r="I32" s="8"/>
      <c r="M32" s="8"/>
      <c r="P32" s="8"/>
      <c r="T32" s="8"/>
      <c r="W32" s="8"/>
    </row>
    <row r="33" customFormat="false" ht="15.75" hidden="false" customHeight="false" outlineLevel="0" collapsed="false">
      <c r="B33" s="8"/>
      <c r="F33" s="8"/>
      <c r="I33" s="8"/>
      <c r="M33" s="8"/>
      <c r="P33" s="8"/>
      <c r="T33" s="8"/>
      <c r="W33" s="8"/>
    </row>
    <row r="34" customFormat="false" ht="15.75" hidden="false" customHeight="false" outlineLevel="0" collapsed="false">
      <c r="B34" s="8"/>
      <c r="F34" s="8"/>
      <c r="I34" s="8"/>
      <c r="M34" s="8"/>
      <c r="P34" s="8"/>
      <c r="T34" s="8"/>
      <c r="W34" s="8"/>
    </row>
    <row r="36" customFormat="false" ht="15.75" hidden="false" customHeight="false" outlineLevel="0" collapsed="false">
      <c r="B36" s="8"/>
      <c r="F36" s="8"/>
      <c r="I36" s="8"/>
      <c r="M36" s="8"/>
      <c r="P36" s="8"/>
      <c r="T36" s="8"/>
      <c r="W36" s="8"/>
    </row>
    <row r="42" customFormat="false" ht="15.75" hidden="false" customHeight="false" outlineLevel="0" collapsed="false">
      <c r="F42" s="8"/>
    </row>
    <row r="43" customFormat="false" ht="15.75" hidden="false" customHeight="false" outlineLevel="0" collapsed="false">
      <c r="F43" s="8"/>
    </row>
    <row r="44" customFormat="false" ht="15.75" hidden="false" customHeight="false" outlineLevel="0" collapsed="false">
      <c r="F44" s="8"/>
    </row>
    <row r="45" customFormat="false" ht="15.75" hidden="false" customHeight="false" outlineLevel="0" collapsed="false">
      <c r="F45" s="8"/>
    </row>
    <row r="46" customFormat="false" ht="15.75" hidden="false" customHeight="false" outlineLevel="0" collapsed="false">
      <c r="F46" s="8"/>
    </row>
    <row r="47" customFormat="false" ht="15.75" hidden="false" customHeight="false" outlineLevel="0" collapsed="false">
      <c r="F47" s="8"/>
    </row>
    <row r="48" customFormat="false" ht="15.75" hidden="false" customHeight="false" outlineLevel="0" collapsed="false">
      <c r="F48" s="8"/>
    </row>
    <row r="49" customFormat="false" ht="15.75" hidden="false" customHeight="false" outlineLevel="0" collapsed="false">
      <c r="F49" s="8"/>
    </row>
    <row r="50" customFormat="false" ht="15.75" hidden="false" customHeight="false" outlineLevel="0" collapsed="false">
      <c r="F50" s="8"/>
    </row>
    <row r="52" customFormat="false" ht="15.75" hidden="false" customHeight="false" outlineLevel="0" collapsed="false">
      <c r="F5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14.67"/>
    <col collapsed="false" customWidth="true" hidden="false" outlineLevel="0" max="4" min="4" style="0" width="15.66"/>
    <col collapsed="false" customWidth="true" hidden="false" outlineLevel="0" max="5" min="5" style="0" width="20"/>
  </cols>
  <sheetData>
    <row r="1" customFormat="false" ht="15.75" hidden="false" customHeight="false" outlineLevel="0" collapsed="false">
      <c r="A1" s="6" t="s">
        <v>76</v>
      </c>
      <c r="B1" s="6" t="s">
        <v>96</v>
      </c>
      <c r="C1" s="6" t="s">
        <v>122</v>
      </c>
      <c r="D1" s="6" t="s">
        <v>123</v>
      </c>
      <c r="E1" s="6" t="s">
        <v>124</v>
      </c>
      <c r="F1" s="6" t="s">
        <v>125</v>
      </c>
    </row>
    <row r="2" customFormat="false" ht="15.75" hidden="false" customHeight="false" outlineLevel="0" collapsed="false">
      <c r="A2" s="0" t="s">
        <v>29</v>
      </c>
      <c r="B2" s="0" t="n">
        <v>14</v>
      </c>
      <c r="C2" s="0" t="n">
        <v>0</v>
      </c>
      <c r="D2" s="0" t="n">
        <v>6</v>
      </c>
      <c r="E2" s="2" t="n">
        <f aca="false">D2*Pricing!E2</f>
        <v>33.75</v>
      </c>
    </row>
    <row r="3" customFormat="false" ht="15.75" hidden="false" customHeight="false" outlineLevel="0" collapsed="false">
      <c r="A3" s="9" t="s">
        <v>17</v>
      </c>
      <c r="B3" s="0" t="n">
        <v>11</v>
      </c>
      <c r="C3" s="0" t="n">
        <v>10</v>
      </c>
      <c r="D3" s="0" t="n">
        <v>6</v>
      </c>
      <c r="E3" s="2" t="n">
        <f aca="false">D3*Pricing!E3</f>
        <v>24.0288461538462</v>
      </c>
    </row>
    <row r="4" customFormat="false" ht="15.75" hidden="false" customHeight="false" outlineLevel="0" collapsed="false">
      <c r="A4" s="10" t="s">
        <v>15</v>
      </c>
      <c r="B4" s="0" t="n">
        <v>27</v>
      </c>
      <c r="C4" s="0" t="n">
        <v>8</v>
      </c>
      <c r="D4" s="0" t="n">
        <v>6</v>
      </c>
      <c r="E4" s="2" t="n">
        <f aca="false">D4*Pricing!E4</f>
        <v>36</v>
      </c>
    </row>
    <row r="5" customFormat="false" ht="15.75" hidden="false" customHeight="false" outlineLevel="0" collapsed="false">
      <c r="A5" s="11" t="s">
        <v>22</v>
      </c>
      <c r="B5" s="0" t="n">
        <v>13</v>
      </c>
      <c r="C5" s="0" t="n">
        <v>0</v>
      </c>
      <c r="D5" s="0" t="n">
        <v>6</v>
      </c>
      <c r="E5" s="2" t="n">
        <f aca="false">D5*Pricing!E5</f>
        <v>35.625</v>
      </c>
    </row>
    <row r="6" customFormat="false" ht="15.75" hidden="false" customHeight="false" outlineLevel="0" collapsed="false">
      <c r="A6" s="12" t="s">
        <v>20</v>
      </c>
      <c r="B6" s="0" t="n">
        <v>19</v>
      </c>
      <c r="C6" s="0" t="n">
        <v>10</v>
      </c>
      <c r="D6" s="0" t="n">
        <v>6</v>
      </c>
      <c r="E6" s="2" t="n">
        <f aca="false">D6*Pricing!E6</f>
        <v>38.19375</v>
      </c>
    </row>
    <row r="7" customFormat="false" ht="15.75" hidden="false" customHeight="false" outlineLevel="0" collapsed="false">
      <c r="A7" s="4" t="s">
        <v>25</v>
      </c>
      <c r="B7" s="0" t="n">
        <v>16</v>
      </c>
      <c r="C7" s="0" t="n">
        <v>0</v>
      </c>
      <c r="D7" s="0" t="n">
        <v>6</v>
      </c>
      <c r="E7" s="2" t="n">
        <f aca="false">D7*Pricing!E7</f>
        <v>48.825</v>
      </c>
    </row>
    <row r="8" customFormat="false" ht="15.75" hidden="false" customHeight="false" outlineLevel="0" collapsed="false">
      <c r="A8" s="13" t="s">
        <v>24</v>
      </c>
      <c r="B8" s="0" t="n">
        <v>18</v>
      </c>
      <c r="C8" s="0" t="n">
        <v>8</v>
      </c>
      <c r="D8" s="0" t="n">
        <v>6</v>
      </c>
      <c r="E8" s="2" t="n">
        <f aca="false">D8*Pricing!E8</f>
        <v>63.45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4" activeCellId="0" sqref="A4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15.84"/>
    <col collapsed="false" customWidth="true" hidden="false" outlineLevel="0" max="5" min="5" style="0" width="16"/>
    <col collapsed="false" customWidth="true" hidden="false" outlineLevel="0" max="10" min="9" style="0" width="16"/>
    <col collapsed="false" customWidth="true" hidden="false" outlineLevel="0" max="13" min="13" style="0" width="16"/>
    <col collapsed="false" customWidth="true" hidden="false" outlineLevel="0" max="14" min="14" style="0" width="19.67"/>
  </cols>
  <sheetData>
    <row r="1" customFormat="false" ht="24.45" hidden="false" customHeight="false" outlineLevel="0" collapsed="false">
      <c r="A1" s="15" t="s">
        <v>29</v>
      </c>
      <c r="B1" s="15"/>
      <c r="C1" s="15"/>
      <c r="E1" s="16" t="s">
        <v>15</v>
      </c>
      <c r="F1" s="16"/>
      <c r="G1" s="16"/>
      <c r="J1" s="17" t="s">
        <v>20</v>
      </c>
      <c r="K1" s="17"/>
      <c r="L1" s="17"/>
      <c r="N1" s="18" t="s">
        <v>24</v>
      </c>
      <c r="O1" s="18"/>
      <c r="P1" s="18"/>
    </row>
    <row r="2" customFormat="false" ht="19.7" hidden="false" customHeight="false" outlineLevel="0" collapsed="false">
      <c r="A2" s="19" t="s">
        <v>77</v>
      </c>
      <c r="B2" s="20" t="str">
        <f aca="false">Printouts!B2</f>
        <v>3/20</v>
      </c>
      <c r="E2" s="19" t="s">
        <v>77</v>
      </c>
      <c r="F2" s="20" t="s">
        <v>126</v>
      </c>
      <c r="J2" s="19" t="s">
        <v>77</v>
      </c>
      <c r="K2" s="20" t="s">
        <v>127</v>
      </c>
      <c r="N2" s="19" t="s">
        <v>77</v>
      </c>
      <c r="O2" s="20" t="s">
        <v>128</v>
      </c>
    </row>
    <row r="3" customFormat="false" ht="24.45" hidden="false" customHeight="false" outlineLevel="0" collapsed="false">
      <c r="A3" s="19" t="s">
        <v>78</v>
      </c>
      <c r="B3" s="21" t="n">
        <f aca="false">Printouts!C2</f>
        <v>10</v>
      </c>
      <c r="E3" s="19" t="s">
        <v>78</v>
      </c>
      <c r="F3" s="21" t="n">
        <f aca="false">Printouts!C4</f>
        <v>25</v>
      </c>
      <c r="J3" s="19" t="s">
        <v>78</v>
      </c>
      <c r="K3" s="21" t="n">
        <f aca="false">Printouts!C6</f>
        <v>35</v>
      </c>
      <c r="N3" s="19" t="s">
        <v>78</v>
      </c>
      <c r="O3" s="21" t="n">
        <f aca="false">Printouts!C8</f>
        <v>30</v>
      </c>
    </row>
    <row r="4" customFormat="false" ht="24.45" hidden="false" customHeight="false" outlineLevel="0" collapsed="false">
      <c r="A4" s="19" t="s">
        <v>85</v>
      </c>
      <c r="B4" s="21" t="n">
        <f aca="false">Printouts!E2</f>
        <v>7</v>
      </c>
      <c r="C4" s="21" t="n">
        <f aca="false">Printouts!F2</f>
        <v>4</v>
      </c>
      <c r="E4" s="19" t="s">
        <v>85</v>
      </c>
      <c r="F4" s="21" t="n">
        <f aca="false">Printouts!E4</f>
        <v>7</v>
      </c>
      <c r="G4" s="21" t="n">
        <f aca="false">Printouts!F4</f>
        <v>4</v>
      </c>
      <c r="J4" s="19" t="s">
        <v>85</v>
      </c>
      <c r="K4" s="21" t="n">
        <f aca="false">Printouts!E6</f>
        <v>8</v>
      </c>
      <c r="L4" s="21" t="n">
        <f aca="false">Printouts!F6</f>
        <v>4</v>
      </c>
      <c r="N4" s="19" t="s">
        <v>85</v>
      </c>
      <c r="O4" s="21" t="n">
        <f aca="false">Printouts!E8</f>
        <v>12</v>
      </c>
      <c r="P4" s="21" t="n">
        <f aca="false">Printouts!F8</f>
        <v>6</v>
      </c>
    </row>
    <row r="6" customFormat="false" ht="19.7" hidden="false" customHeight="false" outlineLevel="0" collapsed="false">
      <c r="B6" s="19" t="s">
        <v>3</v>
      </c>
      <c r="C6" s="19" t="s">
        <v>84</v>
      </c>
      <c r="F6" s="19" t="s">
        <v>3</v>
      </c>
      <c r="G6" s="19" t="s">
        <v>84</v>
      </c>
      <c r="K6" s="19" t="s">
        <v>3</v>
      </c>
      <c r="L6" s="19" t="s">
        <v>84</v>
      </c>
      <c r="O6" s="19" t="s">
        <v>3</v>
      </c>
      <c r="P6" s="19" t="s">
        <v>84</v>
      </c>
    </row>
    <row r="7" customFormat="false" ht="19.7" hidden="false" customHeight="false" outlineLevel="0" collapsed="false">
      <c r="A7" s="19" t="s">
        <v>129</v>
      </c>
      <c r="B7" s="19" t="n">
        <f aca="false">Pricing!U2</f>
        <v>4</v>
      </c>
      <c r="C7" s="22" t="n">
        <f aca="false">Pricing!W2</f>
        <v>6</v>
      </c>
      <c r="D7" s="19"/>
      <c r="E7" s="19" t="s">
        <v>129</v>
      </c>
      <c r="F7" s="19" t="n">
        <f aca="false">Pricing!U4</f>
        <v>4</v>
      </c>
      <c r="G7" s="22" t="n">
        <f aca="false">Pricing!W4</f>
        <v>6</v>
      </c>
      <c r="H7" s="19"/>
      <c r="J7" s="19" t="s">
        <v>129</v>
      </c>
      <c r="K7" s="19" t="n">
        <f aca="false">Pricing!U6</f>
        <v>4</v>
      </c>
      <c r="L7" s="22" t="n">
        <f aca="false">Pricing!W6</f>
        <v>7</v>
      </c>
      <c r="M7" s="19"/>
      <c r="N7" s="19" t="s">
        <v>129</v>
      </c>
      <c r="O7" s="19" t="n">
        <f aca="false">Pricing!U8</f>
        <v>7</v>
      </c>
      <c r="P7" s="22" t="n">
        <f aca="false">Pricing!W8</f>
        <v>10</v>
      </c>
    </row>
    <row r="8" customFormat="false" ht="19.7" hidden="false" customHeight="false" outlineLevel="0" collapsed="false">
      <c r="A8" s="19" t="s">
        <v>130</v>
      </c>
      <c r="B8" s="19" t="n">
        <f aca="false">Pricing!J2</f>
        <v>7</v>
      </c>
      <c r="C8" s="22" t="n">
        <f aca="false">Pricing!K2</f>
        <v>4</v>
      </c>
      <c r="D8" s="19"/>
      <c r="E8" s="19" t="s">
        <v>130</v>
      </c>
      <c r="F8" s="19" t="n">
        <f aca="false">Pricing!J4</f>
        <v>7</v>
      </c>
      <c r="G8" s="22" t="n">
        <f aca="false">Pricing!K4</f>
        <v>4</v>
      </c>
      <c r="H8" s="19"/>
      <c r="J8" s="19" t="s">
        <v>130</v>
      </c>
      <c r="K8" s="19" t="n">
        <f aca="false">Pricing!J6</f>
        <v>8</v>
      </c>
      <c r="L8" s="22" t="n">
        <f aca="false">Pricing!K6</f>
        <v>4</v>
      </c>
      <c r="M8" s="19"/>
      <c r="N8" s="19" t="s">
        <v>130</v>
      </c>
      <c r="O8" s="19" t="n">
        <f aca="false">Pricing!J8</f>
        <v>12</v>
      </c>
      <c r="P8" s="22" t="n">
        <f aca="false">Pricing!K8</f>
        <v>7</v>
      </c>
    </row>
    <row r="9" customFormat="false" ht="19.7" hidden="false" customHeight="false" outlineLevel="0" collapsed="false">
      <c r="A9" s="19" t="s">
        <v>131</v>
      </c>
      <c r="B9" s="19" t="n">
        <f aca="false">Pricing!Q2</f>
        <v>9</v>
      </c>
      <c r="C9" s="22" t="n">
        <f aca="false">Pricing!S2</f>
        <v>-2</v>
      </c>
      <c r="D9" s="19"/>
      <c r="E9" s="19" t="s">
        <v>131</v>
      </c>
      <c r="F9" s="19" t="n">
        <f aca="false">Pricing!Q4</f>
        <v>9</v>
      </c>
      <c r="G9" s="22" t="n">
        <f aca="false">Pricing!S4</f>
        <v>-2</v>
      </c>
      <c r="H9" s="19"/>
      <c r="J9" s="19" t="s">
        <v>131</v>
      </c>
      <c r="K9" s="19" t="n">
        <f aca="false">Pricing!Q6</f>
        <v>10</v>
      </c>
      <c r="L9" s="22" t="n">
        <f aca="false">Pricing!S6</f>
        <v>-3</v>
      </c>
      <c r="M9" s="19"/>
      <c r="N9" s="19" t="s">
        <v>131</v>
      </c>
      <c r="O9" s="19" t="n">
        <f aca="false">Pricing!Q8</f>
        <v>16</v>
      </c>
      <c r="P9" s="22" t="n">
        <f aca="false">Pricing!S8</f>
        <v>-4</v>
      </c>
    </row>
    <row r="11" customFormat="false" ht="24.45" hidden="false" customHeight="false" outlineLevel="0" collapsed="false">
      <c r="A11" s="23" t="s">
        <v>17</v>
      </c>
      <c r="B11" s="23"/>
      <c r="C11" s="23"/>
      <c r="E11" s="24" t="s">
        <v>22</v>
      </c>
      <c r="F11" s="24"/>
      <c r="G11" s="24"/>
      <c r="J11" s="25" t="s">
        <v>25</v>
      </c>
      <c r="K11" s="25"/>
      <c r="L11" s="25"/>
      <c r="N11" s="26" t="s">
        <v>34</v>
      </c>
      <c r="O11" s="26"/>
      <c r="P11" s="26"/>
    </row>
    <row r="12" customFormat="false" ht="19.7" hidden="false" customHeight="false" outlineLevel="0" collapsed="false">
      <c r="A12" s="19" t="s">
        <v>77</v>
      </c>
      <c r="B12" s="20" t="s">
        <v>132</v>
      </c>
      <c r="E12" s="19" t="s">
        <v>77</v>
      </c>
      <c r="F12" s="20" t="s">
        <v>133</v>
      </c>
      <c r="J12" s="19" t="s">
        <v>77</v>
      </c>
      <c r="K12" s="20" t="s">
        <v>134</v>
      </c>
      <c r="N12" s="19" t="s">
        <v>77</v>
      </c>
      <c r="O12" s="20" t="s">
        <v>126</v>
      </c>
    </row>
    <row r="13" customFormat="false" ht="24.45" hidden="false" customHeight="false" outlineLevel="0" collapsed="false">
      <c r="A13" s="19" t="s">
        <v>78</v>
      </c>
      <c r="B13" s="21" t="n">
        <f aca="false">Printouts!C3</f>
        <v>32.6923076923077</v>
      </c>
      <c r="E13" s="19" t="s">
        <v>78</v>
      </c>
      <c r="F13" s="21" t="n">
        <f aca="false">Printouts!C5</f>
        <v>20</v>
      </c>
      <c r="J13" s="19" t="s">
        <v>78</v>
      </c>
      <c r="K13" s="21" t="n">
        <f aca="false">Printouts!C7</f>
        <v>20</v>
      </c>
      <c r="N13" s="19" t="s">
        <v>78</v>
      </c>
      <c r="O13" s="21" t="n">
        <f aca="false">Printouts!C9</f>
        <v>50</v>
      </c>
    </row>
    <row r="14" customFormat="false" ht="24.45" hidden="false" customHeight="false" outlineLevel="0" collapsed="false">
      <c r="A14" s="19" t="s">
        <v>85</v>
      </c>
      <c r="B14" s="21" t="n">
        <f aca="false">Printouts!E3</f>
        <v>5</v>
      </c>
      <c r="C14" s="21" t="n">
        <f aca="false">Printouts!F3</f>
        <v>3</v>
      </c>
      <c r="E14" s="19" t="s">
        <v>85</v>
      </c>
      <c r="F14" s="21" t="n">
        <f aca="false">Printouts!E5</f>
        <v>7</v>
      </c>
      <c r="G14" s="21" t="n">
        <f aca="false">Printouts!F5</f>
        <v>4</v>
      </c>
      <c r="J14" s="19" t="s">
        <v>85</v>
      </c>
      <c r="K14" s="21" t="n">
        <f aca="false">Printouts!E7</f>
        <v>10</v>
      </c>
      <c r="L14" s="21" t="n">
        <f aca="false">Printouts!F7</f>
        <v>5</v>
      </c>
      <c r="N14" s="19" t="s">
        <v>85</v>
      </c>
      <c r="O14" s="21" t="n">
        <f aca="false">Printouts!E9</f>
        <v>14</v>
      </c>
      <c r="P14" s="21" t="n">
        <f aca="false">Printouts!F9</f>
        <v>7</v>
      </c>
    </row>
    <row r="16" customFormat="false" ht="19.7" hidden="false" customHeight="false" outlineLevel="0" collapsed="false">
      <c r="B16" s="19" t="s">
        <v>3</v>
      </c>
      <c r="C16" s="19" t="s">
        <v>84</v>
      </c>
      <c r="F16" s="19" t="s">
        <v>3</v>
      </c>
      <c r="G16" s="19" t="s">
        <v>84</v>
      </c>
      <c r="K16" s="19" t="s">
        <v>3</v>
      </c>
      <c r="L16" s="19" t="s">
        <v>84</v>
      </c>
      <c r="O16" s="19" t="s">
        <v>3</v>
      </c>
      <c r="P16" s="19" t="s">
        <v>84</v>
      </c>
    </row>
    <row r="17" customFormat="false" ht="19.7" hidden="false" customHeight="false" outlineLevel="0" collapsed="false">
      <c r="A17" s="19" t="s">
        <v>129</v>
      </c>
      <c r="B17" s="19" t="n">
        <f aca="false">Pricing!U3</f>
        <v>3</v>
      </c>
      <c r="C17" s="22" t="n">
        <f aca="false">Pricing!W3</f>
        <v>4</v>
      </c>
      <c r="D17" s="19"/>
      <c r="E17" s="19" t="s">
        <v>129</v>
      </c>
      <c r="F17" s="19" t="n">
        <f aca="false">Pricing!U5</f>
        <v>4</v>
      </c>
      <c r="G17" s="22" t="n">
        <f aca="false">Pricing!W5</f>
        <v>6</v>
      </c>
      <c r="H17" s="19"/>
      <c r="J17" s="19" t="s">
        <v>129</v>
      </c>
      <c r="K17" s="19" t="n">
        <f aca="false">Pricing!U7</f>
        <v>5</v>
      </c>
      <c r="L17" s="22" t="n">
        <f aca="false">Pricing!W7</f>
        <v>8</v>
      </c>
      <c r="M17" s="19"/>
      <c r="N17" s="19" t="s">
        <v>129</v>
      </c>
      <c r="O17" s="19" t="n">
        <f aca="false">Pricing!U9</f>
        <v>8</v>
      </c>
      <c r="P17" s="22" t="n">
        <f aca="false">Pricing!W9</f>
        <v>12</v>
      </c>
    </row>
    <row r="18" customFormat="false" ht="19.7" hidden="false" customHeight="false" outlineLevel="0" collapsed="false">
      <c r="A18" s="19" t="s">
        <v>130</v>
      </c>
      <c r="B18" s="19" t="n">
        <f aca="false">Pricing!J3</f>
        <v>5</v>
      </c>
      <c r="C18" s="22" t="n">
        <f aca="false">Pricing!K3</f>
        <v>3</v>
      </c>
      <c r="D18" s="19"/>
      <c r="E18" s="19" t="s">
        <v>130</v>
      </c>
      <c r="F18" s="19" t="n">
        <f aca="false">Pricing!J5</f>
        <v>7</v>
      </c>
      <c r="G18" s="22" t="n">
        <f aca="false">Pricing!K5</f>
        <v>4</v>
      </c>
      <c r="H18" s="19"/>
      <c r="J18" s="19" t="s">
        <v>130</v>
      </c>
      <c r="K18" s="19" t="n">
        <f aca="false">Pricing!J7</f>
        <v>10</v>
      </c>
      <c r="L18" s="22" t="n">
        <f aca="false">Pricing!K7</f>
        <v>5</v>
      </c>
      <c r="M18" s="19"/>
      <c r="N18" s="19" t="s">
        <v>130</v>
      </c>
      <c r="O18" s="19" t="n">
        <f aca="false">Pricing!J9</f>
        <v>14</v>
      </c>
      <c r="P18" s="22" t="n">
        <f aca="false">Pricing!K9</f>
        <v>8</v>
      </c>
    </row>
    <row r="19" customFormat="false" ht="19.7" hidden="false" customHeight="false" outlineLevel="0" collapsed="false">
      <c r="A19" s="19" t="s">
        <v>131</v>
      </c>
      <c r="B19" s="19" t="n">
        <f aca="false">Pricing!Q3</f>
        <v>6</v>
      </c>
      <c r="C19" s="22" t="n">
        <f aca="false">Pricing!S3</f>
        <v>-1</v>
      </c>
      <c r="D19" s="19"/>
      <c r="E19" s="19" t="s">
        <v>131</v>
      </c>
      <c r="F19" s="19" t="n">
        <f aca="false">Pricing!Q5</f>
        <v>9</v>
      </c>
      <c r="G19" s="22" t="n">
        <f aca="false">Pricing!S5</f>
        <v>-2</v>
      </c>
      <c r="H19" s="19"/>
      <c r="J19" s="19" t="s">
        <v>131</v>
      </c>
      <c r="K19" s="19" t="n">
        <f aca="false">Pricing!Q7</f>
        <v>12</v>
      </c>
      <c r="L19" s="22" t="n">
        <f aca="false">Pricing!S7</f>
        <v>-3</v>
      </c>
      <c r="M19" s="19"/>
      <c r="N19" s="19" t="s">
        <v>131</v>
      </c>
      <c r="O19" s="19" t="n">
        <f aca="false">Pricing!Q9</f>
        <v>18</v>
      </c>
      <c r="P19" s="22" t="n">
        <f aca="false">Pricing!S9</f>
        <v>-6</v>
      </c>
    </row>
  </sheetData>
  <mergeCells count="7">
    <mergeCell ref="A1:C1"/>
    <mergeCell ref="E1:G1"/>
    <mergeCell ref="J1:L1"/>
    <mergeCell ref="N1:P1"/>
    <mergeCell ref="A11:C11"/>
    <mergeCell ref="J11:L11"/>
    <mergeCell ref="N11:P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6171875" defaultRowHeight="15.75" customHeight="true" zeroHeight="false" outlineLevelRow="0" outlineLevelCol="0"/>
  <sheetData>
    <row r="1" customFormat="false" ht="29.15" hidden="false" customHeight="false" outlineLevel="0" collapsed="false">
      <c r="A1" s="27" t="s">
        <v>135</v>
      </c>
      <c r="I1" s="27" t="s">
        <v>135</v>
      </c>
    </row>
    <row r="2" customFormat="false" ht="29.15" hidden="false" customHeight="false" outlineLevel="0" collapsed="false">
      <c r="A2" s="27" t="s">
        <v>136</v>
      </c>
      <c r="I2" s="27" t="s">
        <v>136</v>
      </c>
    </row>
    <row r="3" customFormat="false" ht="29.15" hidden="false" customHeight="false" outlineLevel="0" collapsed="false">
      <c r="A3" s="27" t="s">
        <v>137</v>
      </c>
      <c r="I3" s="27" t="s">
        <v>137</v>
      </c>
    </row>
    <row r="4" customFormat="false" ht="29.15" hidden="false" customHeight="false" outlineLevel="0" collapsed="false">
      <c r="A4" s="27" t="s">
        <v>138</v>
      </c>
      <c r="I4" s="27" t="s">
        <v>138</v>
      </c>
    </row>
    <row r="5" customFormat="false" ht="29.15" hidden="false" customHeight="false" outlineLevel="0" collapsed="false">
      <c r="A5" s="27" t="s">
        <v>139</v>
      </c>
      <c r="I5" s="27" t="s">
        <v>139</v>
      </c>
    </row>
    <row r="6" customFormat="false" ht="29.15" hidden="false" customHeight="false" outlineLevel="0" collapsed="false">
      <c r="A6" s="27" t="s">
        <v>140</v>
      </c>
      <c r="I6" s="27" t="s">
        <v>140</v>
      </c>
    </row>
    <row r="7" customFormat="false" ht="29.15" hidden="false" customHeight="false" outlineLevel="0" collapsed="false">
      <c r="A7" s="27" t="s">
        <v>141</v>
      </c>
      <c r="I7" s="27" t="s">
        <v>141</v>
      </c>
    </row>
    <row r="9" customFormat="false" ht="29.15" hidden="false" customHeight="false" outlineLevel="0" collapsed="false">
      <c r="A9" s="27" t="s">
        <v>135</v>
      </c>
      <c r="I9" s="27" t="s">
        <v>135</v>
      </c>
    </row>
    <row r="10" customFormat="false" ht="29.15" hidden="false" customHeight="false" outlineLevel="0" collapsed="false">
      <c r="A10" s="27" t="s">
        <v>136</v>
      </c>
      <c r="I10" s="27" t="s">
        <v>136</v>
      </c>
    </row>
    <row r="11" customFormat="false" ht="29.15" hidden="false" customHeight="false" outlineLevel="0" collapsed="false">
      <c r="A11" s="27" t="s">
        <v>137</v>
      </c>
      <c r="I11" s="27" t="s">
        <v>137</v>
      </c>
    </row>
    <row r="12" customFormat="false" ht="29.15" hidden="false" customHeight="false" outlineLevel="0" collapsed="false">
      <c r="A12" s="27" t="s">
        <v>138</v>
      </c>
      <c r="I12" s="27" t="s">
        <v>138</v>
      </c>
    </row>
    <row r="13" customFormat="false" ht="29.15" hidden="false" customHeight="false" outlineLevel="0" collapsed="false">
      <c r="A13" s="27" t="s">
        <v>139</v>
      </c>
      <c r="I13" s="27" t="s">
        <v>139</v>
      </c>
    </row>
    <row r="14" customFormat="false" ht="29.15" hidden="false" customHeight="false" outlineLevel="0" collapsed="false">
      <c r="A14" s="27" t="s">
        <v>140</v>
      </c>
      <c r="I14" s="27" t="s">
        <v>140</v>
      </c>
    </row>
    <row r="15" customFormat="false" ht="29.15" hidden="false" customHeight="false" outlineLevel="0" collapsed="false">
      <c r="A15" s="27" t="s">
        <v>141</v>
      </c>
      <c r="I15" s="27" t="s">
        <v>141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35.34"/>
    <col collapsed="false" customWidth="true" hidden="false" outlineLevel="0" max="3" min="3" style="0" width="69.5"/>
  </cols>
  <sheetData>
    <row r="1" customFormat="false" ht="26.8" hidden="false" customHeight="false" outlineLevel="0" collapsed="false">
      <c r="A1" s="28" t="s">
        <v>142</v>
      </c>
      <c r="B1" s="28" t="s">
        <v>143</v>
      </c>
      <c r="C1" s="28" t="s">
        <v>144</v>
      </c>
    </row>
    <row r="2" customFormat="false" ht="26.8" hidden="false" customHeight="false" outlineLevel="0" collapsed="false">
      <c r="A2" s="28" t="n">
        <v>1</v>
      </c>
      <c r="B2" s="29" t="s">
        <v>145</v>
      </c>
      <c r="C2" s="28" t="s">
        <v>146</v>
      </c>
    </row>
    <row r="3" customFormat="false" ht="26.8" hidden="false" customHeight="false" outlineLevel="0" collapsed="false">
      <c r="A3" s="28" t="n">
        <v>2</v>
      </c>
      <c r="B3" s="28" t="n">
        <v>2</v>
      </c>
      <c r="C3" s="28" t="s">
        <v>147</v>
      </c>
    </row>
    <row r="4" customFormat="false" ht="26.8" hidden="false" customHeight="false" outlineLevel="0" collapsed="false">
      <c r="A4" s="28" t="n">
        <v>3</v>
      </c>
      <c r="B4" s="28" t="n">
        <v>3</v>
      </c>
      <c r="C4" s="28" t="s">
        <v>148</v>
      </c>
    </row>
    <row r="5" customFormat="false" ht="26.8" hidden="false" customHeight="false" outlineLevel="0" collapsed="false">
      <c r="A5" s="29" t="s">
        <v>149</v>
      </c>
      <c r="B5" s="29" t="s">
        <v>150</v>
      </c>
      <c r="C5" s="28"/>
    </row>
    <row r="6" customFormat="false" ht="26.8" hidden="false" customHeight="false" outlineLevel="0" collapsed="false">
      <c r="A6" s="29"/>
      <c r="B6" s="28"/>
      <c r="C6" s="28"/>
    </row>
    <row r="7" customFormat="false" ht="26.8" hidden="false" customHeight="false" outlineLevel="0" collapsed="false">
      <c r="A7" s="28" t="s">
        <v>151</v>
      </c>
      <c r="B7" s="28"/>
      <c r="C7" s="2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4" min="1" style="0" width="17.66"/>
    <col collapsed="false" customWidth="true" hidden="false" outlineLevel="0" max="5" min="5" style="0" width="9"/>
    <col collapsed="false" customWidth="true" hidden="false" outlineLevel="0" max="6" min="6" style="0" width="8.5"/>
  </cols>
  <sheetData>
    <row r="1" customFormat="false" ht="24.45" hidden="false" customHeight="false" outlineLevel="0" collapsed="false">
      <c r="A1" s="30" t="s">
        <v>152</v>
      </c>
      <c r="B1" s="30" t="s">
        <v>153</v>
      </c>
      <c r="C1" s="30" t="s">
        <v>154</v>
      </c>
      <c r="D1" s="30" t="s">
        <v>155</v>
      </c>
      <c r="E1" s="31"/>
      <c r="F1" s="31"/>
      <c r="H1" s="30"/>
    </row>
    <row r="2" customFormat="false" ht="24.45" hidden="false" customHeight="false" outlineLevel="0" collapsed="false">
      <c r="A2" s="32" t="s">
        <v>22</v>
      </c>
      <c r="B2" s="33" t="s">
        <v>20</v>
      </c>
      <c r="C2" s="34" t="s">
        <v>18</v>
      </c>
      <c r="D2" s="35" t="s">
        <v>29</v>
      </c>
      <c r="H2" s="36"/>
      <c r="I2" s="37"/>
      <c r="J2" s="37"/>
      <c r="K2" s="37"/>
    </row>
    <row r="3" customFormat="false" ht="24.45" hidden="false" customHeight="false" outlineLevel="0" collapsed="false">
      <c r="A3" s="38" t="s">
        <v>24</v>
      </c>
      <c r="B3" s="39" t="s">
        <v>25</v>
      </c>
      <c r="I3" s="37"/>
      <c r="J3" s="37"/>
      <c r="K3" s="37"/>
    </row>
    <row r="4" customFormat="false" ht="15.75" hidden="false" customHeight="false" outlineLevel="0" collapsed="false">
      <c r="H4" s="36"/>
      <c r="I4" s="37"/>
      <c r="J4" s="37"/>
      <c r="K4" s="37"/>
    </row>
    <row r="5" customFormat="false" ht="15.75" hidden="false" customHeight="false" outlineLevel="0" collapsed="false">
      <c r="I5" s="37"/>
      <c r="J5" s="37"/>
      <c r="K5" s="37"/>
    </row>
    <row r="6" customFormat="false" ht="24.45" hidden="false" customHeight="false" outlineLevel="0" collapsed="false">
      <c r="A6" s="40" t="s">
        <v>17</v>
      </c>
      <c r="H6" s="36"/>
      <c r="I6" s="37"/>
      <c r="J6" s="37"/>
      <c r="K6" s="37"/>
    </row>
    <row r="7" customFormat="false" ht="15.75" hidden="false" customHeight="false" outlineLevel="0" collapsed="false">
      <c r="I7" s="37"/>
      <c r="J7" s="37"/>
      <c r="K7" s="37"/>
    </row>
    <row r="8" customFormat="false" ht="15.75" hidden="false" customHeight="false" outlineLevel="0" collapsed="false">
      <c r="I8" s="37"/>
      <c r="J8" s="37"/>
      <c r="K8" s="37"/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4" activeCellId="0" sqref="N4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25"/>
  </cols>
  <sheetData>
    <row r="1" customFormat="false" ht="24.45" hidden="false" customHeight="false" outlineLevel="0" collapsed="false">
      <c r="A1" s="41" t="s">
        <v>76</v>
      </c>
      <c r="B1" s="41" t="n">
        <v>1</v>
      </c>
      <c r="C1" s="41" t="n">
        <f aca="false">B1+1</f>
        <v>2</v>
      </c>
      <c r="D1" s="41" t="n">
        <f aca="false">C1+1</f>
        <v>3</v>
      </c>
      <c r="E1" s="42" t="n">
        <f aca="false">D1+1</f>
        <v>4</v>
      </c>
      <c r="F1" s="41" t="n">
        <f aca="false">E1+1</f>
        <v>5</v>
      </c>
      <c r="G1" s="41" t="n">
        <f aca="false">F1+1</f>
        <v>6</v>
      </c>
      <c r="H1" s="43" t="n">
        <v>7</v>
      </c>
      <c r="I1" s="43" t="n">
        <v>8</v>
      </c>
      <c r="J1" s="43" t="n">
        <v>9</v>
      </c>
      <c r="K1" s="43" t="n">
        <v>10</v>
      </c>
      <c r="L1" s="43" t="n">
        <v>11</v>
      </c>
      <c r="M1" s="43" t="n">
        <v>12</v>
      </c>
      <c r="N1" s="43" t="n">
        <v>13</v>
      </c>
      <c r="P1" s="0" t="s">
        <v>156</v>
      </c>
    </row>
    <row r="2" customFormat="false" ht="24.45" hidden="false" customHeight="false" outlineLevel="0" collapsed="false">
      <c r="A2" s="35" t="s">
        <v>29</v>
      </c>
      <c r="B2" s="35" t="n">
        <v>5</v>
      </c>
      <c r="C2" s="35" t="n">
        <v>5</v>
      </c>
      <c r="D2" s="44" t="n">
        <v>5</v>
      </c>
      <c r="E2" s="35" t="n">
        <v>10</v>
      </c>
      <c r="F2" s="35" t="n">
        <v>10</v>
      </c>
      <c r="G2" s="35" t="n">
        <v>25</v>
      </c>
      <c r="H2" s="45"/>
      <c r="I2" s="45"/>
      <c r="J2" s="45"/>
      <c r="K2" s="45"/>
      <c r="L2" s="45"/>
      <c r="M2" s="45"/>
      <c r="N2" s="45"/>
      <c r="P2" s="0" t="n">
        <f aca="false">AVERAGE(B2:G2)</f>
        <v>10</v>
      </c>
    </row>
    <row r="3" customFormat="false" ht="24.45" hidden="false" customHeight="false" outlineLevel="0" collapsed="false">
      <c r="A3" s="40" t="s">
        <v>17</v>
      </c>
      <c r="B3" s="40" t="n">
        <v>5</v>
      </c>
      <c r="C3" s="40" t="n">
        <v>10</v>
      </c>
      <c r="D3" s="40" t="n">
        <v>15</v>
      </c>
      <c r="E3" s="46" t="n">
        <v>20</v>
      </c>
      <c r="F3" s="40" t="n">
        <v>25</v>
      </c>
      <c r="G3" s="40" t="n">
        <v>30</v>
      </c>
      <c r="H3" s="47" t="n">
        <v>35</v>
      </c>
      <c r="I3" s="47" t="n">
        <v>40</v>
      </c>
      <c r="J3" s="47" t="n">
        <v>45</v>
      </c>
      <c r="K3" s="47" t="n">
        <v>50</v>
      </c>
      <c r="L3" s="47" t="n">
        <v>50</v>
      </c>
      <c r="M3" s="47" t="n">
        <v>50</v>
      </c>
      <c r="N3" s="47" t="n">
        <v>50</v>
      </c>
      <c r="P3" s="0" t="n">
        <f aca="false">AVERAGE(B3:N3)</f>
        <v>32.6923076923077</v>
      </c>
    </row>
    <row r="4" customFormat="false" ht="24.45" hidden="false" customHeight="false" outlineLevel="0" collapsed="false">
      <c r="A4" s="34" t="s">
        <v>18</v>
      </c>
      <c r="B4" s="34" t="n">
        <v>5</v>
      </c>
      <c r="C4" s="34" t="n">
        <v>15</v>
      </c>
      <c r="D4" s="48" t="n">
        <v>25</v>
      </c>
      <c r="E4" s="34" t="n">
        <v>30</v>
      </c>
      <c r="F4" s="34" t="n">
        <v>35</v>
      </c>
      <c r="G4" s="34" t="n">
        <v>40</v>
      </c>
      <c r="H4" s="49"/>
      <c r="I4" s="49"/>
      <c r="J4" s="49"/>
      <c r="K4" s="49"/>
      <c r="L4" s="49"/>
      <c r="M4" s="49"/>
      <c r="N4" s="49"/>
      <c r="P4" s="0" t="n">
        <f aca="false">AVERAGE(B4:G4)</f>
        <v>25</v>
      </c>
    </row>
    <row r="5" customFormat="false" ht="24.45" hidden="false" customHeight="false" outlineLevel="0" collapsed="false">
      <c r="A5" s="32" t="s">
        <v>22</v>
      </c>
      <c r="B5" s="32" t="n">
        <v>10</v>
      </c>
      <c r="C5" s="32" t="n">
        <v>15</v>
      </c>
      <c r="D5" s="50" t="n">
        <v>20</v>
      </c>
      <c r="E5" s="32" t="n">
        <v>20</v>
      </c>
      <c r="F5" s="32" t="n">
        <v>25</v>
      </c>
      <c r="G5" s="32" t="n">
        <v>30</v>
      </c>
      <c r="H5" s="51"/>
      <c r="I5" s="51"/>
      <c r="J5" s="51"/>
      <c r="K5" s="51"/>
      <c r="L5" s="51"/>
      <c r="M5" s="51"/>
      <c r="N5" s="51"/>
      <c r="P5" s="0" t="n">
        <f aca="false">AVERAGE(B5:G5)</f>
        <v>20</v>
      </c>
    </row>
    <row r="6" customFormat="false" ht="24.45" hidden="false" customHeight="false" outlineLevel="0" collapsed="false">
      <c r="A6" s="33" t="s">
        <v>20</v>
      </c>
      <c r="B6" s="33" t="n">
        <v>20</v>
      </c>
      <c r="C6" s="33" t="n">
        <v>20</v>
      </c>
      <c r="D6" s="52" t="n">
        <v>35</v>
      </c>
      <c r="E6" s="33" t="n">
        <v>35</v>
      </c>
      <c r="F6" s="33" t="n">
        <v>50</v>
      </c>
      <c r="G6" s="33" t="n">
        <v>50</v>
      </c>
      <c r="H6" s="53"/>
      <c r="I6" s="53"/>
      <c r="J6" s="53"/>
      <c r="K6" s="53"/>
      <c r="L6" s="53"/>
      <c r="M6" s="53"/>
      <c r="N6" s="53"/>
      <c r="P6" s="0" t="n">
        <f aca="false">AVERAGE(B6:G6)</f>
        <v>35</v>
      </c>
    </row>
    <row r="7" customFormat="false" ht="24.45" hidden="false" customHeight="false" outlineLevel="0" collapsed="false">
      <c r="A7" s="39" t="s">
        <v>25</v>
      </c>
      <c r="B7" s="39" t="n">
        <v>15</v>
      </c>
      <c r="C7" s="39" t="n">
        <v>15</v>
      </c>
      <c r="D7" s="54" t="n">
        <v>20</v>
      </c>
      <c r="E7" s="39" t="n">
        <v>20</v>
      </c>
      <c r="F7" s="39" t="n">
        <v>25</v>
      </c>
      <c r="G7" s="39" t="n">
        <v>25</v>
      </c>
      <c r="H7" s="55"/>
      <c r="I7" s="55"/>
      <c r="J7" s="55"/>
      <c r="K7" s="55"/>
      <c r="L7" s="55"/>
      <c r="M7" s="55"/>
      <c r="N7" s="55"/>
      <c r="P7" s="0" t="n">
        <f aca="false">AVERAGE(B7:G7)</f>
        <v>20</v>
      </c>
    </row>
    <row r="8" customFormat="false" ht="24.45" hidden="false" customHeight="false" outlineLevel="0" collapsed="false">
      <c r="A8" s="38" t="s">
        <v>24</v>
      </c>
      <c r="B8" s="38" t="n">
        <v>25</v>
      </c>
      <c r="C8" s="38" t="n">
        <v>25</v>
      </c>
      <c r="D8" s="56" t="n">
        <v>30</v>
      </c>
      <c r="E8" s="38" t="n">
        <v>30</v>
      </c>
      <c r="F8" s="38" t="n">
        <v>35</v>
      </c>
      <c r="G8" s="38" t="n">
        <v>35</v>
      </c>
      <c r="H8" s="57"/>
      <c r="I8" s="57"/>
      <c r="J8" s="57"/>
      <c r="K8" s="57"/>
      <c r="L8" s="57"/>
      <c r="M8" s="57"/>
      <c r="N8" s="57"/>
      <c r="P8" s="0" t="n">
        <f aca="false">AVERAGE(B8:G8)</f>
        <v>30</v>
      </c>
    </row>
    <row r="9" customFormat="false" ht="24.45" hidden="false" customHeight="false" outlineLevel="0" collapsed="false">
      <c r="A9" s="58" t="s">
        <v>157</v>
      </c>
      <c r="B9" s="59" t="n">
        <f aca="false">B4*2</f>
        <v>10</v>
      </c>
      <c r="C9" s="59" t="n">
        <f aca="false">C4*2</f>
        <v>30</v>
      </c>
      <c r="D9" s="60" t="n">
        <f aca="false">D4*2</f>
        <v>50</v>
      </c>
      <c r="E9" s="59" t="n">
        <f aca="false">E4*2</f>
        <v>60</v>
      </c>
      <c r="F9" s="59" t="n">
        <f aca="false">F4*2</f>
        <v>70</v>
      </c>
      <c r="G9" s="59" t="n">
        <f aca="false">G4*2</f>
        <v>80</v>
      </c>
      <c r="H9" s="61"/>
      <c r="I9" s="61"/>
      <c r="J9" s="61"/>
      <c r="K9" s="61"/>
      <c r="L9" s="61"/>
      <c r="M9" s="61"/>
      <c r="N9" s="61"/>
      <c r="P9" s="0" t="n">
        <f aca="false">AVERAGE(B9:G9)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N1" activeCellId="0" sqref="N1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5.33"/>
    <col collapsed="false" customWidth="true" hidden="false" outlineLevel="0" max="2" min="2" style="0" width="5.66"/>
    <col collapsed="false" customWidth="true" hidden="false" outlineLevel="0" max="3" min="3" style="0" width="25"/>
    <col collapsed="false" customWidth="true" hidden="false" outlineLevel="0" max="4" min="4" style="0" width="10.5"/>
    <col collapsed="false" customWidth="true" hidden="false" outlineLevel="0" max="5" min="5" style="0" width="6.16"/>
    <col collapsed="false" customWidth="true" hidden="false" outlineLevel="0" max="6" min="6" style="0" width="6.5"/>
    <col collapsed="false" customWidth="true" hidden="false" outlineLevel="0" max="8" min="8" style="0" width="6.16"/>
    <col collapsed="false" customWidth="true" hidden="false" outlineLevel="0" max="9" min="9" style="0" width="6.84"/>
    <col collapsed="false" customWidth="true" hidden="false" outlineLevel="0" max="11" min="11" style="0" width="6.16"/>
    <col collapsed="false" customWidth="true" hidden="false" outlineLevel="0" max="12" min="12" style="0" width="6.84"/>
    <col collapsed="false" customWidth="true" hidden="false" outlineLevel="0" max="14" min="14" style="0" width="25.57"/>
    <col collapsed="false" customWidth="true" hidden="false" outlineLevel="0" max="15" min="15" style="0" width="13.29"/>
  </cols>
  <sheetData>
    <row r="1" customFormat="false" ht="24.45" hidden="false" customHeight="false" outlineLevel="0" collapsed="false">
      <c r="C1" s="30" t="s">
        <v>76</v>
      </c>
      <c r="D1" s="31" t="s">
        <v>129</v>
      </c>
      <c r="E1" s="31"/>
      <c r="F1" s="31"/>
      <c r="G1" s="31" t="s">
        <v>130</v>
      </c>
      <c r="H1" s="31"/>
      <c r="I1" s="31"/>
      <c r="J1" s="31" t="s">
        <v>131</v>
      </c>
      <c r="K1" s="31"/>
      <c r="L1" s="31"/>
      <c r="O1" s="0" t="s">
        <v>158</v>
      </c>
      <c r="P1" s="0" t="s">
        <v>159</v>
      </c>
      <c r="Q1" s="0" t="s">
        <v>160</v>
      </c>
      <c r="S1" s="0" t="s">
        <v>161</v>
      </c>
      <c r="T1" s="0" t="s">
        <v>162</v>
      </c>
      <c r="U1" s="0" t="s">
        <v>163</v>
      </c>
    </row>
    <row r="2" customFormat="false" ht="24.45" hidden="false" customHeight="false" outlineLevel="0" collapsed="false">
      <c r="A2" s="62" t="s">
        <v>85</v>
      </c>
      <c r="B2" s="62"/>
      <c r="D2" s="63" t="s">
        <v>164</v>
      </c>
      <c r="E2" s="63" t="s">
        <v>165</v>
      </c>
      <c r="F2" s="63" t="s">
        <v>125</v>
      </c>
      <c r="G2" s="63" t="s">
        <v>164</v>
      </c>
      <c r="H2" s="63" t="s">
        <v>165</v>
      </c>
      <c r="I2" s="63" t="s">
        <v>125</v>
      </c>
      <c r="J2" s="63" t="s">
        <v>164</v>
      </c>
      <c r="K2" s="63" t="s">
        <v>165</v>
      </c>
      <c r="L2" s="63" t="s">
        <v>125</v>
      </c>
      <c r="N2" s="35" t="s">
        <v>29</v>
      </c>
      <c r="O2" s="64" t="n">
        <v>4</v>
      </c>
      <c r="P2" s="0" t="n">
        <v>7</v>
      </c>
      <c r="Q2" s="0" t="n">
        <v>9</v>
      </c>
      <c r="S2" s="0" t="n">
        <v>6</v>
      </c>
      <c r="T2" s="0" t="n">
        <v>4</v>
      </c>
      <c r="U2" s="0" t="n">
        <v>-2</v>
      </c>
    </row>
    <row r="3" customFormat="false" ht="24.45" hidden="false" customHeight="false" outlineLevel="0" collapsed="false">
      <c r="A3" s="65" t="n">
        <f aca="false">Printouts!E2</f>
        <v>7</v>
      </c>
      <c r="B3" s="64" t="n">
        <f aca="false">Printouts!F2</f>
        <v>4</v>
      </c>
      <c r="C3" s="35" t="s">
        <v>29</v>
      </c>
      <c r="D3" s="66"/>
      <c r="E3" s="64" t="n">
        <f aca="false">'Victory Points'!B7</f>
        <v>4</v>
      </c>
      <c r="F3" s="67" t="n">
        <f aca="false">'Victory Points'!C7</f>
        <v>6</v>
      </c>
      <c r="G3" s="64"/>
      <c r="H3" s="64" t="n">
        <f aca="false">'Victory Points'!B8</f>
        <v>7</v>
      </c>
      <c r="I3" s="67" t="n">
        <f aca="false">'Victory Points'!C8</f>
        <v>4</v>
      </c>
      <c r="J3" s="64"/>
      <c r="K3" s="64" t="n">
        <f aca="false">'Victory Points'!B9</f>
        <v>9</v>
      </c>
      <c r="L3" s="67" t="n">
        <f aca="false">'Victory Points'!C9</f>
        <v>-2</v>
      </c>
      <c r="N3" s="40" t="s">
        <v>17</v>
      </c>
      <c r="O3" s="64" t="n">
        <v>3</v>
      </c>
      <c r="P3" s="0" t="n">
        <v>5</v>
      </c>
      <c r="Q3" s="0" t="n">
        <v>6</v>
      </c>
      <c r="S3" s="0" t="n">
        <v>4</v>
      </c>
      <c r="T3" s="0" t="n">
        <v>3</v>
      </c>
      <c r="U3" s="0" t="n">
        <v>-1</v>
      </c>
    </row>
    <row r="4" customFormat="false" ht="24.45" hidden="false" customHeight="false" outlineLevel="0" collapsed="false">
      <c r="A4" s="65" t="n">
        <f aca="false">Printouts!E3</f>
        <v>5</v>
      </c>
      <c r="B4" s="64" t="n">
        <f aca="false">Printouts!F3</f>
        <v>3</v>
      </c>
      <c r="C4" s="40" t="s">
        <v>17</v>
      </c>
      <c r="D4" s="66"/>
      <c r="E4" s="64" t="n">
        <f aca="false">'Victory Points'!B17</f>
        <v>3</v>
      </c>
      <c r="F4" s="67" t="n">
        <f aca="false">'Victory Points'!C17</f>
        <v>4</v>
      </c>
      <c r="G4" s="64"/>
      <c r="H4" s="64" t="n">
        <f aca="false">'Victory Points'!B18</f>
        <v>5</v>
      </c>
      <c r="I4" s="67" t="n">
        <f aca="false">'Victory Points'!C18</f>
        <v>3</v>
      </c>
      <c r="J4" s="64"/>
      <c r="K4" s="64" t="n">
        <f aca="false">'Victory Points'!B19</f>
        <v>6</v>
      </c>
      <c r="L4" s="67" t="n">
        <f aca="false">'Victory Points'!C19</f>
        <v>-1</v>
      </c>
      <c r="N4" s="34" t="s">
        <v>15</v>
      </c>
      <c r="O4" s="64" t="n">
        <v>4</v>
      </c>
      <c r="P4" s="0" t="n">
        <v>7</v>
      </c>
      <c r="Q4" s="0" t="n">
        <v>9</v>
      </c>
      <c r="S4" s="0" t="n">
        <v>6</v>
      </c>
      <c r="T4" s="0" t="n">
        <v>4</v>
      </c>
      <c r="U4" s="0" t="n">
        <v>-2</v>
      </c>
    </row>
    <row r="5" customFormat="false" ht="24.45" hidden="false" customHeight="false" outlineLevel="0" collapsed="false">
      <c r="A5" s="65" t="n">
        <f aca="false">Printouts!E4</f>
        <v>7</v>
      </c>
      <c r="B5" s="64" t="n">
        <f aca="false">Printouts!F4</f>
        <v>4</v>
      </c>
      <c r="C5" s="34" t="s">
        <v>15</v>
      </c>
      <c r="D5" s="66"/>
      <c r="E5" s="64" t="n">
        <f aca="false">'Victory Points'!F7</f>
        <v>4</v>
      </c>
      <c r="F5" s="67" t="n">
        <f aca="false">'Victory Points'!G7</f>
        <v>6</v>
      </c>
      <c r="G5" s="64"/>
      <c r="H5" s="64" t="n">
        <f aca="false">'Victory Points'!F8</f>
        <v>7</v>
      </c>
      <c r="I5" s="67" t="n">
        <f aca="false">'Victory Points'!G8</f>
        <v>4</v>
      </c>
      <c r="J5" s="64"/>
      <c r="K5" s="64" t="n">
        <f aca="false">'Victory Points'!F9</f>
        <v>9</v>
      </c>
      <c r="L5" s="67" t="n">
        <f aca="false">'Victory Points'!G9</f>
        <v>-2</v>
      </c>
      <c r="N5" s="32" t="s">
        <v>22</v>
      </c>
      <c r="O5" s="64" t="n">
        <v>4</v>
      </c>
      <c r="P5" s="0" t="n">
        <v>7</v>
      </c>
      <c r="Q5" s="0" t="n">
        <v>9</v>
      </c>
      <c r="S5" s="0" t="n">
        <v>6</v>
      </c>
      <c r="T5" s="0" t="n">
        <v>4</v>
      </c>
      <c r="U5" s="0" t="n">
        <v>-2</v>
      </c>
    </row>
    <row r="6" customFormat="false" ht="24.45" hidden="false" customHeight="false" outlineLevel="0" collapsed="false">
      <c r="A6" s="65" t="n">
        <f aca="false">Printouts!E5</f>
        <v>7</v>
      </c>
      <c r="B6" s="64" t="n">
        <f aca="false">Printouts!F5</f>
        <v>4</v>
      </c>
      <c r="C6" s="32" t="s">
        <v>22</v>
      </c>
      <c r="D6" s="66"/>
      <c r="E6" s="64" t="n">
        <f aca="false">'Victory Points'!F17</f>
        <v>4</v>
      </c>
      <c r="F6" s="67" t="n">
        <f aca="false">'Victory Points'!G17</f>
        <v>6</v>
      </c>
      <c r="G6" s="64"/>
      <c r="H6" s="64" t="n">
        <f aca="false">'Victory Points'!F18</f>
        <v>7</v>
      </c>
      <c r="I6" s="67" t="n">
        <f aca="false">'Victory Points'!G18</f>
        <v>4</v>
      </c>
      <c r="J6" s="64"/>
      <c r="K6" s="64" t="n">
        <f aca="false">'Victory Points'!F19</f>
        <v>9</v>
      </c>
      <c r="L6" s="67" t="n">
        <f aca="false">'Victory Points'!G19</f>
        <v>-2</v>
      </c>
      <c r="N6" s="33" t="s">
        <v>20</v>
      </c>
      <c r="O6" s="64" t="n">
        <v>4</v>
      </c>
      <c r="P6" s="0" t="n">
        <v>8</v>
      </c>
      <c r="Q6" s="0" t="n">
        <v>10</v>
      </c>
      <c r="S6" s="0" t="n">
        <v>7</v>
      </c>
      <c r="T6" s="0" t="n">
        <v>4</v>
      </c>
      <c r="U6" s="0" t="n">
        <v>-3</v>
      </c>
    </row>
    <row r="7" customFormat="false" ht="24.45" hidden="false" customHeight="false" outlineLevel="0" collapsed="false">
      <c r="A7" s="65" t="n">
        <f aca="false">Printouts!E6</f>
        <v>8</v>
      </c>
      <c r="B7" s="64" t="n">
        <f aca="false">Printouts!F6</f>
        <v>4</v>
      </c>
      <c r="C7" s="33" t="s">
        <v>20</v>
      </c>
      <c r="D7" s="66"/>
      <c r="E7" s="64" t="n">
        <f aca="false">'Victory Points'!K7</f>
        <v>4</v>
      </c>
      <c r="F7" s="67" t="n">
        <f aca="false">'Victory Points'!L7</f>
        <v>7</v>
      </c>
      <c r="G7" s="64"/>
      <c r="H7" s="64" t="n">
        <f aca="false">'Victory Points'!K8</f>
        <v>8</v>
      </c>
      <c r="I7" s="67" t="n">
        <f aca="false">'Victory Points'!L8</f>
        <v>4</v>
      </c>
      <c r="J7" s="64"/>
      <c r="K7" s="64" t="n">
        <f aca="false">'Victory Points'!K9</f>
        <v>10</v>
      </c>
      <c r="L7" s="67" t="n">
        <f aca="false">'Victory Points'!L9</f>
        <v>-3</v>
      </c>
      <c r="N7" s="39" t="s">
        <v>25</v>
      </c>
      <c r="O7" s="64" t="n">
        <v>5</v>
      </c>
      <c r="P7" s="0" t="n">
        <v>10</v>
      </c>
      <c r="Q7" s="0" t="n">
        <v>12</v>
      </c>
      <c r="S7" s="0" t="n">
        <v>8</v>
      </c>
      <c r="T7" s="0" t="n">
        <v>5</v>
      </c>
      <c r="U7" s="0" t="n">
        <v>-3</v>
      </c>
    </row>
    <row r="8" customFormat="false" ht="24.45" hidden="false" customHeight="false" outlineLevel="0" collapsed="false">
      <c r="A8" s="65" t="n">
        <f aca="false">Printouts!E7</f>
        <v>10</v>
      </c>
      <c r="B8" s="64" t="n">
        <f aca="false">Printouts!F7</f>
        <v>5</v>
      </c>
      <c r="C8" s="39" t="s">
        <v>25</v>
      </c>
      <c r="D8" s="66"/>
      <c r="E8" s="64" t="n">
        <f aca="false">'Victory Points'!K17</f>
        <v>5</v>
      </c>
      <c r="F8" s="67" t="n">
        <f aca="false">'Victory Points'!L17</f>
        <v>8</v>
      </c>
      <c r="G8" s="64"/>
      <c r="H8" s="64" t="n">
        <f aca="false">'Victory Points'!K18</f>
        <v>10</v>
      </c>
      <c r="I8" s="67" t="n">
        <f aca="false">'Victory Points'!L18</f>
        <v>5</v>
      </c>
      <c r="J8" s="64"/>
      <c r="K8" s="64" t="n">
        <f aca="false">'Victory Points'!K19</f>
        <v>12</v>
      </c>
      <c r="L8" s="67" t="n">
        <f aca="false">'Victory Points'!L19</f>
        <v>-3</v>
      </c>
      <c r="N8" s="38" t="s">
        <v>24</v>
      </c>
      <c r="O8" s="64" t="n">
        <v>7</v>
      </c>
      <c r="P8" s="0" t="n">
        <v>12</v>
      </c>
      <c r="Q8" s="0" t="n">
        <v>16</v>
      </c>
      <c r="S8" s="0" t="n">
        <v>10</v>
      </c>
      <c r="T8" s="0" t="n">
        <v>7</v>
      </c>
      <c r="U8" s="0" t="n">
        <v>-4</v>
      </c>
    </row>
    <row r="9" customFormat="false" ht="24.45" hidden="false" customHeight="false" outlineLevel="0" collapsed="false">
      <c r="A9" s="65" t="n">
        <f aca="false">Printouts!E8</f>
        <v>12</v>
      </c>
      <c r="B9" s="64" t="n">
        <f aca="false">Printouts!F8</f>
        <v>6</v>
      </c>
      <c r="C9" s="38" t="s">
        <v>24</v>
      </c>
      <c r="D9" s="66"/>
      <c r="E9" s="64" t="n">
        <f aca="false">'Victory Points'!O7</f>
        <v>7</v>
      </c>
      <c r="F9" s="67" t="n">
        <f aca="false">'Victory Points'!P7</f>
        <v>10</v>
      </c>
      <c r="G9" s="64"/>
      <c r="H9" s="64" t="n">
        <f aca="false">'Victory Points'!O8</f>
        <v>12</v>
      </c>
      <c r="I9" s="67" t="n">
        <f aca="false">'Victory Points'!P8</f>
        <v>7</v>
      </c>
      <c r="J9" s="64"/>
      <c r="K9" s="64" t="n">
        <f aca="false">'Victory Points'!O9</f>
        <v>16</v>
      </c>
      <c r="L9" s="67" t="n">
        <f aca="false">'Victory Points'!P9</f>
        <v>-4</v>
      </c>
      <c r="N9" s="59" t="s">
        <v>34</v>
      </c>
      <c r="O9" s="64" t="n">
        <v>8</v>
      </c>
      <c r="P9" s="0" t="n">
        <v>14</v>
      </c>
      <c r="Q9" s="0" t="n">
        <v>18</v>
      </c>
      <c r="S9" s="0" t="n">
        <v>12</v>
      </c>
      <c r="T9" s="0" t="n">
        <v>8</v>
      </c>
      <c r="U9" s="0" t="n">
        <v>-6</v>
      </c>
    </row>
    <row r="10" customFormat="false" ht="24.45" hidden="false" customHeight="false" outlineLevel="0" collapsed="false">
      <c r="A10" s="65" t="n">
        <f aca="false">Printouts!E9</f>
        <v>14</v>
      </c>
      <c r="B10" s="64" t="n">
        <f aca="false">Printouts!F9</f>
        <v>7</v>
      </c>
      <c r="C10" s="59" t="s">
        <v>34</v>
      </c>
      <c r="D10" s="66"/>
      <c r="E10" s="64" t="n">
        <f aca="false">'Victory Points'!O17</f>
        <v>8</v>
      </c>
      <c r="F10" s="67" t="n">
        <f aca="false">'Victory Points'!P17</f>
        <v>12</v>
      </c>
      <c r="G10" s="64"/>
      <c r="H10" s="64" t="n">
        <f aca="false">'Victory Points'!O18</f>
        <v>14</v>
      </c>
      <c r="I10" s="67" t="n">
        <f aca="false">'Victory Points'!P18</f>
        <v>8</v>
      </c>
      <c r="J10" s="64"/>
      <c r="K10" s="64" t="n">
        <f aca="false">'Victory Points'!O19</f>
        <v>18</v>
      </c>
      <c r="L10" s="67" t="n">
        <f aca="false">'Victory Points'!P19</f>
        <v>-6</v>
      </c>
    </row>
    <row r="12" customFormat="false" ht="24.45" hidden="false" customHeight="false" outlineLevel="0" collapsed="false">
      <c r="C12" s="30" t="s">
        <v>76</v>
      </c>
      <c r="D12" s="31" t="s">
        <v>129</v>
      </c>
      <c r="E12" s="31"/>
      <c r="F12" s="31"/>
      <c r="G12" s="31" t="s">
        <v>130</v>
      </c>
      <c r="H12" s="31"/>
      <c r="I12" s="31"/>
      <c r="J12" s="31" t="s">
        <v>131</v>
      </c>
      <c r="K12" s="31"/>
      <c r="L12" s="31"/>
    </row>
    <row r="13" customFormat="false" ht="17.35" hidden="false" customHeight="false" outlineLevel="0" collapsed="false">
      <c r="A13" s="62" t="s">
        <v>85</v>
      </c>
      <c r="B13" s="62"/>
      <c r="D13" s="63" t="s">
        <v>164</v>
      </c>
      <c r="E13" s="63" t="s">
        <v>165</v>
      </c>
      <c r="F13" s="63" t="s">
        <v>125</v>
      </c>
      <c r="G13" s="63" t="s">
        <v>164</v>
      </c>
      <c r="H13" s="63" t="s">
        <v>165</v>
      </c>
      <c r="I13" s="63" t="s">
        <v>125</v>
      </c>
      <c r="J13" s="63" t="s">
        <v>164</v>
      </c>
      <c r="K13" s="63" t="s">
        <v>165</v>
      </c>
      <c r="L13" s="63" t="s">
        <v>125</v>
      </c>
    </row>
    <row r="14" customFormat="false" ht="24.45" hidden="false" customHeight="false" outlineLevel="0" collapsed="false">
      <c r="A14" s="65" t="n">
        <f aca="false">A3</f>
        <v>7</v>
      </c>
      <c r="B14" s="64" t="n">
        <f aca="false">B3</f>
        <v>4</v>
      </c>
      <c r="C14" s="35" t="str">
        <f aca="false">C3</f>
        <v>Snow</v>
      </c>
      <c r="D14" s="66"/>
      <c r="E14" s="64" t="n">
        <f aca="false">E3</f>
        <v>4</v>
      </c>
      <c r="F14" s="67" t="n">
        <f aca="false">F3</f>
        <v>6</v>
      </c>
      <c r="G14" s="64"/>
      <c r="H14" s="64" t="n">
        <f aca="false">H3</f>
        <v>7</v>
      </c>
      <c r="I14" s="67" t="n">
        <f aca="false">I3</f>
        <v>4</v>
      </c>
      <c r="J14" s="64"/>
      <c r="K14" s="64" t="n">
        <f aca="false">K3</f>
        <v>9</v>
      </c>
      <c r="L14" s="67" t="n">
        <f aca="false">L3</f>
        <v>-2</v>
      </c>
    </row>
    <row r="15" customFormat="false" ht="24.45" hidden="false" customHeight="false" outlineLevel="0" collapsed="false">
      <c r="A15" s="65" t="n">
        <f aca="false">A4</f>
        <v>5</v>
      </c>
      <c r="B15" s="64" t="n">
        <f aca="false">B4</f>
        <v>3</v>
      </c>
      <c r="C15" s="40" t="str">
        <f aca="false">C4</f>
        <v>Earthquake</v>
      </c>
      <c r="D15" s="66"/>
      <c r="E15" s="64" t="n">
        <f aca="false">E4</f>
        <v>3</v>
      </c>
      <c r="F15" s="67" t="n">
        <f aca="false">F4</f>
        <v>4</v>
      </c>
      <c r="G15" s="64"/>
      <c r="H15" s="64" t="n">
        <f aca="false">H4</f>
        <v>5</v>
      </c>
      <c r="I15" s="67" t="n">
        <f aca="false">I4</f>
        <v>3</v>
      </c>
      <c r="J15" s="64"/>
      <c r="K15" s="64" t="n">
        <f aca="false">K4</f>
        <v>6</v>
      </c>
      <c r="L15" s="67" t="n">
        <f aca="false">L4</f>
        <v>-1</v>
      </c>
    </row>
    <row r="16" customFormat="false" ht="24.45" hidden="false" customHeight="false" outlineLevel="0" collapsed="false">
      <c r="A16" s="65" t="n">
        <f aca="false">A5</f>
        <v>7</v>
      </c>
      <c r="B16" s="64" t="n">
        <f aca="false">B5</f>
        <v>4</v>
      </c>
      <c r="C16" s="34" t="str">
        <f aca="false">C5</f>
        <v>Hurricane: Other</v>
      </c>
      <c r="D16" s="66"/>
      <c r="E16" s="64" t="n">
        <f aca="false">E5</f>
        <v>4</v>
      </c>
      <c r="F16" s="67" t="n">
        <f aca="false">F5</f>
        <v>6</v>
      </c>
      <c r="G16" s="64"/>
      <c r="H16" s="64" t="n">
        <f aca="false">H5</f>
        <v>7</v>
      </c>
      <c r="I16" s="67" t="n">
        <f aca="false">I5</f>
        <v>4</v>
      </c>
      <c r="J16" s="64"/>
      <c r="K16" s="64" t="n">
        <f aca="false">K5</f>
        <v>9</v>
      </c>
      <c r="L16" s="67" t="n">
        <f aca="false">L5</f>
        <v>-2</v>
      </c>
    </row>
    <row r="17" customFormat="false" ht="24.45" hidden="false" customHeight="false" outlineLevel="0" collapsed="false">
      <c r="A17" s="65" t="n">
        <f aca="false">A6</f>
        <v>7</v>
      </c>
      <c r="B17" s="64" t="n">
        <f aca="false">B6</f>
        <v>4</v>
      </c>
      <c r="C17" s="32" t="str">
        <f aca="false">C6</f>
        <v>Flood</v>
      </c>
      <c r="D17" s="66"/>
      <c r="E17" s="64" t="n">
        <f aca="false">E6</f>
        <v>4</v>
      </c>
      <c r="F17" s="67" t="n">
        <f aca="false">F6</f>
        <v>6</v>
      </c>
      <c r="G17" s="64"/>
      <c r="H17" s="64" t="n">
        <f aca="false">H6</f>
        <v>7</v>
      </c>
      <c r="I17" s="67" t="n">
        <f aca="false">I6</f>
        <v>4</v>
      </c>
      <c r="J17" s="64"/>
      <c r="K17" s="64" t="n">
        <f aca="false">K6</f>
        <v>9</v>
      </c>
      <c r="L17" s="67" t="n">
        <f aca="false">L6</f>
        <v>-2</v>
      </c>
    </row>
    <row r="18" customFormat="false" ht="24.45" hidden="false" customHeight="false" outlineLevel="0" collapsed="false">
      <c r="A18" s="65" t="n">
        <f aca="false">A7</f>
        <v>8</v>
      </c>
      <c r="B18" s="64" t="n">
        <f aca="false">B7</f>
        <v>4</v>
      </c>
      <c r="C18" s="33" t="str">
        <f aca="false">C7</f>
        <v>Fire</v>
      </c>
      <c r="D18" s="66"/>
      <c r="E18" s="64" t="n">
        <f aca="false">E7</f>
        <v>4</v>
      </c>
      <c r="F18" s="67" t="n">
        <f aca="false">F7</f>
        <v>7</v>
      </c>
      <c r="G18" s="64"/>
      <c r="H18" s="64" t="n">
        <f aca="false">H7</f>
        <v>8</v>
      </c>
      <c r="I18" s="67" t="n">
        <f aca="false">I7</f>
        <v>4</v>
      </c>
      <c r="J18" s="64"/>
      <c r="K18" s="64" t="n">
        <f aca="false">K7</f>
        <v>10</v>
      </c>
      <c r="L18" s="67" t="n">
        <f aca="false">L7</f>
        <v>-3</v>
      </c>
    </row>
    <row r="19" customFormat="false" ht="24.45" hidden="false" customHeight="false" outlineLevel="0" collapsed="false">
      <c r="A19" s="65" t="n">
        <f aca="false">A8</f>
        <v>10</v>
      </c>
      <c r="B19" s="64" t="n">
        <f aca="false">B8</f>
        <v>5</v>
      </c>
      <c r="C19" s="39" t="str">
        <f aca="false">C8</f>
        <v>Hail</v>
      </c>
      <c r="D19" s="66"/>
      <c r="E19" s="64" t="n">
        <f aca="false">E8</f>
        <v>5</v>
      </c>
      <c r="F19" s="67" t="n">
        <f aca="false">F8</f>
        <v>8</v>
      </c>
      <c r="G19" s="64"/>
      <c r="H19" s="64" t="n">
        <f aca="false">H8</f>
        <v>10</v>
      </c>
      <c r="I19" s="67" t="n">
        <f aca="false">I8</f>
        <v>5</v>
      </c>
      <c r="J19" s="64"/>
      <c r="K19" s="64" t="n">
        <f aca="false">K8</f>
        <v>12</v>
      </c>
      <c r="L19" s="67" t="n">
        <f aca="false">L8</f>
        <v>-3</v>
      </c>
    </row>
    <row r="20" customFormat="false" ht="24.45" hidden="false" customHeight="false" outlineLevel="0" collapsed="false">
      <c r="A20" s="65" t="n">
        <f aca="false">A9</f>
        <v>12</v>
      </c>
      <c r="B20" s="64" t="n">
        <f aca="false">B9</f>
        <v>6</v>
      </c>
      <c r="C20" s="38" t="str">
        <f aca="false">C9</f>
        <v>Tornado</v>
      </c>
      <c r="D20" s="66"/>
      <c r="E20" s="64" t="n">
        <f aca="false">E9</f>
        <v>7</v>
      </c>
      <c r="F20" s="67" t="n">
        <f aca="false">F9</f>
        <v>10</v>
      </c>
      <c r="G20" s="64"/>
      <c r="H20" s="64" t="n">
        <f aca="false">H9</f>
        <v>12</v>
      </c>
      <c r="I20" s="67" t="n">
        <f aca="false">I9</f>
        <v>7</v>
      </c>
      <c r="J20" s="64"/>
      <c r="K20" s="64" t="n">
        <f aca="false">K9</f>
        <v>16</v>
      </c>
      <c r="L20" s="67" t="n">
        <f aca="false">L9</f>
        <v>-4</v>
      </c>
    </row>
    <row r="21" customFormat="false" ht="24.45" hidden="false" customHeight="false" outlineLevel="0" collapsed="false">
      <c r="A21" s="65" t="n">
        <f aca="false">A10</f>
        <v>14</v>
      </c>
      <c r="B21" s="64" t="n">
        <f aca="false">B10</f>
        <v>7</v>
      </c>
      <c r="C21" s="59" t="str">
        <f aca="false">C10</f>
        <v>Hurricane: FL</v>
      </c>
      <c r="D21" s="66"/>
      <c r="E21" s="64" t="n">
        <f aca="false">E10</f>
        <v>8</v>
      </c>
      <c r="F21" s="67" t="n">
        <f aca="false">F10</f>
        <v>12</v>
      </c>
      <c r="G21" s="64"/>
      <c r="H21" s="64" t="n">
        <f aca="false">H10</f>
        <v>14</v>
      </c>
      <c r="I21" s="67" t="n">
        <f aca="false">I10</f>
        <v>8</v>
      </c>
      <c r="J21" s="64"/>
      <c r="K21" s="64" t="n">
        <f aca="false">K10</f>
        <v>18</v>
      </c>
      <c r="L21" s="67" t="n">
        <f aca="false">L10</f>
        <v>-6</v>
      </c>
    </row>
  </sheetData>
  <mergeCells count="8">
    <mergeCell ref="D1:F1"/>
    <mergeCell ref="G1:I1"/>
    <mergeCell ref="J1:L1"/>
    <mergeCell ref="A2:B2"/>
    <mergeCell ref="D12:F12"/>
    <mergeCell ref="G12:I12"/>
    <mergeCell ref="J12:L12"/>
    <mergeCell ref="A13:B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0.6171875" defaultRowHeight="15.75" customHeight="true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84"/>
    <col collapsed="false" customWidth="true" hidden="false" outlineLevel="0" max="3" min="3" style="0" width="14.67"/>
    <col collapsed="false" customWidth="true" hidden="false" outlineLevel="0" max="4" min="4" style="0" width="16.33"/>
    <col collapsed="false" customWidth="true" hidden="false" outlineLevel="0" max="5" min="5" style="0" width="9"/>
    <col collapsed="false" customWidth="true" hidden="false" outlineLevel="0" max="6" min="6" style="0" width="8.5"/>
  </cols>
  <sheetData>
    <row r="1" customFormat="false" ht="24.45" hidden="false" customHeight="false" outlineLevel="0" collapsed="false">
      <c r="A1" s="30" t="s">
        <v>76</v>
      </c>
      <c r="B1" s="30" t="s">
        <v>77</v>
      </c>
      <c r="C1" s="30" t="s">
        <v>78</v>
      </c>
      <c r="D1" s="30" t="s">
        <v>3</v>
      </c>
      <c r="E1" s="31" t="s">
        <v>85</v>
      </c>
      <c r="F1" s="31"/>
      <c r="H1" s="30"/>
    </row>
    <row r="2" customFormat="false" ht="24.45" hidden="false" customHeight="false" outlineLevel="0" collapsed="false">
      <c r="A2" s="35" t="s">
        <v>29</v>
      </c>
      <c r="B2" s="35" t="s">
        <v>127</v>
      </c>
      <c r="C2" s="35" t="n">
        <f aca="false">VLOOKUP($A2,Pricing!$A$2:$M$9,3,0)</f>
        <v>10</v>
      </c>
      <c r="D2" s="35" t="n">
        <f aca="false">VLOOKUP($A2,Pricing!$A$2:$M$9,10,0)</f>
        <v>7</v>
      </c>
      <c r="E2" s="35" t="n">
        <f aca="false">VLOOKUP($A2,Pricing!$A$2:$M$9,12,0)</f>
        <v>7</v>
      </c>
      <c r="F2" s="35" t="n">
        <f aca="false">VLOOKUP($A2,Pricing!$A$2:$M$9,13,0)</f>
        <v>4</v>
      </c>
      <c r="G2" s="36"/>
      <c r="H2" s="36"/>
      <c r="I2" s="37"/>
      <c r="J2" s="37"/>
      <c r="K2" s="37"/>
    </row>
    <row r="3" customFormat="false" ht="24.45" hidden="false" customHeight="false" outlineLevel="0" collapsed="false">
      <c r="A3" s="40" t="s">
        <v>17</v>
      </c>
      <c r="B3" s="40" t="s">
        <v>132</v>
      </c>
      <c r="C3" s="40" t="n">
        <f aca="false">VLOOKUP($A3,Pricing!$A$2:$M$9,3,0)</f>
        <v>32.6923076923077</v>
      </c>
      <c r="D3" s="40" t="n">
        <f aca="false">VLOOKUP($A3,Pricing!$A$2:$M$9,10,0)</f>
        <v>5</v>
      </c>
      <c r="E3" s="40" t="n">
        <f aca="false">VLOOKUP($A3,Pricing!$A$2:$M$9,12,0)</f>
        <v>5</v>
      </c>
      <c r="F3" s="40" t="n">
        <f aca="false">VLOOKUP($A3,Pricing!$A$2:$M$9,13,0)</f>
        <v>3</v>
      </c>
      <c r="G3" s="36"/>
      <c r="I3" s="37"/>
      <c r="J3" s="37"/>
      <c r="K3" s="37"/>
    </row>
    <row r="4" customFormat="false" ht="24.45" hidden="false" customHeight="false" outlineLevel="0" collapsed="false">
      <c r="A4" s="34" t="s">
        <v>15</v>
      </c>
      <c r="B4" s="34" t="s">
        <v>126</v>
      </c>
      <c r="C4" s="34" t="n">
        <f aca="false">VLOOKUP($A4,Pricing!$A$2:$M$9,3,0)</f>
        <v>25</v>
      </c>
      <c r="D4" s="34" t="n">
        <f aca="false">VLOOKUP($A4,Pricing!$A$2:$M$9,10,0)</f>
        <v>7</v>
      </c>
      <c r="E4" s="34" t="n">
        <f aca="false">VLOOKUP($A4,Pricing!$A$2:$M$9,12,0)</f>
        <v>7</v>
      </c>
      <c r="F4" s="34" t="n">
        <f aca="false">VLOOKUP($A4,Pricing!$A$2:$M$9,13,0)</f>
        <v>4</v>
      </c>
      <c r="G4" s="36"/>
      <c r="H4" s="36"/>
      <c r="I4" s="37"/>
      <c r="J4" s="37"/>
      <c r="K4" s="37"/>
    </row>
    <row r="5" customFormat="false" ht="24.45" hidden="false" customHeight="false" outlineLevel="0" collapsed="false">
      <c r="A5" s="32" t="s">
        <v>22</v>
      </c>
      <c r="B5" s="32" t="s">
        <v>133</v>
      </c>
      <c r="C5" s="32" t="n">
        <f aca="false">VLOOKUP($A5,Pricing!$A$2:$M$9,3,0)</f>
        <v>20</v>
      </c>
      <c r="D5" s="32" t="n">
        <f aca="false">VLOOKUP($A5,Pricing!$A$2:$M$9,10,0)</f>
        <v>7</v>
      </c>
      <c r="E5" s="32" t="n">
        <f aca="false">VLOOKUP($A5,Pricing!$A$2:$M$9,12,0)</f>
        <v>7</v>
      </c>
      <c r="F5" s="32" t="n">
        <f aca="false">VLOOKUP($A5,Pricing!$A$2:$M$9,13,0)</f>
        <v>4</v>
      </c>
      <c r="G5" s="36"/>
      <c r="I5" s="37"/>
      <c r="J5" s="37"/>
      <c r="K5" s="37"/>
    </row>
    <row r="6" customFormat="false" ht="24.45" hidden="false" customHeight="false" outlineLevel="0" collapsed="false">
      <c r="A6" s="33" t="s">
        <v>20</v>
      </c>
      <c r="B6" s="33" t="s">
        <v>127</v>
      </c>
      <c r="C6" s="33" t="n">
        <f aca="false">VLOOKUP($A6,Pricing!$A$2:$M$9,3,0)</f>
        <v>35</v>
      </c>
      <c r="D6" s="33" t="n">
        <f aca="false">VLOOKUP($A6,Pricing!$A$2:$M$9,10,0)</f>
        <v>8</v>
      </c>
      <c r="E6" s="33" t="n">
        <f aca="false">VLOOKUP($A6,Pricing!$A$2:$M$9,12,0)</f>
        <v>8</v>
      </c>
      <c r="F6" s="33" t="n">
        <f aca="false">VLOOKUP($A6,Pricing!$A$2:$M$9,13,0)</f>
        <v>4</v>
      </c>
      <c r="G6" s="36"/>
      <c r="H6" s="36"/>
      <c r="I6" s="37"/>
      <c r="J6" s="37"/>
      <c r="K6" s="37"/>
    </row>
    <row r="7" customFormat="false" ht="24.45" hidden="false" customHeight="false" outlineLevel="0" collapsed="false">
      <c r="A7" s="39" t="s">
        <v>25</v>
      </c>
      <c r="B7" s="39" t="s">
        <v>134</v>
      </c>
      <c r="C7" s="39" t="n">
        <f aca="false">VLOOKUP($A7,Pricing!$A$2:$M$9,3,0)</f>
        <v>20</v>
      </c>
      <c r="D7" s="39" t="n">
        <f aca="false">VLOOKUP($A7,Pricing!$A$2:$M$9,10,0)</f>
        <v>10</v>
      </c>
      <c r="E7" s="39" t="n">
        <f aca="false">VLOOKUP($A7,Pricing!$A$2:$M$9,12,0)</f>
        <v>10</v>
      </c>
      <c r="F7" s="39" t="n">
        <f aca="false">VLOOKUP($A7,Pricing!$A$2:$M$9,13,0)</f>
        <v>5</v>
      </c>
      <c r="G7" s="36"/>
      <c r="I7" s="37"/>
      <c r="J7" s="37"/>
      <c r="K7" s="37"/>
    </row>
    <row r="8" customFormat="false" ht="24.45" hidden="false" customHeight="false" outlineLevel="0" collapsed="false">
      <c r="A8" s="38" t="s">
        <v>24</v>
      </c>
      <c r="B8" s="38" t="s">
        <v>128</v>
      </c>
      <c r="C8" s="38" t="n">
        <f aca="false">VLOOKUP($A8,Pricing!$A$2:$M$9,3,0)</f>
        <v>30</v>
      </c>
      <c r="D8" s="38" t="n">
        <f aca="false">VLOOKUP($A8,Pricing!$A$2:$M$9,10,0)</f>
        <v>12</v>
      </c>
      <c r="E8" s="38" t="n">
        <f aca="false">VLOOKUP($A8,Pricing!$A$2:$M$9,12,0)</f>
        <v>12</v>
      </c>
      <c r="F8" s="38" t="n">
        <f aca="false">VLOOKUP($A8,Pricing!$A$2:$M$9,13,0)</f>
        <v>6</v>
      </c>
      <c r="G8" s="36"/>
      <c r="I8" s="37"/>
      <c r="J8" s="37"/>
      <c r="K8" s="37"/>
    </row>
    <row r="9" customFormat="false" ht="24.45" hidden="false" customHeight="false" outlineLevel="0" collapsed="false">
      <c r="A9" s="59" t="s">
        <v>34</v>
      </c>
      <c r="B9" s="59" t="s">
        <v>126</v>
      </c>
      <c r="C9" s="59" t="n">
        <f aca="false">VLOOKUP($A9,Pricing!$A$2:$M$9,3,0)</f>
        <v>50</v>
      </c>
      <c r="D9" s="59" t="n">
        <f aca="false">VLOOKUP($A9,Pricing!$A$2:$M$9,10,0)</f>
        <v>14</v>
      </c>
      <c r="E9" s="59" t="n">
        <f aca="false">VLOOKUP($A9,Pricing!$A$2:$M$9,12,0)</f>
        <v>14</v>
      </c>
      <c r="F9" s="59" t="n">
        <f aca="false">VLOOKUP($A9,Pricing!$A$2:$M$9,13,0)</f>
        <v>7</v>
      </c>
      <c r="G9" s="36"/>
    </row>
  </sheetData>
  <mergeCells count="1"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8" activeCellId="0" sqref="E18"/>
    </sheetView>
  </sheetViews>
  <sheetFormatPr defaultColWidth="10.4921875" defaultRowHeight="12.8" customHeight="true" zeroHeight="false" outlineLevelRow="0" outlineLevelCol="0"/>
  <sheetData>
    <row r="1" customFormat="false" ht="15" hidden="false" customHeight="false" outlineLevel="0" collapsed="false">
      <c r="B1" s="0" t="s">
        <v>158</v>
      </c>
      <c r="C1" s="0" t="s">
        <v>159</v>
      </c>
      <c r="D1" s="0" t="s">
        <v>160</v>
      </c>
      <c r="F1" s="0" t="s">
        <v>161</v>
      </c>
      <c r="G1" s="0" t="s">
        <v>162</v>
      </c>
      <c r="H1" s="0" t="s">
        <v>163</v>
      </c>
    </row>
    <row r="2" customFormat="false" ht="24.45" hidden="false" customHeight="false" outlineLevel="0" collapsed="false">
      <c r="A2" s="35" t="s">
        <v>29</v>
      </c>
      <c r="B2" s="64" t="n">
        <v>4</v>
      </c>
      <c r="C2" s="0" t="n">
        <v>7</v>
      </c>
      <c r="D2" s="0" t="n">
        <v>9</v>
      </c>
      <c r="F2" s="0" t="n">
        <v>6</v>
      </c>
      <c r="G2" s="0" t="n">
        <v>4</v>
      </c>
      <c r="H2" s="0" t="n">
        <v>-2</v>
      </c>
    </row>
    <row r="3" customFormat="false" ht="24.45" hidden="false" customHeight="false" outlineLevel="0" collapsed="false">
      <c r="A3" s="40" t="s">
        <v>17</v>
      </c>
      <c r="B3" s="64" t="n">
        <v>3</v>
      </c>
      <c r="C3" s="0" t="n">
        <v>5</v>
      </c>
      <c r="D3" s="0" t="n">
        <v>6</v>
      </c>
      <c r="F3" s="0" t="n">
        <v>4</v>
      </c>
      <c r="G3" s="0" t="n">
        <v>3</v>
      </c>
      <c r="H3" s="0" t="n">
        <v>-1</v>
      </c>
    </row>
    <row r="4" customFormat="false" ht="24.45" hidden="false" customHeight="false" outlineLevel="0" collapsed="false">
      <c r="A4" s="34" t="s">
        <v>15</v>
      </c>
      <c r="B4" s="64" t="n">
        <v>4</v>
      </c>
      <c r="C4" s="0" t="n">
        <v>7</v>
      </c>
      <c r="D4" s="0" t="n">
        <v>9</v>
      </c>
      <c r="F4" s="0" t="n">
        <v>6</v>
      </c>
      <c r="G4" s="0" t="n">
        <v>4</v>
      </c>
      <c r="H4" s="0" t="n">
        <v>-2</v>
      </c>
    </row>
    <row r="5" customFormat="false" ht="24.45" hidden="false" customHeight="false" outlineLevel="0" collapsed="false">
      <c r="A5" s="32" t="s">
        <v>22</v>
      </c>
      <c r="B5" s="64" t="n">
        <v>4</v>
      </c>
      <c r="C5" s="0" t="n">
        <v>7</v>
      </c>
      <c r="D5" s="0" t="n">
        <v>9</v>
      </c>
      <c r="F5" s="0" t="n">
        <v>6</v>
      </c>
      <c r="G5" s="0" t="n">
        <v>4</v>
      </c>
      <c r="H5" s="0" t="n">
        <v>-2</v>
      </c>
    </row>
    <row r="6" customFormat="false" ht="24.45" hidden="false" customHeight="false" outlineLevel="0" collapsed="false">
      <c r="A6" s="33" t="s">
        <v>20</v>
      </c>
      <c r="B6" s="64" t="n">
        <v>4</v>
      </c>
      <c r="C6" s="0" t="n">
        <v>8</v>
      </c>
      <c r="D6" s="0" t="n">
        <v>10</v>
      </c>
      <c r="F6" s="0" t="n">
        <v>7</v>
      </c>
      <c r="G6" s="0" t="n">
        <v>4</v>
      </c>
      <c r="H6" s="0" t="n">
        <v>-3</v>
      </c>
    </row>
    <row r="7" customFormat="false" ht="24.45" hidden="false" customHeight="false" outlineLevel="0" collapsed="false">
      <c r="A7" s="39" t="s">
        <v>25</v>
      </c>
      <c r="B7" s="64" t="n">
        <v>5</v>
      </c>
      <c r="C7" s="0" t="n">
        <v>10</v>
      </c>
      <c r="D7" s="0" t="n">
        <v>12</v>
      </c>
      <c r="F7" s="0" t="n">
        <v>8</v>
      </c>
      <c r="G7" s="0" t="n">
        <v>5</v>
      </c>
      <c r="H7" s="0" t="n">
        <v>-3</v>
      </c>
    </row>
    <row r="8" customFormat="false" ht="24.45" hidden="false" customHeight="false" outlineLevel="0" collapsed="false">
      <c r="A8" s="38" t="s">
        <v>24</v>
      </c>
      <c r="B8" s="64" t="n">
        <v>7</v>
      </c>
      <c r="C8" s="0" t="n">
        <v>12</v>
      </c>
      <c r="D8" s="0" t="n">
        <v>16</v>
      </c>
      <c r="F8" s="0" t="n">
        <v>10</v>
      </c>
      <c r="G8" s="0" t="n">
        <v>7</v>
      </c>
      <c r="H8" s="0" t="n">
        <v>-4</v>
      </c>
    </row>
    <row r="9" customFormat="false" ht="24.45" hidden="false" customHeight="false" outlineLevel="0" collapsed="false">
      <c r="A9" s="59" t="s">
        <v>34</v>
      </c>
      <c r="B9" s="64" t="n">
        <v>8</v>
      </c>
      <c r="C9" s="0" t="n">
        <v>14</v>
      </c>
      <c r="D9" s="0" t="n">
        <v>18</v>
      </c>
      <c r="F9" s="0" t="n">
        <v>12</v>
      </c>
      <c r="G9" s="0" t="n">
        <v>8</v>
      </c>
      <c r="H9" s="0" t="n">
        <v>-6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2024-05-03T16:53:33Z</dcterms:created>
  <dc:creator>Zachary Oliveira</dc:creator>
  <dc:description/>
  <dc:language>en-US</dc:language>
  <cp:lastModifiedBy/>
  <cp:lastPrinted>2024-07-15T23:44:27Z</cp:lastPrinted>
  <dcterms:modified xsi:type="dcterms:W3CDTF">2025-07-25T12:39:29Z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