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G:\Civil Engineering\Beton Project\A6-H4\excel\"/>
    </mc:Choice>
  </mc:AlternateContent>
  <xr:revisionPtr revIDLastSave="0" documentId="13_ncr:1_{E9015A48-73C4-4AF5-B42F-BED69D6B72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" l="1"/>
  <c r="H19" i="1"/>
  <c r="G20" i="1"/>
  <c r="H20" i="1"/>
  <c r="G21" i="1"/>
  <c r="H21" i="1"/>
  <c r="H29" i="1" s="1"/>
  <c r="J19" i="1" s="1"/>
  <c r="G22" i="1"/>
  <c r="G29" i="1" s="1"/>
  <c r="I19" i="1" s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D29" i="1"/>
  <c r="F14" i="1"/>
  <c r="I14" i="1" s="1"/>
  <c r="F13" i="1"/>
  <c r="I13" i="1" s="1"/>
  <c r="F12" i="1"/>
  <c r="I12" i="1" s="1"/>
  <c r="F11" i="1"/>
  <c r="I11" i="1" s="1"/>
  <c r="F10" i="1"/>
  <c r="F9" i="1"/>
  <c r="F8" i="1"/>
  <c r="I8" i="1" s="1"/>
  <c r="F7" i="1"/>
  <c r="I7" i="1" s="1"/>
  <c r="F6" i="1"/>
  <c r="I6" i="1" s="1"/>
  <c r="F5" i="1"/>
  <c r="I5" i="1" s="1"/>
  <c r="I9" i="1"/>
  <c r="H14" i="1"/>
  <c r="J14" i="1" s="1"/>
  <c r="H13" i="1"/>
  <c r="J13" i="1" s="1"/>
  <c r="H12" i="1"/>
  <c r="J12" i="1" s="1"/>
  <c r="H11" i="1"/>
  <c r="J11" i="1" s="1"/>
  <c r="H10" i="1"/>
  <c r="J10" i="1" s="1"/>
  <c r="E10" i="1"/>
  <c r="H9" i="1"/>
  <c r="J9" i="1" s="1"/>
  <c r="H8" i="1"/>
  <c r="J8" i="1" s="1"/>
  <c r="G7" i="1"/>
  <c r="J7" i="1" s="1"/>
  <c r="H7" i="1"/>
  <c r="H6" i="1"/>
  <c r="G6" i="1"/>
  <c r="H5" i="1"/>
  <c r="G5" i="1"/>
  <c r="J5" i="1" s="1"/>
  <c r="I10" i="1" l="1"/>
  <c r="K10" i="1" s="1"/>
  <c r="K14" i="1"/>
  <c r="K13" i="1"/>
  <c r="K12" i="1"/>
  <c r="K11" i="1"/>
  <c r="K9" i="1"/>
  <c r="K8" i="1"/>
  <c r="K7" i="1"/>
  <c r="J6" i="1"/>
  <c r="K6" i="1"/>
  <c r="K5" i="1"/>
</calcChain>
</file>

<file path=xl/sharedStrings.xml><?xml version="1.0" encoding="utf-8"?>
<sst xmlns="http://schemas.openxmlformats.org/spreadsheetml/2006/main" count="19" uniqueCount="18">
  <si>
    <t>Panel</t>
  </si>
  <si>
    <t>Area (m^2)</t>
  </si>
  <si>
    <t>Live Load (Kg)</t>
  </si>
  <si>
    <t>Total Seismic Load</t>
  </si>
  <si>
    <t>Dead Load (Kg/m^2)</t>
  </si>
  <si>
    <t>Total Dead Load (Kg)</t>
  </si>
  <si>
    <t>Total Live Load (Kg)</t>
  </si>
  <si>
    <t>Partition Live Load (Kg)</t>
  </si>
  <si>
    <t>Y COM Total</t>
  </si>
  <si>
    <t>X COM Total</t>
  </si>
  <si>
    <t>Walls+Columns+Beams Dead Load (Kg)</t>
  </si>
  <si>
    <t>Panel COM X (m)</t>
  </si>
  <si>
    <t>Panel COM Y (m)</t>
  </si>
  <si>
    <t>Moment (X*Load)</t>
  </si>
  <si>
    <t>Moment (Y*Load)</t>
  </si>
  <si>
    <t>Sum</t>
  </si>
  <si>
    <t>Total Seismic Load (Kg)</t>
  </si>
  <si>
    <t>Floors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</si>
</sst>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26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4" borderId="5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4" borderId="5" xfId="1" applyFont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P29"/>
  <sheetViews>
    <sheetView tabSelected="1" workbookViewId="0">
      <selection activeCell="M12" sqref="M12:P16"/>
    </sheetView>
  </sheetViews>
  <sheetFormatPr defaultRowHeight="15" x14ac:dyDescent="0.25"/>
  <cols>
    <col min="1" max="2" width="9.140625" style="1"/>
    <col min="3" max="3" width="6" style="1" customWidth="1"/>
    <col min="4" max="4" width="18.7109375" style="1" customWidth="1"/>
    <col min="5" max="5" width="21.140625" style="1" customWidth="1"/>
    <col min="6" max="6" width="14.140625" style="1" customWidth="1"/>
    <col min="7" max="7" width="10" style="1" customWidth="1"/>
    <col min="8" max="8" width="15.140625" style="1" customWidth="1"/>
    <col min="9" max="9" width="13.85546875" style="1" customWidth="1"/>
    <col min="10" max="10" width="14.85546875" style="1" customWidth="1"/>
    <col min="11" max="11" width="24.7109375" style="1" customWidth="1"/>
    <col min="12" max="12" width="18.42578125" style="1" customWidth="1"/>
    <col min="13" max="13" width="20.28515625" style="1" customWidth="1"/>
    <col min="14" max="15" width="20.140625" style="1" customWidth="1"/>
    <col min="16" max="16" width="12.5703125" style="1" customWidth="1"/>
    <col min="17" max="17" width="12.28515625" style="1" customWidth="1"/>
    <col min="18" max="16384" width="9.140625" style="1"/>
  </cols>
  <sheetData>
    <row r="4" spans="3:16" ht="18" customHeight="1" x14ac:dyDescent="0.25">
      <c r="C4" s="3" t="s">
        <v>0</v>
      </c>
      <c r="D4" s="3" t="s">
        <v>1</v>
      </c>
      <c r="E4" s="3" t="s">
        <v>4</v>
      </c>
      <c r="F4" s="3" t="s">
        <v>10</v>
      </c>
      <c r="G4" s="3" t="s">
        <v>7</v>
      </c>
      <c r="H4" s="3" t="s">
        <v>2</v>
      </c>
      <c r="I4" s="3" t="s">
        <v>5</v>
      </c>
      <c r="J4" s="3" t="s">
        <v>6</v>
      </c>
      <c r="K4" s="3" t="s">
        <v>16</v>
      </c>
    </row>
    <row r="5" spans="3:16" x14ac:dyDescent="0.25">
      <c r="C5" s="4">
        <v>1</v>
      </c>
      <c r="D5" s="2">
        <v>27.5</v>
      </c>
      <c r="E5" s="2">
        <v>711</v>
      </c>
      <c r="F5" s="2">
        <f>177*5*3.5+4.35*269*3.5+1.75*4.5*325+3.5*0.5*0.5*2500+0.5*2*3.5*0.5*0.5*2500+0.25*2500*0.5*0.5*3.5+14.25*0.5*0.5*2500</f>
        <v>23580.525000000001</v>
      </c>
      <c r="G5" s="2">
        <f>4.5*3.5*180</f>
        <v>2835</v>
      </c>
      <c r="H5" s="2">
        <f>211*23+6*300</f>
        <v>6653</v>
      </c>
      <c r="I5" s="2">
        <f>E5*D5+F5</f>
        <v>43133.025000000001</v>
      </c>
      <c r="J5" s="2">
        <f>G5+H5</f>
        <v>9488</v>
      </c>
      <c r="K5" s="2">
        <f>I5+0.2*J5</f>
        <v>45030.625</v>
      </c>
    </row>
    <row r="6" spans="3:16" x14ac:dyDescent="0.25">
      <c r="C6" s="4">
        <v>2</v>
      </c>
      <c r="D6" s="2">
        <v>27.5</v>
      </c>
      <c r="E6" s="2">
        <v>711</v>
      </c>
      <c r="F6" s="2">
        <f>4.45*3.5*325+236*3.5*9+1.5*0.5*0.5*3.5*2500+12*0.5*0.5*2500</f>
        <v>23277.125</v>
      </c>
      <c r="G6" s="2">
        <f>180*9*3.5</f>
        <v>5670</v>
      </c>
      <c r="H6" s="2">
        <f>200*D6</f>
        <v>5500</v>
      </c>
      <c r="I6" s="2">
        <f t="shared" ref="I6:I14" si="0">E6*D6+F6</f>
        <v>42829.625</v>
      </c>
      <c r="J6" s="2">
        <f t="shared" ref="J6:J14" si="1">G6+H6</f>
        <v>11170</v>
      </c>
      <c r="K6" s="2">
        <f t="shared" ref="K6:K14" si="2">I6+0.2*J6</f>
        <v>45063.625</v>
      </c>
    </row>
    <row r="7" spans="3:16" x14ac:dyDescent="0.25">
      <c r="C7" s="4">
        <v>3</v>
      </c>
      <c r="D7" s="2">
        <v>22</v>
      </c>
      <c r="E7" s="2">
        <v>711</v>
      </c>
      <c r="F7" s="2">
        <f>4*3.5*269+2.6*3.5*177+7.5*3.5*236+4.5*177*3.5+2540+2.25*0.5*0.5*3.5*2500+12.75*0.5*0.5*2500</f>
        <v>29790.075000000001</v>
      </c>
      <c r="G7" s="2">
        <f>1.5*180</f>
        <v>270</v>
      </c>
      <c r="H7" s="2">
        <f>200*D7+1476</f>
        <v>5876</v>
      </c>
      <c r="I7" s="2">
        <f t="shared" si="0"/>
        <v>45432.074999999997</v>
      </c>
      <c r="J7" s="2">
        <f t="shared" si="1"/>
        <v>6146</v>
      </c>
      <c r="K7" s="2">
        <f t="shared" si="2"/>
        <v>46661.274999999994</v>
      </c>
    </row>
    <row r="8" spans="3:16" x14ac:dyDescent="0.25">
      <c r="C8" s="4">
        <v>4</v>
      </c>
      <c r="D8" s="2">
        <v>30</v>
      </c>
      <c r="E8" s="2">
        <v>711</v>
      </c>
      <c r="F8" s="2">
        <f>5.5*177+1.5*0.5*0.5*3.5*2500+12.75*0.5*0.5*2500</f>
        <v>12223.5</v>
      </c>
      <c r="G8" s="2">
        <v>0</v>
      </c>
      <c r="H8" s="2">
        <f>200*D8</f>
        <v>6000</v>
      </c>
      <c r="I8" s="2">
        <f t="shared" si="0"/>
        <v>33553.5</v>
      </c>
      <c r="J8" s="2">
        <f t="shared" si="1"/>
        <v>6000</v>
      </c>
      <c r="K8" s="2">
        <f t="shared" si="2"/>
        <v>34753.5</v>
      </c>
    </row>
    <row r="9" spans="3:16" x14ac:dyDescent="0.25">
      <c r="C9" s="4">
        <v>5</v>
      </c>
      <c r="D9" s="2">
        <v>30</v>
      </c>
      <c r="E9" s="2">
        <v>711</v>
      </c>
      <c r="F9" s="2">
        <f>1*0.5*0.5*3.5*2500+10*0.5*0.5*2500</f>
        <v>8437.5</v>
      </c>
      <c r="G9" s="2">
        <v>0</v>
      </c>
      <c r="H9" s="2">
        <f>200*D9</f>
        <v>6000</v>
      </c>
      <c r="I9" s="2">
        <f t="shared" si="0"/>
        <v>29767.5</v>
      </c>
      <c r="J9" s="2">
        <f t="shared" si="1"/>
        <v>6000</v>
      </c>
      <c r="K9" s="2">
        <f t="shared" si="2"/>
        <v>30967.5</v>
      </c>
    </row>
    <row r="10" spans="3:16" x14ac:dyDescent="0.25">
      <c r="C10" s="4">
        <v>6</v>
      </c>
      <c r="D10" s="2">
        <v>24</v>
      </c>
      <c r="E10" s="2">
        <f>11223/D10</f>
        <v>467.625</v>
      </c>
      <c r="F10" s="2">
        <f>4.3*3.5*236+5.4*3.5*233+3.5*3.5*236+1.5*0.5*0.5*3.5*2500+11.75*0.5*0.5*2500</f>
        <v>21471.5</v>
      </c>
      <c r="G10" s="2">
        <v>0</v>
      </c>
      <c r="H10" s="2">
        <f>500*D10</f>
        <v>12000</v>
      </c>
      <c r="I10" s="2">
        <f t="shared" si="0"/>
        <v>32694.5</v>
      </c>
      <c r="J10" s="2">
        <f t="shared" si="1"/>
        <v>12000</v>
      </c>
      <c r="K10" s="2">
        <f t="shared" si="2"/>
        <v>35094.5</v>
      </c>
    </row>
    <row r="11" spans="3:16" x14ac:dyDescent="0.25">
      <c r="C11" s="4">
        <v>7</v>
      </c>
      <c r="D11" s="2">
        <v>27.5</v>
      </c>
      <c r="E11" s="2">
        <v>711</v>
      </c>
      <c r="F11" s="2">
        <f>5*3.5*177+1.75*0.5*0.5*3.5*2500+12*0.5*0.5*2500</f>
        <v>14425.625</v>
      </c>
      <c r="G11" s="2">
        <v>0</v>
      </c>
      <c r="H11" s="2">
        <f>200*D11</f>
        <v>5500</v>
      </c>
      <c r="I11" s="2">
        <f t="shared" si="0"/>
        <v>33978.125</v>
      </c>
      <c r="J11" s="2">
        <f t="shared" si="1"/>
        <v>5500</v>
      </c>
      <c r="K11" s="2">
        <f t="shared" si="2"/>
        <v>35078.125</v>
      </c>
    </row>
    <row r="12" spans="3:16" x14ac:dyDescent="0.25">
      <c r="C12" s="4">
        <v>8</v>
      </c>
      <c r="D12" s="2">
        <v>27.5</v>
      </c>
      <c r="E12" s="2">
        <v>711</v>
      </c>
      <c r="F12" s="2">
        <f>3*269*3.5+1.5*0.5*0.5*3.5*2500+11.75*0.5*0.5*2500</f>
        <v>13449.5</v>
      </c>
      <c r="G12" s="2">
        <v>0</v>
      </c>
      <c r="H12" s="2">
        <f>200*D12</f>
        <v>5500</v>
      </c>
      <c r="I12" s="2">
        <f t="shared" si="0"/>
        <v>33002</v>
      </c>
      <c r="J12" s="2">
        <f t="shared" si="1"/>
        <v>5500</v>
      </c>
      <c r="K12" s="2">
        <f t="shared" si="2"/>
        <v>34102</v>
      </c>
      <c r="M12" s="8" t="s">
        <v>17</v>
      </c>
      <c r="N12" s="8"/>
      <c r="O12" s="8"/>
      <c r="P12" s="8"/>
    </row>
    <row r="13" spans="3:16" x14ac:dyDescent="0.25">
      <c r="C13" s="4">
        <v>9</v>
      </c>
      <c r="D13" s="2">
        <v>22</v>
      </c>
      <c r="E13" s="2">
        <v>711</v>
      </c>
      <c r="F13" s="2">
        <f>3*3.5*269+5*3.5*177+2.25*0.5*0.5*3.5*2500+12.75*0.5*0.5*2500</f>
        <v>18812.625</v>
      </c>
      <c r="G13" s="2">
        <v>0</v>
      </c>
      <c r="H13" s="2">
        <f>200*D13</f>
        <v>4400</v>
      </c>
      <c r="I13" s="2">
        <f t="shared" si="0"/>
        <v>34454.625</v>
      </c>
      <c r="J13" s="2">
        <f t="shared" si="1"/>
        <v>4400</v>
      </c>
      <c r="K13" s="2">
        <f t="shared" si="2"/>
        <v>35334.625</v>
      </c>
      <c r="M13" s="8"/>
      <c r="N13" s="8"/>
      <c r="O13" s="8"/>
      <c r="P13" s="8"/>
    </row>
    <row r="14" spans="3:16" x14ac:dyDescent="0.25">
      <c r="C14" s="4">
        <v>10</v>
      </c>
      <c r="D14" s="2">
        <v>10.5</v>
      </c>
      <c r="E14" s="2">
        <v>711</v>
      </c>
      <c r="F14" s="2">
        <f>1.5*3.5*269+1.8*3.6*233*2+4.8*1.1*325+0.5*0.5*3.5*2500+3.6*0.5*0.5*2500</f>
        <v>10585.43</v>
      </c>
      <c r="G14" s="2">
        <v>0</v>
      </c>
      <c r="H14" s="2">
        <f>300*D14</f>
        <v>3150</v>
      </c>
      <c r="I14" s="2">
        <f t="shared" si="0"/>
        <v>18050.93</v>
      </c>
      <c r="J14" s="2">
        <f t="shared" si="1"/>
        <v>3150</v>
      </c>
      <c r="K14" s="2">
        <f t="shared" si="2"/>
        <v>18680.93</v>
      </c>
      <c r="M14" s="8"/>
      <c r="N14" s="8"/>
      <c r="O14" s="8"/>
      <c r="P14" s="8"/>
    </row>
    <row r="15" spans="3:16" x14ac:dyDescent="0.25">
      <c r="M15" s="8"/>
      <c r="N15" s="8"/>
      <c r="O15" s="8"/>
      <c r="P15" s="8"/>
    </row>
    <row r="16" spans="3:16" x14ac:dyDescent="0.25">
      <c r="M16" s="8"/>
      <c r="N16" s="8"/>
      <c r="O16" s="8"/>
      <c r="P16" s="8"/>
    </row>
    <row r="18" spans="3:10" x14ac:dyDescent="0.25">
      <c r="C18" s="3" t="s">
        <v>0</v>
      </c>
      <c r="D18" s="3" t="s">
        <v>3</v>
      </c>
      <c r="E18" s="3" t="s">
        <v>11</v>
      </c>
      <c r="F18" s="3" t="s">
        <v>12</v>
      </c>
      <c r="G18" s="3" t="s">
        <v>13</v>
      </c>
      <c r="H18" s="3" t="s">
        <v>14</v>
      </c>
      <c r="I18" s="3" t="s">
        <v>9</v>
      </c>
      <c r="J18" s="3" t="s">
        <v>8</v>
      </c>
    </row>
    <row r="19" spans="3:10" x14ac:dyDescent="0.25">
      <c r="C19" s="4">
        <v>1</v>
      </c>
      <c r="D19" s="2">
        <v>45030.625</v>
      </c>
      <c r="E19" s="2">
        <v>2.75</v>
      </c>
      <c r="F19" s="2">
        <v>11.5</v>
      </c>
      <c r="G19" s="2">
        <f>D19*E19</f>
        <v>123834.21875</v>
      </c>
      <c r="H19" s="2">
        <f>F19*D19</f>
        <v>517852.1875</v>
      </c>
      <c r="I19" s="5">
        <f>G29/D29</f>
        <v>8.4728807727697593</v>
      </c>
      <c r="J19" s="5">
        <f>H29/D29</f>
        <v>6.8903051419337586</v>
      </c>
    </row>
    <row r="20" spans="3:10" x14ac:dyDescent="0.25">
      <c r="C20" s="4">
        <v>2</v>
      </c>
      <c r="D20" s="2">
        <v>45063.625</v>
      </c>
      <c r="E20" s="2">
        <v>2.75</v>
      </c>
      <c r="F20" s="2">
        <v>6.5</v>
      </c>
      <c r="G20" s="2">
        <f t="shared" ref="G20:G28" si="3">D20*E20</f>
        <v>123924.96875</v>
      </c>
      <c r="H20" s="2">
        <f t="shared" ref="H20:H28" si="4">F20*D20</f>
        <v>292913.5625</v>
      </c>
      <c r="I20" s="6"/>
      <c r="J20" s="6"/>
    </row>
    <row r="21" spans="3:10" x14ac:dyDescent="0.25">
      <c r="C21" s="4">
        <v>3</v>
      </c>
      <c r="D21" s="2">
        <v>46661.274999999994</v>
      </c>
      <c r="E21" s="2">
        <v>2.75</v>
      </c>
      <c r="F21" s="2">
        <v>2</v>
      </c>
      <c r="G21" s="2">
        <f t="shared" si="3"/>
        <v>128318.50624999998</v>
      </c>
      <c r="H21" s="2">
        <f t="shared" si="4"/>
        <v>93322.549999999988</v>
      </c>
      <c r="I21" s="6"/>
      <c r="J21" s="6"/>
    </row>
    <row r="22" spans="3:10" x14ac:dyDescent="0.25">
      <c r="C22" s="4">
        <v>4</v>
      </c>
      <c r="D22" s="2">
        <v>34753.5</v>
      </c>
      <c r="E22" s="2">
        <v>8.5</v>
      </c>
      <c r="F22" s="2">
        <v>11.5</v>
      </c>
      <c r="G22" s="2">
        <f t="shared" si="3"/>
        <v>295404.75</v>
      </c>
      <c r="H22" s="2">
        <f t="shared" si="4"/>
        <v>399665.25</v>
      </c>
      <c r="I22" s="6"/>
      <c r="J22" s="6"/>
    </row>
    <row r="23" spans="3:10" x14ac:dyDescent="0.25">
      <c r="C23" s="4">
        <v>5</v>
      </c>
      <c r="D23" s="2">
        <v>30967.5</v>
      </c>
      <c r="E23" s="2">
        <v>8.5</v>
      </c>
      <c r="F23" s="2">
        <v>6.5</v>
      </c>
      <c r="G23" s="2">
        <f t="shared" si="3"/>
        <v>263223.75</v>
      </c>
      <c r="H23" s="2">
        <f t="shared" si="4"/>
        <v>201288.75</v>
      </c>
      <c r="I23" s="6"/>
      <c r="J23" s="6"/>
    </row>
    <row r="24" spans="3:10" x14ac:dyDescent="0.25">
      <c r="C24" s="4">
        <v>6</v>
      </c>
      <c r="D24" s="2">
        <v>35094.5</v>
      </c>
      <c r="E24" s="2">
        <v>8.5</v>
      </c>
      <c r="F24" s="2">
        <v>2</v>
      </c>
      <c r="G24" s="2">
        <f t="shared" si="3"/>
        <v>298303.25</v>
      </c>
      <c r="H24" s="2">
        <f t="shared" si="4"/>
        <v>70189</v>
      </c>
      <c r="I24" s="6"/>
      <c r="J24" s="6"/>
    </row>
    <row r="25" spans="3:10" x14ac:dyDescent="0.25">
      <c r="C25" s="4">
        <v>7</v>
      </c>
      <c r="D25" s="2">
        <v>35078.125</v>
      </c>
      <c r="E25" s="2">
        <v>14.25</v>
      </c>
      <c r="F25" s="2">
        <v>11.5</v>
      </c>
      <c r="G25" s="2">
        <f t="shared" si="3"/>
        <v>499863.28125</v>
      </c>
      <c r="H25" s="2">
        <f t="shared" si="4"/>
        <v>403398.4375</v>
      </c>
      <c r="I25" s="6"/>
      <c r="J25" s="6"/>
    </row>
    <row r="26" spans="3:10" x14ac:dyDescent="0.25">
      <c r="C26" s="4">
        <v>8</v>
      </c>
      <c r="D26" s="2">
        <v>34102</v>
      </c>
      <c r="E26" s="2">
        <v>14.25</v>
      </c>
      <c r="F26" s="2">
        <v>6.5</v>
      </c>
      <c r="G26" s="2">
        <f t="shared" si="3"/>
        <v>485953.5</v>
      </c>
      <c r="H26" s="2">
        <f t="shared" si="4"/>
        <v>221663</v>
      </c>
      <c r="I26" s="6"/>
      <c r="J26" s="6"/>
    </row>
    <row r="27" spans="3:10" x14ac:dyDescent="0.25">
      <c r="C27" s="4">
        <v>9</v>
      </c>
      <c r="D27" s="2">
        <v>35334.625</v>
      </c>
      <c r="E27" s="2">
        <v>14.25</v>
      </c>
      <c r="F27" s="2">
        <v>2</v>
      </c>
      <c r="G27" s="2">
        <f t="shared" si="3"/>
        <v>503518.40625</v>
      </c>
      <c r="H27" s="2">
        <f t="shared" si="4"/>
        <v>70669.25</v>
      </c>
      <c r="I27" s="6"/>
      <c r="J27" s="6"/>
    </row>
    <row r="28" spans="3:10" x14ac:dyDescent="0.25">
      <c r="C28" s="4">
        <v>10</v>
      </c>
      <c r="D28" s="2">
        <v>18680.93</v>
      </c>
      <c r="E28" s="2">
        <v>17.899999999999999</v>
      </c>
      <c r="F28" s="2">
        <v>11.5</v>
      </c>
      <c r="G28" s="2">
        <f t="shared" si="3"/>
        <v>334388.647</v>
      </c>
      <c r="H28" s="2">
        <f t="shared" si="4"/>
        <v>214830.69500000001</v>
      </c>
      <c r="I28" s="6"/>
      <c r="J28" s="6"/>
    </row>
    <row r="29" spans="3:10" x14ac:dyDescent="0.25">
      <c r="C29" s="4" t="s">
        <v>15</v>
      </c>
      <c r="D29" s="2">
        <f>SUM(D19:D28)</f>
        <v>360766.70500000002</v>
      </c>
      <c r="E29" s="2"/>
      <c r="F29" s="2"/>
      <c r="G29" s="2">
        <f>SUM(G19:G28)</f>
        <v>3056733.27825</v>
      </c>
      <c r="H29" s="2">
        <f>SUM(H19:H28)</f>
        <v>2485792.6824999996</v>
      </c>
      <c r="I29" s="7"/>
      <c r="J29" s="7"/>
    </row>
  </sheetData>
  <mergeCells count="3">
    <mergeCell ref="J19:J29"/>
    <mergeCell ref="I19:I29"/>
    <mergeCell ref="M12:P16"/>
  </mergeCells>
  <pageMargins left="0.7" right="0.7" top="0.75" bottom="0.75" header="0.3" footer="0.3"/>
  <ignoredErrors>
    <ignoredError sqref="H7 H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BRZ</dc:creator>
  <cp:lastModifiedBy>Mohammad BRZ</cp:lastModifiedBy>
  <dcterms:created xsi:type="dcterms:W3CDTF">2015-06-05T18:17:20Z</dcterms:created>
  <dcterms:modified xsi:type="dcterms:W3CDTF">2022-03-10T15:20:21Z</dcterms:modified>
</cp:coreProperties>
</file>