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A82156ED-7D77-48B9-9537-A9F1769E23CF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آرماتور عرضی محور B" sheetId="1" r:id="rId1"/>
    <sheet name="آرماتور عرضی محور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2" l="1"/>
  <c r="N18" i="2" s="1"/>
  <c r="D18" i="2"/>
  <c r="M17" i="2"/>
  <c r="N17" i="2" s="1"/>
  <c r="D17" i="2"/>
  <c r="P17" i="2" s="1"/>
  <c r="P16" i="2"/>
  <c r="M16" i="2"/>
  <c r="N16" i="2" s="1"/>
  <c r="F16" i="2"/>
  <c r="J16" i="2" s="1"/>
  <c r="D16" i="2"/>
  <c r="N15" i="2"/>
  <c r="M15" i="2"/>
  <c r="D15" i="2"/>
  <c r="M14" i="2"/>
  <c r="N14" i="2" s="1"/>
  <c r="D14" i="2"/>
  <c r="M13" i="2"/>
  <c r="N13" i="2" s="1"/>
  <c r="D13" i="2"/>
  <c r="P13" i="2" s="1"/>
  <c r="P12" i="2"/>
  <c r="M12" i="2"/>
  <c r="N12" i="2" s="1"/>
  <c r="F12" i="2"/>
  <c r="J12" i="2" s="1"/>
  <c r="D12" i="2"/>
  <c r="N11" i="2"/>
  <c r="M11" i="2"/>
  <c r="D11" i="2"/>
  <c r="M10" i="2"/>
  <c r="N10" i="2" s="1"/>
  <c r="H10" i="2"/>
  <c r="F10" i="2"/>
  <c r="G10" i="2" s="1"/>
  <c r="D10" i="2"/>
  <c r="N9" i="2"/>
  <c r="M9" i="2"/>
  <c r="D9" i="2"/>
  <c r="P9" i="2" s="1"/>
  <c r="P8" i="2"/>
  <c r="M8" i="2"/>
  <c r="N8" i="2" s="1"/>
  <c r="F8" i="2"/>
  <c r="D8" i="2"/>
  <c r="N7" i="2"/>
  <c r="M7" i="2"/>
  <c r="D7" i="2"/>
  <c r="J9" i="1"/>
  <c r="J8" i="2" l="1"/>
  <c r="K8" i="2" s="1"/>
  <c r="L8" i="2" s="1"/>
  <c r="Q16" i="2"/>
  <c r="K16" i="2"/>
  <c r="L16" i="2" s="1"/>
  <c r="K12" i="2"/>
  <c r="L12" i="2" s="1"/>
  <c r="Q12" i="2"/>
  <c r="F7" i="2"/>
  <c r="P7" i="2"/>
  <c r="G8" i="2"/>
  <c r="J10" i="2"/>
  <c r="K10" i="2" s="1"/>
  <c r="L10" i="2" s="1"/>
  <c r="F11" i="2"/>
  <c r="P11" i="2"/>
  <c r="G12" i="2"/>
  <c r="F15" i="2"/>
  <c r="P15" i="2"/>
  <c r="G16" i="2"/>
  <c r="H8" i="2"/>
  <c r="P10" i="2"/>
  <c r="H12" i="2"/>
  <c r="F14" i="2"/>
  <c r="P14" i="2"/>
  <c r="H16" i="2"/>
  <c r="F18" i="2"/>
  <c r="P18" i="2"/>
  <c r="F9" i="2"/>
  <c r="F13" i="2"/>
  <c r="F17" i="2"/>
  <c r="Q8" i="2" l="1"/>
  <c r="G18" i="2"/>
  <c r="H18" i="2"/>
  <c r="J18" i="2"/>
  <c r="H7" i="2"/>
  <c r="G7" i="2"/>
  <c r="J7" i="2"/>
  <c r="H15" i="2"/>
  <c r="G15" i="2"/>
  <c r="J15" i="2"/>
  <c r="J9" i="2"/>
  <c r="H9" i="2"/>
  <c r="G9" i="2"/>
  <c r="J17" i="2"/>
  <c r="H17" i="2"/>
  <c r="G17" i="2"/>
  <c r="H11" i="2"/>
  <c r="G11" i="2"/>
  <c r="J11" i="2"/>
  <c r="J13" i="2"/>
  <c r="G13" i="2"/>
  <c r="H13" i="2"/>
  <c r="G14" i="2"/>
  <c r="H14" i="2"/>
  <c r="J14" i="2"/>
  <c r="Q10" i="2"/>
  <c r="K14" i="2" l="1"/>
  <c r="L14" i="2" s="1"/>
  <c r="Q14" i="2"/>
  <c r="K13" i="2"/>
  <c r="L13" i="2" s="1"/>
  <c r="Q13" i="2"/>
  <c r="K18" i="2"/>
  <c r="L18" i="2" s="1"/>
  <c r="Q18" i="2"/>
  <c r="K11" i="2"/>
  <c r="L11" i="2" s="1"/>
  <c r="Q11" i="2"/>
  <c r="K9" i="2"/>
  <c r="L9" i="2" s="1"/>
  <c r="Q9" i="2"/>
  <c r="K7" i="2"/>
  <c r="L7" i="2" s="1"/>
  <c r="Q7" i="2"/>
  <c r="K17" i="2"/>
  <c r="L17" i="2" s="1"/>
  <c r="Q17" i="2"/>
  <c r="K15" i="2"/>
  <c r="L15" i="2" s="1"/>
  <c r="Q15" i="2"/>
  <c r="N11" i="1" l="1"/>
  <c r="N16" i="1"/>
  <c r="M8" i="1"/>
  <c r="N8" i="1" s="1"/>
  <c r="M9" i="1"/>
  <c r="N9" i="1" s="1"/>
  <c r="M10" i="1"/>
  <c r="N10" i="1" s="1"/>
  <c r="M11" i="1"/>
  <c r="M12" i="1"/>
  <c r="N12" i="1" s="1"/>
  <c r="M13" i="1"/>
  <c r="N13" i="1" s="1"/>
  <c r="M14" i="1"/>
  <c r="N14" i="1" s="1"/>
  <c r="M15" i="1"/>
  <c r="N15" i="1" s="1"/>
  <c r="M16" i="1"/>
  <c r="M17" i="1"/>
  <c r="N17" i="1" s="1"/>
  <c r="M18" i="1"/>
  <c r="N18" i="1" s="1"/>
  <c r="D8" i="1" l="1"/>
  <c r="D9" i="1"/>
  <c r="D10" i="1"/>
  <c r="D11" i="1"/>
  <c r="D12" i="1"/>
  <c r="D13" i="1"/>
  <c r="D14" i="1"/>
  <c r="D15" i="1"/>
  <c r="D16" i="1"/>
  <c r="D17" i="1"/>
  <c r="D18" i="1"/>
  <c r="F14" i="1" l="1"/>
  <c r="P14" i="1"/>
  <c r="F10" i="1"/>
  <c r="P10" i="1"/>
  <c r="F17" i="1"/>
  <c r="J17" i="1" s="1"/>
  <c r="K17" i="1" s="1"/>
  <c r="L17" i="1" s="1"/>
  <c r="Q17" i="1"/>
  <c r="P17" i="1"/>
  <c r="F9" i="1"/>
  <c r="K9" i="1" s="1"/>
  <c r="L9" i="1" s="1"/>
  <c r="P9" i="1"/>
  <c r="F8" i="1"/>
  <c r="J8" i="1" s="1"/>
  <c r="K8" i="1" s="1"/>
  <c r="L8" i="1" s="1"/>
  <c r="P8" i="1"/>
  <c r="F18" i="1"/>
  <c r="P18" i="1"/>
  <c r="F13" i="1"/>
  <c r="J13" i="1" s="1"/>
  <c r="K13" i="1" s="1"/>
  <c r="L13" i="1" s="1"/>
  <c r="P13" i="1"/>
  <c r="F16" i="1"/>
  <c r="J16" i="1" s="1"/>
  <c r="K16" i="1" s="1"/>
  <c r="L16" i="1" s="1"/>
  <c r="P16" i="1"/>
  <c r="Q16" i="1"/>
  <c r="F12" i="1"/>
  <c r="J12" i="1" s="1"/>
  <c r="K12" i="1" s="1"/>
  <c r="L12" i="1" s="1"/>
  <c r="P12" i="1"/>
  <c r="F15" i="1"/>
  <c r="P15" i="1"/>
  <c r="F11" i="1"/>
  <c r="P11" i="1"/>
  <c r="G18" i="1"/>
  <c r="G14" i="1"/>
  <c r="H17" i="1"/>
  <c r="H13" i="1"/>
  <c r="G17" i="1"/>
  <c r="G13" i="1"/>
  <c r="H16" i="1"/>
  <c r="H12" i="1"/>
  <c r="H8" i="1"/>
  <c r="G16" i="1"/>
  <c r="G12" i="1"/>
  <c r="G8" i="1"/>
  <c r="H15" i="1"/>
  <c r="H11" i="1"/>
  <c r="D7" i="1"/>
  <c r="M7" i="1"/>
  <c r="N7" i="1"/>
  <c r="G9" i="1" l="1"/>
  <c r="Q9" i="1"/>
  <c r="H9" i="1"/>
  <c r="J10" i="1"/>
  <c r="H10" i="1"/>
  <c r="J15" i="1"/>
  <c r="G15" i="1"/>
  <c r="Q13" i="1"/>
  <c r="J18" i="1"/>
  <c r="H18" i="1"/>
  <c r="J11" i="1"/>
  <c r="G11" i="1"/>
  <c r="G10" i="1"/>
  <c r="Q12" i="1"/>
  <c r="Q8" i="1"/>
  <c r="J14" i="1"/>
  <c r="H14" i="1"/>
  <c r="P7" i="1"/>
  <c r="F7" i="1"/>
  <c r="J7" i="1" s="1"/>
  <c r="K10" i="1" l="1"/>
  <c r="L10" i="1" s="1"/>
  <c r="Q10" i="1"/>
  <c r="K11" i="1"/>
  <c r="L11" i="1" s="1"/>
  <c r="Q11" i="1"/>
  <c r="K15" i="1"/>
  <c r="L15" i="1" s="1"/>
  <c r="Q15" i="1"/>
  <c r="K14" i="1"/>
  <c r="L14" i="1" s="1"/>
  <c r="Q14" i="1"/>
  <c r="K18" i="1"/>
  <c r="L18" i="1" s="1"/>
  <c r="Q18" i="1"/>
  <c r="K7" i="1"/>
  <c r="L7" i="1" s="1"/>
  <c r="Q7" i="1"/>
  <c r="G7" i="1"/>
  <c r="H7" i="1"/>
</calcChain>
</file>

<file path=xl/sharedStrings.xml><?xml version="1.0" encoding="utf-8"?>
<sst xmlns="http://schemas.openxmlformats.org/spreadsheetml/2006/main" count="80" uniqueCount="34">
  <si>
    <t>f'c</t>
  </si>
  <si>
    <t>Vu</t>
  </si>
  <si>
    <t>Vc</t>
  </si>
  <si>
    <t>Vs</t>
  </si>
  <si>
    <t>b</t>
  </si>
  <si>
    <t>d</t>
  </si>
  <si>
    <t>fy</t>
  </si>
  <si>
    <t>157 mm</t>
  </si>
  <si>
    <t>h</t>
  </si>
  <si>
    <t>قطر آرماتور طولی</t>
  </si>
  <si>
    <t>landa</t>
  </si>
  <si>
    <t>Av (10      )</t>
  </si>
  <si>
    <t>آیا آرماتور برشی نیازه</t>
  </si>
  <si>
    <t>آیا مقطع مناسب است</t>
  </si>
  <si>
    <t>محاسبه Smax
مطابق جئول
9.7.6.2.2</t>
  </si>
  <si>
    <t>با استناد به جدول
 3.4.6.9</t>
  </si>
  <si>
    <t xml:space="preserve">Smax
در دو طرف به اندازه
2h
</t>
  </si>
  <si>
    <t>cover</t>
  </si>
  <si>
    <t>6.5 Cm</t>
  </si>
  <si>
    <t>تیر B1-B2</t>
  </si>
  <si>
    <t>بام</t>
  </si>
  <si>
    <t>تیر B2-B3</t>
  </si>
  <si>
    <t xml:space="preserve">تیر B3-B4 </t>
  </si>
  <si>
    <t>طبقه 3</t>
  </si>
  <si>
    <t>طبقه 2</t>
  </si>
  <si>
    <t>طبقه 1</t>
  </si>
  <si>
    <t>(Smax)min</t>
  </si>
  <si>
    <t>s max(min)
رو با توجه به
پارامترهای رو به رو که بدست آمده
 از جدول 
مطابق رو به رو بدست می آید</t>
  </si>
  <si>
    <t>Smax از کنترل برش</t>
  </si>
  <si>
    <t>فواصل آماتور عرضی
در کنار تیر</t>
  </si>
  <si>
    <t>فواصل آماتور عرضی
در وسط تیر</t>
  </si>
  <si>
    <t>تیر A2-B2</t>
  </si>
  <si>
    <t>تیر B2-C2</t>
  </si>
  <si>
    <t xml:space="preserve">تیر C2-D2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</si>
</sst>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434340</xdr:colOff>
      <xdr:row>8</xdr:row>
      <xdr:rowOff>163830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34340" y="7124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4340" y="7124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594360</xdr:colOff>
      <xdr:row>12</xdr:row>
      <xdr:rowOff>179070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94360" y="14592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94360" y="14592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624840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7056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259080</xdr:colOff>
      <xdr:row>3</xdr:row>
      <xdr:rowOff>15240</xdr:rowOff>
    </xdr:from>
    <xdr:to>
      <xdr:col>6</xdr:col>
      <xdr:colOff>822960</xdr:colOff>
      <xdr:row>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563880"/>
          <a:ext cx="5638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3</xdr:row>
      <xdr:rowOff>45720</xdr:rowOff>
    </xdr:from>
    <xdr:to>
      <xdr:col>8</xdr:col>
      <xdr:colOff>7620</xdr:colOff>
      <xdr:row>5</xdr:row>
      <xdr:rowOff>64569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594360"/>
          <a:ext cx="1043940" cy="384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2</xdr:row>
      <xdr:rowOff>121920</xdr:rowOff>
    </xdr:from>
    <xdr:to>
      <xdr:col>9</xdr:col>
      <xdr:colOff>1130674</xdr:colOff>
      <xdr:row>4</xdr:row>
      <xdr:rowOff>106680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480" y="487680"/>
          <a:ext cx="1077334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</xdr:colOff>
      <xdr:row>0</xdr:row>
      <xdr:rowOff>22860</xdr:rowOff>
    </xdr:from>
    <xdr:to>
      <xdr:col>10</xdr:col>
      <xdr:colOff>655320</xdr:colOff>
      <xdr:row>6</xdr:row>
      <xdr:rowOff>5959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8920" y="22860"/>
          <a:ext cx="609600" cy="1080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15239</xdr:colOff>
      <xdr:row>2</xdr:row>
      <xdr:rowOff>68580</xdr:rowOff>
    </xdr:from>
    <xdr:to>
      <xdr:col>12</xdr:col>
      <xdr:colOff>985494</xdr:colOff>
      <xdr:row>4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5359" y="434340"/>
          <a:ext cx="970255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388620</xdr:colOff>
      <xdr:row>1</xdr:row>
      <xdr:rowOff>118110</xdr:rowOff>
    </xdr:from>
    <xdr:ext cx="205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581912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581912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16</xdr:col>
      <xdr:colOff>99060</xdr:colOff>
      <xdr:row>1</xdr:row>
      <xdr:rowOff>106680</xdr:rowOff>
    </xdr:from>
    <xdr:to>
      <xdr:col>16</xdr:col>
      <xdr:colOff>859210</xdr:colOff>
      <xdr:row>4</xdr:row>
      <xdr:rowOff>129540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9560" y="289560"/>
          <a:ext cx="7601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434340</xdr:colOff>
      <xdr:row>8</xdr:row>
      <xdr:rowOff>163830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27C3C2-5D12-4626-B77F-947C0C2122D5}"/>
                </a:ext>
              </a:extLst>
            </xdr:cNvPr>
            <xdr:cNvSpPr txBox="1"/>
          </xdr:nvSpPr>
          <xdr:spPr>
            <a:xfrm>
              <a:off x="434340" y="16268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27C3C2-5D12-4626-B77F-947C0C2122D5}"/>
                </a:ext>
              </a:extLst>
            </xdr:cNvPr>
            <xdr:cNvSpPr txBox="1"/>
          </xdr:nvSpPr>
          <xdr:spPr>
            <a:xfrm>
              <a:off x="434340" y="162687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594360</xdr:colOff>
      <xdr:row>12</xdr:row>
      <xdr:rowOff>179070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9E6345-C29F-4109-9708-8BBF22CACC2F}"/>
                </a:ext>
              </a:extLst>
            </xdr:cNvPr>
            <xdr:cNvSpPr txBox="1"/>
          </xdr:nvSpPr>
          <xdr:spPr>
            <a:xfrm>
              <a:off x="594360" y="23736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9E6345-C29F-4109-9708-8BBF22CACC2F}"/>
                </a:ext>
              </a:extLst>
            </xdr:cNvPr>
            <xdr:cNvSpPr txBox="1"/>
          </xdr:nvSpPr>
          <xdr:spPr>
            <a:xfrm>
              <a:off x="594360" y="237363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624840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FEA023-9BE7-45F6-B955-BF0316276927}"/>
            </a:ext>
          </a:extLst>
        </xdr:cNvPr>
        <xdr:cNvSpPr txBox="1"/>
      </xdr:nvSpPr>
      <xdr:spPr>
        <a:xfrm>
          <a:off x="67056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259080</xdr:colOff>
      <xdr:row>3</xdr:row>
      <xdr:rowOff>15240</xdr:rowOff>
    </xdr:from>
    <xdr:to>
      <xdr:col>6</xdr:col>
      <xdr:colOff>822960</xdr:colOff>
      <xdr:row>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6DAE09-9301-43ED-871C-0EDB1BF0C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563880"/>
          <a:ext cx="5638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3</xdr:row>
      <xdr:rowOff>45720</xdr:rowOff>
    </xdr:from>
    <xdr:to>
      <xdr:col>7</xdr:col>
      <xdr:colOff>1021080</xdr:colOff>
      <xdr:row>5</xdr:row>
      <xdr:rowOff>64569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5CB58C-D0C4-4E29-85D2-ADF5E3D1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594360"/>
          <a:ext cx="1043940" cy="384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2</xdr:row>
      <xdr:rowOff>121920</xdr:rowOff>
    </xdr:from>
    <xdr:to>
      <xdr:col>9</xdr:col>
      <xdr:colOff>1130674</xdr:colOff>
      <xdr:row>4</xdr:row>
      <xdr:rowOff>106680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B110F0-C962-4E4B-9A02-602C5A49D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480" y="487680"/>
          <a:ext cx="1077334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</xdr:colOff>
      <xdr:row>0</xdr:row>
      <xdr:rowOff>22860</xdr:rowOff>
    </xdr:from>
    <xdr:to>
      <xdr:col>10</xdr:col>
      <xdr:colOff>655320</xdr:colOff>
      <xdr:row>6</xdr:row>
      <xdr:rowOff>5959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EA80BD-986C-4809-B44D-7889A9BB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8920" y="22860"/>
          <a:ext cx="609600" cy="1080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15239</xdr:colOff>
      <xdr:row>2</xdr:row>
      <xdr:rowOff>68580</xdr:rowOff>
    </xdr:from>
    <xdr:to>
      <xdr:col>13</xdr:col>
      <xdr:colOff>63474</xdr:colOff>
      <xdr:row>4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8AB325-C8DF-4988-91E2-17C652076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5359" y="434340"/>
          <a:ext cx="970255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388620</xdr:colOff>
      <xdr:row>1</xdr:row>
      <xdr:rowOff>118110</xdr:rowOff>
    </xdr:from>
    <xdr:ext cx="2053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9E37337-5AFD-436B-B665-AA8C103D2D63}"/>
                </a:ext>
              </a:extLst>
            </xdr:cNvPr>
            <xdr:cNvSpPr txBox="1"/>
          </xdr:nvSpPr>
          <xdr:spPr>
            <a:xfrm>
              <a:off x="1480566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9E37337-5AFD-436B-B665-AA8C103D2D63}"/>
                </a:ext>
              </a:extLst>
            </xdr:cNvPr>
            <xdr:cNvSpPr txBox="1"/>
          </xdr:nvSpPr>
          <xdr:spPr>
            <a:xfrm>
              <a:off x="14805660" y="3009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16</xdr:col>
      <xdr:colOff>99060</xdr:colOff>
      <xdr:row>1</xdr:row>
      <xdr:rowOff>106680</xdr:rowOff>
    </xdr:from>
    <xdr:to>
      <xdr:col>17</xdr:col>
      <xdr:colOff>249610</xdr:colOff>
      <xdr:row>4</xdr:row>
      <xdr:rowOff>129540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F7EA2C-CE0C-4B77-A857-FFC08BEE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3020" y="289560"/>
          <a:ext cx="7601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opLeftCell="F1" zoomScale="85" zoomScaleNormal="85" workbookViewId="0">
      <selection activeCell="F33" sqref="F33"/>
    </sheetView>
  </sheetViews>
  <sheetFormatPr defaultRowHeight="14.4" x14ac:dyDescent="0.3"/>
  <cols>
    <col min="1" max="9" width="14.77734375" style="1" customWidth="1"/>
    <col min="10" max="10" width="18.109375" style="1" customWidth="1"/>
    <col min="11" max="26" width="14.77734375" style="1" customWidth="1"/>
    <col min="27" max="16384" width="8.88671875" style="1"/>
  </cols>
  <sheetData>
    <row r="1" spans="1:26" ht="14.4" customHeight="1" x14ac:dyDescent="0.3">
      <c r="G1" s="11" t="s">
        <v>12</v>
      </c>
      <c r="H1" s="11" t="s">
        <v>13</v>
      </c>
      <c r="I1" s="13" t="s">
        <v>27</v>
      </c>
      <c r="L1" s="12" t="s">
        <v>14</v>
      </c>
      <c r="M1" s="12" t="s">
        <v>15</v>
      </c>
      <c r="N1" s="10" t="s">
        <v>26</v>
      </c>
      <c r="O1" s="11" t="s">
        <v>9</v>
      </c>
      <c r="P1" s="12" t="s">
        <v>16</v>
      </c>
      <c r="Q1" s="11" t="s">
        <v>28</v>
      </c>
      <c r="R1" s="13" t="s">
        <v>29</v>
      </c>
      <c r="S1" s="13" t="s">
        <v>30</v>
      </c>
      <c r="T1" s="4"/>
      <c r="V1" s="4"/>
      <c r="W1" s="4"/>
      <c r="X1" s="4"/>
      <c r="Y1" s="4"/>
      <c r="Z1" s="4"/>
    </row>
    <row r="2" spans="1:26" x14ac:dyDescent="0.3">
      <c r="G2" s="11"/>
      <c r="H2" s="11"/>
      <c r="I2" s="13"/>
      <c r="L2" s="11"/>
      <c r="M2" s="11"/>
      <c r="N2" s="10"/>
      <c r="O2" s="11"/>
      <c r="P2" s="11"/>
      <c r="Q2" s="11"/>
      <c r="R2" s="10"/>
      <c r="S2" s="10"/>
      <c r="T2" s="4"/>
      <c r="V2" s="4"/>
      <c r="W2" s="4"/>
      <c r="X2" s="4"/>
      <c r="Y2" s="4"/>
      <c r="Z2" s="4"/>
    </row>
    <row r="3" spans="1:26" x14ac:dyDescent="0.3">
      <c r="G3" s="11"/>
      <c r="H3" s="11"/>
      <c r="I3" s="13"/>
      <c r="K3" s="5">
        <v>1</v>
      </c>
      <c r="L3" s="11"/>
      <c r="M3" s="11"/>
      <c r="N3" s="10"/>
      <c r="O3" s="11"/>
      <c r="P3" s="11"/>
      <c r="Q3" s="11"/>
      <c r="R3" s="10"/>
      <c r="S3" s="10"/>
      <c r="T3" s="4"/>
      <c r="V3" s="4"/>
      <c r="W3" s="4"/>
      <c r="X3" s="4"/>
      <c r="Y3" s="4"/>
      <c r="Z3" s="4"/>
    </row>
    <row r="4" spans="1:26" x14ac:dyDescent="0.3">
      <c r="G4" s="11"/>
      <c r="H4" s="11"/>
      <c r="I4" s="13"/>
      <c r="L4" s="11"/>
      <c r="M4" s="11"/>
      <c r="N4" s="10"/>
      <c r="O4" s="11"/>
      <c r="P4" s="11"/>
      <c r="Q4" s="11"/>
      <c r="R4" s="10"/>
      <c r="S4" s="10"/>
      <c r="T4" s="4"/>
      <c r="V4" s="4"/>
      <c r="W4" s="4"/>
      <c r="X4" s="4"/>
      <c r="Y4" s="4"/>
      <c r="Z4" s="4"/>
    </row>
    <row r="5" spans="1:26" x14ac:dyDescent="0.3">
      <c r="G5" s="11"/>
      <c r="H5" s="11"/>
      <c r="I5" s="13"/>
      <c r="K5" s="5">
        <v>2</v>
      </c>
      <c r="L5" s="11"/>
      <c r="M5" s="11"/>
      <c r="N5" s="10"/>
      <c r="O5" s="11"/>
      <c r="P5" s="11"/>
      <c r="Q5" s="11"/>
      <c r="R5" s="10"/>
      <c r="S5" s="10"/>
      <c r="T5" s="4"/>
      <c r="V5" s="4"/>
      <c r="W5" s="4"/>
      <c r="X5" s="4"/>
      <c r="Y5" s="4"/>
      <c r="Z5" s="4"/>
    </row>
    <row r="6" spans="1:26" x14ac:dyDescent="0.3">
      <c r="A6" s="1" t="s">
        <v>10</v>
      </c>
      <c r="B6" s="1" t="s">
        <v>8</v>
      </c>
      <c r="C6" s="1" t="s">
        <v>4</v>
      </c>
      <c r="D6" s="1" t="s">
        <v>5</v>
      </c>
      <c r="E6" s="1" t="s">
        <v>1</v>
      </c>
      <c r="F6" s="1" t="s">
        <v>2</v>
      </c>
      <c r="G6" s="11"/>
      <c r="H6" s="11"/>
      <c r="I6" s="13"/>
      <c r="J6" s="1" t="s">
        <v>3</v>
      </c>
      <c r="L6" s="11"/>
      <c r="M6" s="11"/>
      <c r="N6" s="10"/>
      <c r="O6" s="11"/>
      <c r="P6" s="11"/>
      <c r="Q6" s="11"/>
      <c r="R6" s="10"/>
      <c r="S6" s="10"/>
      <c r="T6" s="4"/>
      <c r="V6" s="4"/>
      <c r="W6" s="4"/>
      <c r="X6" s="4"/>
      <c r="Y6" s="4"/>
      <c r="Z6" s="4"/>
    </row>
    <row r="7" spans="1:26" x14ac:dyDescent="0.3">
      <c r="A7" s="1">
        <v>1</v>
      </c>
      <c r="B7" s="1">
        <v>55</v>
      </c>
      <c r="C7" s="1">
        <v>55</v>
      </c>
      <c r="D7" s="1">
        <f>55-6.5</f>
        <v>48.5</v>
      </c>
      <c r="E7" s="7">
        <v>19.923243007231545</v>
      </c>
      <c r="F7" s="1">
        <f>0.17*$A$7*(SQRT($A$9/10))*C7*D7/100</f>
        <v>25.652419807885575</v>
      </c>
      <c r="G7" s="2" t="str">
        <f>IF((E7/0.75)&gt;(F7/2), "need", "don’t need")</f>
        <v>need</v>
      </c>
      <c r="H7" s="2" t="str">
        <f>IF(((E7/0.75)&lt;=F7+0.66*SQRT($A$9)*(C7-2*6.5)*D7), "good", "small")</f>
        <v>good</v>
      </c>
      <c r="I7" s="13"/>
      <c r="J7" s="1">
        <f>E7/0.75-F7</f>
        <v>0.91190420175648512</v>
      </c>
      <c r="K7" s="2">
        <f>IF((J7&lt;=0.33*SQRT($A$9)*(C7-2*6.5)*D7), 1, 2)</f>
        <v>1</v>
      </c>
      <c r="L7" s="2">
        <f>IF((K7&gt;1.5), MIN(D7/4,30),MIN(D7/2,60))</f>
        <v>24.25</v>
      </c>
      <c r="M7" s="1">
        <f>0.35*420/340</f>
        <v>0.43235294117647061</v>
      </c>
      <c r="N7" s="1">
        <f>15.7/M7</f>
        <v>36.312925170068027</v>
      </c>
      <c r="O7" s="6">
        <v>1.6</v>
      </c>
      <c r="P7" s="1">
        <f t="shared" ref="P7:P18" si="0">MIN((D7/4),24,30,8*O7)</f>
        <v>12.125</v>
      </c>
      <c r="Q7" s="1">
        <f t="shared" ref="Q7:Q18" si="1">(157*340*D7)/(J7*10000)</f>
        <v>283.90372530505653</v>
      </c>
      <c r="R7" s="1">
        <v>10</v>
      </c>
      <c r="S7" s="1">
        <v>30</v>
      </c>
      <c r="T7" s="7" t="s">
        <v>19</v>
      </c>
      <c r="U7" s="10" t="s">
        <v>20</v>
      </c>
      <c r="X7" s="4"/>
      <c r="Y7" s="4"/>
      <c r="Z7" s="4"/>
    </row>
    <row r="8" spans="1:26" x14ac:dyDescent="0.3">
      <c r="A8" s="1" t="s">
        <v>0</v>
      </c>
      <c r="B8" s="3">
        <v>55</v>
      </c>
      <c r="C8" s="3">
        <v>55</v>
      </c>
      <c r="D8" s="3">
        <f t="shared" ref="D8:D18" si="2">55-6.5</f>
        <v>48.5</v>
      </c>
      <c r="E8" s="7">
        <v>23.187243007231544</v>
      </c>
      <c r="F8" s="3">
        <f t="shared" ref="F8:F18" si="3">0.17*$A$7*(SQRT($A$9/10))*C8*D8/100</f>
        <v>25.652419807885575</v>
      </c>
      <c r="G8" s="3" t="str">
        <f t="shared" ref="G8:G18" si="4">IF((E8/0.75)&gt;(F8/2), "need", "don’t need")</f>
        <v>need</v>
      </c>
      <c r="H8" s="3" t="str">
        <f t="shared" ref="H8:H18" si="5">IF(((E8/0.75)&lt;=F8+0.66*SQRT($A$9)*(C8-2*6.5)*D8), "good", "small")</f>
        <v>good</v>
      </c>
      <c r="I8" s="13"/>
      <c r="J8" s="3">
        <f t="shared" ref="J8:J18" si="6">E8/0.75-F8</f>
        <v>5.2639042017564819</v>
      </c>
      <c r="K8" s="3">
        <f t="shared" ref="K8:K18" si="7">IF((J8&lt;=0.33*SQRT($A$9)*(C8-2*6.5)*D8), 1, 2)</f>
        <v>1</v>
      </c>
      <c r="L8" s="3">
        <f t="shared" ref="L8:L18" si="8">IF((K8&gt;1.5), MIN(D8/4,30),MIN(D8/2,60))</f>
        <v>24.25</v>
      </c>
      <c r="M8" s="3">
        <f t="shared" ref="M8:M18" si="9">0.35*420/340</f>
        <v>0.43235294117647061</v>
      </c>
      <c r="N8" s="3">
        <f t="shared" ref="N8:N18" si="10">15.7/M8</f>
        <v>36.312925170068027</v>
      </c>
      <c r="O8" s="6">
        <v>1.6</v>
      </c>
      <c r="P8" s="3">
        <f t="shared" si="0"/>
        <v>12.125</v>
      </c>
      <c r="Q8" s="3">
        <f t="shared" si="1"/>
        <v>49.182695975662227</v>
      </c>
      <c r="R8" s="1">
        <v>10</v>
      </c>
      <c r="S8" s="1">
        <v>30</v>
      </c>
      <c r="T8" s="7" t="s">
        <v>21</v>
      </c>
      <c r="U8" s="10"/>
      <c r="X8" s="4"/>
      <c r="Y8" s="4"/>
      <c r="Z8" s="4"/>
    </row>
    <row r="9" spans="1:26" x14ac:dyDescent="0.3">
      <c r="A9" s="1">
        <v>320</v>
      </c>
      <c r="B9" s="3">
        <v>55</v>
      </c>
      <c r="C9" s="3">
        <v>55</v>
      </c>
      <c r="D9" s="3">
        <f t="shared" si="2"/>
        <v>48.5</v>
      </c>
      <c r="E9" s="7">
        <v>16.305134752353663</v>
      </c>
      <c r="F9" s="3">
        <f t="shared" si="3"/>
        <v>25.652419807885575</v>
      </c>
      <c r="G9" s="3" t="str">
        <f t="shared" si="4"/>
        <v>need</v>
      </c>
      <c r="H9" s="3" t="str">
        <f t="shared" si="5"/>
        <v>good</v>
      </c>
      <c r="I9" s="13"/>
      <c r="J9" s="3">
        <f t="shared" si="6"/>
        <v>-3.9122401380806906</v>
      </c>
      <c r="K9" s="3">
        <f t="shared" si="7"/>
        <v>1</v>
      </c>
      <c r="L9" s="3">
        <f t="shared" si="8"/>
        <v>24.25</v>
      </c>
      <c r="M9" s="3">
        <f t="shared" si="9"/>
        <v>0.43235294117647061</v>
      </c>
      <c r="N9" s="3">
        <f t="shared" si="10"/>
        <v>36.312925170068027</v>
      </c>
      <c r="O9" s="6">
        <v>1.6</v>
      </c>
      <c r="P9" s="3">
        <f t="shared" si="0"/>
        <v>12.125</v>
      </c>
      <c r="Q9" s="3">
        <f t="shared" si="1"/>
        <v>-66.175130069344505</v>
      </c>
      <c r="R9" s="3">
        <v>10</v>
      </c>
      <c r="S9" s="1">
        <v>30</v>
      </c>
      <c r="T9" s="7" t="s">
        <v>22</v>
      </c>
      <c r="U9" s="10"/>
      <c r="X9" s="4"/>
      <c r="Y9" s="4"/>
      <c r="Z9" s="4"/>
    </row>
    <row r="10" spans="1:26" x14ac:dyDescent="0.3">
      <c r="B10" s="3">
        <v>55</v>
      </c>
      <c r="C10" s="3">
        <v>55</v>
      </c>
      <c r="D10" s="3">
        <f t="shared" si="2"/>
        <v>48.5</v>
      </c>
      <c r="E10" s="7">
        <v>22.944243007231545</v>
      </c>
      <c r="F10" s="3">
        <f t="shared" si="3"/>
        <v>25.652419807885575</v>
      </c>
      <c r="G10" s="3" t="str">
        <f t="shared" si="4"/>
        <v>need</v>
      </c>
      <c r="H10" s="3" t="str">
        <f t="shared" si="5"/>
        <v>good</v>
      </c>
      <c r="I10" s="13"/>
      <c r="J10" s="3">
        <f t="shared" si="6"/>
        <v>4.9399042017564838</v>
      </c>
      <c r="K10" s="3">
        <f t="shared" si="7"/>
        <v>1</v>
      </c>
      <c r="L10" s="3">
        <f t="shared" si="8"/>
        <v>24.25</v>
      </c>
      <c r="M10" s="3">
        <f t="shared" si="9"/>
        <v>0.43235294117647061</v>
      </c>
      <c r="N10" s="3">
        <f t="shared" si="10"/>
        <v>36.312925170068027</v>
      </c>
      <c r="O10" s="6">
        <v>2</v>
      </c>
      <c r="P10" s="3">
        <f t="shared" si="0"/>
        <v>12.125</v>
      </c>
      <c r="Q10" s="3">
        <f t="shared" si="1"/>
        <v>52.408506203003959</v>
      </c>
      <c r="R10" s="3">
        <v>10</v>
      </c>
      <c r="S10" s="1">
        <v>30</v>
      </c>
      <c r="T10" s="7" t="s">
        <v>19</v>
      </c>
      <c r="U10" s="10" t="s">
        <v>23</v>
      </c>
      <c r="X10" s="4"/>
      <c r="Y10" s="4"/>
      <c r="Z10" s="4"/>
    </row>
    <row r="11" spans="1:26" x14ac:dyDescent="0.3">
      <c r="A11" s="1">
        <v>0.75</v>
      </c>
      <c r="B11" s="3">
        <v>55</v>
      </c>
      <c r="C11" s="3">
        <v>55</v>
      </c>
      <c r="D11" s="3">
        <f t="shared" si="2"/>
        <v>48.5</v>
      </c>
      <c r="E11" s="7">
        <v>29.230243007231543</v>
      </c>
      <c r="F11" s="3">
        <f t="shared" si="3"/>
        <v>25.652419807885575</v>
      </c>
      <c r="G11" s="3" t="str">
        <f t="shared" si="4"/>
        <v>need</v>
      </c>
      <c r="H11" s="3" t="str">
        <f t="shared" si="5"/>
        <v>good</v>
      </c>
      <c r="I11" s="13"/>
      <c r="J11" s="3">
        <f t="shared" si="6"/>
        <v>13.321237535089818</v>
      </c>
      <c r="K11" s="3">
        <f t="shared" si="7"/>
        <v>1</v>
      </c>
      <c r="L11" s="3">
        <f t="shared" si="8"/>
        <v>24.25</v>
      </c>
      <c r="M11" s="3">
        <f t="shared" si="9"/>
        <v>0.43235294117647061</v>
      </c>
      <c r="N11" s="3">
        <f t="shared" si="10"/>
        <v>36.312925170068027</v>
      </c>
      <c r="O11" s="6">
        <v>2</v>
      </c>
      <c r="P11" s="3">
        <f t="shared" si="0"/>
        <v>12.125</v>
      </c>
      <c r="Q11" s="3">
        <f t="shared" si="1"/>
        <v>19.434605780284542</v>
      </c>
      <c r="R11" s="3">
        <v>10</v>
      </c>
      <c r="S11" s="1">
        <v>15</v>
      </c>
      <c r="T11" s="7" t="s">
        <v>21</v>
      </c>
      <c r="U11" s="10"/>
    </row>
    <row r="12" spans="1:26" x14ac:dyDescent="0.3">
      <c r="A12" s="1" t="s">
        <v>6</v>
      </c>
      <c r="B12" s="3">
        <v>55</v>
      </c>
      <c r="C12" s="3">
        <v>55</v>
      </c>
      <c r="D12" s="3">
        <f t="shared" si="2"/>
        <v>48.5</v>
      </c>
      <c r="E12" s="7">
        <v>21.743134752353662</v>
      </c>
      <c r="F12" s="3">
        <f t="shared" si="3"/>
        <v>25.652419807885575</v>
      </c>
      <c r="G12" s="3" t="str">
        <f t="shared" si="4"/>
        <v>need</v>
      </c>
      <c r="H12" s="3" t="str">
        <f t="shared" si="5"/>
        <v>good</v>
      </c>
      <c r="I12" s="13"/>
      <c r="J12" s="3">
        <f t="shared" si="6"/>
        <v>3.3384265285859733</v>
      </c>
      <c r="K12" s="3">
        <f t="shared" si="7"/>
        <v>1</v>
      </c>
      <c r="L12" s="3">
        <f t="shared" si="8"/>
        <v>24.25</v>
      </c>
      <c r="M12" s="3">
        <f t="shared" si="9"/>
        <v>0.43235294117647061</v>
      </c>
      <c r="N12" s="3">
        <f t="shared" si="10"/>
        <v>36.312925170068027</v>
      </c>
      <c r="O12" s="6">
        <v>2</v>
      </c>
      <c r="P12" s="3">
        <f t="shared" si="0"/>
        <v>12.125</v>
      </c>
      <c r="Q12" s="3">
        <f t="shared" si="1"/>
        <v>77.549407717430554</v>
      </c>
      <c r="R12" s="3">
        <v>10</v>
      </c>
      <c r="S12" s="1">
        <v>30</v>
      </c>
      <c r="T12" s="7" t="s">
        <v>22</v>
      </c>
      <c r="U12" s="10"/>
    </row>
    <row r="13" spans="1:26" x14ac:dyDescent="0.3">
      <c r="A13" s="1">
        <v>3400</v>
      </c>
      <c r="B13" s="3">
        <v>55</v>
      </c>
      <c r="C13" s="3">
        <v>55</v>
      </c>
      <c r="D13" s="3">
        <f t="shared" si="2"/>
        <v>48.5</v>
      </c>
      <c r="E13" s="7">
        <v>24.768243007231547</v>
      </c>
      <c r="F13" s="3">
        <f t="shared" si="3"/>
        <v>25.652419807885575</v>
      </c>
      <c r="G13" s="3" t="str">
        <f t="shared" si="4"/>
        <v>need</v>
      </c>
      <c r="H13" s="3" t="str">
        <f t="shared" si="5"/>
        <v>good</v>
      </c>
      <c r="I13" s="13"/>
      <c r="J13" s="3">
        <f t="shared" si="6"/>
        <v>7.3719042017564895</v>
      </c>
      <c r="K13" s="3">
        <f t="shared" si="7"/>
        <v>1</v>
      </c>
      <c r="L13" s="3">
        <f t="shared" si="8"/>
        <v>24.25</v>
      </c>
      <c r="M13" s="3">
        <f t="shared" si="9"/>
        <v>0.43235294117647061</v>
      </c>
      <c r="N13" s="3">
        <f t="shared" si="10"/>
        <v>36.312925170068027</v>
      </c>
      <c r="O13" s="6">
        <v>2.5</v>
      </c>
      <c r="P13" s="3">
        <f t="shared" si="0"/>
        <v>12.125</v>
      </c>
      <c r="Q13" s="3">
        <f t="shared" si="1"/>
        <v>35.118877418172914</v>
      </c>
      <c r="R13" s="3">
        <v>10</v>
      </c>
      <c r="S13" s="1">
        <v>30</v>
      </c>
      <c r="T13" s="7" t="s">
        <v>19</v>
      </c>
      <c r="U13" s="10" t="s">
        <v>24</v>
      </c>
    </row>
    <row r="14" spans="1:26" x14ac:dyDescent="0.3">
      <c r="A14" s="1" t="s">
        <v>11</v>
      </c>
      <c r="B14" s="3">
        <v>55</v>
      </c>
      <c r="C14" s="3">
        <v>55</v>
      </c>
      <c r="D14" s="3">
        <f t="shared" si="2"/>
        <v>48.5</v>
      </c>
      <c r="E14" s="7">
        <v>32.878243007231546</v>
      </c>
      <c r="F14" s="3">
        <f t="shared" si="3"/>
        <v>25.652419807885575</v>
      </c>
      <c r="G14" s="3" t="str">
        <f t="shared" si="4"/>
        <v>need</v>
      </c>
      <c r="H14" s="3" t="str">
        <f t="shared" si="5"/>
        <v>good</v>
      </c>
      <c r="I14" s="13"/>
      <c r="J14" s="3">
        <f t="shared" si="6"/>
        <v>18.185237535089822</v>
      </c>
      <c r="K14" s="3">
        <f t="shared" si="7"/>
        <v>1</v>
      </c>
      <c r="L14" s="3">
        <f t="shared" si="8"/>
        <v>24.25</v>
      </c>
      <c r="M14" s="3">
        <f t="shared" si="9"/>
        <v>0.43235294117647061</v>
      </c>
      <c r="N14" s="3">
        <f t="shared" si="10"/>
        <v>36.312925170068027</v>
      </c>
      <c r="O14" s="6">
        <v>2.5</v>
      </c>
      <c r="P14" s="3">
        <f t="shared" si="0"/>
        <v>12.125</v>
      </c>
      <c r="Q14" s="3">
        <f t="shared" si="1"/>
        <v>14.236437632472271</v>
      </c>
      <c r="R14" s="3">
        <v>10</v>
      </c>
      <c r="S14" s="1">
        <v>10</v>
      </c>
      <c r="T14" s="7" t="s">
        <v>21</v>
      </c>
      <c r="U14" s="10"/>
    </row>
    <row r="15" spans="1:26" x14ac:dyDescent="0.3">
      <c r="A15" s="1" t="s">
        <v>7</v>
      </c>
      <c r="B15" s="3">
        <v>55</v>
      </c>
      <c r="C15" s="3">
        <v>55</v>
      </c>
      <c r="D15" s="3">
        <f t="shared" si="2"/>
        <v>48.5</v>
      </c>
      <c r="E15" s="7">
        <v>25.02713475235366</v>
      </c>
      <c r="F15" s="3">
        <f t="shared" si="3"/>
        <v>25.652419807885575</v>
      </c>
      <c r="G15" s="3" t="str">
        <f t="shared" si="4"/>
        <v>need</v>
      </c>
      <c r="H15" s="3" t="str">
        <f t="shared" si="5"/>
        <v>good</v>
      </c>
      <c r="I15" s="13"/>
      <c r="J15" s="3">
        <f t="shared" si="6"/>
        <v>7.7170931952526409</v>
      </c>
      <c r="K15" s="3">
        <f t="shared" si="7"/>
        <v>1</v>
      </c>
      <c r="L15" s="3">
        <f t="shared" si="8"/>
        <v>24.25</v>
      </c>
      <c r="M15" s="3">
        <f t="shared" si="9"/>
        <v>0.43235294117647061</v>
      </c>
      <c r="N15" s="3">
        <f t="shared" si="10"/>
        <v>36.312925170068027</v>
      </c>
      <c r="O15" s="6">
        <v>2.5</v>
      </c>
      <c r="P15" s="3">
        <f t="shared" si="0"/>
        <v>12.125</v>
      </c>
      <c r="Q15" s="3">
        <f t="shared" si="1"/>
        <v>33.547994490887369</v>
      </c>
      <c r="R15" s="3">
        <v>10</v>
      </c>
      <c r="S15" s="1">
        <v>30</v>
      </c>
      <c r="T15" s="7" t="s">
        <v>22</v>
      </c>
      <c r="U15" s="10"/>
    </row>
    <row r="16" spans="1:26" x14ac:dyDescent="0.3">
      <c r="A16" s="1" t="s">
        <v>17</v>
      </c>
      <c r="B16" s="3">
        <v>55</v>
      </c>
      <c r="C16" s="3">
        <v>55</v>
      </c>
      <c r="D16" s="3">
        <f t="shared" si="2"/>
        <v>48.5</v>
      </c>
      <c r="E16" s="7">
        <v>25.443243007231544</v>
      </c>
      <c r="F16" s="3">
        <f t="shared" si="3"/>
        <v>25.652419807885575</v>
      </c>
      <c r="G16" s="3" t="str">
        <f t="shared" si="4"/>
        <v>need</v>
      </c>
      <c r="H16" s="3" t="str">
        <f t="shared" si="5"/>
        <v>good</v>
      </c>
      <c r="I16" s="13"/>
      <c r="J16" s="3">
        <f t="shared" si="6"/>
        <v>8.271904201756481</v>
      </c>
      <c r="K16" s="3">
        <f t="shared" si="7"/>
        <v>1</v>
      </c>
      <c r="L16" s="3">
        <f t="shared" si="8"/>
        <v>24.25</v>
      </c>
      <c r="M16" s="3">
        <f t="shared" si="9"/>
        <v>0.43235294117647061</v>
      </c>
      <c r="N16" s="3">
        <f t="shared" si="10"/>
        <v>36.312925170068027</v>
      </c>
      <c r="O16" s="6">
        <v>2.5</v>
      </c>
      <c r="P16" s="3">
        <f t="shared" si="0"/>
        <v>12.125</v>
      </c>
      <c r="Q16" s="3">
        <f t="shared" si="1"/>
        <v>31.297872132637355</v>
      </c>
      <c r="R16" s="3">
        <v>10</v>
      </c>
      <c r="S16" s="1">
        <v>30</v>
      </c>
      <c r="T16" s="7" t="s">
        <v>19</v>
      </c>
      <c r="U16" s="10" t="s">
        <v>25</v>
      </c>
    </row>
    <row r="17" spans="1:21" x14ac:dyDescent="0.3">
      <c r="A17" s="1" t="s">
        <v>18</v>
      </c>
      <c r="B17" s="3">
        <v>55</v>
      </c>
      <c r="C17" s="3">
        <v>55</v>
      </c>
      <c r="D17" s="3">
        <f t="shared" si="2"/>
        <v>48.5</v>
      </c>
      <c r="E17" s="7">
        <v>34.228243007231541</v>
      </c>
      <c r="F17" s="3">
        <f t="shared" si="3"/>
        <v>25.652419807885575</v>
      </c>
      <c r="G17" s="3" t="str">
        <f t="shared" si="4"/>
        <v>need</v>
      </c>
      <c r="H17" s="3" t="str">
        <f t="shared" si="5"/>
        <v>good</v>
      </c>
      <c r="I17" s="13"/>
      <c r="J17" s="3">
        <f t="shared" si="6"/>
        <v>19.985237535089812</v>
      </c>
      <c r="K17" s="3">
        <f t="shared" si="7"/>
        <v>1</v>
      </c>
      <c r="L17" s="3">
        <f t="shared" si="8"/>
        <v>24.25</v>
      </c>
      <c r="M17" s="3">
        <f t="shared" si="9"/>
        <v>0.43235294117647061</v>
      </c>
      <c r="N17" s="3">
        <f t="shared" si="10"/>
        <v>36.312925170068027</v>
      </c>
      <c r="O17" s="6">
        <v>2.5</v>
      </c>
      <c r="P17" s="3">
        <f t="shared" si="0"/>
        <v>12.125</v>
      </c>
      <c r="Q17" s="3">
        <f t="shared" si="1"/>
        <v>12.954211804860419</v>
      </c>
      <c r="R17" s="3">
        <v>10</v>
      </c>
      <c r="S17" s="1">
        <v>10</v>
      </c>
      <c r="T17" s="7" t="s">
        <v>21</v>
      </c>
      <c r="U17" s="10"/>
    </row>
    <row r="18" spans="1:21" x14ac:dyDescent="0.3">
      <c r="B18" s="3">
        <v>55</v>
      </c>
      <c r="C18" s="3">
        <v>55</v>
      </c>
      <c r="D18" s="3">
        <f t="shared" si="2"/>
        <v>48.5</v>
      </c>
      <c r="E18" s="7">
        <v>26.242134752353664</v>
      </c>
      <c r="F18" s="3">
        <f t="shared" si="3"/>
        <v>25.652419807885575</v>
      </c>
      <c r="G18" s="3" t="str">
        <f t="shared" si="4"/>
        <v>need</v>
      </c>
      <c r="H18" s="3" t="str">
        <f t="shared" si="5"/>
        <v>good</v>
      </c>
      <c r="I18" s="13"/>
      <c r="J18" s="3">
        <f t="shared" si="6"/>
        <v>9.3370931952526455</v>
      </c>
      <c r="K18" s="3">
        <f t="shared" si="7"/>
        <v>1</v>
      </c>
      <c r="L18" s="3">
        <f t="shared" si="8"/>
        <v>24.25</v>
      </c>
      <c r="M18" s="3">
        <f t="shared" si="9"/>
        <v>0.43235294117647061</v>
      </c>
      <c r="N18" s="3">
        <f t="shared" si="10"/>
        <v>36.312925170068027</v>
      </c>
      <c r="O18" s="6">
        <v>2.5</v>
      </c>
      <c r="P18" s="3">
        <f t="shared" si="0"/>
        <v>12.125</v>
      </c>
      <c r="Q18" s="3">
        <f t="shared" si="1"/>
        <v>27.727365957065913</v>
      </c>
      <c r="R18" s="3">
        <v>10</v>
      </c>
      <c r="S18" s="1">
        <v>20</v>
      </c>
      <c r="T18" s="7" t="s">
        <v>22</v>
      </c>
      <c r="U18" s="10"/>
    </row>
  </sheetData>
  <mergeCells count="15">
    <mergeCell ref="U10:U12"/>
    <mergeCell ref="U13:U15"/>
    <mergeCell ref="U16:U18"/>
    <mergeCell ref="G1:G6"/>
    <mergeCell ref="H1:H6"/>
    <mergeCell ref="L1:L6"/>
    <mergeCell ref="M1:M6"/>
    <mergeCell ref="N1:N6"/>
    <mergeCell ref="P1:P6"/>
    <mergeCell ref="O1:O6"/>
    <mergeCell ref="U7:U9"/>
    <mergeCell ref="I1:I18"/>
    <mergeCell ref="Q1:Q6"/>
    <mergeCell ref="R1:R6"/>
    <mergeCell ref="S1:S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03EF-CB32-4E4C-A93B-527D1B5D54F4}">
  <dimension ref="A1:U18"/>
  <sheetViews>
    <sheetView tabSelected="1" topLeftCell="D1" workbookViewId="0">
      <selection activeCell="S14" sqref="S14"/>
    </sheetView>
  </sheetViews>
  <sheetFormatPr defaultRowHeight="14.4" x14ac:dyDescent="0.3"/>
  <cols>
    <col min="7" max="7" width="14.77734375" customWidth="1"/>
    <col min="8" max="8" width="18.33203125" customWidth="1"/>
    <col min="9" max="9" width="12.21875" customWidth="1"/>
    <col min="10" max="10" width="19.21875" customWidth="1"/>
    <col min="11" max="11" width="14.5546875" customWidth="1"/>
    <col min="13" max="13" width="13.44140625" customWidth="1"/>
    <col min="14" max="14" width="12.77734375" customWidth="1"/>
  </cols>
  <sheetData>
    <row r="1" spans="1:21" x14ac:dyDescent="0.3">
      <c r="A1" s="9"/>
      <c r="B1" s="9"/>
      <c r="C1" s="9"/>
      <c r="D1" s="9"/>
      <c r="E1" s="9"/>
      <c r="F1" s="9"/>
      <c r="G1" s="11" t="s">
        <v>12</v>
      </c>
      <c r="H1" s="11" t="s">
        <v>13</v>
      </c>
      <c r="I1" s="13" t="s">
        <v>27</v>
      </c>
      <c r="J1" s="9"/>
      <c r="K1" s="9"/>
      <c r="L1" s="12" t="s">
        <v>14</v>
      </c>
      <c r="M1" s="12" t="s">
        <v>15</v>
      </c>
      <c r="N1" s="10" t="s">
        <v>26</v>
      </c>
      <c r="O1" s="11" t="s">
        <v>9</v>
      </c>
      <c r="P1" s="12" t="s">
        <v>16</v>
      </c>
      <c r="Q1" s="11" t="s">
        <v>28</v>
      </c>
      <c r="R1" s="13" t="s">
        <v>29</v>
      </c>
      <c r="S1" s="13" t="s">
        <v>30</v>
      </c>
      <c r="T1" s="4"/>
      <c r="U1" s="9"/>
    </row>
    <row r="2" spans="1:21" x14ac:dyDescent="0.3">
      <c r="A2" s="9"/>
      <c r="B2" s="9"/>
      <c r="C2" s="9"/>
      <c r="D2" s="9"/>
      <c r="E2" s="9"/>
      <c r="F2" s="9"/>
      <c r="G2" s="11"/>
      <c r="H2" s="11"/>
      <c r="I2" s="13"/>
      <c r="J2" s="9"/>
      <c r="K2" s="9"/>
      <c r="L2" s="11"/>
      <c r="M2" s="11"/>
      <c r="N2" s="10"/>
      <c r="O2" s="11"/>
      <c r="P2" s="11"/>
      <c r="Q2" s="11"/>
      <c r="R2" s="10"/>
      <c r="S2" s="10"/>
      <c r="T2" s="4"/>
      <c r="U2" s="9"/>
    </row>
    <row r="3" spans="1:21" x14ac:dyDescent="0.3">
      <c r="A3" s="9"/>
      <c r="B3" s="9"/>
      <c r="C3" s="9"/>
      <c r="D3" s="9"/>
      <c r="E3" s="9"/>
      <c r="F3" s="9"/>
      <c r="G3" s="11"/>
      <c r="H3" s="11"/>
      <c r="I3" s="13"/>
      <c r="J3" s="9"/>
      <c r="K3" s="5">
        <v>1</v>
      </c>
      <c r="L3" s="11"/>
      <c r="M3" s="11"/>
      <c r="N3" s="10"/>
      <c r="O3" s="11"/>
      <c r="P3" s="11"/>
      <c r="Q3" s="11"/>
      <c r="R3" s="10"/>
      <c r="S3" s="10"/>
      <c r="T3" s="4"/>
      <c r="U3" s="9"/>
    </row>
    <row r="4" spans="1:21" x14ac:dyDescent="0.3">
      <c r="A4" s="9"/>
      <c r="B4" s="9"/>
      <c r="C4" s="9"/>
      <c r="D4" s="9"/>
      <c r="E4" s="9"/>
      <c r="F4" s="9"/>
      <c r="G4" s="11"/>
      <c r="H4" s="11"/>
      <c r="I4" s="13"/>
      <c r="J4" s="9"/>
      <c r="K4" s="9"/>
      <c r="L4" s="11"/>
      <c r="M4" s="11"/>
      <c r="N4" s="10"/>
      <c r="O4" s="11"/>
      <c r="P4" s="11"/>
      <c r="Q4" s="11"/>
      <c r="R4" s="10"/>
      <c r="S4" s="10"/>
      <c r="T4" s="4"/>
      <c r="U4" s="9"/>
    </row>
    <row r="5" spans="1:21" x14ac:dyDescent="0.3">
      <c r="A5" s="9"/>
      <c r="B5" s="9"/>
      <c r="C5" s="9"/>
      <c r="D5" s="9"/>
      <c r="E5" s="9"/>
      <c r="F5" s="9"/>
      <c r="G5" s="11"/>
      <c r="H5" s="11"/>
      <c r="I5" s="13"/>
      <c r="J5" s="9"/>
      <c r="K5" s="5">
        <v>2</v>
      </c>
      <c r="L5" s="11"/>
      <c r="M5" s="11"/>
      <c r="N5" s="10"/>
      <c r="O5" s="11"/>
      <c r="P5" s="11"/>
      <c r="Q5" s="11"/>
      <c r="R5" s="10"/>
      <c r="S5" s="10"/>
      <c r="T5" s="4"/>
      <c r="U5" s="9"/>
    </row>
    <row r="6" spans="1:21" x14ac:dyDescent="0.3">
      <c r="A6" s="9" t="s">
        <v>10</v>
      </c>
      <c r="B6" s="9" t="s">
        <v>8</v>
      </c>
      <c r="C6" s="9" t="s">
        <v>4</v>
      </c>
      <c r="D6" s="9" t="s">
        <v>5</v>
      </c>
      <c r="E6" s="9" t="s">
        <v>1</v>
      </c>
      <c r="F6" s="9" t="s">
        <v>2</v>
      </c>
      <c r="G6" s="11"/>
      <c r="H6" s="11"/>
      <c r="I6" s="13"/>
      <c r="J6" s="9" t="s">
        <v>3</v>
      </c>
      <c r="K6" s="9"/>
      <c r="L6" s="11"/>
      <c r="M6" s="11"/>
      <c r="N6" s="10"/>
      <c r="O6" s="11"/>
      <c r="P6" s="11"/>
      <c r="Q6" s="11"/>
      <c r="R6" s="10"/>
      <c r="S6" s="10"/>
      <c r="T6" s="4"/>
      <c r="U6" s="9"/>
    </row>
    <row r="7" spans="1:21" x14ac:dyDescent="0.3">
      <c r="A7" s="9">
        <v>1</v>
      </c>
      <c r="B7" s="9">
        <v>55</v>
      </c>
      <c r="C7" s="9">
        <v>55</v>
      </c>
      <c r="D7" s="9">
        <f>55-6.5</f>
        <v>48.5</v>
      </c>
      <c r="E7" s="7">
        <v>19.398243007231546</v>
      </c>
      <c r="F7" s="9">
        <f>0.17*$A$7*(SQRT($A$9/10))*C7*D7/100</f>
        <v>25.652419807885575</v>
      </c>
      <c r="G7" s="9" t="str">
        <f>IF((E7/0.75)&gt;(F7/2), "need", "don’t need")</f>
        <v>need</v>
      </c>
      <c r="H7" s="9" t="str">
        <f>IF(((E7/0.75)&lt;=F7+0.66*SQRT($A$9)*(C7-2*6.5)*D7), "good", "small")</f>
        <v>good</v>
      </c>
      <c r="I7" s="13"/>
      <c r="J7" s="9">
        <f>E7/0.75-F7</f>
        <v>0.21190420175648583</v>
      </c>
      <c r="K7" s="9">
        <f>IF((J7&lt;=0.33*SQRT($A$9)*(C7-2*6.5)*D7), 1, 2)</f>
        <v>1</v>
      </c>
      <c r="L7" s="9">
        <f>IF((K7&gt;1.5), MIN(D7/4,30),MIN(D7/2,60))</f>
        <v>24.25</v>
      </c>
      <c r="M7" s="9">
        <f>0.35*420/340</f>
        <v>0.43235294117647061</v>
      </c>
      <c r="N7" s="9">
        <f>15.7/M7</f>
        <v>36.312925170068027</v>
      </c>
      <c r="O7" s="8">
        <v>1.6</v>
      </c>
      <c r="P7" s="9">
        <f t="shared" ref="P7:P18" si="0">MIN((D7/4),24,30,8*O7)</f>
        <v>12.125</v>
      </c>
      <c r="Q7" s="9">
        <f t="shared" ref="Q7:Q18" si="1">(157*340*D7)/(J7*10000)</f>
        <v>1221.745476748556</v>
      </c>
      <c r="R7" s="9">
        <v>10</v>
      </c>
      <c r="S7" s="9">
        <v>30</v>
      </c>
      <c r="T7" s="7" t="s">
        <v>31</v>
      </c>
      <c r="U7" s="10" t="s">
        <v>20</v>
      </c>
    </row>
    <row r="8" spans="1:21" x14ac:dyDescent="0.3">
      <c r="A8" s="9" t="s">
        <v>0</v>
      </c>
      <c r="B8" s="9">
        <v>55</v>
      </c>
      <c r="C8" s="9">
        <v>55</v>
      </c>
      <c r="D8" s="9">
        <f t="shared" ref="D8:D18" si="2">55-6.5</f>
        <v>48.5</v>
      </c>
      <c r="E8" s="7">
        <v>22.387243007231547</v>
      </c>
      <c r="F8" s="9">
        <f t="shared" ref="F8:F18" si="3">0.17*$A$7*(SQRT($A$9/10))*C8*D8/100</f>
        <v>25.652419807885575</v>
      </c>
      <c r="G8" s="9" t="str">
        <f t="shared" ref="G8:G18" si="4">IF((E8/0.75)&gt;(F8/2), "need", "don’t need")</f>
        <v>need</v>
      </c>
      <c r="H8" s="9" t="str">
        <f t="shared" ref="H8:H18" si="5">IF(((E8/0.75)&lt;=F8+0.66*SQRT($A$9)*(C8-2*6.5)*D8), "good", "small")</f>
        <v>good</v>
      </c>
      <c r="I8" s="13"/>
      <c r="J8" s="9">
        <f t="shared" ref="J8:J18" si="6">E8/0.75-F8</f>
        <v>4.197237535089819</v>
      </c>
      <c r="K8" s="9">
        <f t="shared" ref="K8:K18" si="7">IF((J8&lt;=0.33*SQRT($A$9)*(C8-2*6.5)*D8), 1, 2)</f>
        <v>1</v>
      </c>
      <c r="L8" s="9">
        <f t="shared" ref="L8:L18" si="8">IF((K8&gt;1.5), MIN(D8/4,30),MIN(D8/2,60))</f>
        <v>24.25</v>
      </c>
      <c r="M8" s="9">
        <f t="shared" ref="M8:M18" si="9">0.35*420/340</f>
        <v>0.43235294117647061</v>
      </c>
      <c r="N8" s="9">
        <f t="shared" ref="N8:N18" si="10">15.7/M8</f>
        <v>36.312925170068027</v>
      </c>
      <c r="O8" s="8">
        <v>1.6</v>
      </c>
      <c r="P8" s="9">
        <f t="shared" si="0"/>
        <v>12.125</v>
      </c>
      <c r="Q8" s="9">
        <f t="shared" si="1"/>
        <v>61.681760404456071</v>
      </c>
      <c r="R8" s="9">
        <v>10</v>
      </c>
      <c r="S8" s="9">
        <v>30</v>
      </c>
      <c r="T8" s="7" t="s">
        <v>32</v>
      </c>
      <c r="U8" s="10"/>
    </row>
    <row r="9" spans="1:21" x14ac:dyDescent="0.3">
      <c r="A9" s="9">
        <v>320</v>
      </c>
      <c r="B9" s="9">
        <v>55</v>
      </c>
      <c r="C9" s="9">
        <v>55</v>
      </c>
      <c r="D9" s="9">
        <f t="shared" si="2"/>
        <v>48.5</v>
      </c>
      <c r="E9" s="7">
        <v>16.158134752353661</v>
      </c>
      <c r="F9" s="9">
        <f t="shared" si="3"/>
        <v>25.652419807885575</v>
      </c>
      <c r="G9" s="9" t="str">
        <f t="shared" si="4"/>
        <v>need</v>
      </c>
      <c r="H9" s="9" t="str">
        <f t="shared" si="5"/>
        <v>good</v>
      </c>
      <c r="I9" s="13"/>
      <c r="J9" s="9">
        <f t="shared" si="6"/>
        <v>-4.1082401380806957</v>
      </c>
      <c r="K9" s="9">
        <f t="shared" si="7"/>
        <v>1</v>
      </c>
      <c r="L9" s="9">
        <f t="shared" si="8"/>
        <v>24.25</v>
      </c>
      <c r="M9" s="9">
        <f t="shared" si="9"/>
        <v>0.43235294117647061</v>
      </c>
      <c r="N9" s="9">
        <f t="shared" si="10"/>
        <v>36.312925170068027</v>
      </c>
      <c r="O9" s="8">
        <v>1.6</v>
      </c>
      <c r="P9" s="9">
        <f t="shared" si="0"/>
        <v>12.125</v>
      </c>
      <c r="Q9" s="9">
        <f t="shared" si="1"/>
        <v>-63.017981251931069</v>
      </c>
      <c r="R9" s="9">
        <v>10</v>
      </c>
      <c r="S9" s="9">
        <v>30</v>
      </c>
      <c r="T9" s="7" t="s">
        <v>33</v>
      </c>
      <c r="U9" s="10"/>
    </row>
    <row r="10" spans="1:21" x14ac:dyDescent="0.3">
      <c r="A10" s="9"/>
      <c r="B10" s="9">
        <v>55</v>
      </c>
      <c r="C10" s="9">
        <v>55</v>
      </c>
      <c r="D10" s="9">
        <f t="shared" si="2"/>
        <v>48.5</v>
      </c>
      <c r="E10" s="7">
        <v>21.707243007231547</v>
      </c>
      <c r="F10" s="9">
        <f t="shared" si="3"/>
        <v>25.652419807885575</v>
      </c>
      <c r="G10" s="9" t="str">
        <f t="shared" si="4"/>
        <v>need</v>
      </c>
      <c r="H10" s="9" t="str">
        <f t="shared" si="5"/>
        <v>good</v>
      </c>
      <c r="I10" s="13"/>
      <c r="J10" s="9">
        <f t="shared" si="6"/>
        <v>3.2905708684231527</v>
      </c>
      <c r="K10" s="9">
        <f t="shared" si="7"/>
        <v>1</v>
      </c>
      <c r="L10" s="9">
        <f t="shared" si="8"/>
        <v>24.25</v>
      </c>
      <c r="M10" s="9">
        <f t="shared" si="9"/>
        <v>0.43235294117647061</v>
      </c>
      <c r="N10" s="9">
        <f t="shared" si="10"/>
        <v>36.312925170068027</v>
      </c>
      <c r="O10" s="8">
        <v>2</v>
      </c>
      <c r="P10" s="9">
        <f t="shared" si="0"/>
        <v>12.125</v>
      </c>
      <c r="Q10" s="9">
        <f t="shared" si="1"/>
        <v>78.677229682052698</v>
      </c>
      <c r="R10" s="9">
        <v>10</v>
      </c>
      <c r="S10" s="9">
        <v>30</v>
      </c>
      <c r="T10" s="7" t="s">
        <v>31</v>
      </c>
      <c r="U10" s="10" t="s">
        <v>23</v>
      </c>
    </row>
    <row r="11" spans="1:21" x14ac:dyDescent="0.3">
      <c r="A11" s="9">
        <v>0.75</v>
      </c>
      <c r="B11" s="9">
        <v>55</v>
      </c>
      <c r="C11" s="9">
        <v>55</v>
      </c>
      <c r="D11" s="9">
        <f t="shared" si="2"/>
        <v>48.5</v>
      </c>
      <c r="E11" s="7">
        <v>27.214243007231545</v>
      </c>
      <c r="F11" s="9">
        <f t="shared" si="3"/>
        <v>25.652419807885575</v>
      </c>
      <c r="G11" s="9" t="str">
        <f t="shared" si="4"/>
        <v>need</v>
      </c>
      <c r="H11" s="9" t="str">
        <f t="shared" si="5"/>
        <v>good</v>
      </c>
      <c r="I11" s="13"/>
      <c r="J11" s="9">
        <f t="shared" si="6"/>
        <v>10.633237535089815</v>
      </c>
      <c r="K11" s="9">
        <f t="shared" si="7"/>
        <v>1</v>
      </c>
      <c r="L11" s="9">
        <f t="shared" si="8"/>
        <v>24.25</v>
      </c>
      <c r="M11" s="9">
        <f t="shared" si="9"/>
        <v>0.43235294117647061</v>
      </c>
      <c r="N11" s="9">
        <f t="shared" si="10"/>
        <v>36.312925170068027</v>
      </c>
      <c r="O11" s="8">
        <v>2</v>
      </c>
      <c r="P11" s="9">
        <f t="shared" si="0"/>
        <v>12.125</v>
      </c>
      <c r="Q11" s="9">
        <f t="shared" si="1"/>
        <v>24.347523427897656</v>
      </c>
      <c r="R11" s="9">
        <v>10</v>
      </c>
      <c r="S11" s="9">
        <v>20</v>
      </c>
      <c r="T11" s="7" t="s">
        <v>32</v>
      </c>
      <c r="U11" s="10"/>
    </row>
    <row r="12" spans="1:21" x14ac:dyDescent="0.3">
      <c r="A12" s="9" t="s">
        <v>6</v>
      </c>
      <c r="B12" s="9">
        <v>55</v>
      </c>
      <c r="C12" s="9">
        <v>55</v>
      </c>
      <c r="D12" s="9">
        <f t="shared" si="2"/>
        <v>48.5</v>
      </c>
      <c r="E12" s="7">
        <v>20.985134752353662</v>
      </c>
      <c r="F12" s="9">
        <f t="shared" si="3"/>
        <v>25.652419807885575</v>
      </c>
      <c r="G12" s="9" t="str">
        <f t="shared" si="4"/>
        <v>need</v>
      </c>
      <c r="H12" s="9" t="str">
        <f t="shared" si="5"/>
        <v>good</v>
      </c>
      <c r="I12" s="13"/>
      <c r="J12" s="9">
        <f t="shared" si="6"/>
        <v>2.3277598619193078</v>
      </c>
      <c r="K12" s="9">
        <f t="shared" si="7"/>
        <v>1</v>
      </c>
      <c r="L12" s="9">
        <f t="shared" si="8"/>
        <v>24.25</v>
      </c>
      <c r="M12" s="9">
        <f t="shared" si="9"/>
        <v>0.43235294117647061</v>
      </c>
      <c r="N12" s="9">
        <f t="shared" si="10"/>
        <v>36.312925170068027</v>
      </c>
      <c r="O12" s="8">
        <v>2</v>
      </c>
      <c r="P12" s="9">
        <f t="shared" si="0"/>
        <v>12.125</v>
      </c>
      <c r="Q12" s="9">
        <f t="shared" si="1"/>
        <v>111.21980588948507</v>
      </c>
      <c r="R12" s="9">
        <v>10</v>
      </c>
      <c r="S12" s="9">
        <v>30</v>
      </c>
      <c r="T12" s="7" t="s">
        <v>33</v>
      </c>
      <c r="U12" s="10"/>
    </row>
    <row r="13" spans="1:21" x14ac:dyDescent="0.3">
      <c r="A13" s="9">
        <v>3400</v>
      </c>
      <c r="B13" s="9">
        <v>55</v>
      </c>
      <c r="C13" s="9">
        <v>55</v>
      </c>
      <c r="D13" s="9">
        <f t="shared" si="2"/>
        <v>48.5</v>
      </c>
      <c r="E13" s="7">
        <v>22.791243007231543</v>
      </c>
      <c r="F13" s="9">
        <f t="shared" si="3"/>
        <v>25.652419807885575</v>
      </c>
      <c r="G13" s="9" t="str">
        <f t="shared" si="4"/>
        <v>need</v>
      </c>
      <c r="H13" s="9" t="str">
        <f t="shared" si="5"/>
        <v>good</v>
      </c>
      <c r="I13" s="13"/>
      <c r="J13" s="9">
        <f t="shared" si="6"/>
        <v>4.7359042017564832</v>
      </c>
      <c r="K13" s="9">
        <f t="shared" si="7"/>
        <v>1</v>
      </c>
      <c r="L13" s="9">
        <f t="shared" si="8"/>
        <v>24.25</v>
      </c>
      <c r="M13" s="9">
        <f t="shared" si="9"/>
        <v>0.43235294117647061</v>
      </c>
      <c r="N13" s="9">
        <f t="shared" si="10"/>
        <v>36.312925170068027</v>
      </c>
      <c r="O13" s="8">
        <v>2.5</v>
      </c>
      <c r="P13" s="9">
        <f t="shared" si="0"/>
        <v>12.125</v>
      </c>
      <c r="Q13" s="9">
        <f t="shared" si="1"/>
        <v>54.66601286064445</v>
      </c>
      <c r="R13" s="9">
        <v>10</v>
      </c>
      <c r="S13" s="9">
        <v>30</v>
      </c>
      <c r="T13" s="7" t="s">
        <v>31</v>
      </c>
      <c r="U13" s="10" t="s">
        <v>24</v>
      </c>
    </row>
    <row r="14" spans="1:21" x14ac:dyDescent="0.3">
      <c r="A14" s="9" t="s">
        <v>11</v>
      </c>
      <c r="B14" s="9">
        <v>55</v>
      </c>
      <c r="C14" s="9">
        <v>55</v>
      </c>
      <c r="D14" s="9">
        <f t="shared" si="2"/>
        <v>48.5</v>
      </c>
      <c r="E14" s="7">
        <v>29.480243007231543</v>
      </c>
      <c r="F14" s="9">
        <f t="shared" si="3"/>
        <v>25.652419807885575</v>
      </c>
      <c r="G14" s="9" t="str">
        <f t="shared" si="4"/>
        <v>need</v>
      </c>
      <c r="H14" s="9" t="str">
        <f t="shared" si="5"/>
        <v>good</v>
      </c>
      <c r="I14" s="13"/>
      <c r="J14" s="9">
        <f t="shared" si="6"/>
        <v>13.654570868423146</v>
      </c>
      <c r="K14" s="9">
        <f t="shared" si="7"/>
        <v>1</v>
      </c>
      <c r="L14" s="9">
        <f t="shared" si="8"/>
        <v>24.25</v>
      </c>
      <c r="M14" s="9">
        <f t="shared" si="9"/>
        <v>0.43235294117647061</v>
      </c>
      <c r="N14" s="9">
        <f t="shared" si="10"/>
        <v>36.312925170068027</v>
      </c>
      <c r="O14" s="8">
        <v>2.5</v>
      </c>
      <c r="P14" s="9">
        <f t="shared" si="0"/>
        <v>12.125</v>
      </c>
      <c r="Q14" s="9">
        <f t="shared" si="1"/>
        <v>18.960171102755233</v>
      </c>
      <c r="R14" s="9">
        <v>10</v>
      </c>
      <c r="S14" s="9">
        <v>10</v>
      </c>
      <c r="T14" s="7" t="s">
        <v>32</v>
      </c>
      <c r="U14" s="10"/>
    </row>
    <row r="15" spans="1:21" x14ac:dyDescent="0.3">
      <c r="A15" s="9" t="s">
        <v>7</v>
      </c>
      <c r="B15" s="9">
        <v>55</v>
      </c>
      <c r="C15" s="9">
        <v>55</v>
      </c>
      <c r="D15" s="9">
        <f t="shared" si="2"/>
        <v>48.5</v>
      </c>
      <c r="E15" s="7">
        <v>23.251134752353664</v>
      </c>
      <c r="F15" s="9">
        <f t="shared" si="3"/>
        <v>25.652419807885575</v>
      </c>
      <c r="G15" s="9" t="str">
        <f t="shared" si="4"/>
        <v>need</v>
      </c>
      <c r="H15" s="9" t="str">
        <f t="shared" si="5"/>
        <v>good</v>
      </c>
      <c r="I15" s="13"/>
      <c r="J15" s="9">
        <f t="shared" si="6"/>
        <v>5.3490931952526424</v>
      </c>
      <c r="K15" s="9">
        <f t="shared" si="7"/>
        <v>1</v>
      </c>
      <c r="L15" s="9">
        <f t="shared" si="8"/>
        <v>24.25</v>
      </c>
      <c r="M15" s="9">
        <f t="shared" si="9"/>
        <v>0.43235294117647061</v>
      </c>
      <c r="N15" s="9">
        <f t="shared" si="10"/>
        <v>36.312925170068027</v>
      </c>
      <c r="O15" s="8">
        <v>2.5</v>
      </c>
      <c r="P15" s="9">
        <f t="shared" si="0"/>
        <v>12.125</v>
      </c>
      <c r="Q15" s="9">
        <f t="shared" si="1"/>
        <v>48.399418471483983</v>
      </c>
      <c r="R15" s="9">
        <v>10</v>
      </c>
      <c r="S15" s="9">
        <v>30</v>
      </c>
      <c r="T15" s="7" t="s">
        <v>33</v>
      </c>
      <c r="U15" s="10"/>
    </row>
    <row r="16" spans="1:21" x14ac:dyDescent="0.3">
      <c r="A16" s="9" t="s">
        <v>17</v>
      </c>
      <c r="B16" s="9">
        <v>55</v>
      </c>
      <c r="C16" s="9">
        <v>55</v>
      </c>
      <c r="D16" s="9">
        <f t="shared" si="2"/>
        <v>48.5</v>
      </c>
      <c r="E16" s="7">
        <v>22.762243007231547</v>
      </c>
      <c r="F16" s="9">
        <f t="shared" si="3"/>
        <v>25.652419807885575</v>
      </c>
      <c r="G16" s="9" t="str">
        <f t="shared" si="4"/>
        <v>need</v>
      </c>
      <c r="H16" s="9" t="str">
        <f t="shared" si="5"/>
        <v>good</v>
      </c>
      <c r="I16" s="13"/>
      <c r="J16" s="9">
        <f t="shared" si="6"/>
        <v>4.697237535089819</v>
      </c>
      <c r="K16" s="9">
        <f t="shared" si="7"/>
        <v>1</v>
      </c>
      <c r="L16" s="9">
        <f t="shared" si="8"/>
        <v>24.25</v>
      </c>
      <c r="M16" s="9">
        <f t="shared" si="9"/>
        <v>0.43235294117647061</v>
      </c>
      <c r="N16" s="9">
        <f t="shared" si="10"/>
        <v>36.312925170068027</v>
      </c>
      <c r="O16" s="8">
        <v>2.5</v>
      </c>
      <c r="P16" s="9">
        <f t="shared" si="0"/>
        <v>12.125</v>
      </c>
      <c r="Q16" s="9">
        <f t="shared" si="1"/>
        <v>55.116011925304846</v>
      </c>
      <c r="R16" s="9">
        <v>10</v>
      </c>
      <c r="S16" s="9">
        <v>30</v>
      </c>
      <c r="T16" s="7" t="s">
        <v>31</v>
      </c>
      <c r="U16" s="10" t="s">
        <v>25</v>
      </c>
    </row>
    <row r="17" spans="1:21" x14ac:dyDescent="0.3">
      <c r="A17" s="9" t="s">
        <v>18</v>
      </c>
      <c r="B17" s="9">
        <v>55</v>
      </c>
      <c r="C17" s="9">
        <v>55</v>
      </c>
      <c r="D17" s="9">
        <f t="shared" si="2"/>
        <v>48.5</v>
      </c>
      <c r="E17" s="7">
        <v>29.421243007231546</v>
      </c>
      <c r="F17" s="9">
        <f t="shared" si="3"/>
        <v>25.652419807885575</v>
      </c>
      <c r="G17" s="9" t="str">
        <f t="shared" si="4"/>
        <v>need</v>
      </c>
      <c r="H17" s="9" t="str">
        <f t="shared" si="5"/>
        <v>good</v>
      </c>
      <c r="I17" s="13"/>
      <c r="J17" s="9">
        <f t="shared" si="6"/>
        <v>13.575904201756483</v>
      </c>
      <c r="K17" s="9">
        <f t="shared" si="7"/>
        <v>1</v>
      </c>
      <c r="L17" s="9">
        <f t="shared" si="8"/>
        <v>24.25</v>
      </c>
      <c r="M17" s="9">
        <f t="shared" si="9"/>
        <v>0.43235294117647061</v>
      </c>
      <c r="N17" s="9">
        <f t="shared" si="10"/>
        <v>36.312925170068027</v>
      </c>
      <c r="O17" s="8">
        <v>2.5</v>
      </c>
      <c r="P17" s="9">
        <f t="shared" si="0"/>
        <v>12.125</v>
      </c>
      <c r="Q17" s="9">
        <f t="shared" si="1"/>
        <v>19.070037336187436</v>
      </c>
      <c r="R17" s="9">
        <v>10</v>
      </c>
      <c r="S17" s="9">
        <v>10</v>
      </c>
      <c r="T17" s="7" t="s">
        <v>32</v>
      </c>
      <c r="U17" s="10"/>
    </row>
    <row r="18" spans="1:21" x14ac:dyDescent="0.3">
      <c r="A18" s="9"/>
      <c r="B18" s="9">
        <v>55</v>
      </c>
      <c r="C18" s="9">
        <v>55</v>
      </c>
      <c r="D18" s="9">
        <f t="shared" si="2"/>
        <v>48.5</v>
      </c>
      <c r="E18" s="7">
        <v>23.192134752353663</v>
      </c>
      <c r="F18" s="9">
        <f t="shared" si="3"/>
        <v>25.652419807885575</v>
      </c>
      <c r="G18" s="9" t="str">
        <f t="shared" si="4"/>
        <v>need</v>
      </c>
      <c r="H18" s="9" t="str">
        <f t="shared" si="5"/>
        <v>good</v>
      </c>
      <c r="I18" s="13"/>
      <c r="J18" s="9">
        <f t="shared" si="6"/>
        <v>5.2704265285859755</v>
      </c>
      <c r="K18" s="9">
        <f t="shared" si="7"/>
        <v>1</v>
      </c>
      <c r="L18" s="9">
        <f t="shared" si="8"/>
        <v>24.25</v>
      </c>
      <c r="M18" s="9">
        <f t="shared" si="9"/>
        <v>0.43235294117647061</v>
      </c>
      <c r="N18" s="9">
        <f t="shared" si="10"/>
        <v>36.312925170068027</v>
      </c>
      <c r="O18" s="8">
        <v>2.5</v>
      </c>
      <c r="P18" s="9">
        <f t="shared" si="0"/>
        <v>12.125</v>
      </c>
      <c r="Q18" s="9">
        <f t="shared" si="1"/>
        <v>49.121830765651417</v>
      </c>
      <c r="R18" s="9">
        <v>10</v>
      </c>
      <c r="S18" s="9">
        <v>30</v>
      </c>
      <c r="T18" s="7" t="s">
        <v>33</v>
      </c>
      <c r="U18" s="10"/>
    </row>
  </sheetData>
  <mergeCells count="15">
    <mergeCell ref="U10:U12"/>
    <mergeCell ref="U13:U15"/>
    <mergeCell ref="U16:U18"/>
    <mergeCell ref="O1:O6"/>
    <mergeCell ref="P1:P6"/>
    <mergeCell ref="Q1:Q6"/>
    <mergeCell ref="R1:R6"/>
    <mergeCell ref="S1:S6"/>
    <mergeCell ref="U7:U9"/>
    <mergeCell ref="G1:G6"/>
    <mergeCell ref="H1:H6"/>
    <mergeCell ref="I1:I18"/>
    <mergeCell ref="L1:L6"/>
    <mergeCell ref="M1:M6"/>
    <mergeCell ref="N1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آرماتور عرضی محور B</vt:lpstr>
      <vt:lpstr>آرماتور عرضی محور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2021-12-23T05:58:53Z</dcterms:modified>
</cp:coreProperties>
</file>