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F30CC8CE-314B-4463-93DF-CD4E02A77C8E}" xr6:coauthVersionLast="47" xr6:coauthVersionMax="47" xr10:uidLastSave="{00000000-0000-0000-0000-000000000000}"/>
  <bookViews>
    <workbookView xWindow="-120" yWindow="-16320" windowWidth="29040" windowHeight="16440" activeTab="8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  <sheet name="NAVI" sheetId="8" r:id="rId8"/>
    <sheet name="PABI" sheetId="9" r:id="rId9"/>
  </sheets>
  <definedNames>
    <definedName name="_xlnm._FilterDatabase" localSheetId="0" hidden="1">CESE!$A$1:$AE$23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9" l="1"/>
  <c r="V19" i="9" s="1"/>
  <c r="W19" i="9" s="1"/>
  <c r="U10" i="9"/>
  <c r="V10" i="9" s="1"/>
  <c r="W10" i="9" s="1"/>
  <c r="U11" i="9"/>
  <c r="V11" i="9" s="1"/>
  <c r="W11" i="9" s="1"/>
  <c r="U12" i="9"/>
  <c r="V12" i="9" s="1"/>
  <c r="W12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20" i="9"/>
  <c r="V20" i="9" s="1"/>
  <c r="W20" i="9" s="1"/>
  <c r="U21" i="9"/>
  <c r="V21" i="9" s="1"/>
  <c r="W21" i="9" s="1"/>
  <c r="U22" i="9"/>
  <c r="V22" i="9" s="1"/>
  <c r="W22" i="9" s="1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3" i="9" l="1"/>
  <c r="X4" i="9"/>
  <c r="X5" i="9"/>
  <c r="X6" i="9"/>
  <c r="X7" i="9"/>
  <c r="X8" i="9"/>
  <c r="X9" i="9"/>
  <c r="U3" i="9"/>
  <c r="V3" i="9" s="1"/>
  <c r="W3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X2" i="9"/>
  <c r="S2" i="9"/>
  <c r="U2" i="9" s="1"/>
  <c r="V2" i="9" s="1"/>
  <c r="K2" i="9"/>
  <c r="U32" i="4"/>
  <c r="V32" i="4" s="1"/>
  <c r="W32" i="4" s="1"/>
  <c r="X32" i="4"/>
  <c r="U31" i="4"/>
  <c r="V31" i="4"/>
  <c r="W31" i="4" s="1"/>
  <c r="U30" i="4"/>
  <c r="V30" i="4"/>
  <c r="W30" i="4"/>
  <c r="X31" i="4"/>
  <c r="X30" i="4"/>
  <c r="U32" i="8"/>
  <c r="V32" i="8"/>
  <c r="W32" i="8" s="1"/>
  <c r="U33" i="8"/>
  <c r="V33" i="8"/>
  <c r="W33" i="8"/>
  <c r="U34" i="8"/>
  <c r="V34" i="8" s="1"/>
  <c r="W34" i="8" s="1"/>
  <c r="U31" i="8"/>
  <c r="V31" i="8" s="1"/>
  <c r="W31" i="8" s="1"/>
  <c r="U30" i="8"/>
  <c r="V30" i="8" s="1"/>
  <c r="W30" i="8" s="1"/>
  <c r="U29" i="8"/>
  <c r="V29" i="8"/>
  <c r="W29" i="8" s="1"/>
  <c r="U28" i="8"/>
  <c r="V28" i="8" s="1"/>
  <c r="W28" i="8" s="1"/>
  <c r="X34" i="8"/>
  <c r="X33" i="8"/>
  <c r="X32" i="8"/>
  <c r="X31" i="8"/>
  <c r="X30" i="8"/>
  <c r="X29" i="8"/>
  <c r="X28" i="8"/>
  <c r="S21" i="8"/>
  <c r="U21" i="8" s="1"/>
  <c r="V21" i="8" s="1"/>
  <c r="W21" i="8" s="1"/>
  <c r="U3" i="8"/>
  <c r="V3" i="8"/>
  <c r="W3" i="8" s="1"/>
  <c r="X3" i="8"/>
  <c r="U4" i="8"/>
  <c r="V4" i="8"/>
  <c r="W4" i="8" s="1"/>
  <c r="X4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V11" i="8"/>
  <c r="W11" i="8"/>
  <c r="X11" i="8"/>
  <c r="U12" i="8"/>
  <c r="V12" i="8"/>
  <c r="W12" i="8"/>
  <c r="X12" i="8"/>
  <c r="U13" i="8"/>
  <c r="V13" i="8"/>
  <c r="W13" i="8"/>
  <c r="X13" i="8"/>
  <c r="U14" i="8"/>
  <c r="V14" i="8"/>
  <c r="W14" i="8"/>
  <c r="X14" i="8"/>
  <c r="U15" i="8"/>
  <c r="V15" i="8"/>
  <c r="W15" i="8"/>
  <c r="X15" i="8"/>
  <c r="U16" i="8"/>
  <c r="V16" i="8"/>
  <c r="W16" i="8"/>
  <c r="X16" i="8"/>
  <c r="U17" i="8"/>
  <c r="V17" i="8" s="1"/>
  <c r="W17" i="8" s="1"/>
  <c r="X17" i="8"/>
  <c r="U18" i="8"/>
  <c r="V18" i="8" s="1"/>
  <c r="W18" i="8" s="1"/>
  <c r="X18" i="8"/>
  <c r="U19" i="8"/>
  <c r="V19" i="8" s="1"/>
  <c r="W19" i="8" s="1"/>
  <c r="X19" i="8"/>
  <c r="U20" i="8"/>
  <c r="V20" i="8" s="1"/>
  <c r="W20" i="8" s="1"/>
  <c r="X20" i="8"/>
  <c r="X21" i="8"/>
  <c r="U22" i="8"/>
  <c r="V22" i="8" s="1"/>
  <c r="W22" i="8" s="1"/>
  <c r="X22" i="8"/>
  <c r="U23" i="8"/>
  <c r="V23" i="8" s="1"/>
  <c r="W23" i="8" s="1"/>
  <c r="X23" i="8"/>
  <c r="U24" i="8"/>
  <c r="V24" i="8" s="1"/>
  <c r="W24" i="8" s="1"/>
  <c r="X24" i="8"/>
  <c r="U25" i="8"/>
  <c r="V25" i="8" s="1"/>
  <c r="W25" i="8" s="1"/>
  <c r="X25" i="8"/>
  <c r="U26" i="8"/>
  <c r="V26" i="8" s="1"/>
  <c r="W26" i="8" s="1"/>
  <c r="X26" i="8"/>
  <c r="U27" i="8"/>
  <c r="V27" i="8" s="1"/>
  <c r="W27" i="8" s="1"/>
  <c r="X27" i="8"/>
  <c r="W2" i="9" l="1"/>
  <c r="K11" i="8"/>
  <c r="X2" i="8"/>
  <c r="S2" i="8"/>
  <c r="U2" i="8" s="1"/>
  <c r="V2" i="8" s="1"/>
  <c r="K2" i="8"/>
  <c r="V18" i="4"/>
  <c r="X26" i="4"/>
  <c r="X27" i="4"/>
  <c r="X28" i="4"/>
  <c r="X29" i="4"/>
  <c r="U24" i="4"/>
  <c r="V24" i="4" s="1"/>
  <c r="W24" i="4" s="1"/>
  <c r="U25" i="4"/>
  <c r="V25" i="4" s="1"/>
  <c r="W25" i="4" s="1"/>
  <c r="U26" i="4"/>
  <c r="V26" i="4" s="1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Z29" i="6"/>
  <c r="Z30" i="6"/>
  <c r="Z31" i="6"/>
  <c r="Z32" i="6"/>
  <c r="Z33" i="6"/>
  <c r="Z34" i="6"/>
  <c r="Z35" i="6"/>
  <c r="Z36" i="6"/>
  <c r="Z37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S28" i="6"/>
  <c r="Z28" i="6"/>
  <c r="S27" i="6"/>
  <c r="Z27" i="6"/>
  <c r="S26" i="6"/>
  <c r="Z26" i="6"/>
  <c r="S24" i="6"/>
  <c r="Z24" i="6"/>
  <c r="S25" i="6"/>
  <c r="Z25" i="6"/>
  <c r="S23" i="6"/>
  <c r="Z23" i="6"/>
  <c r="S22" i="6"/>
  <c r="Z22" i="6"/>
  <c r="U19" i="6"/>
  <c r="W19" i="6"/>
  <c r="X19" i="6"/>
  <c r="Y19" i="6"/>
  <c r="U21" i="6"/>
  <c r="U20" i="6"/>
  <c r="W20" i="6"/>
  <c r="X20" i="6"/>
  <c r="Y20" i="6"/>
  <c r="W21" i="6"/>
  <c r="X21" i="6"/>
  <c r="Y21" i="6"/>
  <c r="U18" i="6"/>
  <c r="S20" i="6"/>
  <c r="S21" i="6"/>
  <c r="S19" i="6"/>
  <c r="Z19" i="6"/>
  <c r="Z20" i="6"/>
  <c r="Z21" i="6"/>
  <c r="W18" i="6"/>
  <c r="X18" i="6"/>
  <c r="Y18" i="6"/>
  <c r="S18" i="6"/>
  <c r="Z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Y11" i="6"/>
  <c r="Z11" i="6"/>
  <c r="W12" i="6"/>
  <c r="X12" i="6"/>
  <c r="Y12" i="6"/>
  <c r="Z12" i="6"/>
  <c r="W13" i="6"/>
  <c r="X13" i="6"/>
  <c r="Y13" i="6"/>
  <c r="Z13" i="6"/>
  <c r="W14" i="6"/>
  <c r="X14" i="6"/>
  <c r="Y14" i="6"/>
  <c r="Z14" i="6"/>
  <c r="W15" i="6"/>
  <c r="X15" i="6"/>
  <c r="Y15" i="6"/>
  <c r="Z15" i="6"/>
  <c r="W16" i="6"/>
  <c r="X16" i="6"/>
  <c r="Y16" i="6"/>
  <c r="Z16" i="6"/>
  <c r="W17" i="6"/>
  <c r="X17" i="6"/>
  <c r="Y17" i="6"/>
  <c r="Z17" i="6"/>
  <c r="U10" i="6"/>
  <c r="U7" i="6"/>
  <c r="U6" i="6"/>
  <c r="U5" i="6"/>
  <c r="U4" i="6"/>
  <c r="U3" i="6"/>
  <c r="W3" i="6"/>
  <c r="X3" i="6"/>
  <c r="Y3" i="6"/>
  <c r="Z3" i="6"/>
  <c r="W4" i="6"/>
  <c r="X4" i="6"/>
  <c r="Y4" i="6"/>
  <c r="Z4" i="6"/>
  <c r="W5" i="6"/>
  <c r="X5" i="6"/>
  <c r="Y5" i="6"/>
  <c r="Z5" i="6"/>
  <c r="W6" i="6"/>
  <c r="X6" i="6"/>
  <c r="Y6" i="6"/>
  <c r="Z6" i="6"/>
  <c r="W7" i="6"/>
  <c r="X7" i="6"/>
  <c r="Y7" i="6"/>
  <c r="Z7" i="6"/>
  <c r="W8" i="6"/>
  <c r="X8" i="6"/>
  <c r="Y8" i="6"/>
  <c r="Z8" i="6"/>
  <c r="W9" i="6"/>
  <c r="X9" i="6"/>
  <c r="Y9" i="6"/>
  <c r="Z9" i="6"/>
  <c r="W10" i="6"/>
  <c r="X10" i="6"/>
  <c r="Y10" i="6"/>
  <c r="Z10" i="6"/>
  <c r="Z2" i="6"/>
  <c r="U2" i="6"/>
  <c r="W2" i="6"/>
  <c r="X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  <c r="W2" i="8" l="1"/>
</calcChain>
</file>

<file path=xl/sharedStrings.xml><?xml version="1.0" encoding="utf-8"?>
<sst xmlns="http://schemas.openxmlformats.org/spreadsheetml/2006/main" count="777" uniqueCount="82">
  <si>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</si>
  <si>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</si>
  <si>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</si>
  <si>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</si>
  <si>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</si>
  <si>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</si>
  <si>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</si>
  <si>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</si>
  <si>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</si>
  <si>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</si>
  <si>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</si>
  <si>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</si>
  <si>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</si>
  <si>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</si>
  <si>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</si>
  <si>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</si>
  <si>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</si>
  <si>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</si>
  <si>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</si>
  <si>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</si>
  <si>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</si>
  <si>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</si>
  <si>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</si>
  <si>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</si>
  <si>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</si>
  <si>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</si>
  <si>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</si>
  <si>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</si>
  <si>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</si>
  <si>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</si>
  <si>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</si>
  <si>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</si>
  <si>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</si>
  <si>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</si>
  <si>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</si>
  <si>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</si>
  <si>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</si>
  <si>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</si>
  <si>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</si>
  <si>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</si>
  <si>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</si>
  <si>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</si>
  <si>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</si>
  <si>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</si>
  <si>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</si>
  <si>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</si>
  <si>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</si>
  <si>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</si>
  <si>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</si>
  <si>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</si>
  <si>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</si>
  <si>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</si>
  <si>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</si>
  <si>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</si>
  <si>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</si>
  <si>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</si>
  <si>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</si>
  <si>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</si>
  <si>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</si>
  <si>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</si>
  <si>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</si>
  <si>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</si>
  <si>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</si>
  <si>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</si>
  <si>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</si>
  <si>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</si>
  <si>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</si>
  <si>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</si>
  <si>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</si>
  <si>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</si>
  <si>
    <t>NAVI</t>
  </si>
  <si>
    <t>leaf broke teared a little doing pressure bomb</t>
  </si>
  <si>
    <t>but running cv 0.03and stable</t>
  </si>
  <si>
    <t>running CV 0.07 but stable cf drawing in my notes</t>
  </si>
  <si>
    <t>running cv is 0.02</t>
  </si>
  <si>
    <t>leaf teared in the pressure bomb</t>
  </si>
  <si>
    <t>but running cv was 0.026</t>
  </si>
  <si>
    <t>but running cv was 0.01</t>
  </si>
  <si>
    <t>leaf broke, noticed after the measurement</t>
  </si>
  <si>
    <t>running cv 0.009</t>
  </si>
  <si>
    <t>PABI</t>
  </si>
  <si>
    <t>started a little late because of balance connexion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</si>
</sst>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workbookViewId="0">
      <pane ySplit="1" topLeftCell="A2" activePane="bottomLeft" state="frozen"/>
      <selection pane="bottomLeft" activeCell="W2" sqref="W2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F1" workbookViewId="0">
      <selection activeCell="F1" sqref="A1:XFD2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32"/>
  <sheetViews>
    <sheetView topLeftCell="A20" zoomScale="107" zoomScaleNormal="107" workbookViewId="0">
      <selection activeCell="S33" sqref="S33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>I18*0.000001/18*1000/R18/(U18/10000)</f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32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32" si="15">S24/(1200^2)*2.54^2</f>
        <v>8.2875506291666667</v>
      </c>
      <c r="V24" s="4">
        <f t="shared" ref="V24:V32" si="16">I24*0.000001/18*1000/R24/(U24/10000)</f>
        <v>10.18583031257724</v>
      </c>
      <c r="W24" s="4">
        <f t="shared" ref="W24:W32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S26">
        <v>1989031</v>
      </c>
      <c r="U26" s="4">
        <f t="shared" si="15"/>
        <v>8.9114113886111124</v>
      </c>
      <c r="V26" s="4">
        <f t="shared" si="16"/>
        <v>13.639936030556127</v>
      </c>
      <c r="W26" s="4">
        <f t="shared" si="17"/>
        <v>14.286174839677892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S27">
        <v>1588721</v>
      </c>
      <c r="U27" s="4">
        <f t="shared" si="15"/>
        <v>7.1179113913888887</v>
      </c>
      <c r="V27" s="4">
        <f t="shared" si="16"/>
        <v>15.755057444357304</v>
      </c>
      <c r="W27" s="4">
        <f t="shared" si="17"/>
        <v>16.122033319211884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S28">
        <v>1908967</v>
      </c>
      <c r="U28" s="4">
        <f t="shared" si="15"/>
        <v>8.5527024286111111</v>
      </c>
      <c r="V28" s="4">
        <f t="shared" si="16"/>
        <v>14.471609243333278</v>
      </c>
      <c r="W28" s="4">
        <f t="shared" si="17"/>
        <v>15.157251426884335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S29">
        <v>2715744</v>
      </c>
      <c r="U29" s="4">
        <f t="shared" si="15"/>
        <v>12.167287493333333</v>
      </c>
      <c r="V29" s="4">
        <f t="shared" si="16"/>
        <v>11.604473768769109</v>
      </c>
      <c r="W29" s="4">
        <f t="shared" si="17"/>
        <v>11.874771857402628</v>
      </c>
      <c r="X29" s="4">
        <f t="shared" si="14"/>
        <v>5.2999999999999999E-2</v>
      </c>
      <c r="Z29" t="s">
        <v>69</v>
      </c>
    </row>
    <row r="30" spans="1:26" x14ac:dyDescent="0.3">
      <c r="A30" t="s">
        <v>40</v>
      </c>
      <c r="B30">
        <v>1</v>
      </c>
      <c r="C30">
        <v>13</v>
      </c>
      <c r="D30">
        <v>1</v>
      </c>
      <c r="E30">
        <v>12192024</v>
      </c>
      <c r="F30" s="5">
        <v>0.57777777777777772</v>
      </c>
      <c r="G30" s="5">
        <v>0.59513888888888888</v>
      </c>
      <c r="H30">
        <v>0</v>
      </c>
      <c r="I30">
        <v>33.03</v>
      </c>
      <c r="J30">
        <v>0.03</v>
      </c>
      <c r="K30">
        <v>23</v>
      </c>
      <c r="R30">
        <v>0.34599999999999997</v>
      </c>
      <c r="S30">
        <v>2043504</v>
      </c>
      <c r="U30" s="4">
        <f t="shared" si="15"/>
        <v>9.1554655599999997</v>
      </c>
      <c r="V30" s="4">
        <f t="shared" si="16"/>
        <v>5.792679982614108</v>
      </c>
      <c r="W30" s="4">
        <f t="shared" si="17"/>
        <v>6.0671280889103514</v>
      </c>
      <c r="X30" s="4">
        <f t="shared" si="14"/>
        <v>0.34599999999999997</v>
      </c>
      <c r="Z30" t="s">
        <v>78</v>
      </c>
    </row>
    <row r="31" spans="1:26" x14ac:dyDescent="0.3">
      <c r="A31" t="s">
        <v>40</v>
      </c>
      <c r="B31">
        <v>3</v>
      </c>
      <c r="C31">
        <v>9</v>
      </c>
      <c r="D31">
        <v>2</v>
      </c>
      <c r="E31">
        <v>12192024</v>
      </c>
      <c r="F31" s="5">
        <v>0.57152777777777775</v>
      </c>
      <c r="G31" s="5">
        <v>0.58888888888888891</v>
      </c>
      <c r="H31">
        <v>0</v>
      </c>
      <c r="I31">
        <v>35.53</v>
      </c>
      <c r="J31">
        <v>0.03</v>
      </c>
      <c r="K31">
        <v>23</v>
      </c>
      <c r="R31">
        <v>0.435</v>
      </c>
      <c r="S31">
        <v>2118510</v>
      </c>
      <c r="U31" s="4">
        <f t="shared" si="15"/>
        <v>9.4915132750000009</v>
      </c>
      <c r="V31" s="4">
        <f t="shared" si="16"/>
        <v>4.7807714904566918</v>
      </c>
      <c r="W31" s="4">
        <f t="shared" si="17"/>
        <v>5.0072769570332865</v>
      </c>
      <c r="X31" s="4">
        <f t="shared" si="14"/>
        <v>0.435</v>
      </c>
      <c r="Z31" t="s">
        <v>78</v>
      </c>
    </row>
    <row r="32" spans="1:26" x14ac:dyDescent="0.3">
      <c r="A32" t="s">
        <v>40</v>
      </c>
      <c r="B32">
        <v>3</v>
      </c>
      <c r="C32">
        <v>10</v>
      </c>
      <c r="D32">
        <v>1</v>
      </c>
      <c r="E32">
        <v>12192024</v>
      </c>
      <c r="F32" s="5">
        <v>0.60347222222222219</v>
      </c>
      <c r="G32" s="5">
        <v>0.62152777777777779</v>
      </c>
      <c r="H32">
        <v>0</v>
      </c>
      <c r="I32">
        <v>11.43</v>
      </c>
      <c r="J32">
        <v>0.06</v>
      </c>
      <c r="K32">
        <v>23</v>
      </c>
      <c r="R32">
        <v>0.69</v>
      </c>
      <c r="S32">
        <v>1508781</v>
      </c>
      <c r="U32" s="4">
        <f t="shared" si="15"/>
        <v>6.7597579858333336</v>
      </c>
      <c r="V32" s="4">
        <f t="shared" si="16"/>
        <v>1.3614242654857587</v>
      </c>
      <c r="W32" s="4">
        <f t="shared" si="17"/>
        <v>1.4259264152074329</v>
      </c>
      <c r="X32" s="4">
        <f t="shared" si="14"/>
        <v>0.69</v>
      </c>
      <c r="Z3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opLeftCell="E1" zoomScaleNormal="100" workbookViewId="0">
      <pane ySplit="1" topLeftCell="A11" activePane="bottomLeft" state="frozen"/>
      <selection pane="bottomLeft" sqref="A1:XFD2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:Y10" si="2">X3/(0.88862*(1/POWER(10,(1.3272*(20-M3)-0.001053*(M3-20)^2)/(M3+105))))</f>
        <v>7.5492680627950941</v>
      </c>
      <c r="Z3" s="4">
        <f t="shared" ref="Z3:Z10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si="2"/>
        <v>6.1315757894818974</v>
      </c>
      <c r="Z4" s="4">
        <f t="shared" si="3"/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2"/>
        <v>8.8851420919306943</v>
      </c>
      <c r="Z5" s="4">
        <f t="shared" si="3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2"/>
        <v>4.2587071756159238</v>
      </c>
      <c r="Z6" s="4">
        <f t="shared" si="3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2"/>
        <v>9.3507043068771907</v>
      </c>
      <c r="Z7" s="4">
        <f t="shared" si="3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2"/>
        <v>12.96348207618761</v>
      </c>
      <c r="Z8" s="4">
        <f t="shared" si="3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2"/>
        <v>13.786832028493953</v>
      </c>
      <c r="Z9" s="4">
        <f t="shared" si="3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2"/>
        <v>18.502045883596036</v>
      </c>
      <c r="Z10" s="4">
        <f t="shared" si="3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4">U11/(1200^2)*2.54^2</f>
        <v>34.220764891666668</v>
      </c>
      <c r="X11" s="4">
        <f t="shared" ref="X11:X17" si="5">K11*0.000001/18*1000/T11/(W11/10000)</f>
        <v>28.342912428408138</v>
      </c>
      <c r="Y11" s="4">
        <f t="shared" ref="Y11:Y17" si="6">X11/(0.88862*(1/POWER(10,(1.3272*(20-M11)-0.001053*(M11-20)^2)/(M11+105))))</f>
        <v>27.710938279117276</v>
      </c>
      <c r="Z11" s="4">
        <f t="shared" ref="Z11:Z37" si="7">MAX(S11:T11)</f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4"/>
        <v>25.709809691388887</v>
      </c>
      <c r="X12" s="4">
        <f t="shared" si="5"/>
        <v>22.979007427540527</v>
      </c>
      <c r="Y12" s="4">
        <f t="shared" si="6"/>
        <v>23.51424770729157</v>
      </c>
      <c r="Z12" s="4">
        <f t="shared" si="7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4"/>
        <v>24.153974989444446</v>
      </c>
      <c r="X13" s="4">
        <f t="shared" si="5"/>
        <v>16.585977427139486</v>
      </c>
      <c r="Y13" s="4">
        <f t="shared" si="6"/>
        <v>16.587324180857379</v>
      </c>
      <c r="Z13" s="4">
        <f t="shared" si="7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4"/>
        <v>31.54890643611111</v>
      </c>
      <c r="X14" s="4">
        <f t="shared" si="5"/>
        <v>31.907722342407489</v>
      </c>
      <c r="Y14" s="4">
        <f t="shared" si="6"/>
        <v>32.650935393999106</v>
      </c>
      <c r="Z14" s="4">
        <f t="shared" si="7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4"/>
        <v>19.509750406944445</v>
      </c>
      <c r="X15" s="4">
        <f t="shared" si="5"/>
        <v>59.296086711600026</v>
      </c>
      <c r="Y15" s="4">
        <f t="shared" si="6"/>
        <v>60.677245325162296</v>
      </c>
      <c r="Z15" s="4">
        <f t="shared" si="7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4"/>
        <v>20.736307093611114</v>
      </c>
      <c r="X16" s="4">
        <f t="shared" si="5"/>
        <v>12.229684085196583</v>
      </c>
      <c r="Y16" s="4">
        <f t="shared" si="6"/>
        <v>11.956993541648508</v>
      </c>
      <c r="Z16" s="4">
        <f t="shared" si="7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4"/>
        <v>27.580451111388889</v>
      </c>
      <c r="X17" s="4">
        <f t="shared" si="5"/>
        <v>20.790166227135966</v>
      </c>
      <c r="Y17" s="4">
        <f t="shared" si="6"/>
        <v>20.791854353975943</v>
      </c>
      <c r="Z17" s="4">
        <f t="shared" si="7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 t="shared" ref="X18" si="9">K18*0.000001/18*1000/T18/(W18/10000)</f>
        <v>20.936850209917878</v>
      </c>
      <c r="Y18" s="4">
        <f t="shared" ref="Y18" si="10">X18/(0.88862*(1/POWER(10,(1.3272*(20-M18)-0.001053*(M18-20)^2)/(M18+105))))</f>
        <v>20.018086327774739</v>
      </c>
      <c r="Z18" s="4">
        <f t="shared" si="7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 t="shared" ref="W19:W21" si="11">U19/(1200^2)*2.54^2</f>
        <v>37.188877235</v>
      </c>
      <c r="X19" s="4">
        <f>K19*0.000001/18*1000/T19/(W19/10000)</f>
        <v>47.56997805809327</v>
      </c>
      <c r="Y19" s="4">
        <f>X19/(0.88862*(1/POWER(10,(1.3272*(20-M19)-0.001053*(M19-20)^2)/(M19+105))))</f>
        <v>47.573840661011381</v>
      </c>
      <c r="Z19" s="4">
        <f t="shared" si="7"/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 t="shared" ref="S20:S28" si="12">AVERAGE(Q20,R20)</f>
        <v>9.4500000000000001E-2</v>
      </c>
      <c r="T20">
        <v>8.6999999999999994E-2</v>
      </c>
      <c r="U20">
        <f>6368947+32368</f>
        <v>6401315</v>
      </c>
      <c r="W20" s="4">
        <f t="shared" si="11"/>
        <v>28.679669343055554</v>
      </c>
      <c r="X20" s="4">
        <f t="shared" ref="X20:X21" si="13">K20*0.000001/18*1000/T20/(W20/10000)</f>
        <v>10.843339700692706</v>
      </c>
      <c r="Y20" s="4">
        <f t="shared" ref="Y20:Y21" si="14">X20/(0.88862*(1/POWER(10,(1.3272*(20-M20)-0.001053*(M20-20)^2)/(M20+105))))</f>
        <v>10.844220161800315</v>
      </c>
      <c r="Z20" s="4">
        <f t="shared" si="7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si="12"/>
        <v>0.68049999999999999</v>
      </c>
      <c r="T21">
        <v>0.14399999999999999</v>
      </c>
      <c r="U21">
        <f>5704013+49971</f>
        <v>5753984</v>
      </c>
      <c r="W21" s="4">
        <f t="shared" si="11"/>
        <v>25.779446648888889</v>
      </c>
      <c r="X21" s="4">
        <f t="shared" si="13"/>
        <v>10.296268278391164</v>
      </c>
      <c r="Y21" s="4">
        <f t="shared" si="14"/>
        <v>10.536094891054727</v>
      </c>
      <c r="Z21" s="4">
        <f t="shared" si="7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5">U22/(1200^2)*2.54^2</f>
        <v>28.309172772222219</v>
      </c>
      <c r="X22" s="4">
        <f t="shared" ref="X22:X37" si="16">K22*0.000001/18*1000/T22/(W22/10000)</f>
        <v>72.109883775745203</v>
      </c>
      <c r="Y22" s="4">
        <f t="shared" ref="Y22:Y37" si="17">X22/(0.88862*(1/POWER(10,(1.3272*(20-M22)-0.001053*(M22-20)^2)/(M22+105))))</f>
        <v>72.115738978099017</v>
      </c>
      <c r="Z22" s="4">
        <f t="shared" si="7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5"/>
        <v>26.026887910277779</v>
      </c>
      <c r="X23" s="4">
        <f t="shared" si="16"/>
        <v>6.077226629689978</v>
      </c>
      <c r="Y23" s="4">
        <f t="shared" si="17"/>
        <v>5.9417200850098126</v>
      </c>
      <c r="Z23" s="4">
        <f t="shared" si="7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5"/>
        <v>25.66311175611111</v>
      </c>
      <c r="X24" s="4">
        <f t="shared" si="16"/>
        <v>11.794234875070899</v>
      </c>
      <c r="Y24" s="4">
        <f t="shared" si="17"/>
        <v>11.795192547281504</v>
      </c>
      <c r="Z24" s="4">
        <f t="shared" si="7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5"/>
        <v>32.439760389166665</v>
      </c>
      <c r="X25" s="4">
        <f t="shared" si="16"/>
        <v>3.2943563881507814</v>
      </c>
      <c r="Y25" s="4">
        <f t="shared" si="17"/>
        <v>3.2209007021438709</v>
      </c>
      <c r="Z25" s="4">
        <f t="shared" si="7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5"/>
        <v>22.897185388333334</v>
      </c>
      <c r="X26" s="4">
        <f t="shared" si="16"/>
        <v>6.9513079396142716</v>
      </c>
      <c r="Y26" s="4">
        <f t="shared" si="17"/>
        <v>6.9518723742309847</v>
      </c>
      <c r="Z26" s="4">
        <f t="shared" si="7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5"/>
        <v>31.182908064166664</v>
      </c>
      <c r="X27" s="4">
        <f t="shared" si="16"/>
        <v>15.879502999100309</v>
      </c>
      <c r="Y27" s="4">
        <f t="shared" si="17"/>
        <v>16.249377531511985</v>
      </c>
      <c r="Z27" s="4">
        <f t="shared" si="7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5"/>
        <v>30.462828859166667</v>
      </c>
      <c r="X28" s="4">
        <f t="shared" si="16"/>
        <v>41.642902303174623</v>
      </c>
      <c r="Y28" s="4">
        <f t="shared" si="17"/>
        <v>41.646283637422002</v>
      </c>
      <c r="Z28" s="4">
        <f t="shared" si="7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5"/>
        <v>32.537125785833332</v>
      </c>
      <c r="X29" s="4">
        <f t="shared" si="16"/>
        <v>9.5879953877684496</v>
      </c>
      <c r="Y29" s="4">
        <f t="shared" si="17"/>
        <v>10.042259594534222</v>
      </c>
      <c r="Z29" s="4">
        <f t="shared" si="7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5"/>
        <v>36.878214773888885</v>
      </c>
      <c r="X30" s="4">
        <f t="shared" si="16"/>
        <v>10.973527280043323</v>
      </c>
      <c r="Y30" s="4">
        <f t="shared" si="17"/>
        <v>11.49343581813573</v>
      </c>
      <c r="Z30" s="4">
        <f t="shared" si="7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5"/>
        <v>35.538517632500003</v>
      </c>
      <c r="X31" s="4">
        <f t="shared" si="16"/>
        <v>8.7932761639505888</v>
      </c>
      <c r="Y31" s="4">
        <f t="shared" si="17"/>
        <v>9.2098878184143782</v>
      </c>
      <c r="Z31" s="4">
        <f t="shared" si="7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5"/>
        <v>25.152924604444443</v>
      </c>
      <c r="X32" s="4">
        <f t="shared" si="16"/>
        <v>31.398949670132311</v>
      </c>
      <c r="Y32" s="4">
        <f t="shared" si="17"/>
        <v>32.886582735056095</v>
      </c>
      <c r="Z32" s="4">
        <f t="shared" si="7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5"/>
        <v>26.220462791944446</v>
      </c>
      <c r="X33" s="4">
        <f t="shared" si="16"/>
        <v>108.15021896340215</v>
      </c>
      <c r="Y33" s="4">
        <f t="shared" si="17"/>
        <v>110.66931617139255</v>
      </c>
      <c r="Z33" s="4">
        <f t="shared" si="7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5"/>
        <v>21.138989979999998</v>
      </c>
      <c r="X34" s="4">
        <f t="shared" si="16"/>
        <v>50.926899104218386</v>
      </c>
      <c r="Y34" s="4">
        <f t="shared" si="17"/>
        <v>53.33973583275197</v>
      </c>
      <c r="Z34" s="4">
        <f t="shared" si="7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5"/>
        <v>27.432189759166665</v>
      </c>
      <c r="X35" s="4">
        <f t="shared" si="16"/>
        <v>3.0334384440638438</v>
      </c>
      <c r="Y35" s="4">
        <f t="shared" si="17"/>
        <v>3.1040950399384934</v>
      </c>
      <c r="Z35" s="4">
        <f t="shared" si="7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5"/>
        <v>33.36366983166667</v>
      </c>
      <c r="X36" s="4">
        <f t="shared" si="16"/>
        <v>1.4783842596808345</v>
      </c>
      <c r="Y36" s="4">
        <f t="shared" si="17"/>
        <v>1.512819637589401</v>
      </c>
      <c r="Z36" s="4">
        <f t="shared" si="7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5"/>
        <v>29.324184183055554</v>
      </c>
      <c r="X37" s="4">
        <f t="shared" si="16"/>
        <v>2.151289015504473</v>
      </c>
      <c r="Y37" s="4">
        <f t="shared" si="17"/>
        <v>2.2532137201615861</v>
      </c>
      <c r="Z37" s="4">
        <f t="shared" si="7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3" workbookViewId="0">
      <selection activeCell="W38" sqref="W38:Y55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sortState xmlns:xlrd2="http://schemas.microsoft.com/office/spreadsheetml/2017/richdata2" ref="W38:X55">
    <sortCondition ref="X38:X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1826-8D16-4BA7-9683-E7E875A388D4}">
  <dimension ref="A1:AE34"/>
  <sheetViews>
    <sheetView topLeftCell="A37" zoomScale="110" zoomScaleNormal="110" workbookViewId="0">
      <selection activeCell="U37" sqref="U37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hidden="1" customWidth="1"/>
    <col min="6" max="6" width="9.21875" bestFit="1" customWidth="1"/>
    <col min="7" max="7" width="8.44140625" bestFit="1" customWidth="1"/>
    <col min="8" max="9" width="6" bestFit="1" customWidth="1"/>
    <col min="10" max="10" width="5.5546875" bestFit="1" customWidth="1"/>
    <col min="12" max="16" width="0" hidden="1" customWidth="1"/>
    <col min="17" max="17" width="17.44140625" hidden="1" customWidth="1"/>
    <col min="20" max="20" width="0" hidden="1" customWidth="1"/>
    <col min="26" max="26" width="5.88671875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70</v>
      </c>
      <c r="B3">
        <v>2</v>
      </c>
      <c r="C3">
        <v>1</v>
      </c>
      <c r="D3">
        <v>2</v>
      </c>
      <c r="E3">
        <v>12172024</v>
      </c>
      <c r="F3" s="5">
        <v>0.39930555555555558</v>
      </c>
      <c r="G3" s="5">
        <v>0.41249999999999998</v>
      </c>
      <c r="H3" t="s">
        <v>28</v>
      </c>
      <c r="I3">
        <v>143.13</v>
      </c>
      <c r="J3">
        <v>0.01</v>
      </c>
      <c r="K3">
        <v>24</v>
      </c>
      <c r="R3">
        <v>0.156</v>
      </c>
      <c r="S3">
        <v>2207061</v>
      </c>
      <c r="U3" s="4">
        <f t="shared" ref="U3:U31" si="0">S3/(1200^2)*2.54^2</f>
        <v>9.8882463524999995</v>
      </c>
      <c r="V3" s="4">
        <f t="shared" ref="V3:V31" si="1">I3*0.000001/18*1000/R3/(U3/10000)</f>
        <v>51.548293200983167</v>
      </c>
      <c r="W3" s="4">
        <f t="shared" ref="W3:W31" si="2">V3/(0.88862*(1/POWER(10,(1.3272*(20-K3)-0.001053*(K3-20)^2)/(K3+105))))</f>
        <v>52.748985744409367</v>
      </c>
      <c r="X3" s="4">
        <f t="shared" ref="X3:X34" si="3">MAX(Q3:R3)</f>
        <v>0.156</v>
      </c>
    </row>
    <row r="4" spans="1:31" x14ac:dyDescent="0.3">
      <c r="A4" t="s">
        <v>70</v>
      </c>
      <c r="B4">
        <v>2</v>
      </c>
      <c r="C4">
        <v>2</v>
      </c>
      <c r="D4">
        <v>1</v>
      </c>
      <c r="E4">
        <v>12172024</v>
      </c>
      <c r="F4" s="5">
        <v>0.41041666666666665</v>
      </c>
      <c r="G4" s="5">
        <v>0.42430555555555555</v>
      </c>
      <c r="H4" t="s">
        <v>28</v>
      </c>
      <c r="I4">
        <v>69.37</v>
      </c>
      <c r="J4">
        <v>0.02</v>
      </c>
      <c r="K4">
        <v>25</v>
      </c>
      <c r="R4">
        <v>2.2149999999999999</v>
      </c>
      <c r="S4">
        <v>2386921</v>
      </c>
      <c r="U4" s="4">
        <f t="shared" si="0"/>
        <v>10.694069113611111</v>
      </c>
      <c r="V4" s="4">
        <f t="shared" si="1"/>
        <v>1.626980966514223</v>
      </c>
      <c r="W4" s="4">
        <f t="shared" si="2"/>
        <v>1.6271130746564908</v>
      </c>
      <c r="X4" s="4">
        <f t="shared" si="3"/>
        <v>2.2149999999999999</v>
      </c>
    </row>
    <row r="5" spans="1:31" x14ac:dyDescent="0.3">
      <c r="A5" t="s">
        <v>70</v>
      </c>
      <c r="B5">
        <v>3</v>
      </c>
      <c r="C5">
        <v>2</v>
      </c>
      <c r="D5">
        <v>1</v>
      </c>
      <c r="E5">
        <v>12172024</v>
      </c>
      <c r="F5" s="5">
        <v>0.43125000000000002</v>
      </c>
      <c r="G5" s="5">
        <v>0.46388888888888891</v>
      </c>
      <c r="H5" t="s">
        <v>28</v>
      </c>
      <c r="I5">
        <v>40.97</v>
      </c>
      <c r="J5">
        <v>0.05</v>
      </c>
      <c r="K5">
        <v>25</v>
      </c>
      <c r="R5">
        <v>1.9770000000000001</v>
      </c>
      <c r="S5">
        <v>2439568</v>
      </c>
      <c r="U5" s="4">
        <f t="shared" si="0"/>
        <v>10.929942297777778</v>
      </c>
      <c r="V5" s="4">
        <f t="shared" si="1"/>
        <v>1.0533408337409196</v>
      </c>
      <c r="W5" s="4">
        <f t="shared" si="2"/>
        <v>1.0534263632606768</v>
      </c>
      <c r="X5" s="4">
        <f t="shared" si="3"/>
        <v>1.9770000000000001</v>
      </c>
      <c r="Z5" t="s">
        <v>71</v>
      </c>
    </row>
    <row r="6" spans="1:31" x14ac:dyDescent="0.3">
      <c r="A6" t="s">
        <v>70</v>
      </c>
      <c r="B6">
        <v>3</v>
      </c>
      <c r="C6">
        <v>3</v>
      </c>
      <c r="D6">
        <v>2</v>
      </c>
      <c r="E6">
        <v>12172024</v>
      </c>
      <c r="F6" s="5">
        <v>0.45208333333333334</v>
      </c>
      <c r="G6" s="5">
        <v>0.47152777777777777</v>
      </c>
      <c r="H6" t="s">
        <v>28</v>
      </c>
      <c r="I6">
        <v>187.4</v>
      </c>
      <c r="J6">
        <v>0.02</v>
      </c>
      <c r="K6">
        <v>24</v>
      </c>
      <c r="R6">
        <v>8.3000000000000004E-2</v>
      </c>
      <c r="S6">
        <v>3283581</v>
      </c>
      <c r="U6" s="4">
        <f t="shared" si="0"/>
        <v>14.711354985833335</v>
      </c>
      <c r="V6" s="4">
        <f t="shared" si="1"/>
        <v>85.264119959470463</v>
      </c>
      <c r="W6" s="4">
        <f t="shared" si="2"/>
        <v>87.25014096423925</v>
      </c>
      <c r="X6" s="4">
        <f t="shared" si="3"/>
        <v>8.3000000000000004E-2</v>
      </c>
    </row>
    <row r="7" spans="1:31" x14ac:dyDescent="0.3">
      <c r="A7" t="s">
        <v>70</v>
      </c>
      <c r="B7">
        <v>1</v>
      </c>
      <c r="C7">
        <v>2</v>
      </c>
      <c r="D7">
        <v>2</v>
      </c>
      <c r="E7">
        <v>12172024</v>
      </c>
      <c r="F7" s="5">
        <v>0.47708333333333336</v>
      </c>
      <c r="G7" s="5">
        <v>0.51249999999999996</v>
      </c>
      <c r="H7" t="s">
        <v>28</v>
      </c>
      <c r="I7">
        <v>16.7</v>
      </c>
      <c r="J7">
        <v>0.09</v>
      </c>
      <c r="K7">
        <v>25</v>
      </c>
      <c r="R7">
        <v>1.5549999999999999</v>
      </c>
      <c r="S7">
        <v>1968755</v>
      </c>
      <c r="U7" s="4">
        <f t="shared" si="0"/>
        <v>8.8205692763888894</v>
      </c>
      <c r="V7" s="4">
        <f t="shared" si="1"/>
        <v>0.67642080577725283</v>
      </c>
      <c r="W7" s="4">
        <f t="shared" si="2"/>
        <v>0.67647573001907346</v>
      </c>
      <c r="X7" s="4">
        <f t="shared" si="3"/>
        <v>1.5549999999999999</v>
      </c>
      <c r="Z7" t="s">
        <v>72</v>
      </c>
    </row>
    <row r="8" spans="1:31" x14ac:dyDescent="0.3">
      <c r="A8" t="s">
        <v>70</v>
      </c>
      <c r="B8">
        <v>2</v>
      </c>
      <c r="C8">
        <v>3</v>
      </c>
      <c r="D8">
        <v>1</v>
      </c>
      <c r="E8">
        <v>12172024</v>
      </c>
      <c r="F8" s="5">
        <v>0.50208333333333333</v>
      </c>
      <c r="G8" s="5">
        <v>0.5180555555555556</v>
      </c>
      <c r="H8" t="s">
        <v>28</v>
      </c>
      <c r="I8">
        <v>74.83</v>
      </c>
      <c r="J8">
        <v>0.03</v>
      </c>
      <c r="K8">
        <v>24</v>
      </c>
      <c r="R8">
        <v>0.44600000000000001</v>
      </c>
      <c r="S8">
        <v>1823104</v>
      </c>
      <c r="U8" s="4">
        <f t="shared" si="0"/>
        <v>8.1680123377777782</v>
      </c>
      <c r="V8" s="4">
        <f t="shared" si="1"/>
        <v>11.411743363416814</v>
      </c>
      <c r="W8" s="4">
        <f t="shared" si="2"/>
        <v>11.677552264412331</v>
      </c>
      <c r="X8" s="4">
        <f t="shared" si="3"/>
        <v>0.44600000000000001</v>
      </c>
    </row>
    <row r="9" spans="1:31" x14ac:dyDescent="0.3">
      <c r="A9" t="s">
        <v>70</v>
      </c>
      <c r="B9">
        <v>3</v>
      </c>
      <c r="C9">
        <v>4</v>
      </c>
      <c r="D9">
        <v>1</v>
      </c>
      <c r="E9">
        <v>12172024</v>
      </c>
      <c r="F9" s="5">
        <v>0.53055555555555556</v>
      </c>
      <c r="G9" s="5">
        <v>0.54374999999999996</v>
      </c>
      <c r="H9" t="s">
        <v>28</v>
      </c>
      <c r="I9">
        <v>89.73</v>
      </c>
      <c r="J9">
        <v>0.02</v>
      </c>
      <c r="K9">
        <v>25</v>
      </c>
      <c r="R9">
        <v>2.11</v>
      </c>
      <c r="S9">
        <v>4184197</v>
      </c>
      <c r="U9" s="4">
        <f t="shared" si="0"/>
        <v>18.746364836944444</v>
      </c>
      <c r="V9" s="4">
        <f t="shared" si="1"/>
        <v>1.2602759320303754</v>
      </c>
      <c r="W9" s="4">
        <f t="shared" si="2"/>
        <v>1.2603782643351484</v>
      </c>
      <c r="X9" s="4">
        <f t="shared" si="3"/>
        <v>2.11</v>
      </c>
    </row>
    <row r="10" spans="1:31" x14ac:dyDescent="0.3">
      <c r="A10" t="s">
        <v>70</v>
      </c>
      <c r="B10">
        <v>2</v>
      </c>
      <c r="C10">
        <v>4</v>
      </c>
      <c r="D10">
        <v>2</v>
      </c>
      <c r="E10">
        <v>12172024</v>
      </c>
      <c r="F10" s="5">
        <v>0.54861111111111116</v>
      </c>
      <c r="G10" s="5">
        <v>0.57013888888888886</v>
      </c>
      <c r="H10" t="s">
        <v>28</v>
      </c>
      <c r="I10">
        <v>99.78</v>
      </c>
      <c r="J10">
        <v>0.05</v>
      </c>
      <c r="K10">
        <v>24</v>
      </c>
      <c r="R10">
        <v>1.85</v>
      </c>
      <c r="S10">
        <v>2933375</v>
      </c>
      <c r="U10" s="4">
        <f t="shared" si="0"/>
        <v>13.14233482638889</v>
      </c>
      <c r="V10" s="4">
        <f t="shared" si="1"/>
        <v>2.2799574322059133</v>
      </c>
      <c r="W10" s="4">
        <f t="shared" si="2"/>
        <v>2.3330635142541656</v>
      </c>
      <c r="X10" s="4">
        <f t="shared" si="3"/>
        <v>1.85</v>
      </c>
    </row>
    <row r="11" spans="1:31" x14ac:dyDescent="0.3">
      <c r="A11" t="s">
        <v>70</v>
      </c>
      <c r="B11">
        <v>1</v>
      </c>
      <c r="C11">
        <v>4</v>
      </c>
      <c r="D11">
        <v>1</v>
      </c>
      <c r="E11">
        <v>12172024</v>
      </c>
      <c r="F11" s="5">
        <v>0.55555555555555558</v>
      </c>
      <c r="G11" s="5">
        <v>0.57013888888888886</v>
      </c>
      <c r="H11" t="s">
        <v>28</v>
      </c>
      <c r="I11">
        <v>43.93</v>
      </c>
      <c r="J11">
        <v>0.04</v>
      </c>
      <c r="K11">
        <f>AVERAGE(K3:K10,K12:K15)</f>
        <v>24.5</v>
      </c>
      <c r="R11">
        <v>0.11</v>
      </c>
      <c r="S11">
        <v>1471589</v>
      </c>
      <c r="U11" s="4">
        <f t="shared" si="0"/>
        <v>6.5931274947222223</v>
      </c>
      <c r="V11" s="4">
        <f t="shared" si="1"/>
        <v>33.651508642338861</v>
      </c>
      <c r="W11" s="4">
        <f t="shared" si="2"/>
        <v>34.04120133348399</v>
      </c>
      <c r="X11" s="4">
        <f t="shared" si="3"/>
        <v>0.11</v>
      </c>
    </row>
    <row r="12" spans="1:31" x14ac:dyDescent="0.3">
      <c r="A12" t="s">
        <v>70</v>
      </c>
      <c r="B12">
        <v>2</v>
      </c>
      <c r="C12">
        <v>5</v>
      </c>
      <c r="D12">
        <v>1</v>
      </c>
      <c r="E12">
        <v>12172024</v>
      </c>
      <c r="F12" s="5">
        <v>0.57777777777777772</v>
      </c>
      <c r="G12" s="5">
        <v>0.6020833333333333</v>
      </c>
      <c r="H12" t="s">
        <v>28</v>
      </c>
      <c r="I12" s="5">
        <v>0.49513888888888891</v>
      </c>
      <c r="J12">
        <v>0.1</v>
      </c>
      <c r="K12">
        <v>25</v>
      </c>
      <c r="R12">
        <v>2.8</v>
      </c>
      <c r="S12">
        <v>2824028</v>
      </c>
      <c r="U12" s="4">
        <f t="shared" si="0"/>
        <v>12.652429892222223</v>
      </c>
      <c r="V12" s="4">
        <f t="shared" si="1"/>
        <v>7.7646621139471021E-3</v>
      </c>
      <c r="W12" s="4">
        <f t="shared" si="2"/>
        <v>7.765292591566891E-3</v>
      </c>
      <c r="X12" s="4">
        <f t="shared" si="3"/>
        <v>2.8</v>
      </c>
      <c r="Z12" t="s">
        <v>73</v>
      </c>
    </row>
    <row r="13" spans="1:31" x14ac:dyDescent="0.3">
      <c r="A13" t="s">
        <v>70</v>
      </c>
      <c r="B13">
        <v>2</v>
      </c>
      <c r="C13">
        <v>6</v>
      </c>
      <c r="D13">
        <v>2</v>
      </c>
      <c r="E13">
        <v>12172024</v>
      </c>
      <c r="F13" s="5">
        <v>0.57986111111111116</v>
      </c>
      <c r="G13" s="5">
        <v>0.59444444444444444</v>
      </c>
      <c r="H13" t="s">
        <v>28</v>
      </c>
      <c r="I13">
        <v>77.63</v>
      </c>
      <c r="J13">
        <v>0.04</v>
      </c>
      <c r="K13">
        <v>24</v>
      </c>
      <c r="R13">
        <v>1.33</v>
      </c>
      <c r="S13">
        <v>2058880</v>
      </c>
      <c r="U13" s="4">
        <f t="shared" si="0"/>
        <v>9.2243543111111119</v>
      </c>
      <c r="V13" s="4">
        <f t="shared" si="1"/>
        <v>3.5153572262218704</v>
      </c>
      <c r="W13" s="4">
        <f t="shared" si="2"/>
        <v>3.5972389520153345</v>
      </c>
      <c r="X13" s="4">
        <f t="shared" si="3"/>
        <v>1.33</v>
      </c>
    </row>
    <row r="14" spans="1:31" x14ac:dyDescent="0.3">
      <c r="A14" t="s">
        <v>70</v>
      </c>
      <c r="B14">
        <v>1</v>
      </c>
      <c r="C14">
        <v>5</v>
      </c>
      <c r="D14">
        <v>1</v>
      </c>
      <c r="E14">
        <v>12172024</v>
      </c>
      <c r="F14" s="5">
        <v>0.61458333333333337</v>
      </c>
      <c r="G14" s="5">
        <v>0.63194444444444442</v>
      </c>
      <c r="H14" t="s">
        <v>28</v>
      </c>
      <c r="I14">
        <v>19.07</v>
      </c>
      <c r="J14">
        <v>0.05</v>
      </c>
      <c r="K14">
        <v>25</v>
      </c>
      <c r="R14">
        <v>2.3199999999999998</v>
      </c>
      <c r="S14">
        <v>1954502</v>
      </c>
      <c r="U14" s="4">
        <f t="shared" si="0"/>
        <v>8.756711877222223</v>
      </c>
      <c r="V14" s="4">
        <f t="shared" si="1"/>
        <v>0.52149379187689426</v>
      </c>
      <c r="W14" s="4">
        <f t="shared" si="2"/>
        <v>0.52153613630345297</v>
      </c>
      <c r="X14" s="4">
        <f t="shared" si="3"/>
        <v>2.3199999999999998</v>
      </c>
    </row>
    <row r="15" spans="1:31" x14ac:dyDescent="0.3">
      <c r="A15" t="s">
        <v>70</v>
      </c>
      <c r="B15">
        <v>3</v>
      </c>
      <c r="C15">
        <v>5</v>
      </c>
      <c r="D15">
        <v>2</v>
      </c>
      <c r="E15">
        <v>12172024</v>
      </c>
      <c r="F15" s="5">
        <v>0.60416666666666663</v>
      </c>
      <c r="G15" s="5">
        <v>0.62847222222222221</v>
      </c>
      <c r="H15" t="s">
        <v>28</v>
      </c>
      <c r="I15">
        <v>86.37</v>
      </c>
      <c r="J15">
        <v>0.02</v>
      </c>
      <c r="K15">
        <v>24</v>
      </c>
      <c r="R15">
        <v>9.7000000000000003E-2</v>
      </c>
      <c r="S15">
        <v>2228321</v>
      </c>
      <c r="U15" s="4">
        <f t="shared" si="0"/>
        <v>9.9834970580555549</v>
      </c>
      <c r="V15" s="4">
        <f t="shared" si="1"/>
        <v>49.549124584531697</v>
      </c>
      <c r="W15" s="4">
        <f t="shared" si="2"/>
        <v>50.70325134077526</v>
      </c>
      <c r="X15" s="4">
        <f t="shared" si="3"/>
        <v>9.7000000000000003E-2</v>
      </c>
    </row>
    <row r="16" spans="1:31" x14ac:dyDescent="0.3">
      <c r="A16" t="s">
        <v>70</v>
      </c>
      <c r="B16">
        <v>2</v>
      </c>
      <c r="C16">
        <v>7</v>
      </c>
      <c r="D16">
        <v>2</v>
      </c>
      <c r="E16">
        <v>12182024</v>
      </c>
      <c r="F16" s="5">
        <v>0.37361111111111112</v>
      </c>
      <c r="G16" s="5">
        <v>0.39027777777777778</v>
      </c>
      <c r="H16" t="s">
        <v>28</v>
      </c>
      <c r="I16">
        <v>105.78</v>
      </c>
      <c r="J16">
        <v>0.02</v>
      </c>
      <c r="K16">
        <v>24</v>
      </c>
      <c r="R16">
        <v>1.94</v>
      </c>
      <c r="S16">
        <v>3496221</v>
      </c>
      <c r="U16" s="4">
        <f t="shared" si="0"/>
        <v>15.664041252499999</v>
      </c>
      <c r="V16" s="4">
        <f t="shared" si="1"/>
        <v>1.933862132487465</v>
      </c>
      <c r="W16" s="4">
        <f t="shared" si="2"/>
        <v>1.9789067634210009</v>
      </c>
      <c r="X16" s="4">
        <f t="shared" si="3"/>
        <v>1.94</v>
      </c>
    </row>
    <row r="17" spans="1:26" x14ac:dyDescent="0.3">
      <c r="A17" t="s">
        <v>70</v>
      </c>
      <c r="B17">
        <v>1</v>
      </c>
      <c r="C17">
        <v>6</v>
      </c>
      <c r="D17">
        <v>1</v>
      </c>
      <c r="E17">
        <v>12182024</v>
      </c>
      <c r="F17" s="5">
        <v>0.38263888888888886</v>
      </c>
      <c r="G17" s="5">
        <v>0.39861111111111114</v>
      </c>
      <c r="H17" t="s">
        <v>28</v>
      </c>
      <c r="I17">
        <v>26.8</v>
      </c>
      <c r="J17">
        <v>0.03</v>
      </c>
      <c r="K17">
        <v>25</v>
      </c>
      <c r="R17">
        <v>2</v>
      </c>
      <c r="S17">
        <v>2294812</v>
      </c>
      <c r="U17" s="4">
        <f t="shared" si="0"/>
        <v>10.281395207777779</v>
      </c>
      <c r="V17" s="4">
        <f t="shared" si="1"/>
        <v>0.72406947636958763</v>
      </c>
      <c r="W17" s="4">
        <f t="shared" si="2"/>
        <v>0.72412826960402898</v>
      </c>
      <c r="X17" s="4">
        <f t="shared" si="3"/>
        <v>2</v>
      </c>
    </row>
    <row r="18" spans="1:26" x14ac:dyDescent="0.3">
      <c r="A18" t="s">
        <v>70</v>
      </c>
      <c r="B18">
        <v>3</v>
      </c>
      <c r="C18">
        <v>7</v>
      </c>
      <c r="D18">
        <v>2</v>
      </c>
      <c r="E18">
        <v>12182024</v>
      </c>
      <c r="F18" s="5">
        <v>0.43055555555555558</v>
      </c>
      <c r="G18" s="5">
        <v>0.45</v>
      </c>
      <c r="H18" t="s">
        <v>28</v>
      </c>
      <c r="I18">
        <v>124.17</v>
      </c>
      <c r="J18">
        <v>0.05</v>
      </c>
      <c r="K18">
        <v>24</v>
      </c>
      <c r="R18">
        <v>1.98</v>
      </c>
      <c r="S18">
        <v>4142713</v>
      </c>
      <c r="U18" s="4">
        <f t="shared" si="0"/>
        <v>18.560504993611112</v>
      </c>
      <c r="V18" s="4">
        <f t="shared" si="1"/>
        <v>1.8771077269750995</v>
      </c>
      <c r="W18" s="4">
        <f t="shared" si="2"/>
        <v>1.9208304015978883</v>
      </c>
      <c r="X18" s="4">
        <f t="shared" si="3"/>
        <v>1.98</v>
      </c>
    </row>
    <row r="19" spans="1:26" x14ac:dyDescent="0.3">
      <c r="A19" t="s">
        <v>70</v>
      </c>
      <c r="B19">
        <v>1</v>
      </c>
      <c r="C19">
        <v>7</v>
      </c>
      <c r="D19">
        <v>1</v>
      </c>
      <c r="E19">
        <v>12182024</v>
      </c>
      <c r="F19" s="5">
        <v>0.43819444444444444</v>
      </c>
      <c r="G19" s="5">
        <v>0.46180555555555558</v>
      </c>
      <c r="H19" t="s">
        <v>28</v>
      </c>
      <c r="I19">
        <v>30.9</v>
      </c>
      <c r="J19">
        <v>0.05</v>
      </c>
      <c r="K19">
        <v>25</v>
      </c>
      <c r="R19">
        <v>2.11</v>
      </c>
      <c r="S19">
        <v>1448956</v>
      </c>
      <c r="U19" s="4">
        <f t="shared" si="0"/>
        <v>6.4917253677777786</v>
      </c>
      <c r="V19" s="4">
        <f t="shared" si="1"/>
        <v>1.2532663534791386</v>
      </c>
      <c r="W19" s="4">
        <f t="shared" si="2"/>
        <v>1.2533681166178183</v>
      </c>
      <c r="X19" s="4">
        <f t="shared" si="3"/>
        <v>2.11</v>
      </c>
    </row>
    <row r="20" spans="1:26" x14ac:dyDescent="0.3">
      <c r="A20" t="s">
        <v>70</v>
      </c>
      <c r="B20">
        <v>2</v>
      </c>
      <c r="C20">
        <v>8</v>
      </c>
      <c r="D20">
        <v>2</v>
      </c>
      <c r="E20">
        <v>12182024</v>
      </c>
      <c r="F20" s="5">
        <v>0.46527777777777779</v>
      </c>
      <c r="G20" s="5">
        <v>0.48125000000000001</v>
      </c>
      <c r="H20" t="s">
        <v>28</v>
      </c>
      <c r="I20">
        <v>64.900000000000006</v>
      </c>
      <c r="J20">
        <v>0.05</v>
      </c>
      <c r="K20">
        <v>26</v>
      </c>
      <c r="R20">
        <v>2.11</v>
      </c>
      <c r="S20">
        <v>2674281</v>
      </c>
      <c r="U20" s="4">
        <f t="shared" si="0"/>
        <v>11.981521735833333</v>
      </c>
      <c r="V20" s="4">
        <f t="shared" si="1"/>
        <v>1.4261912132984851</v>
      </c>
      <c r="W20" s="4">
        <f t="shared" si="2"/>
        <v>1.3943908123683739</v>
      </c>
      <c r="X20" s="4">
        <f t="shared" si="3"/>
        <v>2.11</v>
      </c>
    </row>
    <row r="21" spans="1:26" x14ac:dyDescent="0.3">
      <c r="A21" t="s">
        <v>70</v>
      </c>
      <c r="B21">
        <v>2</v>
      </c>
      <c r="C21">
        <v>9</v>
      </c>
      <c r="D21">
        <v>1</v>
      </c>
      <c r="E21">
        <v>12182024</v>
      </c>
      <c r="F21" s="5">
        <v>0.46944444444444444</v>
      </c>
      <c r="G21" s="5">
        <v>0.48888888888888887</v>
      </c>
      <c r="H21" t="s">
        <v>28</v>
      </c>
      <c r="I21">
        <v>102.18</v>
      </c>
      <c r="J21">
        <v>0.02</v>
      </c>
      <c r="R21">
        <v>1.06</v>
      </c>
      <c r="S21">
        <f>3440799</f>
        <v>3440799</v>
      </c>
      <c r="U21" s="4">
        <f t="shared" si="0"/>
        <v>15.415735297499999</v>
      </c>
      <c r="V21" s="4">
        <f t="shared" si="1"/>
        <v>3.4739477609077603</v>
      </c>
      <c r="W21" s="4">
        <f t="shared" si="2"/>
        <v>6.932594070059837</v>
      </c>
      <c r="X21" s="4">
        <f t="shared" si="3"/>
        <v>1.06</v>
      </c>
    </row>
    <row r="22" spans="1:26" x14ac:dyDescent="0.3">
      <c r="A22" t="s">
        <v>70</v>
      </c>
      <c r="B22">
        <v>3</v>
      </c>
      <c r="C22">
        <v>8</v>
      </c>
      <c r="D22">
        <v>1</v>
      </c>
      <c r="E22">
        <v>12182024</v>
      </c>
      <c r="F22" s="5">
        <v>0.49305555555555558</v>
      </c>
      <c r="G22" s="5">
        <v>0.51458333333333328</v>
      </c>
      <c r="H22" t="s">
        <v>28</v>
      </c>
      <c r="I22">
        <v>119.5</v>
      </c>
      <c r="J22">
        <v>0.02</v>
      </c>
      <c r="K22">
        <v>25</v>
      </c>
      <c r="R22">
        <v>0.27600000000000002</v>
      </c>
      <c r="S22">
        <v>2544666</v>
      </c>
      <c r="U22" s="4">
        <f t="shared" si="0"/>
        <v>11.400810531666666</v>
      </c>
      <c r="V22" s="4">
        <f t="shared" si="1"/>
        <v>21.09845188882462</v>
      </c>
      <c r="W22" s="4">
        <f t="shared" si="2"/>
        <v>21.100165047946408</v>
      </c>
      <c r="X22" s="4">
        <f t="shared" si="3"/>
        <v>0.27600000000000002</v>
      </c>
    </row>
    <row r="23" spans="1:26" x14ac:dyDescent="0.3">
      <c r="A23" t="s">
        <v>70</v>
      </c>
      <c r="B23">
        <v>3</v>
      </c>
      <c r="C23">
        <v>9</v>
      </c>
      <c r="D23">
        <v>2</v>
      </c>
      <c r="E23">
        <v>12182024</v>
      </c>
      <c r="F23" s="5">
        <v>0.49652777777777779</v>
      </c>
      <c r="G23" s="5">
        <v>0.51180555555555551</v>
      </c>
      <c r="H23" t="s">
        <v>28</v>
      </c>
      <c r="I23">
        <v>74.900000000000006</v>
      </c>
      <c r="J23">
        <v>0.04</v>
      </c>
      <c r="K23">
        <v>24</v>
      </c>
      <c r="R23">
        <v>1.7749999999999999</v>
      </c>
      <c r="S23">
        <v>3639298</v>
      </c>
      <c r="U23" s="4">
        <f t="shared" si="0"/>
        <v>16.305065956111111</v>
      </c>
      <c r="V23" s="4">
        <f t="shared" si="1"/>
        <v>1.4377666157450395</v>
      </c>
      <c r="W23" s="4">
        <f t="shared" si="2"/>
        <v>1.4712559040902695</v>
      </c>
      <c r="X23" s="4">
        <f t="shared" si="3"/>
        <v>1.7749999999999999</v>
      </c>
    </row>
    <row r="24" spans="1:26" x14ac:dyDescent="0.3">
      <c r="A24" t="s">
        <v>70</v>
      </c>
      <c r="B24">
        <v>3</v>
      </c>
      <c r="C24">
        <v>10</v>
      </c>
      <c r="D24">
        <v>2</v>
      </c>
      <c r="E24">
        <v>12182024</v>
      </c>
      <c r="F24" s="5">
        <v>0.55000000000000004</v>
      </c>
      <c r="G24" s="5">
        <v>0.56388888888888888</v>
      </c>
      <c r="H24">
        <v>0</v>
      </c>
      <c r="I24">
        <v>17.93</v>
      </c>
      <c r="J24">
        <v>0.05</v>
      </c>
      <c r="K24">
        <v>23</v>
      </c>
      <c r="R24">
        <v>0.76500000000000001</v>
      </c>
      <c r="S24">
        <v>2354118</v>
      </c>
      <c r="U24" s="4">
        <f t="shared" si="0"/>
        <v>10.547102561666666</v>
      </c>
      <c r="V24" s="4">
        <f t="shared" si="1"/>
        <v>1.2345627815630753</v>
      </c>
      <c r="W24" s="4">
        <f t="shared" si="2"/>
        <v>1.2930544328403317</v>
      </c>
      <c r="X24" s="4">
        <f t="shared" si="3"/>
        <v>0.76500000000000001</v>
      </c>
    </row>
    <row r="25" spans="1:26" x14ac:dyDescent="0.3">
      <c r="A25" t="s">
        <v>70</v>
      </c>
      <c r="B25">
        <v>2</v>
      </c>
      <c r="C25">
        <v>10</v>
      </c>
      <c r="D25">
        <v>1</v>
      </c>
      <c r="E25">
        <v>12182024</v>
      </c>
      <c r="F25" s="5">
        <v>0.55694444444444446</v>
      </c>
      <c r="G25" s="5">
        <v>0.57777777777777772</v>
      </c>
      <c r="H25">
        <v>0</v>
      </c>
      <c r="I25">
        <v>12.23</v>
      </c>
      <c r="J25">
        <v>0.2</v>
      </c>
      <c r="K25">
        <v>24</v>
      </c>
      <c r="R25">
        <v>0.23699999999999999</v>
      </c>
      <c r="S25">
        <v>2170297</v>
      </c>
      <c r="U25" s="4">
        <f t="shared" si="0"/>
        <v>9.7235334202777768</v>
      </c>
      <c r="V25" s="4">
        <f t="shared" si="1"/>
        <v>2.9483666811793827</v>
      </c>
      <c r="W25" s="4">
        <f t="shared" si="2"/>
        <v>3.017041736541076</v>
      </c>
      <c r="X25" s="4">
        <f t="shared" si="3"/>
        <v>0.23699999999999999</v>
      </c>
      <c r="Z25" t="s">
        <v>74</v>
      </c>
    </row>
    <row r="26" spans="1:26" x14ac:dyDescent="0.3">
      <c r="A26" t="s">
        <v>70</v>
      </c>
      <c r="B26">
        <v>2</v>
      </c>
      <c r="C26">
        <v>11</v>
      </c>
      <c r="D26">
        <v>2</v>
      </c>
      <c r="E26">
        <v>12182024</v>
      </c>
      <c r="F26" s="5">
        <v>0.56805555555555554</v>
      </c>
      <c r="G26" s="5">
        <v>0.58263888888888893</v>
      </c>
      <c r="H26">
        <v>0</v>
      </c>
      <c r="I26">
        <v>58.03</v>
      </c>
      <c r="J26">
        <v>0.04</v>
      </c>
      <c r="K26">
        <v>23</v>
      </c>
      <c r="R26">
        <v>7.2999999999999995E-2</v>
      </c>
      <c r="S26">
        <v>2648266</v>
      </c>
      <c r="U26" s="4">
        <f t="shared" si="0"/>
        <v>11.864967309444443</v>
      </c>
      <c r="V26" s="4">
        <f t="shared" si="1"/>
        <v>37.22122475337563</v>
      </c>
      <c r="W26" s="4">
        <f t="shared" si="2"/>
        <v>38.984708094117828</v>
      </c>
      <c r="X26" s="4">
        <f t="shared" si="3"/>
        <v>7.2999999999999995E-2</v>
      </c>
    </row>
    <row r="27" spans="1:26" x14ac:dyDescent="0.3">
      <c r="A27" t="s">
        <v>70</v>
      </c>
      <c r="B27">
        <v>1</v>
      </c>
      <c r="C27">
        <v>9</v>
      </c>
      <c r="D27">
        <v>2</v>
      </c>
      <c r="E27">
        <v>12182024</v>
      </c>
      <c r="F27" s="5">
        <v>0.58680555555555558</v>
      </c>
      <c r="G27" s="5">
        <v>0.60486111111111107</v>
      </c>
      <c r="H27">
        <v>0</v>
      </c>
      <c r="I27">
        <v>8.83</v>
      </c>
      <c r="J27">
        <v>0.05</v>
      </c>
      <c r="K27">
        <v>24</v>
      </c>
      <c r="R27">
        <v>0.56000000000000005</v>
      </c>
      <c r="S27">
        <v>1084842</v>
      </c>
      <c r="U27" s="4">
        <f t="shared" si="0"/>
        <v>4.8603935050000002</v>
      </c>
      <c r="V27" s="4">
        <f t="shared" si="1"/>
        <v>1.8023068761632366</v>
      </c>
      <c r="W27" s="4">
        <f t="shared" si="2"/>
        <v>1.8442872462743791</v>
      </c>
      <c r="X27" s="4">
        <f t="shared" si="3"/>
        <v>0.56000000000000005</v>
      </c>
      <c r="Z27" t="s">
        <v>75</v>
      </c>
    </row>
    <row r="28" spans="1:26" x14ac:dyDescent="0.3">
      <c r="A28" t="s">
        <v>70</v>
      </c>
      <c r="B28">
        <v>3</v>
      </c>
      <c r="C28">
        <v>11</v>
      </c>
      <c r="D28">
        <v>2</v>
      </c>
      <c r="E28">
        <v>12192024</v>
      </c>
      <c r="F28" s="5">
        <v>0.40555555555555556</v>
      </c>
      <c r="G28" s="5">
        <v>0.41805555555555557</v>
      </c>
      <c r="H28">
        <v>0</v>
      </c>
      <c r="I28">
        <v>36.4</v>
      </c>
      <c r="J28">
        <v>0.05</v>
      </c>
      <c r="K28">
        <v>23</v>
      </c>
      <c r="R28">
        <v>0.67300000000000004</v>
      </c>
      <c r="S28">
        <v>1964981</v>
      </c>
      <c r="U28" s="4">
        <f t="shared" si="0"/>
        <v>8.8036607080555562</v>
      </c>
      <c r="V28" s="4">
        <f t="shared" si="1"/>
        <v>3.4131118274703223</v>
      </c>
      <c r="W28" s="4">
        <f t="shared" si="2"/>
        <v>3.5748197209562349</v>
      </c>
      <c r="X28" s="4">
        <f t="shared" si="3"/>
        <v>0.67300000000000004</v>
      </c>
    </row>
    <row r="29" spans="1:26" x14ac:dyDescent="0.3">
      <c r="A29" t="s">
        <v>70</v>
      </c>
      <c r="B29">
        <v>2</v>
      </c>
      <c r="C29">
        <v>12</v>
      </c>
      <c r="D29">
        <v>2</v>
      </c>
      <c r="F29" s="5">
        <v>0.42222222222222222</v>
      </c>
      <c r="G29" s="5">
        <v>0.43611111111111112</v>
      </c>
      <c r="H29">
        <v>0</v>
      </c>
      <c r="I29">
        <v>20.63</v>
      </c>
      <c r="J29">
        <v>0.05</v>
      </c>
      <c r="K29">
        <v>23</v>
      </c>
      <c r="R29">
        <v>0.19400000000000001</v>
      </c>
      <c r="S29">
        <v>2853960</v>
      </c>
      <c r="U29" s="4">
        <f t="shared" si="0"/>
        <v>12.786533566666668</v>
      </c>
      <c r="V29" s="4">
        <f t="shared" si="1"/>
        <v>4.6203212166372989</v>
      </c>
      <c r="W29" s="4">
        <f t="shared" si="2"/>
        <v>4.8392248005038851</v>
      </c>
      <c r="X29" s="4">
        <f t="shared" si="3"/>
        <v>0.19400000000000001</v>
      </c>
    </row>
    <row r="30" spans="1:26" x14ac:dyDescent="0.3">
      <c r="A30" t="s">
        <v>70</v>
      </c>
      <c r="B30">
        <v>1</v>
      </c>
      <c r="C30">
        <v>10</v>
      </c>
      <c r="D30">
        <v>1</v>
      </c>
      <c r="F30" s="5">
        <v>0.43611111111111112</v>
      </c>
      <c r="G30" s="5">
        <v>0.45416666666666666</v>
      </c>
      <c r="H30">
        <v>0</v>
      </c>
      <c r="I30">
        <v>23.16</v>
      </c>
      <c r="J30">
        <v>0.05</v>
      </c>
      <c r="K30">
        <v>23</v>
      </c>
      <c r="R30">
        <v>0.13300000000000001</v>
      </c>
      <c r="S30">
        <v>2559226</v>
      </c>
      <c r="U30" s="4">
        <f t="shared" si="0"/>
        <v>11.466043376111111</v>
      </c>
      <c r="V30" s="4">
        <f t="shared" si="1"/>
        <v>8.4372482698040336</v>
      </c>
      <c r="W30" s="4">
        <f t="shared" si="2"/>
        <v>8.8369918801793474</v>
      </c>
      <c r="X30" s="4">
        <f t="shared" si="3"/>
        <v>0.13300000000000001</v>
      </c>
    </row>
    <row r="31" spans="1:26" x14ac:dyDescent="0.3">
      <c r="A31" t="s">
        <v>70</v>
      </c>
      <c r="B31">
        <v>1</v>
      </c>
      <c r="C31">
        <v>11</v>
      </c>
      <c r="D31">
        <v>2</v>
      </c>
      <c r="F31" s="5">
        <v>0.44166666666666665</v>
      </c>
      <c r="G31" s="5">
        <v>0.47083333333333333</v>
      </c>
      <c r="H31">
        <v>0</v>
      </c>
      <c r="I31">
        <v>7.67</v>
      </c>
      <c r="J31">
        <v>0.17</v>
      </c>
      <c r="K31">
        <v>22</v>
      </c>
      <c r="R31">
        <v>2.17</v>
      </c>
      <c r="S31">
        <v>1549126</v>
      </c>
      <c r="U31" s="4">
        <f t="shared" si="0"/>
        <v>6.9405147927777779</v>
      </c>
      <c r="V31" s="4">
        <f t="shared" si="1"/>
        <v>0.28292507572585829</v>
      </c>
      <c r="W31" s="4">
        <f t="shared" si="2"/>
        <v>0.3034040714904378</v>
      </c>
      <c r="X31" s="4">
        <f t="shared" si="3"/>
        <v>2.17</v>
      </c>
      <c r="Z31" t="s">
        <v>76</v>
      </c>
    </row>
    <row r="32" spans="1:26" x14ac:dyDescent="0.3">
      <c r="A32" t="s">
        <v>70</v>
      </c>
      <c r="B32">
        <v>3</v>
      </c>
      <c r="C32">
        <v>13</v>
      </c>
      <c r="D32">
        <v>1</v>
      </c>
      <c r="F32" s="5">
        <v>0.46180555555555558</v>
      </c>
      <c r="G32" s="5">
        <v>0.47569444444444442</v>
      </c>
      <c r="H32">
        <v>0</v>
      </c>
      <c r="I32">
        <v>26.43</v>
      </c>
      <c r="J32">
        <v>0.04</v>
      </c>
      <c r="K32">
        <v>23</v>
      </c>
      <c r="R32">
        <v>0.156</v>
      </c>
      <c r="S32">
        <v>1676287</v>
      </c>
      <c r="U32" s="4">
        <f t="shared" ref="U32:U34" si="4">S32/(1200^2)*2.54^2</f>
        <v>7.5102313952777768</v>
      </c>
      <c r="V32" s="4">
        <f t="shared" ref="V32:V34" si="5">I32*0.000001/18*1000/R32/(U32/10000)</f>
        <v>12.532760532932997</v>
      </c>
      <c r="W32" s="4">
        <f t="shared" ref="W32:W34" si="6">V32/(0.88862*(1/POWER(10,(1.3272*(20-K32)-0.001053*(K32-20)^2)/(K32+105))))</f>
        <v>13.126543100803344</v>
      </c>
      <c r="X32" s="4">
        <f t="shared" si="3"/>
        <v>0.156</v>
      </c>
    </row>
    <row r="33" spans="1:26" x14ac:dyDescent="0.3">
      <c r="A33" t="s">
        <v>70</v>
      </c>
      <c r="B33">
        <v>2</v>
      </c>
      <c r="C33">
        <v>13</v>
      </c>
      <c r="D33">
        <v>1</v>
      </c>
      <c r="F33" s="5">
        <v>0.47916666666666669</v>
      </c>
      <c r="G33" s="5">
        <v>0.49513888888888891</v>
      </c>
      <c r="H33">
        <v>0</v>
      </c>
      <c r="I33">
        <v>18.3</v>
      </c>
      <c r="J33">
        <v>7.0000000000000007E-2</v>
      </c>
      <c r="K33">
        <v>23</v>
      </c>
      <c r="R33">
        <v>7.8E-2</v>
      </c>
      <c r="S33">
        <v>1908448</v>
      </c>
      <c r="U33" s="4">
        <f t="shared" si="4"/>
        <v>8.5503771644444448</v>
      </c>
      <c r="V33" s="4">
        <f t="shared" si="5"/>
        <v>15.243991912297034</v>
      </c>
      <c r="W33" s="4">
        <f t="shared" si="6"/>
        <v>15.966228377159911</v>
      </c>
      <c r="X33" s="4">
        <f t="shared" si="3"/>
        <v>7.8E-2</v>
      </c>
      <c r="Z33" t="s">
        <v>77</v>
      </c>
    </row>
    <row r="34" spans="1:26" x14ac:dyDescent="0.3">
      <c r="A34" t="s">
        <v>70</v>
      </c>
      <c r="B34">
        <v>2</v>
      </c>
      <c r="C34">
        <v>14</v>
      </c>
      <c r="D34">
        <v>2</v>
      </c>
      <c r="F34" s="5">
        <v>0.4777777777777778</v>
      </c>
      <c r="G34" s="5">
        <v>0.50138888888888888</v>
      </c>
      <c r="H34">
        <v>0</v>
      </c>
      <c r="I34">
        <v>20.73</v>
      </c>
      <c r="J34">
        <v>0.05</v>
      </c>
      <c r="K34">
        <v>22</v>
      </c>
      <c r="R34">
        <v>0.86899999999999999</v>
      </c>
      <c r="S34">
        <v>2717664</v>
      </c>
      <c r="U34" s="4">
        <f t="shared" si="4"/>
        <v>12.175889626666667</v>
      </c>
      <c r="V34" s="4">
        <f t="shared" si="5"/>
        <v>1.0884445720725633</v>
      </c>
      <c r="W34" s="4">
        <f t="shared" si="6"/>
        <v>1.1672295709782519</v>
      </c>
      <c r="X34" s="4">
        <f t="shared" si="3"/>
        <v>0.86899999999999999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D54-5FE1-456F-A2B8-6457522F8A41}">
  <dimension ref="A1:AE22"/>
  <sheetViews>
    <sheetView tabSelected="1" topLeftCell="B1" zoomScale="110" zoomScaleNormal="110" workbookViewId="0">
      <selection activeCell="I26" sqref="I26"/>
    </sheetView>
  </sheetViews>
  <sheetFormatPr baseColWidth="10" defaultRowHeight="14.4" x14ac:dyDescent="0.3"/>
  <cols>
    <col min="12" max="17" width="0" hidden="1" customWidth="1"/>
    <col min="18" max="18" width="16" bestFit="1" customWidth="1"/>
    <col min="20" max="20" width="0" hidden="1" customWidth="1"/>
  </cols>
  <sheetData>
    <row r="1" spans="1:31" x14ac:dyDescent="0.3">
      <c r="A1" s="6" t="s">
        <v>30</v>
      </c>
      <c r="B1" s="6" t="s">
        <v>0</v>
      </c>
      <c r="C1" s="7" t="s">
        <v>21</v>
      </c>
      <c r="D1" s="6" t="s">
        <v>22</v>
      </c>
      <c r="E1" s="6" t="s">
        <v>29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>
        <v>10222024</v>
      </c>
      <c r="B2" s="8" t="s">
        <v>26</v>
      </c>
      <c r="C2" s="8">
        <v>1</v>
      </c>
      <c r="D2" s="8">
        <v>1</v>
      </c>
      <c r="E2" s="8">
        <v>2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24.5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7.4465803308096055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>
        <v>22012024</v>
      </c>
      <c r="B3" t="s">
        <v>80</v>
      </c>
      <c r="C3">
        <v>1</v>
      </c>
      <c r="D3">
        <v>1</v>
      </c>
      <c r="E3">
        <v>2</v>
      </c>
      <c r="F3" s="5">
        <v>0.4909722222222222</v>
      </c>
      <c r="G3" s="5">
        <v>0.50486111111111109</v>
      </c>
      <c r="H3" t="s">
        <v>28</v>
      </c>
      <c r="I3">
        <v>54.7</v>
      </c>
      <c r="J3">
        <v>0.05</v>
      </c>
      <c r="K3">
        <v>25</v>
      </c>
      <c r="R3">
        <v>0.70699999999999996</v>
      </c>
      <c r="S3">
        <v>3675971</v>
      </c>
      <c r="U3" s="4">
        <f t="shared" ref="U3:U9" si="0">S3/(1200^2)*2.54^2</f>
        <v>16.469371183055557</v>
      </c>
      <c r="V3" s="4">
        <f t="shared" ref="V3:V9" si="1">I3*0.000001/18*1000/R3/(U3/10000)</f>
        <v>2.6098670822214345</v>
      </c>
      <c r="W3" s="4">
        <f t="shared" ref="W3:W9" si="2">V3/(0.88862*(1/POWER(10,(1.3272*(20-K3)-0.001053*(K3-20)^2)/(K3+105))))</f>
        <v>2.6100789990778046</v>
      </c>
      <c r="X3" s="4">
        <f t="shared" ref="X3:X22" si="3">MAX(Q3:R3)</f>
        <v>0.70699999999999996</v>
      </c>
      <c r="Z3" t="s">
        <v>81</v>
      </c>
    </row>
    <row r="4" spans="1:31" x14ac:dyDescent="0.3">
      <c r="A4">
        <v>22012024</v>
      </c>
      <c r="B4" t="s">
        <v>80</v>
      </c>
      <c r="C4">
        <v>2</v>
      </c>
      <c r="D4">
        <v>1</v>
      </c>
      <c r="E4">
        <v>1</v>
      </c>
      <c r="F4" s="5">
        <v>0.55208333333333337</v>
      </c>
      <c r="G4" s="5">
        <v>0.56319444444444444</v>
      </c>
      <c r="H4" t="s">
        <v>28</v>
      </c>
      <c r="I4">
        <v>27.13</v>
      </c>
      <c r="J4">
        <v>0.06</v>
      </c>
      <c r="K4">
        <v>24</v>
      </c>
      <c r="R4">
        <v>0.65400000000000003</v>
      </c>
      <c r="S4">
        <v>7206357</v>
      </c>
      <c r="U4" s="4">
        <f t="shared" si="0"/>
        <v>32.286481125833333</v>
      </c>
      <c r="V4" s="4">
        <f t="shared" si="1"/>
        <v>0.71380375145694364</v>
      </c>
      <c r="W4" s="4">
        <f t="shared" si="2"/>
        <v>0.73043007967507467</v>
      </c>
      <c r="X4" s="4">
        <f t="shared" si="3"/>
        <v>0.65400000000000003</v>
      </c>
    </row>
    <row r="5" spans="1:31" x14ac:dyDescent="0.3">
      <c r="A5">
        <v>22012024</v>
      </c>
      <c r="B5" t="s">
        <v>80</v>
      </c>
      <c r="C5">
        <v>2</v>
      </c>
      <c r="D5">
        <v>2</v>
      </c>
      <c r="E5">
        <v>2</v>
      </c>
      <c r="F5" s="5">
        <v>0.53749999999999998</v>
      </c>
      <c r="G5" s="5">
        <v>0.55000000000000004</v>
      </c>
      <c r="H5" t="s">
        <v>28</v>
      </c>
      <c r="I5">
        <v>43.7</v>
      </c>
      <c r="J5">
        <v>0.03</v>
      </c>
      <c r="K5">
        <v>25</v>
      </c>
      <c r="R5">
        <v>0.28999999999999998</v>
      </c>
      <c r="S5">
        <v>4874594</v>
      </c>
      <c r="U5" s="4">
        <f t="shared" si="0"/>
        <v>21.839535173888891</v>
      </c>
      <c r="V5" s="4">
        <f t="shared" si="1"/>
        <v>3.8332535207011165</v>
      </c>
      <c r="W5" s="4">
        <f t="shared" si="2"/>
        <v>3.833564774496879</v>
      </c>
      <c r="X5" s="4">
        <f t="shared" si="3"/>
        <v>0.28999999999999998</v>
      </c>
    </row>
    <row r="6" spans="1:31" x14ac:dyDescent="0.3">
      <c r="A6">
        <v>22012024</v>
      </c>
      <c r="B6" t="s">
        <v>80</v>
      </c>
      <c r="C6">
        <v>3</v>
      </c>
      <c r="D6">
        <v>1</v>
      </c>
      <c r="E6">
        <v>2</v>
      </c>
      <c r="F6" s="5">
        <v>0.55902777777777779</v>
      </c>
      <c r="G6" s="5">
        <v>0.5708333333333333</v>
      </c>
      <c r="H6" t="s">
        <v>28</v>
      </c>
      <c r="I6">
        <v>69.900000000000006</v>
      </c>
      <c r="J6">
        <v>0.03</v>
      </c>
      <c r="K6">
        <v>25</v>
      </c>
      <c r="R6">
        <v>1.99</v>
      </c>
      <c r="S6">
        <v>6243628</v>
      </c>
      <c r="U6" s="4">
        <f t="shared" si="0"/>
        <v>27.973187781111108</v>
      </c>
      <c r="V6" s="4">
        <f t="shared" si="1"/>
        <v>0.69760507842883002</v>
      </c>
      <c r="W6" s="4">
        <f t="shared" si="2"/>
        <v>0.69766172279827532</v>
      </c>
      <c r="X6" s="4">
        <f t="shared" si="3"/>
        <v>1.99</v>
      </c>
    </row>
    <row r="7" spans="1:31" x14ac:dyDescent="0.3">
      <c r="A7">
        <v>22012024</v>
      </c>
      <c r="B7" t="s">
        <v>80</v>
      </c>
      <c r="C7">
        <v>3</v>
      </c>
      <c r="D7">
        <v>2</v>
      </c>
      <c r="E7">
        <v>2</v>
      </c>
      <c r="F7" s="5">
        <v>0.57499999999999996</v>
      </c>
      <c r="G7" s="5">
        <v>0.58750000000000002</v>
      </c>
      <c r="H7" t="s">
        <v>28</v>
      </c>
      <c r="I7">
        <v>81.23</v>
      </c>
      <c r="J7">
        <v>0.04</v>
      </c>
      <c r="K7">
        <v>24</v>
      </c>
      <c r="R7">
        <v>1.032</v>
      </c>
      <c r="S7">
        <v>5813838</v>
      </c>
      <c r="U7" s="4">
        <f t="shared" si="0"/>
        <v>26.047609195000003</v>
      </c>
      <c r="V7" s="4">
        <f t="shared" si="1"/>
        <v>1.6787900383320362</v>
      </c>
      <c r="W7" s="4">
        <f t="shared" si="2"/>
        <v>1.7178933830954475</v>
      </c>
      <c r="X7" s="4">
        <f t="shared" si="3"/>
        <v>1.032</v>
      </c>
    </row>
    <row r="8" spans="1:31" x14ac:dyDescent="0.3">
      <c r="A8">
        <v>22012024</v>
      </c>
      <c r="B8" t="s">
        <v>80</v>
      </c>
      <c r="C8">
        <v>2</v>
      </c>
      <c r="D8">
        <v>3</v>
      </c>
      <c r="E8">
        <v>2</v>
      </c>
      <c r="F8" s="5">
        <v>0.59513888888888888</v>
      </c>
      <c r="G8" s="5">
        <v>0.60555555555555551</v>
      </c>
      <c r="H8" t="s">
        <v>28</v>
      </c>
      <c r="I8">
        <v>82.8</v>
      </c>
      <c r="J8">
        <v>0.03</v>
      </c>
      <c r="K8">
        <v>24</v>
      </c>
      <c r="R8">
        <v>0.55300000000000005</v>
      </c>
      <c r="S8">
        <v>5336817</v>
      </c>
      <c r="U8" s="4">
        <f t="shared" si="0"/>
        <v>23.910422609166666</v>
      </c>
      <c r="V8" s="4">
        <f t="shared" si="1"/>
        <v>3.4789280601328758</v>
      </c>
      <c r="W8" s="4">
        <f t="shared" si="2"/>
        <v>3.5599612568020924</v>
      </c>
      <c r="X8" s="4">
        <f t="shared" si="3"/>
        <v>0.55300000000000005</v>
      </c>
    </row>
    <row r="9" spans="1:31" x14ac:dyDescent="0.3">
      <c r="A9">
        <v>22012024</v>
      </c>
      <c r="B9" t="s">
        <v>80</v>
      </c>
      <c r="C9">
        <v>4</v>
      </c>
      <c r="D9">
        <v>1</v>
      </c>
      <c r="E9">
        <v>1</v>
      </c>
      <c r="F9" s="5">
        <v>0.56944444444444442</v>
      </c>
      <c r="G9" s="5">
        <v>0.58402777777777781</v>
      </c>
      <c r="H9" t="s">
        <v>28</v>
      </c>
      <c r="I9">
        <v>33.299999999999997</v>
      </c>
      <c r="J9">
        <v>0.05</v>
      </c>
      <c r="K9">
        <v>24</v>
      </c>
      <c r="R9">
        <v>0.77600000000000002</v>
      </c>
      <c r="S9">
        <v>4592786</v>
      </c>
      <c r="U9" s="4">
        <f t="shared" si="0"/>
        <v>20.57695705388889</v>
      </c>
      <c r="V9" s="4">
        <f t="shared" si="1"/>
        <v>1.158587546406012</v>
      </c>
      <c r="W9" s="4">
        <f t="shared" si="2"/>
        <v>1.1855740350265436</v>
      </c>
      <c r="X9" s="4">
        <f t="shared" si="3"/>
        <v>0.77600000000000002</v>
      </c>
    </row>
    <row r="10" spans="1:31" x14ac:dyDescent="0.3">
      <c r="A10">
        <v>23012025</v>
      </c>
      <c r="B10" t="s">
        <v>80</v>
      </c>
      <c r="C10">
        <v>6</v>
      </c>
      <c r="D10">
        <v>1</v>
      </c>
      <c r="E10">
        <v>2</v>
      </c>
      <c r="F10" s="5">
        <v>0.37569444444444444</v>
      </c>
      <c r="G10" s="5">
        <v>0.38819444444444445</v>
      </c>
      <c r="H10" t="s">
        <v>28</v>
      </c>
      <c r="I10">
        <v>64.099999999999994</v>
      </c>
      <c r="J10">
        <v>0.03</v>
      </c>
      <c r="K10">
        <v>24</v>
      </c>
      <c r="R10">
        <v>0.36099999999999999</v>
      </c>
      <c r="S10">
        <v>3966989</v>
      </c>
      <c r="U10" s="4">
        <f t="shared" ref="U10:U22" si="4">S10/(1200^2)*2.54^2</f>
        <v>17.773212661388889</v>
      </c>
      <c r="V10" s="4">
        <f t="shared" ref="V10:V22" si="5">I10*0.000001/18*1000/R10/(U10/10000)</f>
        <v>5.5502479506247901</v>
      </c>
      <c r="W10" s="4">
        <f t="shared" ref="W10:W22" si="6">V10/(0.88862*(1/POWER(10,(1.3272*(20-K10)-0.001053*(K10-20)^2)/(K10+105))))</f>
        <v>5.6795275235196421</v>
      </c>
      <c r="X10" s="4">
        <f t="shared" si="3"/>
        <v>0.36099999999999999</v>
      </c>
    </row>
    <row r="11" spans="1:31" x14ac:dyDescent="0.3">
      <c r="A11">
        <v>23012025</v>
      </c>
      <c r="B11" t="s">
        <v>80</v>
      </c>
      <c r="C11">
        <v>1</v>
      </c>
      <c r="D11">
        <v>2</v>
      </c>
      <c r="E11">
        <v>1</v>
      </c>
      <c r="F11" s="5">
        <v>0.38541666666666669</v>
      </c>
      <c r="G11" s="5">
        <v>0.40138888888888891</v>
      </c>
      <c r="H11" t="s">
        <v>28</v>
      </c>
      <c r="I11">
        <v>11.83</v>
      </c>
      <c r="J11">
        <v>0.09</v>
      </c>
      <c r="K11">
        <v>25</v>
      </c>
      <c r="R11">
        <v>0.06</v>
      </c>
      <c r="S11">
        <v>2535624</v>
      </c>
      <c r="U11" s="4">
        <f t="shared" si="4"/>
        <v>11.36029986</v>
      </c>
      <c r="V11" s="4">
        <f t="shared" si="5"/>
        <v>9.6420902957606494</v>
      </c>
      <c r="W11" s="4">
        <f t="shared" si="6"/>
        <v>9.642873217419087</v>
      </c>
      <c r="X11" s="4">
        <f t="shared" si="3"/>
        <v>0.06</v>
      </c>
    </row>
    <row r="12" spans="1:31" x14ac:dyDescent="0.3">
      <c r="A12">
        <v>23012025</v>
      </c>
      <c r="B12" t="s">
        <v>80</v>
      </c>
      <c r="C12">
        <v>4</v>
      </c>
      <c r="D12">
        <v>2</v>
      </c>
      <c r="E12">
        <v>2</v>
      </c>
      <c r="F12" s="5">
        <v>0.3923611111111111</v>
      </c>
      <c r="G12" s="5">
        <v>0.40694444444444444</v>
      </c>
      <c r="H12" t="s">
        <v>28</v>
      </c>
      <c r="I12">
        <v>57.66</v>
      </c>
      <c r="J12">
        <v>0.05</v>
      </c>
      <c r="K12">
        <v>25</v>
      </c>
      <c r="R12">
        <v>0.7</v>
      </c>
      <c r="S12">
        <v>4986209</v>
      </c>
      <c r="U12" s="4">
        <f t="shared" si="4"/>
        <v>22.339601378055555</v>
      </c>
      <c r="V12" s="4">
        <f t="shared" si="5"/>
        <v>2.048465591998307</v>
      </c>
      <c r="W12" s="4">
        <f t="shared" si="6"/>
        <v>2.0486319239895399</v>
      </c>
      <c r="X12" s="4">
        <f t="shared" si="3"/>
        <v>0.7</v>
      </c>
    </row>
    <row r="13" spans="1:31" x14ac:dyDescent="0.3">
      <c r="A13">
        <v>23012025</v>
      </c>
      <c r="B13" t="s">
        <v>80</v>
      </c>
      <c r="C13">
        <v>5</v>
      </c>
      <c r="D13">
        <v>1</v>
      </c>
      <c r="E13">
        <v>2</v>
      </c>
      <c r="F13" s="5">
        <v>0.46250000000000002</v>
      </c>
      <c r="G13" s="5">
        <v>0.47638888888888886</v>
      </c>
      <c r="H13" t="s">
        <v>28</v>
      </c>
      <c r="I13">
        <v>29.26</v>
      </c>
      <c r="J13">
        <v>0.04</v>
      </c>
      <c r="K13">
        <v>24</v>
      </c>
      <c r="R13">
        <v>6.5000000000000002E-2</v>
      </c>
      <c r="S13">
        <v>2080966</v>
      </c>
      <c r="U13" s="4">
        <f t="shared" si="4"/>
        <v>9.3233057261111121</v>
      </c>
      <c r="V13" s="4">
        <f t="shared" si="5"/>
        <v>26.823690805834428</v>
      </c>
      <c r="W13" s="4">
        <f t="shared" si="6"/>
        <v>27.448483665845572</v>
      </c>
      <c r="X13" s="4">
        <f t="shared" si="3"/>
        <v>6.5000000000000002E-2</v>
      </c>
    </row>
    <row r="14" spans="1:31" x14ac:dyDescent="0.3">
      <c r="A14">
        <v>23012025</v>
      </c>
      <c r="B14" t="s">
        <v>80</v>
      </c>
      <c r="C14">
        <v>4</v>
      </c>
      <c r="D14">
        <v>3</v>
      </c>
      <c r="E14">
        <v>1</v>
      </c>
      <c r="F14" s="5">
        <v>0.47152777777777777</v>
      </c>
      <c r="G14" s="5">
        <v>0.48194444444444445</v>
      </c>
      <c r="H14" t="s">
        <v>28</v>
      </c>
      <c r="I14">
        <v>30.01</v>
      </c>
      <c r="J14">
        <v>0.05</v>
      </c>
      <c r="K14">
        <v>24</v>
      </c>
      <c r="R14">
        <v>0.69199999999999995</v>
      </c>
      <c r="S14">
        <v>5465902</v>
      </c>
      <c r="U14" s="4">
        <f>S14/(1200^2)*2.54^2</f>
        <v>24.488759266111114</v>
      </c>
      <c r="V14" s="4">
        <f t="shared" si="5"/>
        <v>0.98383125162461071</v>
      </c>
      <c r="W14" s="4">
        <f t="shared" si="6"/>
        <v>1.0067472159458659</v>
      </c>
      <c r="X14" s="4">
        <f t="shared" si="3"/>
        <v>0.69199999999999995</v>
      </c>
    </row>
    <row r="15" spans="1:31" x14ac:dyDescent="0.3">
      <c r="A15">
        <v>23012025</v>
      </c>
      <c r="B15" t="s">
        <v>80</v>
      </c>
      <c r="C15">
        <v>6</v>
      </c>
      <c r="D15">
        <v>2</v>
      </c>
      <c r="E15">
        <v>1</v>
      </c>
      <c r="F15" s="5">
        <v>0.42499999999999999</v>
      </c>
      <c r="G15" s="5">
        <v>0.43611111111111112</v>
      </c>
      <c r="H15" t="s">
        <v>28</v>
      </c>
      <c r="I15">
        <v>14.2</v>
      </c>
      <c r="J15">
        <v>0.04</v>
      </c>
      <c r="K15">
        <v>24</v>
      </c>
      <c r="R15">
        <v>0.126</v>
      </c>
      <c r="S15">
        <v>2998333</v>
      </c>
      <c r="U15" s="4">
        <f>S15/(1200^2)*2.54^2</f>
        <v>13.433364710277779</v>
      </c>
      <c r="V15" s="4">
        <f t="shared" si="5"/>
        <v>4.6608002259473578</v>
      </c>
      <c r="W15" s="4">
        <f t="shared" si="6"/>
        <v>4.7693622700071865</v>
      </c>
      <c r="X15" s="4">
        <f t="shared" si="3"/>
        <v>0.126</v>
      </c>
    </row>
    <row r="16" spans="1:31" x14ac:dyDescent="0.3">
      <c r="A16">
        <v>23012025</v>
      </c>
      <c r="B16" t="s">
        <v>80</v>
      </c>
      <c r="C16">
        <v>3</v>
      </c>
      <c r="D16">
        <v>3</v>
      </c>
      <c r="E16">
        <v>1</v>
      </c>
      <c r="F16" s="5">
        <v>0.48888888888888887</v>
      </c>
      <c r="G16" s="5">
        <v>0.50138888888888888</v>
      </c>
      <c r="H16" t="s">
        <v>28</v>
      </c>
      <c r="I16">
        <v>9.8000000000000007</v>
      </c>
      <c r="J16">
        <v>0.04</v>
      </c>
      <c r="K16">
        <v>23</v>
      </c>
      <c r="R16">
        <v>0.14499999999999999</v>
      </c>
      <c r="S16">
        <v>2856270</v>
      </c>
      <c r="U16" s="4">
        <f t="shared" si="4"/>
        <v>12.796883008333333</v>
      </c>
      <c r="V16" s="4">
        <f t="shared" si="5"/>
        <v>2.9341436266827889</v>
      </c>
      <c r="W16" s="4">
        <f t="shared" si="6"/>
        <v>3.073158756874891</v>
      </c>
      <c r="X16" s="4">
        <f t="shared" si="3"/>
        <v>0.14499999999999999</v>
      </c>
    </row>
    <row r="17" spans="1:24" x14ac:dyDescent="0.3">
      <c r="A17">
        <v>23012025</v>
      </c>
      <c r="B17" t="s">
        <v>80</v>
      </c>
      <c r="C17">
        <v>6</v>
      </c>
      <c r="D17">
        <v>3</v>
      </c>
      <c r="E17">
        <v>2</v>
      </c>
      <c r="F17" s="5">
        <v>0.54791666666666672</v>
      </c>
      <c r="G17" s="5">
        <v>0.55902777777777779</v>
      </c>
      <c r="H17" t="s">
        <v>28</v>
      </c>
      <c r="I17">
        <v>43.7</v>
      </c>
      <c r="J17">
        <v>0.04</v>
      </c>
      <c r="K17">
        <v>23</v>
      </c>
      <c r="R17">
        <v>0.435</v>
      </c>
      <c r="S17">
        <v>3751433</v>
      </c>
      <c r="U17" s="4">
        <f t="shared" si="4"/>
        <v>16.807461904722221</v>
      </c>
      <c r="V17" s="4">
        <f t="shared" si="5"/>
        <v>3.3206074607558476</v>
      </c>
      <c r="W17" s="4">
        <f t="shared" si="6"/>
        <v>3.477932642207759</v>
      </c>
      <c r="X17" s="4">
        <f t="shared" si="3"/>
        <v>0.435</v>
      </c>
    </row>
    <row r="18" spans="1:24" x14ac:dyDescent="0.3">
      <c r="A18">
        <v>23012025</v>
      </c>
      <c r="B18" t="s">
        <v>80</v>
      </c>
      <c r="C18">
        <v>4</v>
      </c>
      <c r="D18">
        <v>4</v>
      </c>
      <c r="E18">
        <v>2</v>
      </c>
      <c r="F18" s="5">
        <v>0.56527777777777777</v>
      </c>
      <c r="G18" s="5">
        <v>0.58194444444444449</v>
      </c>
      <c r="H18" t="s">
        <v>28</v>
      </c>
      <c r="I18">
        <v>56.8</v>
      </c>
      <c r="J18">
        <v>0.04</v>
      </c>
      <c r="K18">
        <v>24</v>
      </c>
      <c r="R18">
        <v>0.63300000000000001</v>
      </c>
      <c r="S18">
        <v>4098486</v>
      </c>
      <c r="U18" s="4">
        <f t="shared" si="4"/>
        <v>18.362355748333332</v>
      </c>
      <c r="V18" s="4">
        <f t="shared" si="5"/>
        <v>2.7148367752590388</v>
      </c>
      <c r="W18" s="4">
        <f t="shared" si="6"/>
        <v>2.7780723175099427</v>
      </c>
      <c r="X18" s="4">
        <f t="shared" si="3"/>
        <v>0.63300000000000001</v>
      </c>
    </row>
    <row r="19" spans="1:24" x14ac:dyDescent="0.3">
      <c r="A19">
        <v>23012025</v>
      </c>
      <c r="B19" t="s">
        <v>80</v>
      </c>
      <c r="C19">
        <v>3</v>
      </c>
      <c r="D19">
        <v>4</v>
      </c>
      <c r="E19">
        <v>1</v>
      </c>
      <c r="F19" s="5">
        <v>0.57499999999999996</v>
      </c>
      <c r="G19" s="5">
        <v>0.59097222222222223</v>
      </c>
      <c r="H19" t="s">
        <v>28</v>
      </c>
      <c r="I19">
        <v>12.9</v>
      </c>
      <c r="J19">
        <v>0.04</v>
      </c>
      <c r="K19">
        <v>23</v>
      </c>
      <c r="R19">
        <v>0.378</v>
      </c>
      <c r="S19">
        <v>3577479</v>
      </c>
      <c r="U19" s="4">
        <f t="shared" si="4"/>
        <v>16.028099664166668</v>
      </c>
      <c r="V19" s="4">
        <f t="shared" si="5"/>
        <v>1.1828873056291935</v>
      </c>
      <c r="W19" s="4">
        <f t="shared" si="6"/>
        <v>1.2389306537799909</v>
      </c>
      <c r="X19" s="4">
        <f t="shared" si="3"/>
        <v>0.378</v>
      </c>
    </row>
    <row r="20" spans="1:24" x14ac:dyDescent="0.3">
      <c r="A20">
        <v>23012025</v>
      </c>
      <c r="B20" t="s">
        <v>80</v>
      </c>
      <c r="C20">
        <v>5</v>
      </c>
      <c r="D20">
        <v>3</v>
      </c>
      <c r="E20">
        <v>2</v>
      </c>
      <c r="F20" s="5">
        <v>0.58750000000000002</v>
      </c>
      <c r="G20" s="5">
        <v>0.59930555555555554</v>
      </c>
      <c r="H20" t="s">
        <v>28</v>
      </c>
      <c r="I20">
        <v>52.9</v>
      </c>
      <c r="J20">
        <v>0.05</v>
      </c>
      <c r="K20">
        <v>24</v>
      </c>
      <c r="R20">
        <v>0.23200000000000001</v>
      </c>
      <c r="S20">
        <v>3326746</v>
      </c>
      <c r="U20" s="4">
        <f t="shared" si="4"/>
        <v>14.904746176111113</v>
      </c>
      <c r="V20" s="4">
        <f t="shared" si="5"/>
        <v>8.499054174687048</v>
      </c>
      <c r="W20" s="4">
        <f t="shared" si="6"/>
        <v>8.6970190410296535</v>
      </c>
      <c r="X20" s="4">
        <f t="shared" si="3"/>
        <v>0.23200000000000001</v>
      </c>
    </row>
    <row r="21" spans="1:24" x14ac:dyDescent="0.3">
      <c r="A21">
        <v>23012025</v>
      </c>
      <c r="B21" t="s">
        <v>80</v>
      </c>
      <c r="C21">
        <v>5</v>
      </c>
      <c r="D21">
        <v>4</v>
      </c>
      <c r="E21">
        <v>2</v>
      </c>
      <c r="F21" s="5">
        <v>0.60555555555555551</v>
      </c>
      <c r="G21" s="5">
        <v>0.61875000000000002</v>
      </c>
      <c r="H21" t="s">
        <v>28</v>
      </c>
      <c r="I21">
        <v>21.63</v>
      </c>
      <c r="J21">
        <v>0.05</v>
      </c>
      <c r="K21">
        <v>24</v>
      </c>
      <c r="R21">
        <v>8.4000000000000005E-2</v>
      </c>
      <c r="S21">
        <v>3444110</v>
      </c>
      <c r="U21" s="4">
        <f t="shared" si="4"/>
        <v>15.430569497222223</v>
      </c>
      <c r="V21" s="4">
        <f t="shared" si="5"/>
        <v>9.2709187163382456</v>
      </c>
      <c r="W21" s="4">
        <f t="shared" si="6"/>
        <v>9.4868622962743778</v>
      </c>
      <c r="X21" s="4">
        <f t="shared" si="3"/>
        <v>8.4000000000000005E-2</v>
      </c>
    </row>
    <row r="22" spans="1:24" x14ac:dyDescent="0.3">
      <c r="A22">
        <v>23012025</v>
      </c>
      <c r="B22" t="s">
        <v>80</v>
      </c>
      <c r="C22">
        <v>2</v>
      </c>
      <c r="D22">
        <v>4</v>
      </c>
      <c r="E22">
        <v>1</v>
      </c>
      <c r="F22" s="5">
        <v>0.61250000000000004</v>
      </c>
      <c r="G22" s="5">
        <v>0.62569444444444444</v>
      </c>
      <c r="H22" t="s">
        <v>28</v>
      </c>
      <c r="I22">
        <v>46.66</v>
      </c>
      <c r="J22">
        <v>0.05</v>
      </c>
      <c r="K22">
        <v>23</v>
      </c>
      <c r="R22">
        <v>0.2</v>
      </c>
      <c r="S22">
        <v>4243758</v>
      </c>
      <c r="U22" s="4">
        <f t="shared" si="4"/>
        <v>19.013214661666666</v>
      </c>
      <c r="V22" s="4">
        <f t="shared" si="5"/>
        <v>6.8168962175778436</v>
      </c>
      <c r="W22" s="4">
        <f t="shared" si="6"/>
        <v>7.1398700851740946</v>
      </c>
      <c r="X22" s="4">
        <f t="shared" si="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CESE</vt:lpstr>
      <vt:lpstr>PADI</vt:lpstr>
      <vt:lpstr>AVSA</vt:lpstr>
      <vt:lpstr>STDE</vt:lpstr>
      <vt:lpstr>DASP</vt:lpstr>
      <vt:lpstr>CHLA</vt:lpstr>
      <vt:lpstr>ZEMA</vt:lpstr>
      <vt:lpstr>NAVI</vt:lpstr>
      <vt:lpstr>PABI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2025-01-24T00:30:47Z</dcterms:modified>
</cp:coreProperties>
</file>