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8E16AAEE-FDE6-4AFE-ADCE-EAB5326A7098}" xr6:coauthVersionLast="47" xr6:coauthVersionMax="47" xr10:uidLastSave="{00000000-0000-0000-0000-000000000000}"/>
  <bookViews>
    <workbookView xWindow="-120" yWindow="-16320" windowWidth="29040" windowHeight="16440" xr2:uid="{63D1BA6E-C94C-4260-825C-85D06C6809A1}"/>
  </bookViews>
  <sheets>
    <sheet name="Sheet1" sheetId="1" r:id="rId1"/>
  </sheets>
  <definedNames>
    <definedName name="_xlnm._FilterDatabase" localSheetId="0" hidden="1">Sheet1!$A$1:$AE$23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V28" i="1" s="1"/>
  <c r="W28" i="1" s="1"/>
  <c r="X28" i="1"/>
  <c r="S28" i="1"/>
  <c r="S27" i="1"/>
  <c r="U27" i="1" s="1"/>
  <c r="V27" i="1" s="1"/>
  <c r="W27" i="1" s="1"/>
  <c r="S24" i="1"/>
  <c r="U24" i="1" s="1"/>
  <c r="V24" i="1" s="1"/>
  <c r="W24" i="1" s="1"/>
  <c r="X24" i="1"/>
  <c r="U25" i="1"/>
  <c r="V25" i="1"/>
  <c r="W25" i="1"/>
  <c r="X25" i="1"/>
  <c r="U26" i="1"/>
  <c r="V26" i="1"/>
  <c r="W26" i="1"/>
  <c r="X26" i="1"/>
  <c r="X27" i="1"/>
  <c r="S26" i="1"/>
  <c r="S25" i="1"/>
  <c r="U10" i="1"/>
  <c r="V10" i="1" s="1"/>
  <c r="W10" i="1" s="1"/>
  <c r="U11" i="1"/>
  <c r="V11" i="1" s="1"/>
  <c r="W11" i="1" s="1"/>
  <c r="U12" i="1"/>
  <c r="V12" i="1" s="1"/>
  <c r="W12" i="1" s="1"/>
  <c r="U23" i="1"/>
  <c r="V23" i="1" s="1"/>
  <c r="W23" i="1" s="1"/>
  <c r="U22" i="1"/>
  <c r="V22" i="1" s="1"/>
  <c r="W22" i="1" s="1"/>
  <c r="X22" i="1"/>
  <c r="X23" i="1"/>
  <c r="X12" i="1"/>
  <c r="X11" i="1"/>
  <c r="X10" i="1"/>
  <c r="S12" i="1"/>
  <c r="S11" i="1"/>
  <c r="S10" i="1"/>
  <c r="S23" i="1"/>
  <c r="S22" i="1"/>
  <c r="U21" i="1"/>
  <c r="V21" i="1" s="1"/>
  <c r="W21" i="1" s="1"/>
  <c r="S21" i="1"/>
  <c r="S20" i="1"/>
  <c r="U20" i="1" s="1"/>
  <c r="V20" i="1" s="1"/>
  <c r="W20" i="1" s="1"/>
  <c r="U19" i="1"/>
  <c r="V19" i="1" s="1"/>
  <c r="W19" i="1" s="1"/>
  <c r="S19" i="1"/>
  <c r="X21" i="1"/>
  <c r="X20" i="1"/>
  <c r="X19" i="1"/>
  <c r="U8" i="1"/>
  <c r="V8" i="1" s="1"/>
  <c r="W8" i="1" s="1"/>
  <c r="X8" i="1"/>
  <c r="U9" i="1"/>
  <c r="V9" i="1" s="1"/>
  <c r="W9" i="1" s="1"/>
  <c r="X9" i="1"/>
  <c r="S9" i="1"/>
  <c r="S8" i="1"/>
  <c r="S3" i="1"/>
  <c r="U3" i="1" s="1"/>
  <c r="V3" i="1" s="1"/>
  <c r="X3" i="1"/>
  <c r="X4" i="1"/>
  <c r="X5" i="1"/>
  <c r="X6" i="1"/>
  <c r="X7" i="1"/>
  <c r="X13" i="1"/>
  <c r="X14" i="1"/>
  <c r="X15" i="1"/>
  <c r="X16" i="1"/>
  <c r="X17" i="1"/>
  <c r="X18" i="1"/>
  <c r="K15" i="1"/>
  <c r="K3" i="1" s="1"/>
  <c r="S18" i="1"/>
  <c r="U18" i="1" s="1"/>
  <c r="V18" i="1" s="1"/>
  <c r="W18" i="1" s="1"/>
  <c r="S17" i="1"/>
  <c r="U17" i="1" s="1"/>
  <c r="V17" i="1" s="1"/>
  <c r="W17" i="1" s="1"/>
  <c r="S16" i="1"/>
  <c r="U16" i="1" s="1"/>
  <c r="V16" i="1" s="1"/>
  <c r="W16" i="1" s="1"/>
  <c r="S15" i="1"/>
  <c r="U15" i="1" s="1"/>
  <c r="V15" i="1" s="1"/>
  <c r="S14" i="1"/>
  <c r="U14" i="1" s="1"/>
  <c r="V14" i="1" s="1"/>
  <c r="W14" i="1" s="1"/>
  <c r="S13" i="1"/>
  <c r="U13" i="1" s="1"/>
  <c r="V13" i="1" s="1"/>
  <c r="W13" i="1" s="1"/>
  <c r="S7" i="1"/>
  <c r="U7" i="1" s="1"/>
  <c r="V7" i="1" s="1"/>
  <c r="W7" i="1" s="1"/>
  <c r="S6" i="1"/>
  <c r="U6" i="1" s="1"/>
  <c r="V6" i="1" s="1"/>
  <c r="W6" i="1" s="1"/>
  <c r="S5" i="1"/>
  <c r="U5" i="1" s="1"/>
  <c r="V5" i="1" s="1"/>
  <c r="W5" i="1" s="1"/>
  <c r="S4" i="1"/>
  <c r="U4" i="1" s="1"/>
  <c r="V4" i="1" s="1"/>
  <c r="W4" i="1" s="1"/>
  <c r="AC2" i="1"/>
  <c r="AE2" i="1" s="1"/>
  <c r="AB2" i="1"/>
  <c r="AD2" i="1" s="1"/>
  <c r="U2" i="1"/>
  <c r="V2" i="1" s="1"/>
  <c r="Q2" i="1"/>
  <c r="X2" i="1" s="1"/>
  <c r="W15" i="1" l="1"/>
  <c r="W2" i="1"/>
  <c r="W3" i="1"/>
</calcChain>
</file>

<file path=xl/sharedStrings.xml><?xml version="1.0" encoding="utf-8"?>
<sst xmlns="http://schemas.openxmlformats.org/spreadsheetml/2006/main" count="109" uniqueCount="36">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</sst>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Sheet1!$X$3:$X$28</c:f>
              <c:numCache>
                <c:formatCode>0.000</c:formatCode>
                <c:ptCount val="26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0.23</c:v>
                </c:pt>
                <c:pt idx="11">
                  <c:v>0.73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1.96</c:v>
                </c:pt>
                <c:pt idx="15">
                  <c:v>0.06</c:v>
                </c:pt>
                <c:pt idx="16">
                  <c:v>0.39400000000000002</c:v>
                </c:pt>
                <c:pt idx="17">
                  <c:v>0.05</c:v>
                </c:pt>
                <c:pt idx="18">
                  <c:v>0.25800000000000001</c:v>
                </c:pt>
                <c:pt idx="19">
                  <c:v>0.63500000000000001</c:v>
                </c:pt>
                <c:pt idx="20">
                  <c:v>0.89</c:v>
                </c:pt>
                <c:pt idx="21">
                  <c:v>0.25600000000000001</c:v>
                </c:pt>
                <c:pt idx="22">
                  <c:v>1.4770000000000001</c:v>
                </c:pt>
                <c:pt idx="23">
                  <c:v>0.39300000000000002</c:v>
                </c:pt>
                <c:pt idx="24">
                  <c:v>0.40699999999999997</c:v>
                </c:pt>
                <c:pt idx="25">
                  <c:v>0.2</c:v>
                </c:pt>
              </c:numCache>
            </c:numRef>
          </c:xVal>
          <c:yVal>
            <c:numRef>
              <c:f>Sheet1!$W$3:$W$28</c:f>
              <c:numCache>
                <c:formatCode>0.000</c:formatCode>
                <c:ptCount val="26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10.037452030841736</c:v>
                </c:pt>
                <c:pt idx="11">
                  <c:v>3.3065983252733466</c:v>
                </c:pt>
                <c:pt idx="12">
                  <c:v>8.3428226636098692</c:v>
                </c:pt>
                <c:pt idx="13">
                  <c:v>12.796323814364923</c:v>
                </c:pt>
                <c:pt idx="14">
                  <c:v>0.77904348189660955</c:v>
                </c:pt>
                <c:pt idx="15">
                  <c:v>33.786613558198361</c:v>
                </c:pt>
                <c:pt idx="16">
                  <c:v>6.4782847510677168</c:v>
                </c:pt>
                <c:pt idx="17">
                  <c:v>60.139863517462565</c:v>
                </c:pt>
                <c:pt idx="18">
                  <c:v>5.0367789985377067</c:v>
                </c:pt>
                <c:pt idx="19">
                  <c:v>0.13757458189717575</c:v>
                </c:pt>
                <c:pt idx="20">
                  <c:v>1.694071098222929</c:v>
                </c:pt>
                <c:pt idx="21">
                  <c:v>13.884159288295567</c:v>
                </c:pt>
                <c:pt idx="22">
                  <c:v>2.3612189931130394</c:v>
                </c:pt>
                <c:pt idx="23">
                  <c:v>3.9071513834929439</c:v>
                </c:pt>
                <c:pt idx="24">
                  <c:v>4.1994102626647241</c:v>
                </c:pt>
                <c:pt idx="25">
                  <c:v>11.498389608227583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28</xdr:row>
      <xdr:rowOff>133350</xdr:rowOff>
    </xdr:from>
    <xdr:to>
      <xdr:col>16</xdr:col>
      <xdr:colOff>398145</xdr:colOff>
      <xdr:row>43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28"/>
  <sheetViews>
    <sheetView tabSelected="1" workbookViewId="0">
      <pane ySplit="1" topLeftCell="A2" activePane="bottomLeft" state="frozen"/>
      <selection pane="bottomLeft" activeCell="Z30" sqref="Z30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3" si="0">I2*0.000001/18*1000/R2/(U2/10000)</f>
        <v>3.2285263672899864</v>
      </c>
      <c r="W2" s="4">
        <f t="shared" ref="W2:W23" si="1">V2/(0.88862*(1/POWER(10,(1.3272*(20-K2)-0.001053*(K2-20)^2)/(K2+105))))</f>
        <v>3.589207007751122</v>
      </c>
      <c r="X2" s="4">
        <f t="shared" ref="X2:X23" si="2"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3" si="3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si="2"/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3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2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3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2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3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2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3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2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3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2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3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2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3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2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3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2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3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2"/>
        <v>0.39700000000000002</v>
      </c>
      <c r="Z12" t="s">
        <v>35</v>
      </c>
    </row>
    <row r="13" spans="1:31" x14ac:dyDescent="0.3">
      <c r="A13" t="s">
        <v>27</v>
      </c>
      <c r="B13">
        <v>2</v>
      </c>
      <c r="C13">
        <v>1</v>
      </c>
      <c r="D13">
        <v>1</v>
      </c>
      <c r="E13">
        <v>10222024</v>
      </c>
      <c r="F13" s="5">
        <v>0.48958333333333331</v>
      </c>
      <c r="G13" s="5">
        <v>0.46458333333333335</v>
      </c>
      <c r="H13" t="s">
        <v>28</v>
      </c>
      <c r="I13">
        <v>35.78</v>
      </c>
      <c r="J13">
        <v>8.9999999999999993E-3</v>
      </c>
      <c r="K13" s="2">
        <v>25.5</v>
      </c>
      <c r="M13" s="2"/>
      <c r="Q13" s="4"/>
      <c r="R13">
        <v>0.23</v>
      </c>
      <c r="S13">
        <f>758232+749922+344946+47172</f>
        <v>1900272</v>
      </c>
      <c r="U13" s="4">
        <f t="shared" si="3"/>
        <v>8.5137464133333332</v>
      </c>
      <c r="V13" s="4">
        <f t="shared" si="0"/>
        <v>10.151244420152912</v>
      </c>
      <c r="W13" s="4">
        <f t="shared" si="1"/>
        <v>10.037452030841736</v>
      </c>
      <c r="X13" s="4">
        <f t="shared" si="2"/>
        <v>0.23</v>
      </c>
      <c r="Z13" t="s">
        <v>35</v>
      </c>
      <c r="AB13" s="3"/>
      <c r="AC13" s="3"/>
      <c r="AD13" s="4"/>
      <c r="AE13" s="4"/>
    </row>
    <row r="14" spans="1:31" x14ac:dyDescent="0.3">
      <c r="A14" t="s">
        <v>27</v>
      </c>
      <c r="B14">
        <v>2</v>
      </c>
      <c r="C14">
        <v>2</v>
      </c>
      <c r="D14">
        <v>2</v>
      </c>
      <c r="E14">
        <v>10222024</v>
      </c>
      <c r="F14" s="5">
        <v>0.58680555555555558</v>
      </c>
      <c r="G14" s="5">
        <v>0.60833333333333328</v>
      </c>
      <c r="H14" t="s">
        <v>28</v>
      </c>
      <c r="I14">
        <v>29.93</v>
      </c>
      <c r="K14">
        <v>24</v>
      </c>
      <c r="M14" s="2"/>
      <c r="Q14" s="4"/>
      <c r="R14">
        <v>0.73</v>
      </c>
      <c r="S14">
        <f>586040+374418+564372+8872+11168+28478</f>
        <v>1573348</v>
      </c>
      <c r="U14" s="4">
        <f t="shared" si="3"/>
        <v>7.0490360811111117</v>
      </c>
      <c r="V14" s="4">
        <f t="shared" si="0"/>
        <v>3.2313322723392002</v>
      </c>
      <c r="W14" s="4">
        <f t="shared" si="1"/>
        <v>3.3065983252733466</v>
      </c>
      <c r="X14" s="4">
        <f t="shared" si="2"/>
        <v>0.73</v>
      </c>
      <c r="Z14" t="s">
        <v>35</v>
      </c>
      <c r="AB14" s="3"/>
      <c r="AC14" s="3"/>
      <c r="AD14" s="4"/>
      <c r="AE14" s="4"/>
    </row>
    <row r="15" spans="1:31" x14ac:dyDescent="0.3">
      <c r="A15" t="s">
        <v>27</v>
      </c>
      <c r="B15">
        <v>2</v>
      </c>
      <c r="C15">
        <v>3</v>
      </c>
      <c r="D15">
        <v>2</v>
      </c>
      <c r="E15">
        <v>10222024</v>
      </c>
      <c r="F15" s="5">
        <v>0.64722222222222225</v>
      </c>
      <c r="G15" s="5">
        <v>0.67222222222222228</v>
      </c>
      <c r="H15" t="s">
        <v>28</v>
      </c>
      <c r="I15">
        <v>30.13</v>
      </c>
      <c r="J15">
        <v>1.4E-2</v>
      </c>
      <c r="K15" s="2">
        <f>AVERAGE(K13:K14)</f>
        <v>24.75</v>
      </c>
      <c r="R15">
        <v>0.22</v>
      </c>
      <c r="S15">
        <f>772708+721638+353300+141686+58053</f>
        <v>2047385</v>
      </c>
      <c r="U15" s="4">
        <f t="shared" si="3"/>
        <v>9.1728535180555557</v>
      </c>
      <c r="V15" s="4">
        <f t="shared" si="0"/>
        <v>8.2946771619206139</v>
      </c>
      <c r="W15" s="4">
        <f t="shared" si="1"/>
        <v>8.3428226636098692</v>
      </c>
      <c r="X15" s="4">
        <f t="shared" si="2"/>
        <v>0.22</v>
      </c>
      <c r="Z15" t="s">
        <v>35</v>
      </c>
    </row>
    <row r="16" spans="1:31" x14ac:dyDescent="0.3">
      <c r="A16" t="s">
        <v>27</v>
      </c>
      <c r="B16">
        <v>2</v>
      </c>
      <c r="C16">
        <v>4</v>
      </c>
      <c r="D16">
        <v>2</v>
      </c>
      <c r="E16">
        <v>10232024</v>
      </c>
      <c r="F16" s="5">
        <v>0.3888888888888889</v>
      </c>
      <c r="G16" s="5">
        <v>0.40694444444444444</v>
      </c>
      <c r="H16" t="s">
        <v>28</v>
      </c>
      <c r="I16">
        <v>31.36</v>
      </c>
      <c r="J16">
        <v>8.0000000000000002E-3</v>
      </c>
      <c r="K16">
        <v>25</v>
      </c>
      <c r="R16">
        <v>0.28000000000000003</v>
      </c>
      <c r="S16">
        <f>640266+195606+138232+111298</f>
        <v>1085402</v>
      </c>
      <c r="U16" s="4">
        <f t="shared" si="3"/>
        <v>4.8629024605555555</v>
      </c>
      <c r="V16" s="4">
        <f t="shared" si="0"/>
        <v>12.795284858564431</v>
      </c>
      <c r="W16" s="4">
        <f t="shared" si="1"/>
        <v>12.796323814364923</v>
      </c>
      <c r="X16" s="4">
        <f t="shared" si="2"/>
        <v>0.28000000000000003</v>
      </c>
      <c r="Z16" t="s">
        <v>35</v>
      </c>
    </row>
    <row r="17" spans="1:26" x14ac:dyDescent="0.3">
      <c r="A17" t="s">
        <v>27</v>
      </c>
      <c r="B17">
        <v>2</v>
      </c>
      <c r="C17">
        <v>5</v>
      </c>
      <c r="D17">
        <v>2</v>
      </c>
      <c r="E17">
        <v>10232024</v>
      </c>
      <c r="F17" s="5">
        <v>0.41388888888888886</v>
      </c>
      <c r="G17" s="5">
        <v>0.44583333333333336</v>
      </c>
      <c r="H17" t="s">
        <v>28</v>
      </c>
      <c r="I17">
        <v>21.26</v>
      </c>
      <c r="J17">
        <v>0.03</v>
      </c>
      <c r="K17">
        <v>25</v>
      </c>
      <c r="R17">
        <v>1.96</v>
      </c>
      <c r="S17">
        <f>1010963+603075+70608+42000</f>
        <v>1726646</v>
      </c>
      <c r="U17" s="4">
        <f t="shared" si="3"/>
        <v>7.7358537038888882</v>
      </c>
      <c r="V17" s="4">
        <f t="shared" si="0"/>
        <v>0.77898023000051075</v>
      </c>
      <c r="W17" s="4">
        <f t="shared" si="1"/>
        <v>0.77904348189660955</v>
      </c>
      <c r="X17" s="4">
        <f t="shared" si="2"/>
        <v>1.96</v>
      </c>
      <c r="Z17" t="s">
        <v>35</v>
      </c>
    </row>
    <row r="18" spans="1:26" x14ac:dyDescent="0.3">
      <c r="A18" t="s">
        <v>27</v>
      </c>
      <c r="B18">
        <v>2</v>
      </c>
      <c r="C18">
        <v>6</v>
      </c>
      <c r="D18">
        <v>2</v>
      </c>
      <c r="E18">
        <v>10232024</v>
      </c>
      <c r="F18" s="5">
        <v>0.45416666666666666</v>
      </c>
      <c r="G18" s="5">
        <v>0.50138888888888888</v>
      </c>
      <c r="H18" t="s">
        <v>28</v>
      </c>
      <c r="I18">
        <v>32.92</v>
      </c>
      <c r="J18">
        <v>6.0000000000000001E-3</v>
      </c>
      <c r="K18">
        <v>25</v>
      </c>
      <c r="R18">
        <v>0.06</v>
      </c>
      <c r="S18">
        <f>959907+712944+315399+25575</f>
        <v>2013825</v>
      </c>
      <c r="U18" s="4">
        <f t="shared" si="3"/>
        <v>9.0224953958333334</v>
      </c>
      <c r="V18" s="4">
        <f t="shared" si="0"/>
        <v>33.783870364243242</v>
      </c>
      <c r="W18" s="4">
        <f t="shared" si="1"/>
        <v>33.786613558198361</v>
      </c>
      <c r="X18" s="4">
        <f t="shared" si="2"/>
        <v>0.06</v>
      </c>
      <c r="Z18" t="s">
        <v>35</v>
      </c>
    </row>
    <row r="19" spans="1:26" x14ac:dyDescent="0.3">
      <c r="A19" t="s">
        <v>27</v>
      </c>
      <c r="B19">
        <v>2</v>
      </c>
      <c r="C19">
        <v>7</v>
      </c>
      <c r="D19">
        <v>1</v>
      </c>
      <c r="E19">
        <v>10292024</v>
      </c>
      <c r="F19" s="5">
        <v>0.36458333333333331</v>
      </c>
      <c r="G19" s="5">
        <v>0.38541666666666669</v>
      </c>
      <c r="H19" t="s">
        <v>28</v>
      </c>
      <c r="I19">
        <v>14.53</v>
      </c>
      <c r="J19">
        <v>0.02</v>
      </c>
      <c r="K19">
        <v>25</v>
      </c>
      <c r="R19">
        <v>0.39400000000000002</v>
      </c>
      <c r="S19">
        <f>406101+245400+54438</f>
        <v>705939</v>
      </c>
      <c r="U19" s="4">
        <f t="shared" si="3"/>
        <v>3.1628028141666666</v>
      </c>
      <c r="V19" s="4">
        <f t="shared" si="0"/>
        <v>6.4777587678543345</v>
      </c>
      <c r="W19" s="4">
        <f t="shared" si="1"/>
        <v>6.4782847510677168</v>
      </c>
      <c r="X19" s="4">
        <f t="shared" si="2"/>
        <v>0.39400000000000002</v>
      </c>
      <c r="Z19" t="s">
        <v>35</v>
      </c>
    </row>
    <row r="20" spans="1:26" x14ac:dyDescent="0.3">
      <c r="A20" t="s">
        <v>27</v>
      </c>
      <c r="B20">
        <v>2</v>
      </c>
      <c r="C20">
        <v>8</v>
      </c>
      <c r="D20">
        <v>1</v>
      </c>
      <c r="E20">
        <v>10292024</v>
      </c>
      <c r="F20" s="5">
        <v>0.63472222222222219</v>
      </c>
      <c r="G20" s="5">
        <v>0.6645833333333333</v>
      </c>
      <c r="H20" t="s">
        <v>28</v>
      </c>
      <c r="I20">
        <v>29.16</v>
      </c>
      <c r="J20">
        <v>0.03</v>
      </c>
      <c r="K20">
        <v>25</v>
      </c>
      <c r="R20">
        <v>0.05</v>
      </c>
      <c r="S20">
        <f>679974+285186+174309+63108</f>
        <v>1202577</v>
      </c>
      <c r="U20" s="4">
        <f t="shared" si="3"/>
        <v>5.3878790091666673</v>
      </c>
      <c r="V20" s="4">
        <f t="shared" si="0"/>
        <v>60.134980657279534</v>
      </c>
      <c r="W20" s="4">
        <f t="shared" si="1"/>
        <v>60.139863517462565</v>
      </c>
      <c r="X20" s="4">
        <f t="shared" si="2"/>
        <v>0.05</v>
      </c>
      <c r="Z20" t="s">
        <v>35</v>
      </c>
    </row>
    <row r="21" spans="1:26" x14ac:dyDescent="0.3">
      <c r="A21" t="s">
        <v>27</v>
      </c>
      <c r="B21">
        <v>2</v>
      </c>
      <c r="C21">
        <v>9</v>
      </c>
      <c r="D21">
        <v>1</v>
      </c>
      <c r="E21">
        <v>10292024</v>
      </c>
      <c r="F21" s="5">
        <v>0.68055555555555558</v>
      </c>
      <c r="G21" s="5">
        <v>0.70416666666666672</v>
      </c>
      <c r="H21" t="s">
        <v>28</v>
      </c>
      <c r="I21">
        <v>9.5</v>
      </c>
      <c r="J21">
        <v>0.05</v>
      </c>
      <c r="K21">
        <v>24</v>
      </c>
      <c r="R21" s="8">
        <v>0.25800000000000001</v>
      </c>
      <c r="S21">
        <f>664089+263538</f>
        <v>927627</v>
      </c>
      <c r="U21" s="4">
        <f t="shared" si="3"/>
        <v>4.1560266341666665</v>
      </c>
      <c r="V21" s="4">
        <f t="shared" si="0"/>
        <v>4.9221299128522844</v>
      </c>
      <c r="W21" s="4">
        <f t="shared" si="1"/>
        <v>5.0367789985377067</v>
      </c>
      <c r="X21" s="4">
        <f t="shared" si="2"/>
        <v>0.25800000000000001</v>
      </c>
      <c r="Z21" t="s">
        <v>34</v>
      </c>
    </row>
    <row r="22" spans="1:26" x14ac:dyDescent="0.3">
      <c r="A22" t="s">
        <v>27</v>
      </c>
      <c r="B22">
        <v>2</v>
      </c>
      <c r="C22">
        <v>10</v>
      </c>
      <c r="D22">
        <v>2</v>
      </c>
      <c r="E22">
        <v>31102024</v>
      </c>
      <c r="F22" s="5">
        <v>0.41944444444444445</v>
      </c>
      <c r="G22" s="5">
        <v>0.44097222222222221</v>
      </c>
      <c r="H22" t="s">
        <v>28</v>
      </c>
      <c r="I22" s="9">
        <v>1</v>
      </c>
      <c r="J22" s="9">
        <v>1.34</v>
      </c>
      <c r="K22">
        <v>22</v>
      </c>
      <c r="R22">
        <v>0.63500000000000001</v>
      </c>
      <c r="S22">
        <f>841923+510489+93468+76281</f>
        <v>1522161</v>
      </c>
      <c r="U22" s="4">
        <f t="shared" si="3"/>
        <v>6.8197041025000003</v>
      </c>
      <c r="V22" s="4">
        <f t="shared" si="0"/>
        <v>0.12828865087408184</v>
      </c>
      <c r="W22" s="4">
        <f t="shared" si="1"/>
        <v>0.13757458189717575</v>
      </c>
      <c r="X22" s="4">
        <f t="shared" si="2"/>
        <v>0.63500000000000001</v>
      </c>
      <c r="Z22" t="s">
        <v>33</v>
      </c>
    </row>
    <row r="23" spans="1:26" x14ac:dyDescent="0.3">
      <c r="A23" t="s">
        <v>27</v>
      </c>
      <c r="B23">
        <v>2</v>
      </c>
      <c r="C23">
        <v>11</v>
      </c>
      <c r="D23">
        <v>1</v>
      </c>
      <c r="E23">
        <v>31102024</v>
      </c>
      <c r="F23" s="5">
        <v>0.43055555555555558</v>
      </c>
      <c r="G23" s="5">
        <v>0.46388888888888891</v>
      </c>
      <c r="H23" t="s">
        <v>28</v>
      </c>
      <c r="I23">
        <v>7.23</v>
      </c>
      <c r="J23" s="9">
        <v>7.0000000000000007E-2</v>
      </c>
      <c r="K23">
        <v>22</v>
      </c>
      <c r="R23">
        <v>0.89</v>
      </c>
      <c r="S23">
        <f>336668+191234+97488+12270</f>
        <v>637660</v>
      </c>
      <c r="U23" s="4">
        <f t="shared" si="3"/>
        <v>2.8568939277777776</v>
      </c>
      <c r="V23" s="4">
        <f t="shared" si="0"/>
        <v>1.5797256490172571</v>
      </c>
      <c r="W23" s="4">
        <f t="shared" si="1"/>
        <v>1.694071098222929</v>
      </c>
      <c r="X23" s="4">
        <f t="shared" si="2"/>
        <v>0.89</v>
      </c>
      <c r="Z23" t="s">
        <v>33</v>
      </c>
    </row>
    <row r="24" spans="1:26" x14ac:dyDescent="0.3">
      <c r="A24" t="s">
        <v>27</v>
      </c>
      <c r="B24">
        <v>1</v>
      </c>
      <c r="C24">
        <v>11</v>
      </c>
      <c r="E24">
        <v>1112024</v>
      </c>
      <c r="F24" s="5">
        <v>0.4777777777777778</v>
      </c>
      <c r="G24" s="5">
        <v>0.49444444444444446</v>
      </c>
      <c r="H24" t="s">
        <v>28</v>
      </c>
      <c r="I24">
        <v>23</v>
      </c>
      <c r="J24">
        <v>0.05</v>
      </c>
      <c r="K24">
        <v>25</v>
      </c>
      <c r="R24">
        <v>0.25600000000000001</v>
      </c>
      <c r="S24">
        <f>597309+190172+14984</f>
        <v>802465</v>
      </c>
      <c r="U24" s="4">
        <f t="shared" ref="U24:U27" si="4">S24/(1200^2)*2.54^2</f>
        <v>3.595266106944444</v>
      </c>
      <c r="V24" s="4">
        <f t="shared" ref="V24:V27" si="5">I24*0.000001/18*1000/R24/(U24/10000)</f>
        <v>13.883032009239738</v>
      </c>
      <c r="W24" s="4">
        <f t="shared" ref="W24:W27" si="6">V24/(0.88862*(1/POWER(10,(1.3272*(20-K24)-0.001053*(K24-20)^2)/(K24+105))))</f>
        <v>13.884159288295567</v>
      </c>
      <c r="X24" s="4">
        <f t="shared" ref="X24:X27" si="7">MAX(Q24:R24)</f>
        <v>0.25600000000000001</v>
      </c>
      <c r="Z24" t="s">
        <v>35</v>
      </c>
    </row>
    <row r="25" spans="1:26" x14ac:dyDescent="0.3">
      <c r="A25" t="s">
        <v>27</v>
      </c>
      <c r="B25">
        <v>2</v>
      </c>
      <c r="C25">
        <v>12</v>
      </c>
      <c r="E25">
        <v>1112024</v>
      </c>
      <c r="F25" s="5">
        <v>0.4597222222222222</v>
      </c>
      <c r="G25" s="5">
        <v>0.47499999999999998</v>
      </c>
      <c r="H25" t="s">
        <v>28</v>
      </c>
      <c r="I25">
        <v>32.57</v>
      </c>
      <c r="J25">
        <v>2.5000000000000001E-2</v>
      </c>
      <c r="K25">
        <v>25</v>
      </c>
      <c r="R25">
        <v>1.4770000000000001</v>
      </c>
      <c r="S25">
        <f>693572+299597+149838+15127</f>
        <v>1158134</v>
      </c>
      <c r="U25" s="4">
        <f t="shared" si="4"/>
        <v>5.1887620238888887</v>
      </c>
      <c r="V25" s="4">
        <f t="shared" si="5"/>
        <v>2.3610272816336555</v>
      </c>
      <c r="W25" s="4">
        <f t="shared" si="6"/>
        <v>2.3612189931130394</v>
      </c>
      <c r="X25" s="4">
        <f t="shared" si="7"/>
        <v>1.4770000000000001</v>
      </c>
      <c r="Z25" t="s">
        <v>35</v>
      </c>
    </row>
    <row r="26" spans="1:26" x14ac:dyDescent="0.3">
      <c r="A26" t="s">
        <v>27</v>
      </c>
      <c r="B26">
        <v>2</v>
      </c>
      <c r="C26">
        <v>13</v>
      </c>
      <c r="E26">
        <v>1112024</v>
      </c>
      <c r="F26" s="5">
        <v>0.44930555555555557</v>
      </c>
      <c r="G26" s="5">
        <v>0.47361111111111109</v>
      </c>
      <c r="H26" t="s">
        <v>28</v>
      </c>
      <c r="I26">
        <v>27.9</v>
      </c>
      <c r="J26">
        <v>0.02</v>
      </c>
      <c r="K26">
        <v>24</v>
      </c>
      <c r="R26">
        <v>0.39300000000000002</v>
      </c>
      <c r="S26">
        <f>1201677+733659+346472+23738</f>
        <v>2305546</v>
      </c>
      <c r="U26" s="4">
        <f t="shared" si="4"/>
        <v>10.329486509444443</v>
      </c>
      <c r="V26" s="4">
        <f t="shared" si="5"/>
        <v>3.8182153126663207</v>
      </c>
      <c r="W26" s="4">
        <f t="shared" si="6"/>
        <v>3.9071513834929439</v>
      </c>
      <c r="X26" s="4">
        <f t="shared" si="7"/>
        <v>0.39300000000000002</v>
      </c>
      <c r="Z26" t="s">
        <v>35</v>
      </c>
    </row>
    <row r="27" spans="1:26" x14ac:dyDescent="0.3">
      <c r="A27" t="s">
        <v>27</v>
      </c>
      <c r="B27">
        <v>1</v>
      </c>
      <c r="C27">
        <v>12</v>
      </c>
      <c r="E27">
        <v>1112024</v>
      </c>
      <c r="F27" s="5">
        <v>0.51527777777777772</v>
      </c>
      <c r="G27" s="5">
        <v>0.5395833333333333</v>
      </c>
      <c r="H27" t="s">
        <v>28</v>
      </c>
      <c r="I27">
        <v>23.27</v>
      </c>
      <c r="J27">
        <v>0.01</v>
      </c>
      <c r="K27">
        <v>25</v>
      </c>
      <c r="R27">
        <v>0.40699999999999997</v>
      </c>
      <c r="S27">
        <f>33714+510516+1144155</f>
        <v>1688385</v>
      </c>
      <c r="U27" s="4">
        <f t="shared" si="4"/>
        <v>7.5644337958333328</v>
      </c>
      <c r="V27" s="4">
        <f t="shared" si="5"/>
        <v>4.1990693052370798</v>
      </c>
      <c r="W27" s="4">
        <f t="shared" si="6"/>
        <v>4.1994102626647241</v>
      </c>
      <c r="X27" s="4">
        <f t="shared" si="7"/>
        <v>0.40699999999999997</v>
      </c>
      <c r="Z27" t="s">
        <v>35</v>
      </c>
    </row>
    <row r="28" spans="1:26" x14ac:dyDescent="0.3">
      <c r="A28" t="s">
        <v>27</v>
      </c>
      <c r="B28">
        <v>1</v>
      </c>
      <c r="C28">
        <v>13</v>
      </c>
      <c r="E28">
        <v>1112024</v>
      </c>
      <c r="F28" s="5">
        <v>0.50347222222222221</v>
      </c>
      <c r="G28" s="5">
        <v>0.52083333333333337</v>
      </c>
      <c r="H28" t="s">
        <v>28</v>
      </c>
      <c r="I28">
        <v>29.17</v>
      </c>
      <c r="J28">
        <v>0.03</v>
      </c>
      <c r="K28">
        <v>24</v>
      </c>
      <c r="R28">
        <v>0.2</v>
      </c>
      <c r="S28">
        <f>1058307+519189+32007</f>
        <v>1609503</v>
      </c>
      <c r="U28" s="4">
        <f t="shared" ref="U28" si="8">S28/(1200^2)*2.54^2</f>
        <v>7.2110205241666669</v>
      </c>
      <c r="V28" s="4">
        <f t="shared" ref="V28" si="9">I28*0.000001/18*1000/R28/(U28/10000)</f>
        <v>11.236658875983668</v>
      </c>
      <c r="W28" s="4">
        <f t="shared" ref="W28" si="10">V28/(0.88862*(1/POWER(10,(1.3272*(20-K28)-0.001053*(K28-20)^2)/(K28+105))))</f>
        <v>11.498389608227583</v>
      </c>
      <c r="X28" s="4">
        <f t="shared" ref="X28" si="11">MAX(Q28:R28)</f>
        <v>0.2</v>
      </c>
      <c r="Z28" t="s">
        <v>35</v>
      </c>
    </row>
  </sheetData>
  <autoFilter ref="A1:AE23" xr:uid="{E3FF746F-B21E-4AE2-A531-A971B17E5B05}">
    <sortState xmlns:xlrd2="http://schemas.microsoft.com/office/spreadsheetml/2017/richdata2" ref="A2:AE23">
      <sortCondition ref="B1:B23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2024-11-01T22:48:40Z</dcterms:modified>
</cp:coreProperties>
</file>