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 Vs Cost" sheetId="1" r:id="rId4"/>
    <sheet state="visible" name="Investissement" sheetId="2" r:id="rId5"/>
  </sheets>
  <definedNames/>
  <calcPr/>
</workbook>
</file>

<file path=xl/sharedStrings.xml><?xml version="1.0" encoding="utf-8"?>
<sst xmlns="http://schemas.openxmlformats.org/spreadsheetml/2006/main" count="49" uniqueCount="46">
  <si>
    <t>Mobilier de bureau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</si>
  <si>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</si>
  <si>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</si>
  <si>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</si>
  <si>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</si>
  <si>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</si>
  <si>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</si>
  <si>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</si>
  <si>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</si>
  <si>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</si>
  <si>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</si>
  <si>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</si>
  <si>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</si>
  <si>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CUMUL / AN</t>
  </si>
  <si>
    <t>Apport de voiture de service</t>
  </si>
  <si>
    <t>Ventes</t>
  </si>
  <si>
    <t>Marketing &amp; Evenement</t>
  </si>
  <si>
    <t>Erp de Gestion</t>
  </si>
  <si>
    <t>CA Service/Produit  1</t>
  </si>
  <si>
    <t>CA Service/Produit  2</t>
  </si>
  <si>
    <t>CA Service/Produit  3</t>
  </si>
  <si>
    <t>Total CA</t>
  </si>
  <si>
    <t>Salaires</t>
  </si>
  <si>
    <t>Serveur 1</t>
  </si>
  <si>
    <t>Serveur 2</t>
  </si>
  <si>
    <t>Chef cuisinier</t>
  </si>
  <si>
    <t>Commis 1</t>
  </si>
  <si>
    <t>Gerant</t>
  </si>
  <si>
    <t>Livreurs</t>
  </si>
  <si>
    <t>Caissier</t>
  </si>
  <si>
    <t>Masse Salariale</t>
  </si>
  <si>
    <t>%</t>
  </si>
  <si>
    <t>Charges</t>
  </si>
  <si>
    <t>Loyer</t>
  </si>
  <si>
    <t>Gasoil</t>
  </si>
  <si>
    <t>Eau/Electricité</t>
  </si>
  <si>
    <t>Internet</t>
  </si>
  <si>
    <t>Publicité</t>
  </si>
  <si>
    <t>Charge 1</t>
  </si>
  <si>
    <t>Charge 2</t>
  </si>
  <si>
    <t>Total Charges</t>
  </si>
  <si>
    <t>Total Chiffre dÁffairre</t>
  </si>
  <si>
    <t>Total Couts</t>
  </si>
  <si>
    <t>Resultat</t>
  </si>
  <si>
    <t>MARGE BRUT</t>
  </si>
  <si>
    <t>MARGE 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</si>
</sst>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b/>
      <sz val="12.0"/>
      <color theme="7"/>
      <name val="Arial"/>
    </font>
    <font>
      <sz val="12.0"/>
      <color theme="7"/>
      <name val="Arial"/>
    </font>
    <font>
      <b/>
      <sz val="11.0"/>
      <color theme="4"/>
      <name val="Arial"/>
    </font>
    <font>
      <sz val="11.0"/>
      <color theme="4"/>
      <name val="Arial"/>
    </font>
    <font>
      <sz val="9.0"/>
      <color theme="4"/>
      <name val="Arial"/>
    </font>
    <font>
      <sz val="11.0"/>
      <color rgb="FFFF0000"/>
      <name val="Arial"/>
    </font>
    <font>
      <sz val="9.0"/>
      <color rgb="FFFF0000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2.0"/>
      <color rgb="FF38761D"/>
      <name val="Arial"/>
    </font>
    <font>
      <color rgb="FF274E13"/>
      <name val="Arial"/>
    </font>
    <font>
      <sz val="12.0"/>
      <color rgb="FF34A853"/>
      <name val="Arial"/>
    </font>
    <font>
      <sz val="12.0"/>
      <color rgb="FF000000"/>
      <name val="Arial"/>
    </font>
    <font>
      <color theme="7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1" numFmtId="4" xfId="0" applyAlignment="1" applyFill="1" applyFont="1" applyNumberFormat="1">
      <alignment horizontal="center" readingOrder="0" vertical="center"/>
    </xf>
    <xf borderId="0" fillId="3" fontId="4" numFmtId="4" xfId="0" applyAlignment="1" applyFill="1" applyFont="1" applyNumberFormat="1">
      <alignment readingOrder="0"/>
    </xf>
    <xf borderId="0" fillId="3" fontId="2" numFmtId="4" xfId="0" applyAlignment="1" applyFont="1" applyNumberFormat="1">
      <alignment readingOrder="0"/>
    </xf>
    <xf borderId="0" fillId="3" fontId="2" numFmtId="4" xfId="0" applyFont="1" applyNumberFormat="1"/>
    <xf borderId="0" fillId="0" fontId="2" numFmtId="4" xfId="0" applyFont="1" applyNumberFormat="1"/>
    <xf borderId="0" fillId="0" fontId="5" numFmtId="3" xfId="0" applyAlignment="1" applyFont="1" applyNumberFormat="1">
      <alignment readingOrder="0"/>
    </xf>
    <xf borderId="0" fillId="0" fontId="6" numFmtId="3" xfId="0" applyFont="1" applyNumberFormat="1"/>
    <xf borderId="0" fillId="4" fontId="1" numFmtId="164" xfId="0" applyAlignment="1" applyFill="1" applyFont="1" applyNumberFormat="1">
      <alignment horizontal="center" readingOrder="0" vertical="center"/>
    </xf>
    <xf borderId="0" fillId="5" fontId="4" numFmtId="164" xfId="0" applyAlignment="1" applyFill="1" applyFont="1" applyNumberFormat="1">
      <alignment readingOrder="0"/>
    </xf>
    <xf borderId="0" fillId="5" fontId="2" numFmtId="164" xfId="0" applyFont="1" applyNumberFormat="1"/>
    <xf borderId="0" fillId="0" fontId="2" numFmtId="164" xfId="0" applyFont="1" applyNumberFormat="1"/>
    <xf borderId="0" fillId="5" fontId="2" numFmtId="164" xfId="0" applyAlignment="1" applyFont="1" applyNumberFormat="1">
      <alignment readingOrder="0"/>
    </xf>
    <xf borderId="0" fillId="5" fontId="4" numFmtId="0" xfId="0" applyAlignment="1" applyFont="1">
      <alignment readingOrder="0"/>
    </xf>
    <xf borderId="0" fillId="5" fontId="2" numFmtId="0" xfId="0" applyFont="1"/>
    <xf borderId="0" fillId="0" fontId="7" numFmtId="3" xfId="0" applyAlignment="1" applyFont="1" applyNumberFormat="1">
      <alignment readingOrder="0"/>
    </xf>
    <xf borderId="0" fillId="0" fontId="8" numFmtId="3" xfId="0" applyFont="1" applyNumberFormat="1"/>
    <xf borderId="0" fillId="0" fontId="8" numFmtId="3" xfId="0" applyAlignment="1" applyFont="1" applyNumberFormat="1">
      <alignment readingOrder="0"/>
    </xf>
    <xf borderId="0" fillId="0" fontId="9" numFmtId="10" xfId="0" applyAlignment="1" applyFont="1" applyNumberFormat="1">
      <alignment readingOrder="0"/>
    </xf>
    <xf borderId="0" fillId="6" fontId="1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2" numFmtId="0" xfId="0" applyFont="1"/>
    <xf borderId="0" fillId="7" fontId="4" numFmtId="4" xfId="0" applyAlignment="1" applyFont="1" applyNumberFormat="1">
      <alignment readingOrder="0"/>
    </xf>
    <xf borderId="0" fillId="7" fontId="2" numFmtId="4" xfId="0" applyAlignment="1" applyFont="1" applyNumberFormat="1">
      <alignment readingOrder="0"/>
    </xf>
    <xf borderId="0" fillId="7" fontId="2" numFmtId="4" xfId="0" applyFont="1" applyNumberFormat="1"/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4" xfId="0" applyFont="1" applyNumberFormat="1"/>
    <xf borderId="0" fillId="0" fontId="1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4" xfId="0" applyFont="1" applyNumberFormat="1"/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14" numFmtId="3" xfId="0" applyFont="1" applyNumberFormat="1"/>
    <xf borderId="0" fillId="0" fontId="13" numFmtId="0" xfId="0" applyFont="1"/>
    <xf borderId="0" fillId="0" fontId="15" numFmtId="0" xfId="0" applyAlignment="1" applyFont="1">
      <alignment readingOrder="0"/>
    </xf>
    <xf borderId="0" fillId="0" fontId="15" numFmtId="10" xfId="0" applyFont="1" applyNumberFormat="1"/>
    <xf borderId="0" fillId="0" fontId="15" numFmtId="0" xfId="0" applyFont="1"/>
    <xf borderId="0" fillId="0" fontId="16" numFmtId="0" xfId="0" applyAlignment="1" applyFont="1">
      <alignment readingOrder="0"/>
    </xf>
    <xf borderId="0" fillId="0" fontId="17" numFmtId="3" xfId="0" applyFont="1" applyNumberFormat="1"/>
    <xf borderId="0" fillId="0" fontId="6" numFmtId="0" xfId="0" applyFont="1"/>
    <xf borderId="0" fillId="0" fontId="18" numFmtId="0" xfId="0" applyAlignment="1" applyFont="1">
      <alignment readingOrder="0"/>
    </xf>
    <xf borderId="0" fillId="0" fontId="19" numFmtId="10" xfId="0" applyFont="1" applyNumberFormat="1"/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1.14"/>
    <col customWidth="1" min="2" max="2" width="22.71"/>
  </cols>
  <sheetData>
    <row r="1">
      <c r="A1" s="1"/>
      <c r="B1" s="1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5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>
      <c r="A3" s="6" t="s">
        <v>15</v>
      </c>
      <c r="B3" s="7" t="s">
        <v>18</v>
      </c>
      <c r="C3" s="8">
        <f>10*50*26</f>
        <v>13000</v>
      </c>
      <c r="D3" s="8">
        <f>15*26*50</f>
        <v>19500</v>
      </c>
      <c r="E3" s="7">
        <v>25000.0</v>
      </c>
      <c r="F3" s="7">
        <v>30000.0</v>
      </c>
      <c r="G3" s="7">
        <v>30000.0</v>
      </c>
      <c r="H3" s="7">
        <v>30000.0</v>
      </c>
      <c r="I3" s="7">
        <v>40000.0</v>
      </c>
      <c r="J3" s="7">
        <v>40000.0</v>
      </c>
      <c r="K3" s="7">
        <v>30000.0</v>
      </c>
      <c r="L3" s="7">
        <v>30000.0</v>
      </c>
      <c r="M3" s="7">
        <v>30000.0</v>
      </c>
      <c r="N3" s="7">
        <v>30000.0</v>
      </c>
      <c r="O3" s="9">
        <f t="shared" ref="O3:O5" si="1">SUM(C3:N3)</f>
        <v>347500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B4" s="7" t="s">
        <v>19</v>
      </c>
      <c r="C4" s="8">
        <v>0.0</v>
      </c>
      <c r="D4" s="8">
        <f>10*100</f>
        <v>1000</v>
      </c>
      <c r="E4" s="7">
        <v>1500.0</v>
      </c>
      <c r="F4" s="7">
        <v>1500.0</v>
      </c>
      <c r="G4" s="7">
        <v>1500.0</v>
      </c>
      <c r="H4" s="7">
        <v>1500.0</v>
      </c>
      <c r="I4" s="7">
        <v>3000.0</v>
      </c>
      <c r="J4" s="7">
        <v>3000.0</v>
      </c>
      <c r="K4" s="7">
        <v>1500.0</v>
      </c>
      <c r="L4" s="7">
        <v>1500.0</v>
      </c>
      <c r="M4" s="7">
        <v>1500.0</v>
      </c>
      <c r="N4" s="7">
        <v>1500.0</v>
      </c>
      <c r="O4" s="9">
        <f t="shared" si="1"/>
        <v>19000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B5" s="7" t="s">
        <v>20</v>
      </c>
      <c r="C5" s="8">
        <f>4*600</f>
        <v>2400</v>
      </c>
      <c r="D5" s="8">
        <f>8*600</f>
        <v>4800</v>
      </c>
      <c r="E5" s="7">
        <v>5500.0</v>
      </c>
      <c r="F5" s="7">
        <v>5500.0</v>
      </c>
      <c r="G5" s="7">
        <v>5500.0</v>
      </c>
      <c r="H5" s="7">
        <v>5500.0</v>
      </c>
      <c r="I5" s="7">
        <v>12000.0</v>
      </c>
      <c r="J5" s="7">
        <v>12000.0</v>
      </c>
      <c r="K5" s="7">
        <v>5500.0</v>
      </c>
      <c r="L5" s="7">
        <v>5500.0</v>
      </c>
      <c r="M5" s="7">
        <v>5500.0</v>
      </c>
      <c r="N5" s="7">
        <v>5500.0</v>
      </c>
      <c r="O5" s="9">
        <f t="shared" si="1"/>
        <v>75200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B6" s="11" t="s">
        <v>21</v>
      </c>
      <c r="C6" s="12">
        <f t="shared" ref="C6:N6" si="2">C5+C4+C3</f>
        <v>15400</v>
      </c>
      <c r="D6" s="12">
        <f t="shared" si="2"/>
        <v>25300</v>
      </c>
      <c r="E6" s="12">
        <f t="shared" si="2"/>
        <v>32000</v>
      </c>
      <c r="F6" s="12">
        <f t="shared" si="2"/>
        <v>37000</v>
      </c>
      <c r="G6" s="12">
        <f t="shared" si="2"/>
        <v>37000</v>
      </c>
      <c r="H6" s="12">
        <f t="shared" si="2"/>
        <v>37000</v>
      </c>
      <c r="I6" s="12">
        <f t="shared" si="2"/>
        <v>55000</v>
      </c>
      <c r="J6" s="12">
        <f t="shared" si="2"/>
        <v>55000</v>
      </c>
      <c r="K6" s="12">
        <f t="shared" si="2"/>
        <v>37000</v>
      </c>
      <c r="L6" s="12">
        <f t="shared" si="2"/>
        <v>37000</v>
      </c>
      <c r="M6" s="12">
        <f t="shared" si="2"/>
        <v>37000</v>
      </c>
      <c r="N6" s="12">
        <f t="shared" si="2"/>
        <v>37000</v>
      </c>
      <c r="O6" s="12">
        <f>+O5+O4+O3</f>
        <v>441700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8">
      <c r="A8" s="13" t="s">
        <v>22</v>
      </c>
      <c r="B8" s="14" t="s">
        <v>23</v>
      </c>
      <c r="C8" s="14">
        <v>2500.0</v>
      </c>
      <c r="D8" s="14">
        <v>2500.0</v>
      </c>
      <c r="E8" s="14">
        <v>2500.0</v>
      </c>
      <c r="F8" s="14">
        <v>2800.0</v>
      </c>
      <c r="G8" s="14">
        <v>2800.0</v>
      </c>
      <c r="H8" s="14">
        <v>2800.0</v>
      </c>
      <c r="I8" s="14">
        <v>2800.0</v>
      </c>
      <c r="J8" s="14">
        <v>2800.0</v>
      </c>
      <c r="K8" s="14">
        <v>2800.0</v>
      </c>
      <c r="L8" s="14">
        <v>2800.0</v>
      </c>
      <c r="M8" s="14">
        <v>2800.0</v>
      </c>
      <c r="N8" s="14">
        <v>2800.0</v>
      </c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B9" s="14" t="s">
        <v>24</v>
      </c>
      <c r="C9" s="17"/>
      <c r="D9" s="17"/>
      <c r="E9" s="14">
        <v>2500.0</v>
      </c>
      <c r="F9" s="14">
        <v>2500.0</v>
      </c>
      <c r="G9" s="14">
        <v>2500.0</v>
      </c>
      <c r="H9" s="14">
        <v>2500.0</v>
      </c>
      <c r="I9" s="14">
        <v>2800.0</v>
      </c>
      <c r="J9" s="14">
        <v>2800.0</v>
      </c>
      <c r="K9" s="14">
        <v>2800.0</v>
      </c>
      <c r="L9" s="14">
        <v>2800.0</v>
      </c>
      <c r="M9" s="14">
        <v>2800.0</v>
      </c>
      <c r="N9" s="14">
        <v>2800.0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B10" s="14" t="s">
        <v>25</v>
      </c>
      <c r="C10" s="14">
        <v>5000.0</v>
      </c>
      <c r="D10" s="14">
        <v>5000.0</v>
      </c>
      <c r="E10" s="14">
        <v>5000.0</v>
      </c>
      <c r="F10" s="14">
        <v>6000.0</v>
      </c>
      <c r="G10" s="14">
        <v>6000.0</v>
      </c>
      <c r="H10" s="14">
        <v>6000.0</v>
      </c>
      <c r="I10" s="14">
        <v>6000.0</v>
      </c>
      <c r="J10" s="14">
        <v>6000.0</v>
      </c>
      <c r="K10" s="14">
        <v>6000.0</v>
      </c>
      <c r="L10" s="14">
        <v>6000.0</v>
      </c>
      <c r="M10" s="14">
        <v>6000.0</v>
      </c>
      <c r="N10" s="14">
        <v>6000.0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B11" s="14" t="s">
        <v>26</v>
      </c>
      <c r="C11" s="17">
        <v>0.0</v>
      </c>
      <c r="D11" s="17">
        <v>0.0</v>
      </c>
      <c r="E11" s="17">
        <v>0.0</v>
      </c>
      <c r="F11" s="17">
        <v>0.0</v>
      </c>
      <c r="G11" s="17">
        <v>0.0</v>
      </c>
      <c r="H11" s="17">
        <v>0.0</v>
      </c>
      <c r="I11" s="17">
        <v>0.0</v>
      </c>
      <c r="J11" s="17">
        <v>0.0</v>
      </c>
      <c r="K11" s="17">
        <v>0.0</v>
      </c>
      <c r="L11" s="17">
        <v>0.0</v>
      </c>
      <c r="M11" s="17">
        <v>0.0</v>
      </c>
      <c r="N11" s="17">
        <v>0.0</v>
      </c>
      <c r="O11" s="15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B12" s="14" t="s">
        <v>27</v>
      </c>
      <c r="C12" s="14">
        <v>4500.0</v>
      </c>
      <c r="D12" s="14">
        <v>4500.0</v>
      </c>
      <c r="E12" s="14">
        <v>4500.0</v>
      </c>
      <c r="F12" s="14">
        <v>6000.0</v>
      </c>
      <c r="G12" s="14">
        <v>6000.0</v>
      </c>
      <c r="H12" s="14">
        <v>6000.0</v>
      </c>
      <c r="I12" s="14">
        <v>6000.0</v>
      </c>
      <c r="J12" s="14">
        <v>6000.0</v>
      </c>
      <c r="K12" s="14">
        <v>6000.0</v>
      </c>
      <c r="L12" s="14">
        <v>6000.0</v>
      </c>
      <c r="M12" s="14">
        <v>6000.0</v>
      </c>
      <c r="N12" s="14">
        <v>6000.0</v>
      </c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B13" s="17" t="s">
        <v>28</v>
      </c>
      <c r="C13" s="17">
        <v>0.0</v>
      </c>
      <c r="D13" s="14">
        <v>2500.0</v>
      </c>
      <c r="E13" s="14">
        <v>2500.0</v>
      </c>
      <c r="F13" s="14">
        <v>2500.0</v>
      </c>
      <c r="G13" s="14">
        <v>2500.0</v>
      </c>
      <c r="H13" s="14">
        <v>2500.0</v>
      </c>
      <c r="I13" s="14">
        <v>2500.0</v>
      </c>
      <c r="J13" s="14">
        <v>2500.0</v>
      </c>
      <c r="K13" s="14">
        <v>2500.0</v>
      </c>
      <c r="L13" s="14">
        <v>2500.0</v>
      </c>
      <c r="M13" s="14">
        <v>2500.0</v>
      </c>
      <c r="N13" s="14">
        <v>2500.0</v>
      </c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B14" s="18" t="s">
        <v>29</v>
      </c>
      <c r="C14" s="14">
        <v>2500.0</v>
      </c>
      <c r="D14" s="14">
        <v>2500.0</v>
      </c>
      <c r="E14" s="14">
        <v>2500.0</v>
      </c>
      <c r="F14" s="14">
        <v>2500.0</v>
      </c>
      <c r="G14" s="14">
        <v>2500.0</v>
      </c>
      <c r="H14" s="14">
        <v>2500.0</v>
      </c>
      <c r="I14" s="14">
        <v>2500.0</v>
      </c>
      <c r="J14" s="14">
        <v>2500.0</v>
      </c>
      <c r="K14" s="14">
        <v>2500.0</v>
      </c>
      <c r="L14" s="14">
        <v>2500.0</v>
      </c>
      <c r="M14" s="14">
        <v>2500.0</v>
      </c>
      <c r="N14" s="14">
        <v>2500.0</v>
      </c>
      <c r="O14" s="19"/>
    </row>
    <row r="16">
      <c r="B16" s="20" t="s">
        <v>30</v>
      </c>
      <c r="C16" s="21">
        <f t="shared" ref="C16:N16" si="3">SUM(C8:C15)</f>
        <v>14500</v>
      </c>
      <c r="D16" s="21">
        <f t="shared" si="3"/>
        <v>17000</v>
      </c>
      <c r="E16" s="21">
        <f t="shared" si="3"/>
        <v>19500</v>
      </c>
      <c r="F16" s="21">
        <f t="shared" si="3"/>
        <v>22300</v>
      </c>
      <c r="G16" s="21">
        <f t="shared" si="3"/>
        <v>22300</v>
      </c>
      <c r="H16" s="21">
        <f t="shared" si="3"/>
        <v>22300</v>
      </c>
      <c r="I16" s="21">
        <f t="shared" si="3"/>
        <v>22600</v>
      </c>
      <c r="J16" s="21">
        <f t="shared" si="3"/>
        <v>22600</v>
      </c>
      <c r="K16" s="21">
        <f t="shared" si="3"/>
        <v>22600</v>
      </c>
      <c r="L16" s="21">
        <f t="shared" si="3"/>
        <v>22600</v>
      </c>
      <c r="M16" s="21">
        <f t="shared" si="3"/>
        <v>22600</v>
      </c>
      <c r="N16" s="21">
        <f t="shared" si="3"/>
        <v>22600</v>
      </c>
      <c r="O16" s="21">
        <f>SUM(C16:N16)</f>
        <v>253500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B17" s="22" t="s">
        <v>31</v>
      </c>
      <c r="C17" s="23">
        <f>C16/$C$6</f>
        <v>0.9415584416</v>
      </c>
      <c r="D17" s="23">
        <f t="shared" ref="D17:O17" si="4">D16/D6</f>
        <v>0.6719367589</v>
      </c>
      <c r="E17" s="23">
        <f t="shared" si="4"/>
        <v>0.609375</v>
      </c>
      <c r="F17" s="23">
        <f t="shared" si="4"/>
        <v>0.6027027027</v>
      </c>
      <c r="G17" s="23">
        <f t="shared" si="4"/>
        <v>0.6027027027</v>
      </c>
      <c r="H17" s="23">
        <f t="shared" si="4"/>
        <v>0.6027027027</v>
      </c>
      <c r="I17" s="23">
        <f t="shared" si="4"/>
        <v>0.4109090909</v>
      </c>
      <c r="J17" s="23">
        <f t="shared" si="4"/>
        <v>0.4109090909</v>
      </c>
      <c r="K17" s="23">
        <f t="shared" si="4"/>
        <v>0.6108108108</v>
      </c>
      <c r="L17" s="23">
        <f t="shared" si="4"/>
        <v>0.6108108108</v>
      </c>
      <c r="M17" s="23">
        <f t="shared" si="4"/>
        <v>0.6108108108</v>
      </c>
      <c r="N17" s="23">
        <f t="shared" si="4"/>
        <v>0.6108108108</v>
      </c>
      <c r="O17" s="23">
        <f t="shared" si="4"/>
        <v>0.5739189495</v>
      </c>
    </row>
    <row r="18">
      <c r="A18" s="24" t="s">
        <v>32</v>
      </c>
      <c r="B18" s="25" t="s">
        <v>33</v>
      </c>
      <c r="C18" s="25">
        <v>3000.0</v>
      </c>
      <c r="D18" s="25">
        <v>3000.0</v>
      </c>
      <c r="E18" s="25">
        <v>3000.0</v>
      </c>
      <c r="F18" s="25">
        <v>3000.0</v>
      </c>
      <c r="G18" s="25">
        <v>3000.0</v>
      </c>
      <c r="H18" s="25">
        <v>3000.0</v>
      </c>
      <c r="I18" s="25">
        <v>3000.0</v>
      </c>
      <c r="J18" s="25">
        <v>3000.0</v>
      </c>
      <c r="K18" s="25">
        <v>3000.0</v>
      </c>
      <c r="L18" s="25">
        <v>3000.0</v>
      </c>
      <c r="M18" s="25">
        <v>3000.0</v>
      </c>
      <c r="N18" s="25">
        <v>3000.0</v>
      </c>
      <c r="O18" s="25"/>
    </row>
    <row r="19">
      <c r="B19" s="26" t="s">
        <v>34</v>
      </c>
      <c r="C19" s="26">
        <v>500.0</v>
      </c>
      <c r="D19" s="26">
        <v>500.0</v>
      </c>
      <c r="E19" s="26">
        <v>500.0</v>
      </c>
      <c r="F19" s="26">
        <v>500.0</v>
      </c>
      <c r="G19" s="26">
        <v>500.0</v>
      </c>
      <c r="H19" s="26">
        <v>500.0</v>
      </c>
      <c r="I19" s="26">
        <v>500.0</v>
      </c>
      <c r="J19" s="26">
        <v>500.0</v>
      </c>
      <c r="K19" s="26">
        <v>500.0</v>
      </c>
      <c r="L19" s="26">
        <v>500.0</v>
      </c>
      <c r="M19" s="26">
        <v>500.0</v>
      </c>
      <c r="N19" s="26">
        <v>500.0</v>
      </c>
      <c r="O19" s="27"/>
    </row>
    <row r="20">
      <c r="B20" s="26" t="s">
        <v>35</v>
      </c>
      <c r="C20" s="26">
        <v>400.0</v>
      </c>
      <c r="D20" s="26">
        <v>600.0</v>
      </c>
      <c r="E20" s="26">
        <v>800.0</v>
      </c>
      <c r="F20" s="26">
        <v>1000.0</v>
      </c>
      <c r="G20" s="26">
        <v>1000.0</v>
      </c>
      <c r="H20" s="26">
        <v>1000.0</v>
      </c>
      <c r="I20" s="26">
        <v>1000.0</v>
      </c>
      <c r="J20" s="26">
        <v>1000.0</v>
      </c>
      <c r="K20" s="26">
        <v>1000.0</v>
      </c>
      <c r="L20" s="26">
        <v>1000.0</v>
      </c>
      <c r="M20" s="26">
        <v>1000.0</v>
      </c>
      <c r="N20" s="26">
        <v>1000.0</v>
      </c>
      <c r="O20" s="27"/>
    </row>
    <row r="21">
      <c r="B21" s="28" t="s">
        <v>36</v>
      </c>
      <c r="C21" s="29">
        <v>0.0</v>
      </c>
      <c r="D21" s="29">
        <v>0.0</v>
      </c>
      <c r="E21" s="29">
        <v>0.0</v>
      </c>
      <c r="F21" s="29">
        <v>0.0</v>
      </c>
      <c r="G21" s="29">
        <v>0.0</v>
      </c>
      <c r="H21" s="29">
        <v>0.0</v>
      </c>
      <c r="I21" s="29">
        <v>0.0</v>
      </c>
      <c r="J21" s="29">
        <v>0.0</v>
      </c>
      <c r="K21" s="29">
        <v>0.0</v>
      </c>
      <c r="L21" s="29">
        <v>0.0</v>
      </c>
      <c r="M21" s="29">
        <v>0.0</v>
      </c>
      <c r="N21" s="29">
        <v>0.0</v>
      </c>
      <c r="O21" s="3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B22" s="28" t="s">
        <v>37</v>
      </c>
      <c r="C22" s="29">
        <v>0.0</v>
      </c>
      <c r="D22" s="29">
        <v>0.0</v>
      </c>
      <c r="E22" s="29">
        <v>0.0</v>
      </c>
      <c r="F22" s="29">
        <v>0.0</v>
      </c>
      <c r="G22" s="29">
        <v>0.0</v>
      </c>
      <c r="H22" s="29">
        <v>0.0</v>
      </c>
      <c r="I22" s="29">
        <v>0.0</v>
      </c>
      <c r="J22" s="29">
        <v>0.0</v>
      </c>
      <c r="K22" s="29">
        <v>0.0</v>
      </c>
      <c r="L22" s="29">
        <v>0.0</v>
      </c>
      <c r="M22" s="29">
        <v>0.0</v>
      </c>
      <c r="N22" s="29">
        <v>0.0</v>
      </c>
      <c r="O22" s="30">
        <f>N21+O21+N22</f>
        <v>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B23" s="28" t="s">
        <v>38</v>
      </c>
      <c r="C23" s="29">
        <v>0.0</v>
      </c>
      <c r="D23" s="29">
        <v>0.0</v>
      </c>
      <c r="E23" s="29">
        <v>0.0</v>
      </c>
      <c r="F23" s="29">
        <v>0.0</v>
      </c>
      <c r="G23" s="29">
        <v>0.0</v>
      </c>
      <c r="H23" s="29">
        <v>0.0</v>
      </c>
      <c r="I23" s="29">
        <v>0.0</v>
      </c>
      <c r="J23" s="29">
        <v>0.0</v>
      </c>
      <c r="K23" s="29">
        <v>0.0</v>
      </c>
      <c r="L23" s="29">
        <v>0.0</v>
      </c>
      <c r="M23" s="29">
        <v>0.0</v>
      </c>
      <c r="N23" s="29">
        <v>0.0</v>
      </c>
      <c r="O23" s="30">
        <f>SUM(C23:N23)</f>
        <v>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B25" s="28" t="s">
        <v>39</v>
      </c>
      <c r="C25" s="29">
        <v>0.0</v>
      </c>
      <c r="D25" s="29">
        <v>0.0</v>
      </c>
      <c r="E25" s="29">
        <v>0.0</v>
      </c>
      <c r="F25" s="29">
        <v>0.0</v>
      </c>
      <c r="G25" s="29">
        <v>0.0</v>
      </c>
      <c r="H25" s="29">
        <v>0.0</v>
      </c>
      <c r="I25" s="29">
        <v>0.0</v>
      </c>
      <c r="J25" s="29">
        <v>0.0</v>
      </c>
      <c r="K25" s="29">
        <v>0.0</v>
      </c>
      <c r="L25" s="29">
        <v>0.0</v>
      </c>
      <c r="M25" s="29">
        <v>0.0</v>
      </c>
      <c r="N25" s="29">
        <v>0.0</v>
      </c>
      <c r="O25" s="30">
        <f>SUM(C25:N25)</f>
        <v>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7">
      <c r="B27" s="31" t="s">
        <v>40</v>
      </c>
      <c r="C27" s="32">
        <f>SUM(C18:C25)</f>
        <v>3900</v>
      </c>
      <c r="D27" s="33">
        <f t="shared" ref="D27:N27" si="5">D18+D19+D20+D23+D25</f>
        <v>4100</v>
      </c>
      <c r="E27" s="33">
        <f t="shared" si="5"/>
        <v>4300</v>
      </c>
      <c r="F27" s="33">
        <f t="shared" si="5"/>
        <v>4500</v>
      </c>
      <c r="G27" s="33">
        <f t="shared" si="5"/>
        <v>4500</v>
      </c>
      <c r="H27" s="33">
        <f t="shared" si="5"/>
        <v>4500</v>
      </c>
      <c r="I27" s="33">
        <f t="shared" si="5"/>
        <v>4500</v>
      </c>
      <c r="J27" s="33">
        <f t="shared" si="5"/>
        <v>4500</v>
      </c>
      <c r="K27" s="33">
        <f t="shared" si="5"/>
        <v>4500</v>
      </c>
      <c r="L27" s="33">
        <f t="shared" si="5"/>
        <v>4500</v>
      </c>
      <c r="M27" s="33">
        <f t="shared" si="5"/>
        <v>4500</v>
      </c>
      <c r="N27" s="33">
        <f t="shared" si="5"/>
        <v>4500</v>
      </c>
      <c r="O27" s="33">
        <f>SUM(C27:N27)</f>
        <v>52800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B28" s="31" t="s">
        <v>31</v>
      </c>
      <c r="C28" s="34">
        <f t="shared" ref="C28:O28" si="6">C27/C6</f>
        <v>0.2532467532</v>
      </c>
      <c r="D28" s="34">
        <f t="shared" si="6"/>
        <v>0.162055336</v>
      </c>
      <c r="E28" s="34">
        <f t="shared" si="6"/>
        <v>0.134375</v>
      </c>
      <c r="F28" s="34">
        <f t="shared" si="6"/>
        <v>0.1216216216</v>
      </c>
      <c r="G28" s="34">
        <f t="shared" si="6"/>
        <v>0.1216216216</v>
      </c>
      <c r="H28" s="34">
        <f t="shared" si="6"/>
        <v>0.1216216216</v>
      </c>
      <c r="I28" s="34">
        <f t="shared" si="6"/>
        <v>0.08181818182</v>
      </c>
      <c r="J28" s="34">
        <f t="shared" si="6"/>
        <v>0.08181818182</v>
      </c>
      <c r="K28" s="34">
        <f t="shared" si="6"/>
        <v>0.1216216216</v>
      </c>
      <c r="L28" s="34">
        <f t="shared" si="6"/>
        <v>0.1216216216</v>
      </c>
      <c r="M28" s="34">
        <f t="shared" si="6"/>
        <v>0.1216216216</v>
      </c>
      <c r="N28" s="34">
        <f t="shared" si="6"/>
        <v>0.1216216216</v>
      </c>
      <c r="O28" s="34">
        <f t="shared" si="6"/>
        <v>0.1195381481</v>
      </c>
      <c r="P28" s="35">
        <v>2021.0</v>
      </c>
    </row>
    <row r="29">
      <c r="A29" s="1"/>
      <c r="B29" s="5" t="s">
        <v>41</v>
      </c>
      <c r="C29" s="36">
        <f t="shared" ref="C29:N29" si="7">C6</f>
        <v>15400</v>
      </c>
      <c r="D29" s="36">
        <f t="shared" si="7"/>
        <v>25300</v>
      </c>
      <c r="E29" s="36">
        <f t="shared" si="7"/>
        <v>32000</v>
      </c>
      <c r="F29" s="36">
        <f t="shared" si="7"/>
        <v>37000</v>
      </c>
      <c r="G29" s="36">
        <f t="shared" si="7"/>
        <v>37000</v>
      </c>
      <c r="H29" s="36">
        <f t="shared" si="7"/>
        <v>37000</v>
      </c>
      <c r="I29" s="36">
        <f t="shared" si="7"/>
        <v>55000</v>
      </c>
      <c r="J29" s="36">
        <f t="shared" si="7"/>
        <v>55000</v>
      </c>
      <c r="K29" s="36">
        <f t="shared" si="7"/>
        <v>37000</v>
      </c>
      <c r="L29" s="36">
        <f t="shared" si="7"/>
        <v>37000</v>
      </c>
      <c r="M29" s="36">
        <f t="shared" si="7"/>
        <v>37000</v>
      </c>
      <c r="N29" s="36">
        <f t="shared" si="7"/>
        <v>37000</v>
      </c>
      <c r="O29" s="36">
        <f t="shared" ref="O29:O31" si="9">SUM(C29:N29)</f>
        <v>441700</v>
      </c>
      <c r="P29" s="1">
        <f t="shared" ref="P29:P30" si="10">N29*12</f>
        <v>444000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 t="s">
        <v>42</v>
      </c>
      <c r="C30" s="36">
        <f t="shared" ref="C30:N30" si="8">C27+C16</f>
        <v>18400</v>
      </c>
      <c r="D30" s="37">
        <f t="shared" si="8"/>
        <v>21100</v>
      </c>
      <c r="E30" s="37">
        <f t="shared" si="8"/>
        <v>23800</v>
      </c>
      <c r="F30" s="37">
        <f t="shared" si="8"/>
        <v>26800</v>
      </c>
      <c r="G30" s="37">
        <f t="shared" si="8"/>
        <v>26800</v>
      </c>
      <c r="H30" s="37">
        <f t="shared" si="8"/>
        <v>26800</v>
      </c>
      <c r="I30" s="37">
        <f t="shared" si="8"/>
        <v>27100</v>
      </c>
      <c r="J30" s="37">
        <f t="shared" si="8"/>
        <v>27100</v>
      </c>
      <c r="K30" s="37">
        <f t="shared" si="8"/>
        <v>27100</v>
      </c>
      <c r="L30" s="37">
        <f t="shared" si="8"/>
        <v>27100</v>
      </c>
      <c r="M30" s="37">
        <f t="shared" si="8"/>
        <v>27100</v>
      </c>
      <c r="N30" s="37">
        <f t="shared" si="8"/>
        <v>27100</v>
      </c>
      <c r="O30" s="37">
        <f t="shared" si="9"/>
        <v>306300</v>
      </c>
      <c r="P30" s="1">
        <f t="shared" si="10"/>
        <v>325200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8" t="s">
        <v>43</v>
      </c>
      <c r="B31" s="39" t="s">
        <v>44</v>
      </c>
      <c r="C31" s="40">
        <f t="shared" ref="C31:N31" si="11">C6-C25-C23</f>
        <v>15400</v>
      </c>
      <c r="D31" s="40">
        <f t="shared" si="11"/>
        <v>25300</v>
      </c>
      <c r="E31" s="40">
        <f t="shared" si="11"/>
        <v>32000</v>
      </c>
      <c r="F31" s="40">
        <f t="shared" si="11"/>
        <v>37000</v>
      </c>
      <c r="G31" s="40">
        <f t="shared" si="11"/>
        <v>37000</v>
      </c>
      <c r="H31" s="40">
        <f t="shared" si="11"/>
        <v>37000</v>
      </c>
      <c r="I31" s="40">
        <f t="shared" si="11"/>
        <v>55000</v>
      </c>
      <c r="J31" s="40">
        <f t="shared" si="11"/>
        <v>55000</v>
      </c>
      <c r="K31" s="40">
        <f t="shared" si="11"/>
        <v>37000</v>
      </c>
      <c r="L31" s="40">
        <f t="shared" si="11"/>
        <v>37000</v>
      </c>
      <c r="M31" s="40">
        <f t="shared" si="11"/>
        <v>37000</v>
      </c>
      <c r="N31" s="40">
        <f t="shared" si="11"/>
        <v>37000</v>
      </c>
      <c r="O31" s="40">
        <f t="shared" si="9"/>
        <v>441700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B32" s="42" t="s">
        <v>31</v>
      </c>
      <c r="C32" s="43">
        <f t="shared" ref="C32:O32" si="12">C31/C6</f>
        <v>1</v>
      </c>
      <c r="D32" s="43">
        <f t="shared" si="12"/>
        <v>1</v>
      </c>
      <c r="E32" s="43">
        <f t="shared" si="12"/>
        <v>1</v>
      </c>
      <c r="F32" s="43">
        <f t="shared" si="12"/>
        <v>1</v>
      </c>
      <c r="G32" s="43">
        <f t="shared" si="12"/>
        <v>1</v>
      </c>
      <c r="H32" s="43">
        <f t="shared" si="12"/>
        <v>1</v>
      </c>
      <c r="I32" s="43">
        <f t="shared" si="12"/>
        <v>1</v>
      </c>
      <c r="J32" s="43">
        <f t="shared" si="12"/>
        <v>1</v>
      </c>
      <c r="K32" s="43">
        <f t="shared" si="12"/>
        <v>1</v>
      </c>
      <c r="L32" s="43">
        <f t="shared" si="12"/>
        <v>1</v>
      </c>
      <c r="M32" s="43">
        <f t="shared" si="12"/>
        <v>1</v>
      </c>
      <c r="N32" s="43">
        <f t="shared" si="12"/>
        <v>1</v>
      </c>
      <c r="O32" s="43">
        <f t="shared" si="12"/>
        <v>1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B33" s="45" t="s">
        <v>45</v>
      </c>
      <c r="C33" s="46">
        <f t="shared" ref="C33:N33" si="13">C6-C16-C27</f>
        <v>-3000</v>
      </c>
      <c r="D33" s="46">
        <f t="shared" si="13"/>
        <v>4200</v>
      </c>
      <c r="E33" s="46">
        <f t="shared" si="13"/>
        <v>8200</v>
      </c>
      <c r="F33" s="46">
        <f t="shared" si="13"/>
        <v>10200</v>
      </c>
      <c r="G33" s="46">
        <f t="shared" si="13"/>
        <v>10200</v>
      </c>
      <c r="H33" s="46">
        <f t="shared" si="13"/>
        <v>10200</v>
      </c>
      <c r="I33" s="46">
        <f t="shared" si="13"/>
        <v>27900</v>
      </c>
      <c r="J33" s="46">
        <f t="shared" si="13"/>
        <v>27900</v>
      </c>
      <c r="K33" s="46">
        <f t="shared" si="13"/>
        <v>9900</v>
      </c>
      <c r="L33" s="46">
        <f t="shared" si="13"/>
        <v>9900</v>
      </c>
      <c r="M33" s="46">
        <f t="shared" si="13"/>
        <v>9900</v>
      </c>
      <c r="N33" s="46">
        <f t="shared" si="13"/>
        <v>9900</v>
      </c>
      <c r="O33" s="46">
        <f>SUM(C33:N33)</f>
        <v>135400</v>
      </c>
      <c r="P33" s="47">
        <f>P29-P30</f>
        <v>118800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B34" s="48" t="s">
        <v>31</v>
      </c>
      <c r="C34" s="49">
        <f t="shared" ref="C34:O34" si="14">C33/C6</f>
        <v>-0.1948051948</v>
      </c>
      <c r="D34" s="49">
        <f t="shared" si="14"/>
        <v>0.1660079051</v>
      </c>
      <c r="E34" s="49">
        <f t="shared" si="14"/>
        <v>0.25625</v>
      </c>
      <c r="F34" s="49">
        <f t="shared" si="14"/>
        <v>0.2756756757</v>
      </c>
      <c r="G34" s="49">
        <f t="shared" si="14"/>
        <v>0.2756756757</v>
      </c>
      <c r="H34" s="49">
        <f t="shared" si="14"/>
        <v>0.2756756757</v>
      </c>
      <c r="I34" s="49">
        <f t="shared" si="14"/>
        <v>0.5072727273</v>
      </c>
      <c r="J34" s="49">
        <f t="shared" si="14"/>
        <v>0.5072727273</v>
      </c>
      <c r="K34" s="49">
        <f t="shared" si="14"/>
        <v>0.2675675676</v>
      </c>
      <c r="L34" s="49">
        <f t="shared" si="14"/>
        <v>0.2675675676</v>
      </c>
      <c r="M34" s="49">
        <f t="shared" si="14"/>
        <v>0.2675675676</v>
      </c>
      <c r="N34" s="49">
        <f t="shared" si="14"/>
        <v>0.2675675676</v>
      </c>
      <c r="O34" s="49">
        <f t="shared" si="14"/>
        <v>0.3065429024</v>
      </c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</sheetData>
  <mergeCells count="4">
    <mergeCell ref="A3:A6"/>
    <mergeCell ref="A31:A34"/>
    <mergeCell ref="A18:A27"/>
    <mergeCell ref="A8:A16"/>
  </mergeCells>
  <conditionalFormatting sqref="C33:O33">
    <cfRule type="colorScale" priority="1">
      <colorScale>
        <cfvo type="min"/>
        <cfvo type="max"/>
        <color rgb="FFD9EAD3"/>
        <color rgb="FF34A85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</cols>
  <sheetData>
    <row r="3">
      <c r="A3" s="2" t="s">
        <v>0</v>
      </c>
      <c r="B3" s="4">
        <v>60000.0</v>
      </c>
    </row>
    <row r="4">
      <c r="A4" s="2" t="s">
        <v>14</v>
      </c>
      <c r="B4" s="4">
        <f>150000*20%</f>
        <v>30000</v>
      </c>
    </row>
    <row r="5">
      <c r="A5" s="2" t="s">
        <v>16</v>
      </c>
      <c r="B5" s="4">
        <v>150000.0</v>
      </c>
    </row>
    <row r="6">
      <c r="A6" s="2" t="s">
        <v>17</v>
      </c>
      <c r="B6" s="4">
        <v>50000.0</v>
      </c>
    </row>
  </sheetData>
  <drawing r:id="rId1"/>
</worksheet>
</file>