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 DB" sheetId="1" r:id="rId3"/>
    <sheet state="visible" name="Non-Renewals" sheetId="2" r:id="rId4"/>
    <sheet state="visible" name="Member Roster (to be made publi" sheetId="3" r:id="rId5"/>
    <sheet state="visible" name="Form Responses 1" sheetId="4" r:id="rId6"/>
  </sheets>
  <definedNames>
    <definedName hidden="1" localSheetId="0" name="_xlnm._FilterDatabase">'Member DB'!$A$1:$AR$54</definedName>
  </definedNames>
  <calcPr/>
</workbook>
</file>

<file path=xl/sharedStrings.xml><?xml version="1.0" encoding="utf-8"?>
<sst xmlns="http://schemas.openxmlformats.org/spreadsheetml/2006/main" count="4656" uniqueCount="1982">
  <si>
    <t>Mom First Name</t>
  </si>
  <si>
    <t>Renewal Month</t>
  </si>
  <si>
    <t>Year Joined</t>
  </si>
  <si>
    <t>Renewal  Paid</t>
  </si>
  <si>
    <t>Renewal Paperwork Received</t>
  </si>
  <si>
    <t>Check Number</t>
  </si>
  <si>
    <t>Subdivision</t>
  </si>
  <si>
    <t>Street</t>
  </si>
  <si>
    <t>City</t>
  </si>
  <si>
    <t>State</t>
  </si>
  <si>
    <t>Zip</t>
  </si>
  <si>
    <t>Phone</t>
  </si>
  <si>
    <t>Cell Phone</t>
  </si>
  <si>
    <t>Email</t>
  </si>
  <si>
    <t>Mom Birth Day</t>
  </si>
  <si>
    <t>Mom Birth Month</t>
  </si>
  <si>
    <t>Mom 2011 Function</t>
  </si>
  <si>
    <t>Husband's Name</t>
  </si>
  <si>
    <t>Child 1 Name</t>
  </si>
  <si>
    <t>Child 1 Birth Day</t>
  </si>
  <si>
    <t>Child 1 Birth Month</t>
  </si>
  <si>
    <t>Child 1 Birth Year</t>
  </si>
  <si>
    <t>Child 1 Playgroup</t>
  </si>
  <si>
    <t>Child 2 Name</t>
  </si>
  <si>
    <t>Child 2 Birth Day</t>
  </si>
  <si>
    <t>Child 2 Birth Month</t>
  </si>
  <si>
    <t>Child 2 Birth Year</t>
  </si>
  <si>
    <t>Child 2 Playgroup</t>
  </si>
  <si>
    <t>Child 3 Name</t>
  </si>
  <si>
    <t>Child 3 Birth Day</t>
  </si>
  <si>
    <t>Child 3 Birth Month</t>
  </si>
  <si>
    <t>Child 3 Birth Year</t>
  </si>
  <si>
    <t>Child 3 Playgroup</t>
  </si>
  <si>
    <t>Child 4 Name</t>
  </si>
  <si>
    <t>Child 4 Birth Day</t>
  </si>
  <si>
    <t>Child 4 Birth Month</t>
  </si>
  <si>
    <t>Child 4 Birth Year</t>
  </si>
  <si>
    <t>Child 4 Playgroup</t>
  </si>
  <si>
    <t>Child 5 Name</t>
  </si>
  <si>
    <t>Child 5 Birth Day</t>
  </si>
  <si>
    <t>Child 5 Birth Month</t>
  </si>
  <si>
    <t>Child 5 Birth Year</t>
  </si>
  <si>
    <t>Child 5 Playgroup</t>
  </si>
  <si>
    <t>Bunce</t>
  </si>
  <si>
    <t>Megan</t>
  </si>
  <si>
    <t>August</t>
  </si>
  <si>
    <t>Yes</t>
  </si>
  <si>
    <t>paypal</t>
  </si>
  <si>
    <t>Wentworth</t>
  </si>
  <si>
    <t>5158 Killingsworth Trace</t>
  </si>
  <si>
    <t>Peachtree Corners</t>
  </si>
  <si>
    <t>GA</t>
  </si>
  <si>
    <t>407-406-3779</t>
  </si>
  <si>
    <t>meganlbunce@gmail.com</t>
  </si>
  <si>
    <t>May</t>
  </si>
  <si>
    <t>Andrei</t>
  </si>
  <si>
    <t>JP</t>
  </si>
  <si>
    <t>September</t>
  </si>
  <si>
    <t>Brooks</t>
  </si>
  <si>
    <t>Mabel</t>
  </si>
  <si>
    <t>November</t>
  </si>
  <si>
    <t>Byrne</t>
  </si>
  <si>
    <t>Melinda</t>
  </si>
  <si>
    <t>Peachtree Station</t>
  </si>
  <si>
    <t>4357 Stilson circle</t>
  </si>
  <si>
    <t>melindabyrne@gmail.com</t>
  </si>
  <si>
    <t>October</t>
  </si>
  <si>
    <t>Dan</t>
  </si>
  <si>
    <t>Elizabeth</t>
  </si>
  <si>
    <t>10 yr</t>
  </si>
  <si>
    <t>Lucy</t>
  </si>
  <si>
    <t>7 yr</t>
  </si>
  <si>
    <t>Katherine</t>
  </si>
  <si>
    <t>3 yr</t>
  </si>
  <si>
    <t>Chopra</t>
  </si>
  <si>
    <t>Paige</t>
  </si>
  <si>
    <t>yes</t>
  </si>
  <si>
    <t>Amberfield</t>
  </si>
  <si>
    <t>5150 Edgerton Drive</t>
  </si>
  <si>
    <t xml:space="preserve">770-402-4109 </t>
  </si>
  <si>
    <t>paigechopra@gmail.com</t>
  </si>
  <si>
    <t>Robert</t>
  </si>
  <si>
    <t>Lola</t>
  </si>
  <si>
    <t>Teddy</t>
  </si>
  <si>
    <t>Javed</t>
  </si>
  <si>
    <t>Mary</t>
  </si>
  <si>
    <t>North Manor</t>
  </si>
  <si>
    <t>5558 Fitzpatrick Trace</t>
  </si>
  <si>
    <t>Maredahl@gmail.com</t>
  </si>
  <si>
    <t>March</t>
  </si>
  <si>
    <t>Faizan</t>
  </si>
  <si>
    <t>Zayn</t>
  </si>
  <si>
    <t>Azlin</t>
  </si>
  <si>
    <t>Sept</t>
  </si>
  <si>
    <t>Mia</t>
  </si>
  <si>
    <t>Aug</t>
  </si>
  <si>
    <t>Le</t>
  </si>
  <si>
    <t>Trinh</t>
  </si>
  <si>
    <t>Paypal</t>
  </si>
  <si>
    <t>Avala</t>
  </si>
  <si>
    <t>4875 Avala Park Lane</t>
  </si>
  <si>
    <t>404-695-5830</t>
  </si>
  <si>
    <t>ttle1216@gmail.com</t>
  </si>
  <si>
    <t>December</t>
  </si>
  <si>
    <t>David</t>
  </si>
  <si>
    <t>Leni</t>
  </si>
  <si>
    <t>Minh</t>
  </si>
  <si>
    <t>Feb</t>
  </si>
  <si>
    <t>Lewis</t>
  </si>
  <si>
    <t>Jennifer</t>
  </si>
  <si>
    <t>Kedron Falls</t>
  </si>
  <si>
    <t>3443 Kiveton Dr.</t>
  </si>
  <si>
    <t>404-941-6316</t>
  </si>
  <si>
    <t>4salevyjenn@gmail.com</t>
  </si>
  <si>
    <t>February</t>
  </si>
  <si>
    <t>Bill</t>
  </si>
  <si>
    <t>Lilly</t>
  </si>
  <si>
    <t>/</t>
  </si>
  <si>
    <t>McGrew</t>
  </si>
  <si>
    <t>Laura</t>
  </si>
  <si>
    <t>Wyntree</t>
  </si>
  <si>
    <t>5355 Wyntree Court</t>
  </si>
  <si>
    <t>404-664-6962</t>
  </si>
  <si>
    <t>lstover3@gmail.com</t>
  </si>
  <si>
    <t>Travis</t>
  </si>
  <si>
    <t>Luke</t>
  </si>
  <si>
    <t>Jan</t>
  </si>
  <si>
    <t>Vu</t>
  </si>
  <si>
    <t>425 Fairford LN</t>
  </si>
  <si>
    <t>Johns Creek</t>
  </si>
  <si>
    <t>lillykimvu@gmail.com</t>
  </si>
  <si>
    <t>January</t>
  </si>
  <si>
    <t>Hieu</t>
  </si>
  <si>
    <t>Emilia</t>
  </si>
  <si>
    <t>Levinson</t>
  </si>
  <si>
    <t>Cathi</t>
  </si>
  <si>
    <t xml:space="preserve">August </t>
  </si>
  <si>
    <t>Riverfield</t>
  </si>
  <si>
    <t>5072 Audley Lane</t>
  </si>
  <si>
    <t>678-863-0019</t>
  </si>
  <si>
    <t>cbellina55@hotmail.com</t>
  </si>
  <si>
    <t>April</t>
  </si>
  <si>
    <t>Lexi</t>
  </si>
  <si>
    <t>Zach</t>
  </si>
  <si>
    <t>Lucas</t>
  </si>
  <si>
    <t>Oct</t>
  </si>
  <si>
    <t>Inga</t>
  </si>
  <si>
    <t>Cash</t>
  </si>
  <si>
    <t>Charleston Bay</t>
  </si>
  <si>
    <t>3653 East Bay St</t>
  </si>
  <si>
    <t>Duluth</t>
  </si>
  <si>
    <t>415-307-2466</t>
  </si>
  <si>
    <t>Inga1700@gmail.com</t>
  </si>
  <si>
    <t>Oliver</t>
  </si>
  <si>
    <t xml:space="preserve">Loder </t>
  </si>
  <si>
    <t xml:space="preserve">Kelly </t>
  </si>
  <si>
    <t xml:space="preserve">Paypal </t>
  </si>
  <si>
    <t xml:space="preserve">Peachtree Station </t>
  </si>
  <si>
    <t xml:space="preserve">5591 Bostwick Court </t>
  </si>
  <si>
    <t>770-318-0006</t>
  </si>
  <si>
    <t xml:space="preserve">kellyloder7@gmail.com </t>
  </si>
  <si>
    <t>James</t>
  </si>
  <si>
    <t>June</t>
  </si>
  <si>
    <t xml:space="preserve">John </t>
  </si>
  <si>
    <t>July</t>
  </si>
  <si>
    <t>Bardi</t>
  </si>
  <si>
    <t>Heather</t>
  </si>
  <si>
    <t xml:space="preserve">December </t>
  </si>
  <si>
    <t>Revington</t>
  </si>
  <si>
    <t>5726 Fairley Hall Court</t>
  </si>
  <si>
    <t>heatherbardi@gmail.com</t>
  </si>
  <si>
    <t>Adam</t>
  </si>
  <si>
    <t>Reagan</t>
  </si>
  <si>
    <t>Rylie</t>
  </si>
  <si>
    <t>Bass-Young</t>
  </si>
  <si>
    <t>Markeya</t>
  </si>
  <si>
    <t>77 College St</t>
  </si>
  <si>
    <t>Norcross</t>
  </si>
  <si>
    <t>404-861-5557</t>
  </si>
  <si>
    <t>Quincy</t>
  </si>
  <si>
    <t>Grace</t>
  </si>
  <si>
    <t>Dickinson</t>
  </si>
  <si>
    <t>Erin</t>
  </si>
  <si>
    <t>4230 Mary Walk</t>
  </si>
  <si>
    <t>850-890-2582</t>
  </si>
  <si>
    <t>erind486@yahoo.com</t>
  </si>
  <si>
    <t>Breanna</t>
  </si>
  <si>
    <t>Sammy</t>
  </si>
  <si>
    <t xml:space="preserve">Magill </t>
  </si>
  <si>
    <t xml:space="preserve">Rebekah </t>
  </si>
  <si>
    <t xml:space="preserve">Greenleaf </t>
  </si>
  <si>
    <t xml:space="preserve">5035 Broadgreen Drive </t>
  </si>
  <si>
    <t>678-472-6220</t>
  </si>
  <si>
    <t xml:space="preserve">rebekahslattery@gmail.com </t>
  </si>
  <si>
    <t xml:space="preserve">March </t>
  </si>
  <si>
    <t xml:space="preserve">Lorrin </t>
  </si>
  <si>
    <t xml:space="preserve">Lydia </t>
  </si>
  <si>
    <t>Sarah</t>
  </si>
  <si>
    <t>Portwood</t>
  </si>
  <si>
    <t>Callie</t>
  </si>
  <si>
    <t xml:space="preserve">North Manor </t>
  </si>
  <si>
    <t>4220 Mary Court</t>
  </si>
  <si>
    <t>callie.portwood@gmail.com</t>
  </si>
  <si>
    <t>Matt</t>
  </si>
  <si>
    <t>Alice</t>
  </si>
  <si>
    <t>Shin</t>
  </si>
  <si>
    <t>Mariko</t>
  </si>
  <si>
    <t>Y</t>
  </si>
  <si>
    <t>Belhaven</t>
  </si>
  <si>
    <t>3599 Lamberth Ct</t>
  </si>
  <si>
    <t>Gene</t>
  </si>
  <si>
    <t>Kai</t>
  </si>
  <si>
    <t>Bohannon</t>
  </si>
  <si>
    <t>5569 Guyton Ct</t>
  </si>
  <si>
    <t>678-852-9080</t>
  </si>
  <si>
    <t>paigebohannon@protonmail.com</t>
  </si>
  <si>
    <t>Daniel</t>
  </si>
  <si>
    <t>Brooke</t>
  </si>
  <si>
    <t>Kim</t>
  </si>
  <si>
    <t>Chan</t>
  </si>
  <si>
    <t>Chattahoochee Cove</t>
  </si>
  <si>
    <t>4075 Spring Cove Dr.</t>
  </si>
  <si>
    <t>ckim9013@gmail.com</t>
  </si>
  <si>
    <t>Nak Te</t>
  </si>
  <si>
    <t>Molisa</t>
  </si>
  <si>
    <t>Abby</t>
  </si>
  <si>
    <t>McConnell</t>
  </si>
  <si>
    <t>Jessica</t>
  </si>
  <si>
    <t>5757 Fairley Hall Ct.</t>
  </si>
  <si>
    <t>678-644-4480</t>
  </si>
  <si>
    <t>William</t>
  </si>
  <si>
    <t>Matthew</t>
  </si>
  <si>
    <t>Porter</t>
  </si>
  <si>
    <t>Bentley Place</t>
  </si>
  <si>
    <t>3463 Clement Trl</t>
  </si>
  <si>
    <t>570-660-2873</t>
  </si>
  <si>
    <t>jessicaellenporter@gmail.com</t>
  </si>
  <si>
    <t>Rob</t>
  </si>
  <si>
    <t>Ava</t>
  </si>
  <si>
    <t>Eli</t>
  </si>
  <si>
    <t>Reese</t>
  </si>
  <si>
    <t>Ward</t>
  </si>
  <si>
    <t>Taylor</t>
  </si>
  <si>
    <t>Adams Vineyard</t>
  </si>
  <si>
    <t>5720 Vineyard Park Trail</t>
  </si>
  <si>
    <t>taygward@gmail.com</t>
  </si>
  <si>
    <t>Blake</t>
  </si>
  <si>
    <t>Jaxson</t>
  </si>
  <si>
    <t>Beall</t>
  </si>
  <si>
    <t>Liz</t>
  </si>
  <si>
    <t>Brookfield Chase</t>
  </si>
  <si>
    <t>3962 Coventry Park Lane</t>
  </si>
  <si>
    <t>s.elizabeth.milam@gmail.com</t>
  </si>
  <si>
    <t>John</t>
  </si>
  <si>
    <t>Maxwell</t>
  </si>
  <si>
    <t>Brock</t>
  </si>
  <si>
    <t>5338 Garnaby Lane</t>
  </si>
  <si>
    <t>mariabrock520@gmail.com</t>
  </si>
  <si>
    <t>Patrick</t>
  </si>
  <si>
    <t>Jackson</t>
  </si>
  <si>
    <t>Kaaber</t>
  </si>
  <si>
    <t>Jeni</t>
  </si>
  <si>
    <t>Turnbury Oaks</t>
  </si>
  <si>
    <t>3770 Turnbury Oaks Dr</t>
  </si>
  <si>
    <t>239-247-3923</t>
  </si>
  <si>
    <t>Jenikaaber@gmail.com</t>
  </si>
  <si>
    <t>Brad</t>
  </si>
  <si>
    <t>Braden</t>
  </si>
  <si>
    <t>Lauren</t>
  </si>
  <si>
    <t>Brice</t>
  </si>
  <si>
    <t>Neal</t>
  </si>
  <si>
    <t>Kristen</t>
  </si>
  <si>
    <t>Apremont</t>
  </si>
  <si>
    <t>3470 Grove park dr.</t>
  </si>
  <si>
    <t>803.479.3193</t>
  </si>
  <si>
    <t>Kristenthibneal@gmail.com</t>
  </si>
  <si>
    <t>Austin</t>
  </si>
  <si>
    <t>Wyatt</t>
  </si>
  <si>
    <t>Stephenson</t>
  </si>
  <si>
    <t>4057 Kingsley Park Ct</t>
  </si>
  <si>
    <t>678-296-4916</t>
  </si>
  <si>
    <t>Chris</t>
  </si>
  <si>
    <t>Cora</t>
  </si>
  <si>
    <t>Cooper</t>
  </si>
  <si>
    <t>Veyda</t>
  </si>
  <si>
    <t>Barham</t>
  </si>
  <si>
    <t>Ann</t>
  </si>
  <si>
    <t>5380 Edgerton Dr</t>
  </si>
  <si>
    <t>apultz@gmail.com</t>
  </si>
  <si>
    <t>Karl</t>
  </si>
  <si>
    <t>Aria</t>
  </si>
  <si>
    <t>Nora</t>
  </si>
  <si>
    <t>Foster</t>
  </si>
  <si>
    <t>Amanda</t>
  </si>
  <si>
    <t>Berkeley Terrace</t>
  </si>
  <si>
    <t>4940 Berkeley Oak Cir</t>
  </si>
  <si>
    <t>anfoster@gmail.com</t>
  </si>
  <si>
    <t>Steven Alexander</t>
  </si>
  <si>
    <t>Maya</t>
  </si>
  <si>
    <t>Samuel</t>
  </si>
  <si>
    <t>Hayes</t>
  </si>
  <si>
    <t>Lisa</t>
  </si>
  <si>
    <t>4307 Stilson Cir</t>
  </si>
  <si>
    <t>hayes.lisaj@gmail.com</t>
  </si>
  <si>
    <t>Todd</t>
  </si>
  <si>
    <t>Alexander</t>
  </si>
  <si>
    <t xml:space="preserve">Elizabeth </t>
  </si>
  <si>
    <t>Morgan</t>
  </si>
  <si>
    <t>Julie</t>
  </si>
  <si>
    <t>Greenleaf</t>
  </si>
  <si>
    <t>5046 Broadgreen Dr</t>
  </si>
  <si>
    <t>julie@josiahmorgan.com</t>
  </si>
  <si>
    <t>Josiah</t>
  </si>
  <si>
    <t>Susanna</t>
  </si>
  <si>
    <t>Levi</t>
  </si>
  <si>
    <t>Audrey</t>
  </si>
  <si>
    <t>Weinberg</t>
  </si>
  <si>
    <t>Rachel</t>
  </si>
  <si>
    <t>Bridgeport</t>
  </si>
  <si>
    <t xml:space="preserve">5008 Bridgeport Way </t>
  </si>
  <si>
    <t>770-361-0642</t>
  </si>
  <si>
    <t xml:space="preserve">rachelweso@hotmail.com </t>
  </si>
  <si>
    <t xml:space="preserve">Brent </t>
  </si>
  <si>
    <t xml:space="preserve">April </t>
  </si>
  <si>
    <t>Sam</t>
  </si>
  <si>
    <t xml:space="preserve">Feb </t>
  </si>
  <si>
    <t>Eve</t>
  </si>
  <si>
    <t>Anna</t>
  </si>
  <si>
    <t>Wesson</t>
  </si>
  <si>
    <t>Walden Mill</t>
  </si>
  <si>
    <t xml:space="preserve">4158 Millhouse Lane </t>
  </si>
  <si>
    <t>raew122@yahoo.com</t>
  </si>
  <si>
    <t>Hendre</t>
  </si>
  <si>
    <t>Jack</t>
  </si>
  <si>
    <t>Benjamin</t>
  </si>
  <si>
    <t>Ponce</t>
  </si>
  <si>
    <t>Kristy</t>
  </si>
  <si>
    <t>Regency at Belhaven</t>
  </si>
  <si>
    <t>3692 Arnsdale Drive</t>
  </si>
  <si>
    <t>478-361-0801</t>
  </si>
  <si>
    <t>Dzkristy@gmail.com</t>
  </si>
  <si>
    <t>Alan</t>
  </si>
  <si>
    <t>Hallie</t>
  </si>
  <si>
    <t>Campbell</t>
  </si>
  <si>
    <t>4349 Allenhurst Drive</t>
  </si>
  <si>
    <t>770-378-2574</t>
  </si>
  <si>
    <t>jess71709@aol.com</t>
  </si>
  <si>
    <t>december</t>
  </si>
  <si>
    <t>Emory</t>
  </si>
  <si>
    <t>Evelyn</t>
  </si>
  <si>
    <t>Eyassu</t>
  </si>
  <si>
    <t>Abinet</t>
  </si>
  <si>
    <t>The Views</t>
  </si>
  <si>
    <t>6320 Views Trace Dr</t>
  </si>
  <si>
    <t>404-664-8391</t>
  </si>
  <si>
    <t>abniieyasssu@gmail.com</t>
  </si>
  <si>
    <t>Paulos Tassew</t>
  </si>
  <si>
    <t>Noah</t>
  </si>
  <si>
    <t>Isaac</t>
  </si>
  <si>
    <t>Henderson</t>
  </si>
  <si>
    <t>Kerry</t>
  </si>
  <si>
    <t>4997 Audley Lane</t>
  </si>
  <si>
    <t>Kerrylee36@gmail.com</t>
  </si>
  <si>
    <t>Sloan</t>
  </si>
  <si>
    <t xml:space="preserve">Seech </t>
  </si>
  <si>
    <t xml:space="preserve">Angie </t>
  </si>
  <si>
    <t>River Valley Estates</t>
  </si>
  <si>
    <t xml:space="preserve">4111 Gunnin Road </t>
  </si>
  <si>
    <t>470-774-2526</t>
  </si>
  <si>
    <t xml:space="preserve">angieseechphd@gmail.com </t>
  </si>
  <si>
    <t xml:space="preserve">Sable </t>
  </si>
  <si>
    <t xml:space="preserve">June </t>
  </si>
  <si>
    <t>Hart</t>
  </si>
  <si>
    <t>Christie</t>
  </si>
  <si>
    <t>3921 Gunnin Rd</t>
  </si>
  <si>
    <t>Rick</t>
  </si>
  <si>
    <t>Wilson (Wil)</t>
  </si>
  <si>
    <t>Mallory</t>
  </si>
  <si>
    <t>Jordan</t>
  </si>
  <si>
    <t>4962 Bridgeport Ln</t>
  </si>
  <si>
    <t>Judson</t>
  </si>
  <si>
    <t>Adelyn</t>
  </si>
  <si>
    <t>Riley</t>
  </si>
  <si>
    <t>Alden</t>
  </si>
  <si>
    <t>Shipps</t>
  </si>
  <si>
    <t>Sara</t>
  </si>
  <si>
    <t xml:space="preserve">Rivercrest </t>
  </si>
  <si>
    <t xml:space="preserve">5190 Mainstream Circle </t>
  </si>
  <si>
    <t>734-634-5509</t>
  </si>
  <si>
    <t xml:space="preserve">saracbshipps@gmail.com </t>
  </si>
  <si>
    <t xml:space="preserve">Zach </t>
  </si>
  <si>
    <t>Ford</t>
  </si>
  <si>
    <t xml:space="preserve">Evelyn </t>
  </si>
  <si>
    <t>Judah</t>
  </si>
  <si>
    <t>Bennett</t>
  </si>
  <si>
    <t>Molly</t>
  </si>
  <si>
    <t>River Station</t>
  </si>
  <si>
    <t>4576 Southport Xing</t>
  </si>
  <si>
    <t>30092`</t>
  </si>
  <si>
    <t>978-480-9618</t>
  </si>
  <si>
    <t>mollyelizabethbennett@gmail.com</t>
  </si>
  <si>
    <t>Lila</t>
  </si>
  <si>
    <t>Deegan</t>
  </si>
  <si>
    <t>Brittany</t>
  </si>
  <si>
    <t>North River Crossing</t>
  </si>
  <si>
    <t>4595 Graywood Trce</t>
  </si>
  <si>
    <t>770-510-9238</t>
  </si>
  <si>
    <t>brittanehughes@gmail.com</t>
  </si>
  <si>
    <t>Ella Rose</t>
  </si>
  <si>
    <t>Evans</t>
  </si>
  <si>
    <t>Kaylee</t>
  </si>
  <si>
    <t>4961 Bankside Way</t>
  </si>
  <si>
    <t>Kaylee.evans0730@gmail.com</t>
  </si>
  <si>
    <t>Grant</t>
  </si>
  <si>
    <t>Dominic</t>
  </si>
  <si>
    <t xml:space="preserve">Vincent </t>
  </si>
  <si>
    <t>Grigsby</t>
  </si>
  <si>
    <t>Caroline</t>
  </si>
  <si>
    <t>Chattahoochee Station</t>
  </si>
  <si>
    <t>4269 Old Bridge Ln</t>
  </si>
  <si>
    <t>404-643-8958</t>
  </si>
  <si>
    <t>churlbu1@gmail.com</t>
  </si>
  <si>
    <t>Charolotte "Charlie"</t>
  </si>
  <si>
    <t>Helf-Porter</t>
  </si>
  <si>
    <t xml:space="preserve">Tiffany </t>
  </si>
  <si>
    <t xml:space="preserve">3646 Centennial Square </t>
  </si>
  <si>
    <t xml:space="preserve">iepromo@yahoo.com </t>
  </si>
  <si>
    <t xml:space="preserve">Justin </t>
  </si>
  <si>
    <t xml:space="preserve">Julian </t>
  </si>
  <si>
    <t xml:space="preserve">Bryson? </t>
  </si>
  <si>
    <t>Krickel</t>
  </si>
  <si>
    <t>Vanessa</t>
  </si>
  <si>
    <t>Peachtree plantation west</t>
  </si>
  <si>
    <t>5970 Neely Court</t>
  </si>
  <si>
    <t>Vanessa.krickel@outlook.com</t>
  </si>
  <si>
    <t>Jeremy</t>
  </si>
  <si>
    <t>Mason</t>
  </si>
  <si>
    <t>McGee</t>
  </si>
  <si>
    <t>4130 Flippen Trail</t>
  </si>
  <si>
    <t>404-345-4621</t>
  </si>
  <si>
    <t>brittanypmcgee@gmail.com</t>
  </si>
  <si>
    <t>Henry</t>
  </si>
  <si>
    <t>Schimmel</t>
  </si>
  <si>
    <t>5228 Garnaby Ln</t>
  </si>
  <si>
    <t>Mike</t>
  </si>
  <si>
    <t>Kensie</t>
  </si>
  <si>
    <t>Harley Jo</t>
  </si>
  <si>
    <t>Alvis</t>
  </si>
  <si>
    <t>5508 Folly Place</t>
  </si>
  <si>
    <t>770-898-8630</t>
  </si>
  <si>
    <t>jasouthard@hotmail.com</t>
  </si>
  <si>
    <t>Dwayne</t>
  </si>
  <si>
    <t>Boots</t>
  </si>
  <si>
    <t>Tali</t>
  </si>
  <si>
    <t xml:space="preserve">Howell Wood </t>
  </si>
  <si>
    <t>4121 Cloister Place</t>
  </si>
  <si>
    <t>Berkeley Lake</t>
  </si>
  <si>
    <t xml:space="preserve">tali.boots@yahoo.com </t>
  </si>
  <si>
    <t>Donny</t>
  </si>
  <si>
    <t>Dean</t>
  </si>
  <si>
    <t>Hudson</t>
  </si>
  <si>
    <t>Dempsey</t>
  </si>
  <si>
    <t>Lara</t>
  </si>
  <si>
    <t>5741 Berryton Court</t>
  </si>
  <si>
    <t>Mark</t>
  </si>
  <si>
    <t>Kelly</t>
  </si>
  <si>
    <t>Kathleen</t>
  </si>
  <si>
    <t>Peachtree Reserve</t>
  </si>
  <si>
    <t>4864 Oak Manor Court</t>
  </si>
  <si>
    <t>404-840-1295</t>
  </si>
  <si>
    <t>kathy.kelly.mail@gmail.com</t>
  </si>
  <si>
    <t>Jim</t>
  </si>
  <si>
    <t>Trey</t>
  </si>
  <si>
    <t>Aliana</t>
  </si>
  <si>
    <t>Parikh</t>
  </si>
  <si>
    <t>Rachana</t>
  </si>
  <si>
    <t>N</t>
  </si>
  <si>
    <t>Historic Downtown Norcross</t>
  </si>
  <si>
    <t>81 College St</t>
  </si>
  <si>
    <t>908-208-2881</t>
  </si>
  <si>
    <t>Malay Rao</t>
  </si>
  <si>
    <t>Simran Rao</t>
  </si>
  <si>
    <t>Mira</t>
  </si>
  <si>
    <t>Ratchford</t>
  </si>
  <si>
    <t>Misty</t>
  </si>
  <si>
    <t>5621 Bostwick Court</t>
  </si>
  <si>
    <t>misty.m.ratchfors@gmail.com</t>
  </si>
  <si>
    <t>Brady</t>
  </si>
  <si>
    <t>Maddox</t>
  </si>
  <si>
    <t>Quinn</t>
  </si>
  <si>
    <t>Mom Last Name</t>
  </si>
  <si>
    <t>Resignation Date</t>
  </si>
  <si>
    <t>Mom Function</t>
  </si>
  <si>
    <t>Big Sister</t>
  </si>
  <si>
    <t>Husband Name</t>
  </si>
  <si>
    <t>Comments</t>
  </si>
  <si>
    <t>Abouchar</t>
  </si>
  <si>
    <t>4120 Flippen Trail</t>
  </si>
  <si>
    <t>678-248-4441</t>
  </si>
  <si>
    <t>Agan</t>
  </si>
  <si>
    <t>4358 Allenhurst Dr</t>
  </si>
  <si>
    <t>770-368-8993</t>
  </si>
  <si>
    <t>(no email)</t>
  </si>
  <si>
    <t>Jenna</t>
  </si>
  <si>
    <t>Lindsey</t>
  </si>
  <si>
    <t>Moved to Chapel Hill</t>
  </si>
  <si>
    <t>Agustin</t>
  </si>
  <si>
    <t>Diedre</t>
  </si>
  <si>
    <t>River Place</t>
  </si>
  <si>
    <t>4693 Riveredge Drive</t>
  </si>
  <si>
    <t>404-384-9216</t>
  </si>
  <si>
    <t>Jenn Brosas</t>
  </si>
  <si>
    <t>Reece</t>
  </si>
  <si>
    <t>Camden</t>
  </si>
  <si>
    <t>Linus</t>
  </si>
  <si>
    <t>Dunwoody Manor</t>
  </si>
  <si>
    <t>3643 Corners Way</t>
  </si>
  <si>
    <t>404-218-4395</t>
  </si>
  <si>
    <t>Playgroup Coordinator</t>
  </si>
  <si>
    <t>Scott</t>
  </si>
  <si>
    <t>Wild Things</t>
  </si>
  <si>
    <t>Askue</t>
  </si>
  <si>
    <t>Katrina (Katie)</t>
  </si>
  <si>
    <t>Williamsport</t>
  </si>
  <si>
    <t>4984 Williamsport Drive</t>
  </si>
  <si>
    <t>770-300-0235</t>
  </si>
  <si>
    <t>katie_askue@yahoo.com</t>
  </si>
  <si>
    <t>Ethan</t>
  </si>
  <si>
    <t>Christine</t>
  </si>
  <si>
    <t>Spalding Corners</t>
  </si>
  <si>
    <t>6346 Rosecommon Drive</t>
  </si>
  <si>
    <t>678-404-0592</t>
  </si>
  <si>
    <t>770-896-8142</t>
  </si>
  <si>
    <t>Bryan Garmon</t>
  </si>
  <si>
    <t>Ballerstedt</t>
  </si>
  <si>
    <t>Anila</t>
  </si>
  <si>
    <t>4109 Yellow Ginger Glen</t>
  </si>
  <si>
    <t>770-582-0502</t>
  </si>
  <si>
    <t>770-833-9773</t>
  </si>
  <si>
    <t>Andy</t>
  </si>
  <si>
    <t>Nina</t>
  </si>
  <si>
    <t>Eva</t>
  </si>
  <si>
    <t>Barnash</t>
  </si>
  <si>
    <t>4356 Jones Bridge Circle</t>
  </si>
  <si>
    <t>404-384-4886</t>
  </si>
  <si>
    <t>jbarnash@imanole.com</t>
  </si>
  <si>
    <t>Skylar</t>
  </si>
  <si>
    <t>Claire</t>
  </si>
  <si>
    <t>Jill</t>
  </si>
  <si>
    <t>4577 Stilson Circle</t>
  </si>
  <si>
    <t>770-633-8861</t>
  </si>
  <si>
    <t>Book Club Coordinator</t>
  </si>
  <si>
    <t>Mitch</t>
  </si>
  <si>
    <t>Greta</t>
  </si>
  <si>
    <t>Leo</t>
  </si>
  <si>
    <t>Bennevendo</t>
  </si>
  <si>
    <t>Donna</t>
  </si>
  <si>
    <t>dlbenne@bellsouth.net</t>
  </si>
  <si>
    <t>no reason given</t>
  </si>
  <si>
    <t>Bentley</t>
  </si>
  <si>
    <t>Andrea</t>
  </si>
  <si>
    <t>5579 Guyton Court</t>
  </si>
  <si>
    <t>770-447-6742</t>
  </si>
  <si>
    <t>andrea@bentleytech.com</t>
  </si>
  <si>
    <t>Sandy</t>
  </si>
  <si>
    <t>Gina</t>
  </si>
  <si>
    <t>Berrigan</t>
  </si>
  <si>
    <t>Katie</t>
  </si>
  <si>
    <t>4516 Goose Creek Way</t>
  </si>
  <si>
    <t>770-535-5185</t>
  </si>
  <si>
    <t>Little Explorers</t>
  </si>
  <si>
    <t>Bingham</t>
  </si>
  <si>
    <t>Turnberry Oaks</t>
  </si>
  <si>
    <t>3753 Wickford Lane</t>
  </si>
  <si>
    <t>770-680-5451</t>
  </si>
  <si>
    <t>ldbingham@comcast.net</t>
  </si>
  <si>
    <t>Kelsey</t>
  </si>
  <si>
    <t>Delaney</t>
  </si>
  <si>
    <t>Blanchard</t>
  </si>
  <si>
    <t>River Crest</t>
  </si>
  <si>
    <t>4608 Creek Brook Drive</t>
  </si>
  <si>
    <t>770-416-0495</t>
  </si>
  <si>
    <t>jeffblanchard@bellsouth.net</t>
  </si>
  <si>
    <t>Eric</t>
  </si>
  <si>
    <t>Destin</t>
  </si>
  <si>
    <t>Blattner</t>
  </si>
  <si>
    <t>Neely Farms</t>
  </si>
  <si>
    <t>6151 Rachel Ridge</t>
  </si>
  <si>
    <t>770-449-0326</t>
  </si>
  <si>
    <t>sarahblattner@hotmail.com</t>
  </si>
  <si>
    <t>Aliyah</t>
  </si>
  <si>
    <t>Shai</t>
  </si>
  <si>
    <t>back to work full time</t>
  </si>
  <si>
    <t>Bleicken</t>
  </si>
  <si>
    <t>Jenny</t>
  </si>
  <si>
    <t>Fox Hill</t>
  </si>
  <si>
    <t>5335 Fox Hill Dr</t>
  </si>
  <si>
    <t>770-446-3412</t>
  </si>
  <si>
    <t>Samantha</t>
  </si>
  <si>
    <t>Mitchell</t>
  </si>
  <si>
    <t>Nicholas</t>
  </si>
  <si>
    <t>Munchkins</t>
  </si>
  <si>
    <t>Bodell</t>
  </si>
  <si>
    <t>Angie</t>
  </si>
  <si>
    <t>4226 Jones Bridge Circle</t>
  </si>
  <si>
    <t>770-582-0665</t>
  </si>
  <si>
    <t>Tanner</t>
  </si>
  <si>
    <t>working full time now</t>
  </si>
  <si>
    <t>Boezaart</t>
  </si>
  <si>
    <t>Johke</t>
  </si>
  <si>
    <t>Orchards</t>
  </si>
  <si>
    <t>5249 Meadowdale Ct</t>
  </si>
  <si>
    <t>770-490-7602</t>
  </si>
  <si>
    <t>Andrê</t>
  </si>
  <si>
    <t>Little Tykes</t>
  </si>
  <si>
    <t>Bonacci</t>
  </si>
  <si>
    <t>5637 Cadwell Court</t>
  </si>
  <si>
    <t>770-263-7476</t>
  </si>
  <si>
    <t>Anthony</t>
  </si>
  <si>
    <t>Victoria</t>
  </si>
  <si>
    <t>Christina</t>
  </si>
  <si>
    <t>Boorstein</t>
  </si>
  <si>
    <t>Jeanne</t>
  </si>
  <si>
    <t>Howell Woods</t>
  </si>
  <si>
    <t>3973 Tinsley Ct</t>
  </si>
  <si>
    <t>770-232-9955</t>
  </si>
  <si>
    <t>770 329 6307</t>
  </si>
  <si>
    <t>Borowsky</t>
  </si>
  <si>
    <t>Neely Farm</t>
  </si>
  <si>
    <t>4310 Loblolly Trl</t>
  </si>
  <si>
    <t>Ga</t>
  </si>
  <si>
    <t>770-300-9202</t>
  </si>
  <si>
    <t>678-595-7460</t>
  </si>
  <si>
    <t>Playgroup Leader</t>
  </si>
  <si>
    <t>Sandra Towers</t>
  </si>
  <si>
    <t>Victor</t>
  </si>
  <si>
    <t>Lillian</t>
  </si>
  <si>
    <t>Brennan</t>
  </si>
  <si>
    <t>Alyssa</t>
  </si>
  <si>
    <t>Wellington Lake</t>
  </si>
  <si>
    <t>5030 Riverlake Drive</t>
  </si>
  <si>
    <t>678-938-8664</t>
  </si>
  <si>
    <t>Robert (Bobby)</t>
  </si>
  <si>
    <t>McKenna</t>
  </si>
  <si>
    <t>Brosas</t>
  </si>
  <si>
    <t>Riverplace</t>
  </si>
  <si>
    <t>4822 Riveredge Dr</t>
  </si>
  <si>
    <t>770-248-0701</t>
  </si>
  <si>
    <t>Julia</t>
  </si>
  <si>
    <t>Itsy Bitsy</t>
  </si>
  <si>
    <t>Brown</t>
  </si>
  <si>
    <t>Spalding Mill</t>
  </si>
  <si>
    <t>5255 Spalding Bridge Court</t>
  </si>
  <si>
    <t>404-460-9066</t>
  </si>
  <si>
    <t>404-372-1509</t>
  </si>
  <si>
    <t>Nathan</t>
  </si>
  <si>
    <t>Addison</t>
  </si>
  <si>
    <t>Annabelle</t>
  </si>
  <si>
    <t>Bryan</t>
  </si>
  <si>
    <t>1173 Colony Ct</t>
  </si>
  <si>
    <t>Lawrenceville</t>
  </si>
  <si>
    <t>404-904-6999</t>
  </si>
  <si>
    <t>Maryebryan84@gmail.com</t>
  </si>
  <si>
    <t>River</t>
  </si>
  <si>
    <t>Holden Grey</t>
  </si>
  <si>
    <t>Byram</t>
  </si>
  <si>
    <t>Marisa</t>
  </si>
  <si>
    <t>CASH</t>
  </si>
  <si>
    <t>4138 Orchard Knoll</t>
  </si>
  <si>
    <t>678-296-6414</t>
  </si>
  <si>
    <t>Owen</t>
  </si>
  <si>
    <t>Burks</t>
  </si>
  <si>
    <t>Alisea</t>
  </si>
  <si>
    <t>3874 Westchase Village Ln #J</t>
  </si>
  <si>
    <t>alisea20@yahoo.com</t>
  </si>
  <si>
    <t>Larry</t>
  </si>
  <si>
    <t>Boston</t>
  </si>
  <si>
    <t xml:space="preserve">Alisea </t>
  </si>
  <si>
    <t>not renewing</t>
  </si>
  <si>
    <t>2633 Laurel View Court</t>
  </si>
  <si>
    <t xml:space="preserve">Snellville </t>
  </si>
  <si>
    <t>209-242-4052</t>
  </si>
  <si>
    <t xml:space="preserve">Boston </t>
  </si>
  <si>
    <t>Liam</t>
  </si>
  <si>
    <t>Burnett</t>
  </si>
  <si>
    <t>Ann Marie</t>
  </si>
  <si>
    <t>3796 Foxwood Road</t>
  </si>
  <si>
    <t>770-441-2581</t>
  </si>
  <si>
    <t>Jason</t>
  </si>
  <si>
    <t>Burts</t>
  </si>
  <si>
    <t>Lucinda</t>
  </si>
  <si>
    <t>4420 Missendell Lane</t>
  </si>
  <si>
    <t>770-441-9903</t>
  </si>
  <si>
    <t>ldburts@bellsouth.net</t>
  </si>
  <si>
    <t>Charlotte</t>
  </si>
  <si>
    <t>Dalton</t>
  </si>
  <si>
    <t>Byman</t>
  </si>
  <si>
    <t>Melissa</t>
  </si>
  <si>
    <t>Sugar Mill</t>
  </si>
  <si>
    <t>600 Sweet Tream Trace</t>
  </si>
  <si>
    <t>770-497-0448</t>
  </si>
  <si>
    <t>byman@bellsouth.net</t>
  </si>
  <si>
    <t>transferred to Johns Creek</t>
  </si>
  <si>
    <t>Callahan</t>
  </si>
  <si>
    <t>2566 Olney Falls Dr</t>
  </si>
  <si>
    <t>Braselton</t>
  </si>
  <si>
    <t>770-586-5597</t>
  </si>
  <si>
    <t>dacallahan_99@yahoo.com</t>
  </si>
  <si>
    <t>moved and working fulltime</t>
  </si>
  <si>
    <t>Elisabeth</t>
  </si>
  <si>
    <t>6597 Rosecommon Drive</t>
  </si>
  <si>
    <t>770-449-8355</t>
  </si>
  <si>
    <t>404-543-0224</t>
  </si>
  <si>
    <t>Fiona</t>
  </si>
  <si>
    <t>Kira</t>
  </si>
  <si>
    <t>Camp</t>
  </si>
  <si>
    <t>4630 Jones Bridge Circle</t>
  </si>
  <si>
    <t>678-580-5029</t>
  </si>
  <si>
    <t>678-983-8993</t>
  </si>
  <si>
    <t>Hayden</t>
  </si>
  <si>
    <t>Caperton</t>
  </si>
  <si>
    <t>4930 Natchez Trace Court</t>
  </si>
  <si>
    <t>678-421-9327</t>
  </si>
  <si>
    <t>404-368-9250</t>
  </si>
  <si>
    <t>Charlie</t>
  </si>
  <si>
    <t>Sutton</t>
  </si>
  <si>
    <t>Sadie</t>
  </si>
  <si>
    <t>Pirates and Princess</t>
  </si>
  <si>
    <t>Carlock</t>
  </si>
  <si>
    <t>5565 Fort Fisher Way</t>
  </si>
  <si>
    <t>770-495-9011</t>
  </si>
  <si>
    <t>678-699-7454</t>
  </si>
  <si>
    <t>a.carlock@comcast.net</t>
  </si>
  <si>
    <t>Ellie</t>
  </si>
  <si>
    <t>Emma</t>
  </si>
  <si>
    <t>Anna Kate</t>
  </si>
  <si>
    <t>Carton</t>
  </si>
  <si>
    <t>4427 Stilson Circle</t>
  </si>
  <si>
    <t>678-481-1122</t>
  </si>
  <si>
    <t>Causey</t>
  </si>
  <si>
    <t>2736 Northlake Road</t>
  </si>
  <si>
    <t>Gainesville</t>
  </si>
  <si>
    <t>678 478 9306</t>
  </si>
  <si>
    <t>Lander</t>
  </si>
  <si>
    <t>Chapman</t>
  </si>
  <si>
    <t>Becky</t>
  </si>
  <si>
    <t>5711 Berryton Court</t>
  </si>
  <si>
    <t>678-314-9332</t>
  </si>
  <si>
    <t>Derek</t>
  </si>
  <si>
    <t>Nate</t>
  </si>
  <si>
    <t>Ben</t>
  </si>
  <si>
    <t>Chi</t>
  </si>
  <si>
    <t>Yong Ju</t>
  </si>
  <si>
    <t>N/A</t>
  </si>
  <si>
    <t>5820 Norfolk Chase Rd</t>
  </si>
  <si>
    <t>678-707-1749</t>
  </si>
  <si>
    <t>yongjuchi@gmail.com</t>
  </si>
  <si>
    <t>Seong Cheol Hong</t>
  </si>
  <si>
    <t>Jiah</t>
  </si>
  <si>
    <t>Choate</t>
  </si>
  <si>
    <t>Amy</t>
  </si>
  <si>
    <t>4097 Kingsley Park Court</t>
  </si>
  <si>
    <t>770-849-9577</t>
  </si>
  <si>
    <t>acchoate@comcast.net</t>
  </si>
  <si>
    <t>Catie</t>
  </si>
  <si>
    <t>Ella</t>
  </si>
  <si>
    <t>Cloud</t>
  </si>
  <si>
    <t>Village West Apts</t>
  </si>
  <si>
    <t>3741 Elmside Village Ln Apt G</t>
  </si>
  <si>
    <t>850-688-3728</t>
  </si>
  <si>
    <t>Finn</t>
  </si>
  <si>
    <t>Coates</t>
  </si>
  <si>
    <t>Christy</t>
  </si>
  <si>
    <t>5783 Park Central Avenue</t>
  </si>
  <si>
    <t>770-825-0035</t>
  </si>
  <si>
    <t>christyhcoates@yahoo.com</t>
  </si>
  <si>
    <t>Coffman</t>
  </si>
  <si>
    <t>Alyson</t>
  </si>
  <si>
    <t>505 Tatum Drive</t>
  </si>
  <si>
    <t>Alpharetta</t>
  </si>
  <si>
    <t>404-242-2547</t>
  </si>
  <si>
    <t>Justin</t>
  </si>
  <si>
    <t>Wiggle Worms</t>
  </si>
  <si>
    <t>Cooke</t>
  </si>
  <si>
    <t>Louise</t>
  </si>
  <si>
    <t>West Chase Commons</t>
  </si>
  <si>
    <t>3370 Norfolk Chase Drive</t>
  </si>
  <si>
    <t>770-242-1440</t>
  </si>
  <si>
    <t>404-232-9526</t>
  </si>
  <si>
    <t>Edgar</t>
  </si>
  <si>
    <t>Olivia</t>
  </si>
  <si>
    <t>Evie</t>
  </si>
  <si>
    <t>Cormack</t>
  </si>
  <si>
    <t>Pamela</t>
  </si>
  <si>
    <t>5383 Blue Iris Court</t>
  </si>
  <si>
    <t>678-986-5884</t>
  </si>
  <si>
    <t>President</t>
  </si>
  <si>
    <t>Craig</t>
  </si>
  <si>
    <t>Ewan</t>
  </si>
  <si>
    <t>Peter</t>
  </si>
  <si>
    <t>Coulter</t>
  </si>
  <si>
    <t>Ghazaleh</t>
  </si>
  <si>
    <t>5015 Covena Ct</t>
  </si>
  <si>
    <t>678-643-0990</t>
  </si>
  <si>
    <t>Roman</t>
  </si>
  <si>
    <t>Troy</t>
  </si>
  <si>
    <t>Lollipops</t>
  </si>
  <si>
    <t>not sure if this is the full reason but...couldn't get enough kids into the Lollipops group to keep it going</t>
  </si>
  <si>
    <t>Cox</t>
  </si>
  <si>
    <t>Ansley</t>
  </si>
  <si>
    <t>Horseshoe Bend</t>
  </si>
  <si>
    <t>335 Seventeenth Fairway</t>
  </si>
  <si>
    <t>Roswell</t>
  </si>
  <si>
    <t>404-388-7886</t>
  </si>
  <si>
    <t>Secretary/Newsletter</t>
  </si>
  <si>
    <t>Perry</t>
  </si>
  <si>
    <t>Curl</t>
  </si>
  <si>
    <t>Riverwalk</t>
  </si>
  <si>
    <t>3928 Riverwalk Dr</t>
  </si>
  <si>
    <t>404-408-0555</t>
  </si>
  <si>
    <t>Ott Miidla</t>
  </si>
  <si>
    <t>Elise Curl</t>
  </si>
  <si>
    <t>Connor Curl</t>
  </si>
  <si>
    <t>Dale</t>
  </si>
  <si>
    <t>Shell</t>
  </si>
  <si>
    <t>Jones Bridge</t>
  </si>
  <si>
    <t>4328 Canoe Ct</t>
  </si>
  <si>
    <t>shell.metroatlantanannies@gmail.com</t>
  </si>
  <si>
    <t>Shane</t>
  </si>
  <si>
    <t>Evelyn Rose</t>
  </si>
  <si>
    <t>Dansby</t>
  </si>
  <si>
    <t>4284 Patrick Trace</t>
  </si>
  <si>
    <t xml:space="preserve">  </t>
  </si>
  <si>
    <t>Dasher</t>
  </si>
  <si>
    <t>St. Ives</t>
  </si>
  <si>
    <t>1412 Spyglass Hill Drive</t>
  </si>
  <si>
    <t>770-733-1951</t>
  </si>
  <si>
    <t>brittanydasher@gmail.com</t>
  </si>
  <si>
    <t>Lance</t>
  </si>
  <si>
    <t>Max</t>
  </si>
  <si>
    <t>Davis</t>
  </si>
  <si>
    <t>5727 Shawn Terrace</t>
  </si>
  <si>
    <t>678-492-9135</t>
  </si>
  <si>
    <t>Brian</t>
  </si>
  <si>
    <t>Clifton</t>
  </si>
  <si>
    <t>june</t>
  </si>
  <si>
    <t>Drew</t>
  </si>
  <si>
    <t>Dealy</t>
  </si>
  <si>
    <t>RiverStation</t>
  </si>
  <si>
    <t>5524 Fort Fisher Way</t>
  </si>
  <si>
    <t>770-441-1437</t>
  </si>
  <si>
    <t>Aidan</t>
  </si>
  <si>
    <t>Will</t>
  </si>
  <si>
    <t>Deaton</t>
  </si>
  <si>
    <t>Audra</t>
  </si>
  <si>
    <t>4249 Millhouse Lane</t>
  </si>
  <si>
    <t>770-559-3418</t>
  </si>
  <si>
    <t>404-731-6259</t>
  </si>
  <si>
    <t>Gracie</t>
  </si>
  <si>
    <t>Derby</t>
  </si>
  <si>
    <t>Leslie</t>
  </si>
  <si>
    <t>Riverview</t>
  </si>
  <si>
    <t>4688 River Court</t>
  </si>
  <si>
    <t>678-643-9724</t>
  </si>
  <si>
    <t>Tom</t>
  </si>
  <si>
    <t>Annabel</t>
  </si>
  <si>
    <t>Juliette</t>
  </si>
  <si>
    <t>Diaz</t>
  </si>
  <si>
    <t>Sunshine</t>
  </si>
  <si>
    <t>Berkeley Walk</t>
  </si>
  <si>
    <t>4639 Briar Hill Cove</t>
  </si>
  <si>
    <t>706-207-0700</t>
  </si>
  <si>
    <t>Paul</t>
  </si>
  <si>
    <t>Ia Sabrina</t>
  </si>
  <si>
    <t>Dickson</t>
  </si>
  <si>
    <t>4168 Volley Lane</t>
  </si>
  <si>
    <t>770-449-5346</t>
  </si>
  <si>
    <t>jsmdickson@adelphia.net</t>
  </si>
  <si>
    <t>Christopher</t>
  </si>
  <si>
    <t>Romper Stompers</t>
  </si>
  <si>
    <t>moved to south forsyth</t>
  </si>
  <si>
    <t>Dill</t>
  </si>
  <si>
    <t>4211 Flippen Trail</t>
  </si>
  <si>
    <t>678-576-4782</t>
  </si>
  <si>
    <t>Doctor</t>
  </si>
  <si>
    <t>Ashley</t>
  </si>
  <si>
    <t>5575 Fitzpatrick Terrace</t>
  </si>
  <si>
    <t>Anderson</t>
  </si>
  <si>
    <t>Dommert</t>
  </si>
  <si>
    <t>5681 Clinchfield Trail</t>
  </si>
  <si>
    <t>770-441-3094</t>
  </si>
  <si>
    <t>ldommert@yahoo.com</t>
  </si>
  <si>
    <t>Kylie</t>
  </si>
  <si>
    <t>Briggs</t>
  </si>
  <si>
    <t>Sophia (Sophie)</t>
  </si>
  <si>
    <t>Dongarra</t>
  </si>
  <si>
    <t>?</t>
  </si>
  <si>
    <t>Scotts Mill</t>
  </si>
  <si>
    <t>4928 Scotts Creek Trl</t>
  </si>
  <si>
    <t>P'tree Corners</t>
  </si>
  <si>
    <t>865-771-0964</t>
  </si>
  <si>
    <t>Pirates &amp; Princess</t>
  </si>
  <si>
    <t>Drake</t>
  </si>
  <si>
    <t>Chandra</t>
  </si>
  <si>
    <t>Hermitage Plantation</t>
  </si>
  <si>
    <t>3772 Frederica Road</t>
  </si>
  <si>
    <t>404-423-6395</t>
  </si>
  <si>
    <t>Gregory</t>
  </si>
  <si>
    <t>Lincoln</t>
  </si>
  <si>
    <t>Vivienne</t>
  </si>
  <si>
    <t>Dunne</t>
  </si>
  <si>
    <t>Singne</t>
  </si>
  <si>
    <t>River District</t>
  </si>
  <si>
    <t>4382 River District Way</t>
  </si>
  <si>
    <t>602-622-0466</t>
  </si>
  <si>
    <t>Eaton</t>
  </si>
  <si>
    <t>Berkeley Park</t>
  </si>
  <si>
    <t>4025 Berkeley Park Drive</t>
  </si>
  <si>
    <t>770-814-9329</t>
  </si>
  <si>
    <t>julie_eaton@bellsouth.net</t>
  </si>
  <si>
    <t>Edeen</t>
  </si>
  <si>
    <t>Stephanie</t>
  </si>
  <si>
    <t>6127 Pine Crest Lane</t>
  </si>
  <si>
    <t>Frederick</t>
  </si>
  <si>
    <t>MD</t>
  </si>
  <si>
    <t>404-840-9072</t>
  </si>
  <si>
    <t>Elizabeth Callahan</t>
  </si>
  <si>
    <t>Ashlyn</t>
  </si>
  <si>
    <t>Paden</t>
  </si>
  <si>
    <t>Norah</t>
  </si>
  <si>
    <t>Edwards</t>
  </si>
  <si>
    <t>6477 Rosecommon Dr.</t>
  </si>
  <si>
    <t>314-610-8247</t>
  </si>
  <si>
    <t>Eison</t>
  </si>
  <si>
    <t>Howell Wood</t>
  </si>
  <si>
    <t>3667 Tinsley Place</t>
  </si>
  <si>
    <t>770-476-2611</t>
  </si>
  <si>
    <t>melse@bellsouth.net</t>
  </si>
  <si>
    <t>Turner</t>
  </si>
  <si>
    <t>Tyler</t>
  </si>
  <si>
    <t xml:space="preserve">Ekrem </t>
  </si>
  <si>
    <t xml:space="preserve">Lindsey </t>
  </si>
  <si>
    <t xml:space="preserve">Sunburst </t>
  </si>
  <si>
    <t>5165 Sunburst Dr.</t>
  </si>
  <si>
    <t>949-274-6044</t>
  </si>
  <si>
    <t xml:space="preserve">lvekrem@gmail.com </t>
  </si>
  <si>
    <t xml:space="preserve">July </t>
  </si>
  <si>
    <t xml:space="preserve">Chris </t>
  </si>
  <si>
    <t>Brianna</t>
  </si>
  <si>
    <t>Grayson</t>
  </si>
  <si>
    <t>Ellis</t>
  </si>
  <si>
    <t>Monica</t>
  </si>
  <si>
    <t>4703 River Court</t>
  </si>
  <si>
    <t>770-883-7716</t>
  </si>
  <si>
    <t>Community Service</t>
  </si>
  <si>
    <t>Wesley</t>
  </si>
  <si>
    <t>Asher</t>
  </si>
  <si>
    <t>Ryland</t>
  </si>
  <si>
    <t>Ellner</t>
  </si>
  <si>
    <t>Tiffany</t>
  </si>
  <si>
    <t>5710 Clinchfield Trail</t>
  </si>
  <si>
    <t>770-447-4969</t>
  </si>
  <si>
    <t>ellner@bellsouth.net</t>
  </si>
  <si>
    <t>Tessa Masters</t>
  </si>
  <si>
    <t>Peachtree Plantation West</t>
  </si>
  <si>
    <t>5941 Ranger Court</t>
  </si>
  <si>
    <t>770-798-1320</t>
  </si>
  <si>
    <t>770-337-8386</t>
  </si>
  <si>
    <t>Sweet Bottom Plantation</t>
  </si>
  <si>
    <t>3880 The Battery</t>
  </si>
  <si>
    <t>404-274-1490</t>
  </si>
  <si>
    <t>Alexis</t>
  </si>
  <si>
    <t>Fenn</t>
  </si>
  <si>
    <t>Emily</t>
  </si>
  <si>
    <t>3604 Corners Way NE</t>
  </si>
  <si>
    <t>678-373-9893</t>
  </si>
  <si>
    <t xml:space="preserve">January </t>
  </si>
  <si>
    <t>5130 Riverthur Place</t>
  </si>
  <si>
    <t>770-242-0725</t>
  </si>
  <si>
    <t>770-241-6222</t>
  </si>
  <si>
    <t>Finol</t>
  </si>
  <si>
    <t>Karen</t>
  </si>
  <si>
    <t>Avocet</t>
  </si>
  <si>
    <t>4660 Avocet Drive</t>
  </si>
  <si>
    <t>770-448-6466</t>
  </si>
  <si>
    <t>g_finol@yahoo.com</t>
  </si>
  <si>
    <t>Jonathon</t>
  </si>
  <si>
    <t>Nicolas</t>
  </si>
  <si>
    <t>Gabriella</t>
  </si>
  <si>
    <t>just too crazy right now; maybe next yr</t>
  </si>
  <si>
    <t>Fisher</t>
  </si>
  <si>
    <t>4191 Amberfield Circle</t>
  </si>
  <si>
    <t>678-691-4061</t>
  </si>
  <si>
    <t>706-294-0314</t>
  </si>
  <si>
    <t>Lydia</t>
  </si>
  <si>
    <t>Rhett</t>
  </si>
  <si>
    <t>Flynn</t>
  </si>
  <si>
    <t>Anne</t>
  </si>
  <si>
    <t>6221 Blackberry Hill</t>
  </si>
  <si>
    <t>678-966-0202</t>
  </si>
  <si>
    <t>acflynn@earthlink.net</t>
  </si>
  <si>
    <t>Pop Tots</t>
  </si>
  <si>
    <t>Carter</t>
  </si>
  <si>
    <t>moving to Tampa</t>
  </si>
  <si>
    <t>10/?/08</t>
  </si>
  <si>
    <t>5582 Brinson Way</t>
  </si>
  <si>
    <t>678-691-4350</t>
  </si>
  <si>
    <t>Carson</t>
  </si>
  <si>
    <t>Courtney</t>
  </si>
  <si>
    <t>Connor</t>
  </si>
  <si>
    <t>5753 Martech Court</t>
  </si>
  <si>
    <t>678-613-5551</t>
  </si>
  <si>
    <t>lcford19@aol.com</t>
  </si>
  <si>
    <t>Conner</t>
  </si>
  <si>
    <t>Fravel</t>
  </si>
  <si>
    <t>Carissa</t>
  </si>
  <si>
    <t>4080 Ancroft Circle</t>
  </si>
  <si>
    <t>770-905-4221</t>
  </si>
  <si>
    <t>Frey</t>
  </si>
  <si>
    <t>K.C.</t>
  </si>
  <si>
    <t>4108 Willstone Court</t>
  </si>
  <si>
    <t>404-518-8113</t>
  </si>
  <si>
    <t>Elijah</t>
  </si>
  <si>
    <t>Delilah</t>
  </si>
  <si>
    <t>Galeziowski</t>
  </si>
  <si>
    <t>Angela</t>
  </si>
  <si>
    <t>Berkeley Commons</t>
  </si>
  <si>
    <t>3385 Commons Gate Bend</t>
  </si>
  <si>
    <t>678-421-0462</t>
  </si>
  <si>
    <t>Gartin</t>
  </si>
  <si>
    <t>Gretchen</t>
  </si>
  <si>
    <t>5644 Denton Circle</t>
  </si>
  <si>
    <t>770-840-7197</t>
  </si>
  <si>
    <t>678-230-9762</t>
  </si>
  <si>
    <t>Hannah</t>
  </si>
  <si>
    <t>Gaulding</t>
  </si>
  <si>
    <t>5258 Fox Hill Ct</t>
  </si>
  <si>
    <t>407-739-4981</t>
  </si>
  <si>
    <t>Jeff</t>
  </si>
  <si>
    <t>Kaitlyn</t>
  </si>
  <si>
    <t>Gauthier</t>
  </si>
  <si>
    <t>678-314-6448</t>
  </si>
  <si>
    <t>victoria.gauthier@gmail.com</t>
  </si>
  <si>
    <t>gavin</t>
  </si>
  <si>
    <t>Gracyn</t>
  </si>
  <si>
    <t>Gibbs</t>
  </si>
  <si>
    <t>3798 Allenhurst Dr</t>
  </si>
  <si>
    <t>770-662-5842</t>
  </si>
  <si>
    <t>jrgibbs22@hotmail.com</t>
  </si>
  <si>
    <t>Gorman</t>
  </si>
  <si>
    <t>3914 Gunnin Rd</t>
  </si>
  <si>
    <t>770-242-8291</t>
  </si>
  <si>
    <t>Leyani Redditi</t>
  </si>
  <si>
    <t>moved to Massachusetts</t>
  </si>
  <si>
    <t>Graves</t>
  </si>
  <si>
    <t>4192 Ridgegate Dr</t>
  </si>
  <si>
    <t>770-337-3313</t>
  </si>
  <si>
    <t>Ryan</t>
  </si>
  <si>
    <t>Parker</t>
  </si>
  <si>
    <t>Grier</t>
  </si>
  <si>
    <t>Katrina</t>
  </si>
  <si>
    <t>Wildwood Farms</t>
  </si>
  <si>
    <t>3657 Wildwood Farms Dr</t>
  </si>
  <si>
    <t>770-453-9605</t>
  </si>
  <si>
    <t>khgrier@bellsouth.net</t>
  </si>
  <si>
    <t>Emmery</t>
  </si>
  <si>
    <t>Grimsley</t>
  </si>
  <si>
    <t>Kitty</t>
  </si>
  <si>
    <t>Springside at Neely Farms</t>
  </si>
  <si>
    <t>6169 Poplar Bluff Circle</t>
  </si>
  <si>
    <t>404-525-8231</t>
  </si>
  <si>
    <t>Mary Beth</t>
  </si>
  <si>
    <t>Gustafson</t>
  </si>
  <si>
    <t>Adrienne</t>
  </si>
  <si>
    <t>3683 Arnsdale Dr</t>
  </si>
  <si>
    <t>770-416-1543</t>
  </si>
  <si>
    <t>Amelia</t>
  </si>
  <si>
    <t>Micah</t>
  </si>
  <si>
    <t>Hagen</t>
  </si>
  <si>
    <t>5342 Spalding Mill Place</t>
  </si>
  <si>
    <t>770-797-2723</t>
  </si>
  <si>
    <t>770-633-9187</t>
  </si>
  <si>
    <t>Kinsley</t>
  </si>
  <si>
    <t>Haley</t>
  </si>
  <si>
    <t>2002 Howell Walk</t>
  </si>
  <si>
    <t>404-993-9751</t>
  </si>
  <si>
    <t>Jayden</t>
  </si>
  <si>
    <t>Tristen</t>
  </si>
  <si>
    <t>Halulka</t>
  </si>
  <si>
    <t>Cathy</t>
  </si>
  <si>
    <t>5670 Knox Court</t>
  </si>
  <si>
    <t>770-559-1390</t>
  </si>
  <si>
    <t>678-427-9468</t>
  </si>
  <si>
    <t>Membership VP</t>
  </si>
  <si>
    <t>Brandon</t>
  </si>
  <si>
    <t>Debbie</t>
  </si>
  <si>
    <t>3435 Aubusson Trace</t>
  </si>
  <si>
    <t>770-582-0515</t>
  </si>
  <si>
    <t>Ansley Cox</t>
  </si>
  <si>
    <t>Andrew</t>
  </si>
  <si>
    <t>Heinz</t>
  </si>
  <si>
    <t>Wickershire</t>
  </si>
  <si>
    <t>4384 Dovershire Trace</t>
  </si>
  <si>
    <t>770-449-4624</t>
  </si>
  <si>
    <t>678-427-7283</t>
  </si>
  <si>
    <t>Shannon</t>
  </si>
  <si>
    <t>5047 Rebel Ridge Ct</t>
  </si>
  <si>
    <t>404-384-3472</t>
  </si>
  <si>
    <t xml:space="preserve">shannoncherryhenderson@gmail.com </t>
  </si>
  <si>
    <t>Pchtr Plantation</t>
  </si>
  <si>
    <t>4361 Gunnin Road</t>
  </si>
  <si>
    <t>770-729-1662</t>
  </si>
  <si>
    <t>770-654-8900</t>
  </si>
  <si>
    <t>Herring</t>
  </si>
  <si>
    <t>Linda</t>
  </si>
  <si>
    <t>3352 Pigeon Hawk Ct</t>
  </si>
  <si>
    <t>443-315-7733</t>
  </si>
  <si>
    <t>Denton</t>
  </si>
  <si>
    <t>Logan</t>
  </si>
  <si>
    <t>DUE DATE</t>
  </si>
  <si>
    <t>Howton</t>
  </si>
  <si>
    <t>Peachtree Sq.</t>
  </si>
  <si>
    <t>3663 Orchard St.</t>
  </si>
  <si>
    <t>770-883-7287</t>
  </si>
  <si>
    <t>Christy Van Gundy</t>
  </si>
  <si>
    <t>Huyett</t>
  </si>
  <si>
    <t>Carrie</t>
  </si>
  <si>
    <t>cash</t>
  </si>
  <si>
    <t>5480 Clinchfield Trail</t>
  </si>
  <si>
    <t>Randy</t>
  </si>
  <si>
    <t>Imbesi</t>
  </si>
  <si>
    <t>Renee</t>
  </si>
  <si>
    <t>4682 Riverplace Dr</t>
  </si>
  <si>
    <t>770-447-4660</t>
  </si>
  <si>
    <t>Isabella</t>
  </si>
  <si>
    <t>Sienna</t>
  </si>
  <si>
    <t>Erica</t>
  </si>
  <si>
    <t>Tino</t>
  </si>
  <si>
    <t>children in school and very involved schedule; but hopes to rejoin next yr.</t>
  </si>
  <si>
    <t>Isaacson</t>
  </si>
  <si>
    <t>4309 Allenhurst Drive</t>
  </si>
  <si>
    <t>770-447-8599</t>
  </si>
  <si>
    <t>404-272-6217</t>
  </si>
  <si>
    <t>dolphinfly1@bellsouth.net</t>
  </si>
  <si>
    <t>5758 Shawn Terr.</t>
  </si>
  <si>
    <t>404-394-4681</t>
  </si>
  <si>
    <t>Emerson</t>
  </si>
  <si>
    <t>Berkeley</t>
  </si>
  <si>
    <t>4945 Red Robin Road</t>
  </si>
  <si>
    <t>404-697-1669</t>
  </si>
  <si>
    <t>Jennings</t>
  </si>
  <si>
    <t>Wendy</t>
  </si>
  <si>
    <t>Kendron Falls</t>
  </si>
  <si>
    <t>3290 Cameron Trail</t>
  </si>
  <si>
    <t>706-968-8695</t>
  </si>
  <si>
    <t>Tristan</t>
  </si>
  <si>
    <t>Jensen</t>
  </si>
  <si>
    <t>Janis</t>
  </si>
  <si>
    <t>678-585-0155</t>
  </si>
  <si>
    <t>Kagen</t>
  </si>
  <si>
    <t>Breckinridge</t>
  </si>
  <si>
    <t>465 Weatherend Court</t>
  </si>
  <si>
    <t>678-327-9369</t>
  </si>
  <si>
    <t>2/??/2009</t>
  </si>
  <si>
    <t>4331 Gunnin Road</t>
  </si>
  <si>
    <t>770-864-0655</t>
  </si>
  <si>
    <t>Johnson</t>
  </si>
  <si>
    <t>Brenda</t>
  </si>
  <si>
    <t>4234 Thamesgate Close</t>
  </si>
  <si>
    <t>678-969-9994</t>
  </si>
  <si>
    <t>Sean</t>
  </si>
  <si>
    <t>Johnston</t>
  </si>
  <si>
    <t>Allison</t>
  </si>
  <si>
    <t>3745 Social Circle</t>
  </si>
  <si>
    <t>770-449-4162</t>
  </si>
  <si>
    <t>770-906-7243</t>
  </si>
  <si>
    <t>Russ</t>
  </si>
  <si>
    <t>Avery</t>
  </si>
  <si>
    <t>Jones</t>
  </si>
  <si>
    <t>Sharon</t>
  </si>
  <si>
    <t>Highcroft</t>
  </si>
  <si>
    <t>3825 Highcroft Circle</t>
  </si>
  <si>
    <t>770-368-9593</t>
  </si>
  <si>
    <t>smjones3825@comcast.net</t>
  </si>
  <si>
    <t>Joseph</t>
  </si>
  <si>
    <t>3912 Centre Court</t>
  </si>
  <si>
    <t>770-441-0210</t>
  </si>
  <si>
    <t>edjoseph98@bellsouth.net</t>
  </si>
  <si>
    <t>Catherine</t>
  </si>
  <si>
    <t>Kalber</t>
  </si>
  <si>
    <t>Miller Farms</t>
  </si>
  <si>
    <t>3565 Shilling Ridge</t>
  </si>
  <si>
    <t>678-520-8842</t>
  </si>
  <si>
    <t>Jennifer Brown</t>
  </si>
  <si>
    <t>Kohl</t>
  </si>
  <si>
    <t>Kanda</t>
  </si>
  <si>
    <t>Catherine (Katie)</t>
  </si>
  <si>
    <t>5720 Mt. Repose Lane</t>
  </si>
  <si>
    <t>770-797-2643</t>
  </si>
  <si>
    <t>sjkcfk1@bellsouth.net</t>
  </si>
  <si>
    <t>moved to Chicago</t>
  </si>
  <si>
    <t>Kersten</t>
  </si>
  <si>
    <t>Bonnie</t>
  </si>
  <si>
    <t>4586 Southport Crossing</t>
  </si>
  <si>
    <t>407-716-5733</t>
  </si>
  <si>
    <t>Fiona Belle</t>
  </si>
  <si>
    <t>Kinney</t>
  </si>
  <si>
    <t>Gabby</t>
  </si>
  <si>
    <t>5587 Fitzpatrick Trace</t>
  </si>
  <si>
    <t>404-542-2767</t>
  </si>
  <si>
    <t>Steven</t>
  </si>
  <si>
    <t>Collier</t>
  </si>
  <si>
    <t>Kitchin</t>
  </si>
  <si>
    <t>Sue</t>
  </si>
  <si>
    <t>Chattahooche Station</t>
  </si>
  <si>
    <t>4164 Station Mill Ct</t>
  </si>
  <si>
    <t>770-582-0961</t>
  </si>
  <si>
    <t>Kneppers</t>
  </si>
  <si>
    <t>Habersham on the River</t>
  </si>
  <si>
    <t>3688 Habersham Lane</t>
  </si>
  <si>
    <t>770-447-1750</t>
  </si>
  <si>
    <t>sapoppie@comcast.net</t>
  </si>
  <si>
    <t>Knight</t>
  </si>
  <si>
    <t>Judy</t>
  </si>
  <si>
    <t>4160 Wild Sonnet Trail</t>
  </si>
  <si>
    <t>770-449-9386</t>
  </si>
  <si>
    <t>judyknight@earthlink.net</t>
  </si>
  <si>
    <t>Gwynivere (Gwynnie)</t>
  </si>
  <si>
    <t>Giselle</t>
  </si>
  <si>
    <t>Ko</t>
  </si>
  <si>
    <t>Sky</t>
  </si>
  <si>
    <t>5030 Felhurst Way</t>
  </si>
  <si>
    <t>770-448-8630</t>
  </si>
  <si>
    <t>highsky@bellsouth.net</t>
  </si>
  <si>
    <t>Just decided to drop out</t>
  </si>
  <si>
    <t>Konfrst</t>
  </si>
  <si>
    <t>5121 W. Jones Bridge Road</t>
  </si>
  <si>
    <t>770-446-9679</t>
  </si>
  <si>
    <t>christine@konfrst.com</t>
  </si>
  <si>
    <t>Josh</t>
  </si>
  <si>
    <t>Kresak</t>
  </si>
  <si>
    <t>Prestwick</t>
  </si>
  <si>
    <t>9255 Prestwick Club Dr</t>
  </si>
  <si>
    <t>770-446-6897</t>
  </si>
  <si>
    <t>678-793-2510</t>
  </si>
  <si>
    <t>Ian</t>
  </si>
  <si>
    <t>Nolan</t>
  </si>
  <si>
    <t>Krosner</t>
  </si>
  <si>
    <t>4755 Berkeley Walk Point</t>
  </si>
  <si>
    <t>770-417-1078</t>
  </si>
  <si>
    <t>404-626-9612</t>
  </si>
  <si>
    <t>Kucik</t>
  </si>
  <si>
    <t>5202 Inlet Court</t>
  </si>
  <si>
    <t>678-966-9111</t>
  </si>
  <si>
    <t>megankucik@bellsouth.net</t>
  </si>
  <si>
    <t>Harper</t>
  </si>
  <si>
    <t>Kuramoto</t>
  </si>
  <si>
    <t>Rachelle</t>
  </si>
  <si>
    <t>5819 Alvaton Court</t>
  </si>
  <si>
    <t>770-441-3144</t>
  </si>
  <si>
    <t>Stella</t>
  </si>
  <si>
    <t>Landis</t>
  </si>
  <si>
    <t>5730 Clinchfield Trace</t>
  </si>
  <si>
    <t>770-840-9619</t>
  </si>
  <si>
    <t>678-793-8138</t>
  </si>
  <si>
    <t>Lane</t>
  </si>
  <si>
    <t>Cary</t>
  </si>
  <si>
    <t>678-376-6598</t>
  </si>
  <si>
    <t>Darby</t>
  </si>
  <si>
    <t>Lang</t>
  </si>
  <si>
    <t>Park Lane</t>
  </si>
  <si>
    <t>2301 Park Lake Lane</t>
  </si>
  <si>
    <t>770-548-6195</t>
  </si>
  <si>
    <t>Katherine Rose</t>
  </si>
  <si>
    <t>Leavitt</t>
  </si>
  <si>
    <t>Tammy</t>
  </si>
  <si>
    <t>3480 Bridge Mill Court</t>
  </si>
  <si>
    <t>678-938-8839</t>
  </si>
  <si>
    <t>Marilyn Steimer</t>
  </si>
  <si>
    <t>Joshua</t>
  </si>
  <si>
    <t>Lee</t>
  </si>
  <si>
    <t>953 Medina Dr</t>
  </si>
  <si>
    <t>Lilburn</t>
  </si>
  <si>
    <t>770-314-1656</t>
  </si>
  <si>
    <t>rupsock@bellsouth.net</t>
  </si>
  <si>
    <t>Adventurers</t>
  </si>
  <si>
    <t>Garrett</t>
  </si>
  <si>
    <t>Leutenegger</t>
  </si>
  <si>
    <t>5761 Edgerton Drive</t>
  </si>
  <si>
    <t>770-582-1871</t>
  </si>
  <si>
    <t>706-889-4312</t>
  </si>
  <si>
    <t>Zion</t>
  </si>
  <si>
    <t>Dane</t>
  </si>
  <si>
    <t>6020 Poplar Spring Drive NW</t>
  </si>
  <si>
    <t>770-242-9665</t>
  </si>
  <si>
    <t>770-653-7687</t>
  </si>
  <si>
    <t>Michael</t>
  </si>
  <si>
    <t>Liebenberg</t>
  </si>
  <si>
    <t>Hannelie</t>
  </si>
  <si>
    <t>725 Lakeshore Dr</t>
  </si>
  <si>
    <t>404-452-5969</t>
  </si>
  <si>
    <t>Philip</t>
  </si>
  <si>
    <t>Lindie</t>
  </si>
  <si>
    <t>Went back to work in August</t>
  </si>
  <si>
    <t>Lindenau</t>
  </si>
  <si>
    <t>4147 Ancient Amber Way</t>
  </si>
  <si>
    <t>770-416-8825</t>
  </si>
  <si>
    <t>201-463-1774</t>
  </si>
  <si>
    <t>Leah</t>
  </si>
  <si>
    <t>Haylee</t>
  </si>
  <si>
    <t>Seven Norcross</t>
  </si>
  <si>
    <t>5934 Redwine Streeet</t>
  </si>
  <si>
    <t>404-849-0408</t>
  </si>
  <si>
    <t>Long</t>
  </si>
  <si>
    <t>Mandi</t>
  </si>
  <si>
    <t>5690 Knox Ct</t>
  </si>
  <si>
    <t>770-729-1016</t>
  </si>
  <si>
    <t>Jonah</t>
  </si>
  <si>
    <t>Lowe</t>
  </si>
  <si>
    <t>5723 Denton Circle</t>
  </si>
  <si>
    <t>770-448-8098</t>
  </si>
  <si>
    <t>jillwarnerlowe@yahoo.com</t>
  </si>
  <si>
    <t>Tatum</t>
  </si>
  <si>
    <t>Martin</t>
  </si>
  <si>
    <t>Tina</t>
  </si>
  <si>
    <t>4218 Millhouse Lane</t>
  </si>
  <si>
    <t>770-263-9411</t>
  </si>
  <si>
    <t>Michelle</t>
  </si>
  <si>
    <t>kids are older now</t>
  </si>
  <si>
    <t>Martin-Fong</t>
  </si>
  <si>
    <t>Rebekah</t>
  </si>
  <si>
    <t>5459 Portal Place</t>
  </si>
  <si>
    <t>770-409-9324</t>
  </si>
  <si>
    <t>thefongs@bellsouth.net</t>
  </si>
  <si>
    <t>Nicole</t>
  </si>
  <si>
    <t>Curtis</t>
  </si>
  <si>
    <t>Masters</t>
  </si>
  <si>
    <t>1302 Star Dr</t>
  </si>
  <si>
    <t>Brookhaven</t>
  </si>
  <si>
    <t>770-827-8826</t>
  </si>
  <si>
    <t>Casey</t>
  </si>
  <si>
    <t>JD</t>
  </si>
  <si>
    <t>Susan</t>
  </si>
  <si>
    <t>5318 Goose Creek Cove</t>
  </si>
  <si>
    <t>678-427-5269</t>
  </si>
  <si>
    <t>Treasurer</t>
  </si>
  <si>
    <t>Belle</t>
  </si>
  <si>
    <t>Kate</t>
  </si>
  <si>
    <t>Tessa</t>
  </si>
  <si>
    <t>Jones Bridge Landing</t>
  </si>
  <si>
    <t>4382 Whitecap Lane</t>
  </si>
  <si>
    <t>770-846-4742</t>
  </si>
  <si>
    <t>Lula Grace</t>
  </si>
  <si>
    <t>Phoebe</t>
  </si>
  <si>
    <t>Mauroy</t>
  </si>
  <si>
    <t>Laurel</t>
  </si>
  <si>
    <t>105 Ridge Road</t>
  </si>
  <si>
    <t>770-448-0194</t>
  </si>
  <si>
    <t>404-966-1571</t>
  </si>
  <si>
    <t>Nathaniel</t>
  </si>
  <si>
    <t>Ariane</t>
  </si>
  <si>
    <t>Mbugua</t>
  </si>
  <si>
    <t>409 Wesley Plantation Drive</t>
  </si>
  <si>
    <t>678-438-8815</t>
  </si>
  <si>
    <t>Naya</t>
  </si>
  <si>
    <t>McFarland</t>
  </si>
  <si>
    <t>629 Lakeshore Drive</t>
  </si>
  <si>
    <t>404-475-5544</t>
  </si>
  <si>
    <t>770-335-5003</t>
  </si>
  <si>
    <t>Tim</t>
  </si>
  <si>
    <t>Wynn</t>
  </si>
  <si>
    <t>McWhorter</t>
  </si>
  <si>
    <t>The Regency at Belhaven</t>
  </si>
  <si>
    <t>5070 Bankside Way</t>
  </si>
  <si>
    <t>484-358-6222</t>
  </si>
  <si>
    <t>Meshramkar</t>
  </si>
  <si>
    <t>Beena</t>
  </si>
  <si>
    <t>633 Lakeshore Drive</t>
  </si>
  <si>
    <t>770-448-9481</t>
  </si>
  <si>
    <t>770-633-6580</t>
  </si>
  <si>
    <t>Johnny</t>
  </si>
  <si>
    <t>Danny</t>
  </si>
  <si>
    <t>Mikan</t>
  </si>
  <si>
    <t>3730 Turnbury Oaks Dr</t>
  </si>
  <si>
    <t>404-625-2420</t>
  </si>
  <si>
    <t>Miller</t>
  </si>
  <si>
    <t>Nathalie</t>
  </si>
  <si>
    <t>The Regency</t>
  </si>
  <si>
    <t>6785 Preston Glen Drive</t>
  </si>
  <si>
    <t>770-448-9402</t>
  </si>
  <si>
    <t>678-521-6688</t>
  </si>
  <si>
    <t>Damian</t>
  </si>
  <si>
    <t>Lorelei</t>
  </si>
  <si>
    <t>5830 Wilbanks Dr</t>
  </si>
  <si>
    <t>stephaniemiller@fit4mom@.com</t>
  </si>
  <si>
    <t>Mock</t>
  </si>
  <si>
    <t>3484 Ennfield Way</t>
  </si>
  <si>
    <t>404-392-4693</t>
  </si>
  <si>
    <t>jessicawhy2000@yahoo.com</t>
  </si>
  <si>
    <t>Lofton</t>
  </si>
  <si>
    <t>Mini Me</t>
  </si>
  <si>
    <t>Moebes</t>
  </si>
  <si>
    <t>5590 Trion Cove</t>
  </si>
  <si>
    <t>770-825-0015</t>
  </si>
  <si>
    <t>michmoe@yahoo.com</t>
  </si>
  <si>
    <t>Jacob</t>
  </si>
  <si>
    <t>5046 Broadgreen Drive</t>
  </si>
  <si>
    <t>336-202-9454</t>
  </si>
  <si>
    <t>Cheri</t>
  </si>
  <si>
    <t>5235 Fox Hill Drive</t>
  </si>
  <si>
    <t>404-550-5084</t>
  </si>
  <si>
    <t>Morgenstern</t>
  </si>
  <si>
    <t>Cassie</t>
  </si>
  <si>
    <t>4977 Berkeley Oak Drive</t>
  </si>
  <si>
    <t>404-625-0113</t>
  </si>
  <si>
    <t>Ari</t>
  </si>
  <si>
    <t>MortonStrauss</t>
  </si>
  <si>
    <t>Steeple Chase</t>
  </si>
  <si>
    <t>678-376-7559</t>
  </si>
  <si>
    <t>kmortonstrauss@yahoo.com</t>
  </si>
  <si>
    <t>Nienberg-Kalili</t>
  </si>
  <si>
    <t>5205 Deerlake Drive</t>
  </si>
  <si>
    <t>312-929-5231</t>
  </si>
  <si>
    <t>gnienberg@live.com</t>
  </si>
  <si>
    <t>Guilherne</t>
  </si>
  <si>
    <t>Norris</t>
  </si>
  <si>
    <t>6307 Rosecommon Drive</t>
  </si>
  <si>
    <t>404-664-1170</t>
  </si>
  <si>
    <t>Alex</t>
  </si>
  <si>
    <t>O'Donnell</t>
  </si>
  <si>
    <t>Hunter</t>
  </si>
  <si>
    <t>3380 Avocet Ct</t>
  </si>
  <si>
    <t>404-375-9655</t>
  </si>
  <si>
    <t>Jessica Stewart</t>
  </si>
  <si>
    <t>Davidson</t>
  </si>
  <si>
    <t>Oerding</t>
  </si>
  <si>
    <t>River Valley Sta.</t>
  </si>
  <si>
    <t>5855 Grizzard Ct.</t>
  </si>
  <si>
    <t>675-969-9597</t>
  </si>
  <si>
    <t>moved to Australia</t>
  </si>
  <si>
    <t>Otting</t>
  </si>
  <si>
    <t>Natalie</t>
  </si>
  <si>
    <t>4613 Capers Crossing</t>
  </si>
  <si>
    <t>770-265-4717</t>
  </si>
  <si>
    <t>Kennedy Mae</t>
  </si>
  <si>
    <t>Park</t>
  </si>
  <si>
    <t>Yun Hee</t>
  </si>
  <si>
    <t>5810 Norfolk Chase Road</t>
  </si>
  <si>
    <t>404984-0975</t>
  </si>
  <si>
    <t>Brian Jung</t>
  </si>
  <si>
    <t>Anthony Jung</t>
  </si>
  <si>
    <t>Patel</t>
  </si>
  <si>
    <t>Ritu</t>
  </si>
  <si>
    <t>3950 Ancroft Circle</t>
  </si>
  <si>
    <t>770-492-0576</t>
  </si>
  <si>
    <t>770-862-8906</t>
  </si>
  <si>
    <t>Anaya</t>
  </si>
  <si>
    <t>Tejal</t>
  </si>
  <si>
    <t>3635 Bridge Mill Ct</t>
  </si>
  <si>
    <t>770-416-1282</t>
  </si>
  <si>
    <t>tcpatel@comcast.net</t>
  </si>
  <si>
    <t>Shivani</t>
  </si>
  <si>
    <t>Kishan</t>
  </si>
  <si>
    <t>Payet</t>
  </si>
  <si>
    <t>3963 Tinsley Ct</t>
  </si>
  <si>
    <t>770-622-1663</t>
  </si>
  <si>
    <t>anne@payetmotorsport.com</t>
  </si>
  <si>
    <t>Lunch Bunch Coordinator</t>
  </si>
  <si>
    <t>Luca</t>
  </si>
  <si>
    <t>Mateo</t>
  </si>
  <si>
    <t>Enzo</t>
  </si>
  <si>
    <t>Peterson</t>
  </si>
  <si>
    <t>4160 Gunnin Rd</t>
  </si>
  <si>
    <t>678-966-9474</t>
  </si>
  <si>
    <t>clpeterson@bellsouth.net</t>
  </si>
  <si>
    <t>Philipp-Crum</t>
  </si>
  <si>
    <t>4782 Riveredge Drive</t>
  </si>
  <si>
    <t>770-729-9576</t>
  </si>
  <si>
    <t>kpcrum@bellsouth.net</t>
  </si>
  <si>
    <t>Sawyer</t>
  </si>
  <si>
    <t>Powers</t>
  </si>
  <si>
    <t>5130 Mainstream Circle</t>
  </si>
  <si>
    <t>770-448-6166</t>
  </si>
  <si>
    <t>678-520-0686</t>
  </si>
  <si>
    <t>Steve</t>
  </si>
  <si>
    <t>Xavier</t>
  </si>
  <si>
    <t>Celia</t>
  </si>
  <si>
    <t>Ralph</t>
  </si>
  <si>
    <t>Marsha</t>
  </si>
  <si>
    <t>4320 Mary Ct</t>
  </si>
  <si>
    <t>404-545-7150</t>
  </si>
  <si>
    <t xml:space="preserve">Joe </t>
  </si>
  <si>
    <t>Clay</t>
  </si>
  <si>
    <t>Rauton</t>
  </si>
  <si>
    <t>Silvia</t>
  </si>
  <si>
    <t>5027 Rebel Ridge Ct</t>
  </si>
  <si>
    <t>404-237-6000</t>
  </si>
  <si>
    <t>rautons@yahoo.com</t>
  </si>
  <si>
    <t>Luisa</t>
  </si>
  <si>
    <t>Redditi</t>
  </si>
  <si>
    <t>Leyani</t>
  </si>
  <si>
    <t>4880 Riverlake Dr</t>
  </si>
  <si>
    <t>770-403-9246</t>
  </si>
  <si>
    <t>Stefano</t>
  </si>
  <si>
    <t>Caterina</t>
  </si>
  <si>
    <t>Reid-Harrop</t>
  </si>
  <si>
    <t>Candy</t>
  </si>
  <si>
    <t>6001 Neely Court</t>
  </si>
  <si>
    <t>770-573-4293</t>
  </si>
  <si>
    <t>404-483-8404</t>
  </si>
  <si>
    <t>Simon Harrop</t>
  </si>
  <si>
    <t>Felix</t>
  </si>
  <si>
    <t>Xanthe</t>
  </si>
  <si>
    <t>Reidy</t>
  </si>
  <si>
    <t>4253 Thamesgate Close</t>
  </si>
  <si>
    <t>770-409-0458</t>
  </si>
  <si>
    <t>Reidyfamily@bellsouth.net</t>
  </si>
  <si>
    <t>children now in school</t>
  </si>
  <si>
    <t>Remick</t>
  </si>
  <si>
    <t>Svetlana</t>
  </si>
  <si>
    <t>3809 Allenhurst Drive</t>
  </si>
  <si>
    <t>770-326-9979</t>
  </si>
  <si>
    <t>770-330-4200</t>
  </si>
  <si>
    <t>Sophie</t>
  </si>
  <si>
    <t>Reynolds</t>
  </si>
  <si>
    <t>Marilyn</t>
  </si>
  <si>
    <t>5156 Wentworth Dr</t>
  </si>
  <si>
    <t>404-357-4481</t>
  </si>
  <si>
    <t>Carlyle</t>
  </si>
  <si>
    <t>Isabelle</t>
  </si>
  <si>
    <t>Rickaby</t>
  </si>
  <si>
    <t>Carol</t>
  </si>
  <si>
    <t>5680 Clinchfield Trail</t>
  </si>
  <si>
    <t>770-246-2995</t>
  </si>
  <si>
    <t>crickaby@bellsouth.net</t>
  </si>
  <si>
    <t>Isabel</t>
  </si>
  <si>
    <t>6020 Neely Farm Dr</t>
  </si>
  <si>
    <t>PTC</t>
  </si>
  <si>
    <t>480-766-3279</t>
  </si>
  <si>
    <t>mrslizriley@yahoo.com</t>
  </si>
  <si>
    <t>Than</t>
  </si>
  <si>
    <t>Rock</t>
  </si>
  <si>
    <t>5643 Denton Circle</t>
  </si>
  <si>
    <t>404-272-7956</t>
  </si>
  <si>
    <t>Joey</t>
  </si>
  <si>
    <t>Rogowski</t>
  </si>
  <si>
    <t>Meg</t>
  </si>
  <si>
    <t>5656 Broxton Circle</t>
  </si>
  <si>
    <t>770-248-9112</t>
  </si>
  <si>
    <t>J.J.</t>
  </si>
  <si>
    <t>Rouille</t>
  </si>
  <si>
    <t>Gena</t>
  </si>
  <si>
    <t>4241 Caleb Court</t>
  </si>
  <si>
    <t>404-917-9167</t>
  </si>
  <si>
    <t>asked to be removed; too busy to participate</t>
  </si>
  <si>
    <t>Rowland</t>
  </si>
  <si>
    <t>3982 Gunnin Rd</t>
  </si>
  <si>
    <t>678-492-0747</t>
  </si>
  <si>
    <t>Rufai</t>
  </si>
  <si>
    <t>Annie</t>
  </si>
  <si>
    <t>2620 North Berkeley Lake Rd.</t>
  </si>
  <si>
    <t>770-365-0931</t>
  </si>
  <si>
    <t>Charles</t>
  </si>
  <si>
    <t>Russell</t>
  </si>
  <si>
    <t>3965 Royal Pennon Court</t>
  </si>
  <si>
    <t>770-242-6046</t>
  </si>
  <si>
    <t>Reid</t>
  </si>
  <si>
    <t>Sweet Peas</t>
  </si>
  <si>
    <t>Sapough</t>
  </si>
  <si>
    <t>4390 Dovershire Drive</t>
  </si>
  <si>
    <t>770-840-7370</t>
  </si>
  <si>
    <t>678-995-3774</t>
  </si>
  <si>
    <t>jessica.sapough@amec.com</t>
  </si>
  <si>
    <t>Kevin</t>
  </si>
  <si>
    <t>Scalese</t>
  </si>
  <si>
    <t>4635 Southport Xing</t>
  </si>
  <si>
    <t>770-446-7008</t>
  </si>
  <si>
    <t>escalese@bellsouth.net</t>
  </si>
  <si>
    <t>Dominick</t>
  </si>
  <si>
    <t>Schaap</t>
  </si>
  <si>
    <t>577 Lakeshore Dr</t>
  </si>
  <si>
    <t>Berkleley Lake</t>
  </si>
  <si>
    <t>Shih</t>
  </si>
  <si>
    <t>4207 Balmoral Glen Dr</t>
  </si>
  <si>
    <t>678-291-9200</t>
  </si>
  <si>
    <t>404-431-7429</t>
  </si>
  <si>
    <t>Kyle</t>
  </si>
  <si>
    <t>Jumping Beans</t>
  </si>
  <si>
    <t>Smith</t>
  </si>
  <si>
    <t>4981 Staverly Ln</t>
  </si>
  <si>
    <t>770-649-3011</t>
  </si>
  <si>
    <t>Everly</t>
  </si>
  <si>
    <t>4015 Kings Paddock Court</t>
  </si>
  <si>
    <t>770-447-1744</t>
  </si>
  <si>
    <t>770-605-3034</t>
  </si>
  <si>
    <t>awsjms@comcast.net</t>
  </si>
  <si>
    <t>Cason</t>
  </si>
  <si>
    <t>Cayler</t>
  </si>
  <si>
    <t>Windsor Trace</t>
  </si>
  <si>
    <t>6405 Windsor Trace Dr</t>
  </si>
  <si>
    <t>678-799-0226</t>
  </si>
  <si>
    <t>Spain</t>
  </si>
  <si>
    <t>4319 Allenhurst Dr.</t>
  </si>
  <si>
    <t>770-846-8329</t>
  </si>
  <si>
    <t>Aiden</t>
  </si>
  <si>
    <t>Jake</t>
  </si>
  <si>
    <t>Sparra</t>
  </si>
  <si>
    <t>Timbers</t>
  </si>
  <si>
    <t>3942 Everett Court</t>
  </si>
  <si>
    <t>770-263-6362</t>
  </si>
  <si>
    <t>678-852-7346</t>
  </si>
  <si>
    <t>Sprinkle</t>
  </si>
  <si>
    <t>5595 Sapelo Trail</t>
  </si>
  <si>
    <t>678-521-1947</t>
  </si>
  <si>
    <t>Dave</t>
  </si>
  <si>
    <t>Steere</t>
  </si>
  <si>
    <t>3320 Avocet Ct</t>
  </si>
  <si>
    <t>678-860-9750</t>
  </si>
  <si>
    <t>Titus</t>
  </si>
  <si>
    <t>Steimer</t>
  </si>
  <si>
    <t>5265 Spalding Bridge Ct.</t>
  </si>
  <si>
    <t>770-729-9256</t>
  </si>
  <si>
    <t>678-425-7558</t>
  </si>
  <si>
    <t>Tommy</t>
  </si>
  <si>
    <t>Finley</t>
  </si>
  <si>
    <t>Stewart</t>
  </si>
  <si>
    <t>Berkley Walk</t>
  </si>
  <si>
    <t>300 Beacon Knoll Dr</t>
  </si>
  <si>
    <t>678-615-9393</t>
  </si>
  <si>
    <t>404-456-3373</t>
  </si>
  <si>
    <t>4350 Doerun Court</t>
  </si>
  <si>
    <t>770-326-6204</t>
  </si>
  <si>
    <t>stationhome@hotmail.com</t>
  </si>
  <si>
    <t>camp started kinderg</t>
  </si>
  <si>
    <t>Stith</t>
  </si>
  <si>
    <t>Sandi</t>
  </si>
  <si>
    <t>3585 Berkeley Park Ct</t>
  </si>
  <si>
    <t>706-717-1097</t>
  </si>
  <si>
    <t>Fin</t>
  </si>
  <si>
    <t>4094 Ancient Amber way</t>
  </si>
  <si>
    <t>770-876-4240</t>
  </si>
  <si>
    <t>hdalbert@gmail.com</t>
  </si>
  <si>
    <t>Thomas</t>
  </si>
  <si>
    <t>Gerrie</t>
  </si>
  <si>
    <t>no form - 2/8/13</t>
  </si>
  <si>
    <t>3674 Wassaw Lane</t>
  </si>
  <si>
    <t>404-966-5987</t>
  </si>
  <si>
    <t>Lilah</t>
  </si>
  <si>
    <t>Tiso</t>
  </si>
  <si>
    <t>Jamie</t>
  </si>
  <si>
    <t>5074 Coventry Park Ct</t>
  </si>
  <si>
    <t>404-326-3247</t>
  </si>
  <si>
    <t>BJ</t>
  </si>
  <si>
    <t>Towers</t>
  </si>
  <si>
    <t>Sandra</t>
  </si>
  <si>
    <t>Neely Meadows</t>
  </si>
  <si>
    <t>6210 Neely Meadows Dr</t>
  </si>
  <si>
    <t>770-409-2471</t>
  </si>
  <si>
    <t>678-602-0828</t>
  </si>
  <si>
    <t>Dinner Club</t>
  </si>
  <si>
    <t>Esmee</t>
  </si>
  <si>
    <t>Trice</t>
  </si>
  <si>
    <t>Suzanna</t>
  </si>
  <si>
    <t>5480 Amberfield Drive</t>
  </si>
  <si>
    <t>770-403-4821</t>
  </si>
  <si>
    <t>Tuck Baden</t>
  </si>
  <si>
    <t>4570 Lakefield Bend</t>
  </si>
  <si>
    <t>770-441-7954</t>
  </si>
  <si>
    <t>Van Duyne</t>
  </si>
  <si>
    <t>Lori</t>
  </si>
  <si>
    <t>5515 Colbert Trail</t>
  </si>
  <si>
    <t>404-808-1976</t>
  </si>
  <si>
    <t>Van Gundy</t>
  </si>
  <si>
    <t>4206 Jones Bridge Circle</t>
  </si>
  <si>
    <t>678-291-0805</t>
  </si>
  <si>
    <t>christy@vangundy.net</t>
  </si>
  <si>
    <t>Cardin</t>
  </si>
  <si>
    <t>Whitney</t>
  </si>
  <si>
    <t>Van Meter</t>
  </si>
  <si>
    <t>Katalin</t>
  </si>
  <si>
    <t>5700 Berryton Court</t>
  </si>
  <si>
    <t>770-729-0453</t>
  </si>
  <si>
    <t>626-833-6081</t>
  </si>
  <si>
    <t>Francis</t>
  </si>
  <si>
    <t>Vance</t>
  </si>
  <si>
    <t>Betsy</t>
  </si>
  <si>
    <t>4010 Amberfield Circle</t>
  </si>
  <si>
    <t>864-356-2317</t>
  </si>
  <si>
    <t>Wes</t>
  </si>
  <si>
    <t>Vasey</t>
  </si>
  <si>
    <t>4084 Kings Paddock Ct</t>
  </si>
  <si>
    <t>678-966-9854</t>
  </si>
  <si>
    <t>770-313-2989</t>
  </si>
  <si>
    <t>Alexia</t>
  </si>
  <si>
    <t>Wagner</t>
  </si>
  <si>
    <t>5205 Chaversham Lane</t>
  </si>
  <si>
    <t>314-724-3901</t>
  </si>
  <si>
    <t>Marissa</t>
  </si>
  <si>
    <t>Walsh</t>
  </si>
  <si>
    <t>3828 Allenhurst Drive</t>
  </si>
  <si>
    <t>678-458-5801</t>
  </si>
  <si>
    <t>Rowan</t>
  </si>
  <si>
    <t>Larken</t>
  </si>
  <si>
    <t>Watson</t>
  </si>
  <si>
    <t>4632 Walden Trace</t>
  </si>
  <si>
    <t>770-416-9935</t>
  </si>
  <si>
    <t>clairewatsonga@comcast.net</t>
  </si>
  <si>
    <t>Meghan</t>
  </si>
  <si>
    <t>Wenner</t>
  </si>
  <si>
    <t>3730 Ancroft Circle</t>
  </si>
  <si>
    <t>203-561-2300</t>
  </si>
  <si>
    <t>Cameron</t>
  </si>
  <si>
    <t>Wenz</t>
  </si>
  <si>
    <t>Alison</t>
  </si>
  <si>
    <t>Gran River</t>
  </si>
  <si>
    <t>4765 Gran River Glen</t>
  </si>
  <si>
    <t>770-246-9956</t>
  </si>
  <si>
    <t>Libby</t>
  </si>
  <si>
    <t>Wiggins</t>
  </si>
  <si>
    <t>Jennie</t>
  </si>
  <si>
    <t>5628 Shawn Terrace</t>
  </si>
  <si>
    <t>770-263-7434</t>
  </si>
  <si>
    <t>770-265-4775</t>
  </si>
  <si>
    <t>Madison</t>
  </si>
  <si>
    <t>Willenborg</t>
  </si>
  <si>
    <t>Melanie</t>
  </si>
  <si>
    <t>5401 Edgerton Drive</t>
  </si>
  <si>
    <t>770-242-0884</t>
  </si>
  <si>
    <t>404-234-6729</t>
  </si>
  <si>
    <t>Williams</t>
  </si>
  <si>
    <t>5130 Wild Ginger Cove</t>
  </si>
  <si>
    <t>770-662-5161</t>
  </si>
  <si>
    <t>Wilson</t>
  </si>
  <si>
    <t>5752 Bridgeboro Way</t>
  </si>
  <si>
    <t>770-582-9536</t>
  </si>
  <si>
    <t>Hugh</t>
  </si>
  <si>
    <t>Beth</t>
  </si>
  <si>
    <t>Danelle</t>
  </si>
  <si>
    <t>4181 Amberfield Circle</t>
  </si>
  <si>
    <t>404-395-7871</t>
  </si>
  <si>
    <t>Witt</t>
  </si>
  <si>
    <t>Medlock Pointe</t>
  </si>
  <si>
    <t>3529 Compass Rose Dr.</t>
  </si>
  <si>
    <t>404-788-6751</t>
  </si>
  <si>
    <t>Landon</t>
  </si>
  <si>
    <t>Woodham</t>
  </si>
  <si>
    <t>Carolyn</t>
  </si>
  <si>
    <t>5821 Clinchfield Trail</t>
  </si>
  <si>
    <t>770-734-0743</t>
  </si>
  <si>
    <t>2carolynwoodham@bellsouth.net</t>
  </si>
  <si>
    <t>Sunshine Coordinator</t>
  </si>
  <si>
    <t>Moriah</t>
  </si>
  <si>
    <t>Wright</t>
  </si>
  <si>
    <t>Stacy</t>
  </si>
  <si>
    <t>6206 Courtside Drive</t>
  </si>
  <si>
    <t>770-242-7968</t>
  </si>
  <si>
    <t>Yin</t>
  </si>
  <si>
    <t>5012 Audley Lane</t>
  </si>
  <si>
    <t>678-521-4639</t>
  </si>
  <si>
    <t>Zehnder</t>
  </si>
  <si>
    <t>Stacey</t>
  </si>
  <si>
    <t>RiverPlace</t>
  </si>
  <si>
    <t>4773 Riveredge Dr</t>
  </si>
  <si>
    <t>678-646-4444</t>
  </si>
  <si>
    <t>Carly</t>
  </si>
  <si>
    <t>Zunde</t>
  </si>
  <si>
    <t>4107 Ancient Amber Way</t>
  </si>
  <si>
    <t>b_krinsky@hotmail.com</t>
  </si>
  <si>
    <t>Gytis</t>
  </si>
  <si>
    <t>Aaron</t>
  </si>
  <si>
    <t>Amos</t>
  </si>
  <si>
    <t>Spalding Square</t>
  </si>
  <si>
    <t>3650 Centennial Sq</t>
  </si>
  <si>
    <t>582-219-6493</t>
  </si>
  <si>
    <t>719-930-2544</t>
  </si>
  <si>
    <t>Skye McQueen</t>
  </si>
  <si>
    <t>4117 Orchard Knoll</t>
  </si>
  <si>
    <t>678-234-0430</t>
  </si>
  <si>
    <t>katel456@yahoo.com</t>
  </si>
  <si>
    <t xml:space="preserve">Greg </t>
  </si>
  <si>
    <t>Gallardo</t>
  </si>
  <si>
    <t>Cara</t>
  </si>
  <si>
    <t>3265 Greenwood Oak Dr</t>
  </si>
  <si>
    <t>404-667-2830</t>
  </si>
  <si>
    <t>caragallardo@gmail.com</t>
  </si>
  <si>
    <t>Schempp</t>
  </si>
  <si>
    <t>5065 Broadgreen Dr</t>
  </si>
  <si>
    <t>706-248-1382</t>
  </si>
  <si>
    <t>Sabrina</t>
  </si>
  <si>
    <t>Coelho</t>
  </si>
  <si>
    <t>Spalding Bluff</t>
  </si>
  <si>
    <t>3865 Spalding Bluff Dr</t>
  </si>
  <si>
    <t>amanda.lee58@gmail.com</t>
  </si>
  <si>
    <t>Weston</t>
  </si>
  <si>
    <t>Steyling</t>
  </si>
  <si>
    <t>Paola</t>
  </si>
  <si>
    <t>4940 Riverlake Dr</t>
  </si>
  <si>
    <t>770-367-9571</t>
  </si>
  <si>
    <t>Cecilia</t>
  </si>
  <si>
    <t>Wood</t>
  </si>
  <si>
    <t xml:space="preserve">Michelle </t>
  </si>
  <si>
    <t>6377 Rosecommon Dr</t>
  </si>
  <si>
    <t>404-840-4322</t>
  </si>
  <si>
    <t>michellewood5512@gmail.com</t>
  </si>
  <si>
    <t>Colton</t>
  </si>
  <si>
    <t>Vann</t>
  </si>
  <si>
    <t xml:space="preserve">Chian </t>
  </si>
  <si>
    <t>1505 Holcomb Br. Rd  Apt. D</t>
  </si>
  <si>
    <t xml:space="preserve">chian.vann@gmail.com </t>
  </si>
  <si>
    <t xml:space="preserve">Kenneth </t>
  </si>
  <si>
    <t xml:space="preserve">Christiana </t>
  </si>
  <si>
    <t>Joseph-Egede</t>
  </si>
  <si>
    <t>Jasmine</t>
  </si>
  <si>
    <t>Waterberry</t>
  </si>
  <si>
    <t>1444 Burycove Cir.</t>
  </si>
  <si>
    <t>jasminejoseph49@yahoo.com</t>
  </si>
  <si>
    <t>Kenny</t>
  </si>
  <si>
    <t>Madisen</t>
  </si>
  <si>
    <t>Chelsea</t>
  </si>
  <si>
    <t>Kreutzer</t>
  </si>
  <si>
    <t>3110 Delachaise Way</t>
  </si>
  <si>
    <t>(678)232-1618</t>
  </si>
  <si>
    <t>emorris0212@gmail.com</t>
  </si>
  <si>
    <t>Keith</t>
  </si>
  <si>
    <t>Schmidtke</t>
  </si>
  <si>
    <t>Alayna</t>
  </si>
  <si>
    <t>1920 Ashley Run Ct</t>
  </si>
  <si>
    <t>pilates.alayna@gmail.com</t>
  </si>
  <si>
    <t>Kayla</t>
  </si>
  <si>
    <t>Wasileski</t>
  </si>
  <si>
    <t>Theresa</t>
  </si>
  <si>
    <t>3675 N Berkeley Lake Rd</t>
  </si>
  <si>
    <t>theresad511@aol.com</t>
  </si>
  <si>
    <t>Darin</t>
  </si>
  <si>
    <t>Gage</t>
  </si>
  <si>
    <t>Gannon</t>
  </si>
  <si>
    <t>Reilley</t>
  </si>
  <si>
    <t>Mo (Melissa)</t>
  </si>
  <si>
    <t>The Views at Peachtree</t>
  </si>
  <si>
    <t>6330 Views Trce Dr.</t>
  </si>
  <si>
    <t>734-717-3432</t>
  </si>
  <si>
    <t>mo.reilley@gmail.com</t>
  </si>
  <si>
    <t>Bryson</t>
  </si>
  <si>
    <t>Shirey</t>
  </si>
  <si>
    <t xml:space="preserve">Shelby </t>
  </si>
  <si>
    <t>4762 Riveredge Drive</t>
  </si>
  <si>
    <t>shelbyshirey89@gmail.com</t>
  </si>
  <si>
    <t>Evan</t>
  </si>
  <si>
    <t>Specie</t>
  </si>
  <si>
    <t>check</t>
  </si>
  <si>
    <t>1551 Holcomb Bridge Rd Apt F</t>
  </si>
  <si>
    <t>352-586-7994</t>
  </si>
  <si>
    <t>nataliespecie@yahoo.com</t>
  </si>
  <si>
    <t>Gemma</t>
  </si>
  <si>
    <t>Angelique</t>
  </si>
  <si>
    <t>4374 Dovershire Trace</t>
  </si>
  <si>
    <t>awinters34@hotmail.com</t>
  </si>
  <si>
    <t>Ray</t>
  </si>
  <si>
    <t xml:space="preserve">River Valley Station </t>
  </si>
  <si>
    <t xml:space="preserve">3876 Morris Court </t>
  </si>
  <si>
    <t xml:space="preserve">samanthamorgan1010@gmail.com </t>
  </si>
  <si>
    <t xml:space="preserve">Brian </t>
  </si>
  <si>
    <t xml:space="preserve">Elliot </t>
  </si>
  <si>
    <t>Noelle</t>
  </si>
  <si>
    <t>4048 Allenhurst dr</t>
  </si>
  <si>
    <t>Cathybeanscott@gmail.com</t>
  </si>
  <si>
    <t>Cody</t>
  </si>
  <si>
    <t>Truman</t>
  </si>
  <si>
    <t>Wiles</t>
  </si>
  <si>
    <t xml:space="preserve">Reuter </t>
  </si>
  <si>
    <t xml:space="preserve">May </t>
  </si>
  <si>
    <t xml:space="preserve">5015 Broadgreen Drive </t>
  </si>
  <si>
    <t xml:space="preserve">mle8282@yahoo.com </t>
  </si>
  <si>
    <t xml:space="preserve">Michael </t>
  </si>
  <si>
    <t xml:space="preserve">Trey </t>
  </si>
  <si>
    <t xml:space="preserve">Lana </t>
  </si>
  <si>
    <t>Tokarz</t>
  </si>
  <si>
    <t xml:space="preserve">3365 Avocet Drive </t>
  </si>
  <si>
    <t xml:space="preserve">arcdawg@hotmail.com </t>
  </si>
  <si>
    <t xml:space="preserve">Lily Grace </t>
  </si>
  <si>
    <t xml:space="preserve">February </t>
  </si>
  <si>
    <t>Beam</t>
  </si>
  <si>
    <t>5667 Cadwell Ct</t>
  </si>
  <si>
    <t>770-366-2064</t>
  </si>
  <si>
    <t>wattashley@gmail.com</t>
  </si>
  <si>
    <t>Graham</t>
  </si>
  <si>
    <t>Nov</t>
  </si>
  <si>
    <t>Timestamp</t>
  </si>
  <si>
    <t>Email Address</t>
  </si>
  <si>
    <t>Your Name</t>
  </si>
  <si>
    <t>Your Birthday</t>
  </si>
  <si>
    <t>Partner's Name</t>
  </si>
  <si>
    <t>Name of Child #1</t>
  </si>
  <si>
    <t>Birthday of Child #1</t>
  </si>
  <si>
    <t>Name of Child #2</t>
  </si>
  <si>
    <t>Birthday of Child #2</t>
  </si>
  <si>
    <t>Name of Child #3</t>
  </si>
  <si>
    <t>Birthday of Child #3</t>
  </si>
  <si>
    <t>Name of Child #4</t>
  </si>
  <si>
    <t>Birthday of Child #4</t>
  </si>
  <si>
    <t>Address</t>
  </si>
  <si>
    <t>Neighborhood</t>
  </si>
  <si>
    <t>Phone Number</t>
  </si>
  <si>
    <t>Hobbies</t>
  </si>
  <si>
    <t>Name of Work or Volunteer Organization</t>
  </si>
  <si>
    <t>Is there anything else you would like us to know?</t>
  </si>
  <si>
    <t>School(s)/Daycare your children attend</t>
  </si>
  <si>
    <t>sarah@theschimmels.com</t>
  </si>
  <si>
    <t>Sarah Schimmel</t>
  </si>
  <si>
    <t>Mike Schimmel</t>
  </si>
  <si>
    <t>Kensie Schimmel</t>
  </si>
  <si>
    <t>Harley Jo Schimmel</t>
  </si>
  <si>
    <t>5228 Garnaby Lane, Peachtree Corners, GA 30092</t>
  </si>
  <si>
    <t>Crafting</t>
  </si>
  <si>
    <t>MOMS Club of Peachtree Corners</t>
  </si>
  <si>
    <t xml:space="preserve">Jessica Porter </t>
  </si>
  <si>
    <t xml:space="preserve">Ava </t>
  </si>
  <si>
    <t xml:space="preserve">Reese </t>
  </si>
  <si>
    <t xml:space="preserve">3463 Clement Trl </t>
  </si>
  <si>
    <t xml:space="preserve">Bentley Place </t>
  </si>
  <si>
    <t xml:space="preserve">Active Care Atlanta </t>
  </si>
  <si>
    <t xml:space="preserve">This looks great! </t>
  </si>
  <si>
    <t xml:space="preserve">Berkeley Lake Elem, Mt Carmel </t>
  </si>
  <si>
    <t xml:space="preserve">Megan Bunce </t>
  </si>
  <si>
    <t xml:space="preserve">Andrei </t>
  </si>
  <si>
    <t xml:space="preserve">JP </t>
  </si>
  <si>
    <t xml:space="preserve">Brooks </t>
  </si>
  <si>
    <t xml:space="preserve">Mabel </t>
  </si>
  <si>
    <t xml:space="preserve">5158 Killingsworth Trace </t>
  </si>
  <si>
    <t xml:space="preserve">Wentworth </t>
  </si>
  <si>
    <t>Cathi Levinson</t>
  </si>
  <si>
    <t>Marty</t>
  </si>
  <si>
    <t xml:space="preserve">Tennis, movies, occasionally leaving house without kids </t>
  </si>
  <si>
    <t>Currently stay at home mom</t>
  </si>
  <si>
    <t>Simpson, Simpsonwood</t>
  </si>
  <si>
    <t>abniieyassu@gmail.com</t>
  </si>
  <si>
    <t>Abinet Eyassu</t>
  </si>
  <si>
    <t xml:space="preserve">Paulos Tassew </t>
  </si>
  <si>
    <t>Noah Paulos</t>
  </si>
  <si>
    <t xml:space="preserve">Isaac Paulos </t>
  </si>
  <si>
    <t>CDC</t>
  </si>
  <si>
    <t>I work full time but would love to continue to be part of the community so I can come and participate on some of the events when i am able to do so</t>
  </si>
  <si>
    <t>RachelWeso@hotmail.com</t>
  </si>
  <si>
    <t>Rachel Weinberg</t>
  </si>
  <si>
    <t xml:space="preserve">Brent Weinberg </t>
  </si>
  <si>
    <t>5345 Golden Leaf Trail, Peachtree Corners GA 30092</t>
  </si>
  <si>
    <t>Cornerstone, PCBC Preschool</t>
  </si>
  <si>
    <t>rparikh80@hotmail.com</t>
  </si>
  <si>
    <t>Rachana Parikh</t>
  </si>
  <si>
    <t xml:space="preserve">Simran </t>
  </si>
  <si>
    <t>81 College Street</t>
  </si>
  <si>
    <t>Historic Norcross</t>
  </si>
  <si>
    <t xml:space="preserve">Cooking, yoga, reading, traveling, and sharing “clean” beauty/lifestyle info. </t>
  </si>
  <si>
    <t xml:space="preserve">Independent Sales at Beautycounter </t>
  </si>
  <si>
    <t>From NJ originally and always interested in meeting new friends :)</t>
  </si>
  <si>
    <t>Notre Dame Academy</t>
  </si>
  <si>
    <t>jessicafmcconnell@gmail.com</t>
  </si>
  <si>
    <t>Jessica Faber McConnell</t>
  </si>
  <si>
    <t>John (JP)</t>
  </si>
  <si>
    <t>5757 Fairley Hall Ct</t>
  </si>
  <si>
    <t>Revington on the River</t>
  </si>
  <si>
    <t>Working out, hanging with friends and family, home improvement</t>
  </si>
  <si>
    <t>Simpson Elementary  and Pcbc</t>
  </si>
  <si>
    <t>Jessica Campbell</t>
  </si>
  <si>
    <t>Zack Campbell</t>
  </si>
  <si>
    <t>Emory Campbell</t>
  </si>
  <si>
    <t>Evelyn Campbell</t>
  </si>
  <si>
    <t>4349 ALLENHURST DR</t>
  </si>
  <si>
    <t xml:space="preserve">Molly Bennett </t>
  </si>
  <si>
    <t xml:space="preserve">Cory Bennett </t>
  </si>
  <si>
    <t>Ezra</t>
  </si>
  <si>
    <t xml:space="preserve">4576 Southport Xing </t>
  </si>
  <si>
    <t xml:space="preserve">River Station </t>
  </si>
  <si>
    <t>678-480-9618</t>
  </si>
  <si>
    <t>Tennis, reading, exercise, tv/movies/podcasts</t>
  </si>
  <si>
    <t xml:space="preserve">I volunteer at our church. Brookhaven Presbyterian </t>
  </si>
  <si>
    <t>Perimeter Christian School and PCBC</t>
  </si>
  <si>
    <t>Brittany McGee</t>
  </si>
  <si>
    <t xml:space="preserve">Danny </t>
  </si>
  <si>
    <t>Maddie</t>
  </si>
  <si>
    <t xml:space="preserve">Reading, sleeping </t>
  </si>
  <si>
    <t>PCBC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</si>
</sst>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/dd/yy"/>
    <numFmt numFmtId="165" formatCode="m/d/yyyy"/>
    <numFmt numFmtId="166" formatCode="[&lt;=9999999]###\-####;\(###\)\ ###\-####"/>
    <numFmt numFmtId="167" formatCode="m/d/yy"/>
    <numFmt numFmtId="168" formatCode="mmmm"/>
    <numFmt numFmtId="169" formatCode="m/d/yyyy h:mm:ss"/>
  </numFmts>
  <fonts count="59">
    <font>
      <sz val="10.0"/>
      <color rgb="FF000000"/>
      <name val="Arial"/>
    </font>
    <font>
      <b/>
      <sz val="10.0"/>
      <color rgb="FFFFFFFF"/>
      <name val="Arial"/>
    </font>
    <font>
      <b/>
      <sz val="10.0"/>
      <color rgb="FF333399"/>
      <name val="Arial"/>
    </font>
    <font>
      <b/>
      <sz val="10.0"/>
      <name val="Arial"/>
    </font>
    <font>
      <sz val="10.0"/>
      <name val="Arial"/>
    </font>
    <font>
      <u/>
      <sz val="10.0"/>
      <name val="Arial"/>
    </font>
    <font>
      <sz val="10.0"/>
      <color rgb="FF00B050"/>
      <name val="Arial"/>
    </font>
    <font>
      <b/>
      <sz val="10.0"/>
      <color rgb="FF000000"/>
      <name val="Arial"/>
    </font>
    <font/>
    <font>
      <sz val="10.0"/>
      <color rgb="FF0563C1"/>
      <name val="Arial"/>
    </font>
    <font>
      <u/>
      <sz val="10.0"/>
      <color rgb="FF0563C1"/>
      <name val="Arial"/>
    </font>
    <font>
      <u/>
      <sz val="10.0"/>
      <color rgb="FF0563C1"/>
      <name val="Arial"/>
    </font>
    <font>
      <sz val="10.0"/>
      <color rgb="FF333399"/>
      <name val="Arial"/>
    </font>
    <font>
      <u/>
      <sz val="10.0"/>
      <color rgb="FF0000FF"/>
      <name val="Arial"/>
    </font>
    <font>
      <u/>
      <sz val="10.0"/>
      <name val="Arial"/>
    </font>
    <font>
      <u/>
      <sz val="10.0"/>
      <color rgb="FF0563C1"/>
      <name val="Arial"/>
    </font>
    <font>
      <b/>
      <i/>
      <sz val="10.0"/>
      <color rgb="FFFF0000"/>
      <name val="Arial"/>
    </font>
    <font>
      <i/>
      <sz val="10.0"/>
      <color rgb="FFFF0000"/>
      <name val="Arial"/>
    </font>
    <font>
      <sz val="9.0"/>
      <color rgb="FF000000"/>
      <name val="LucidaConsole"/>
    </font>
    <font>
      <u/>
      <sz val="10.0"/>
      <color rgb="FF0563C1"/>
      <name val="Arial"/>
    </font>
    <font>
      <color rgb="FF000000"/>
      <name val="Arial"/>
    </font>
    <font>
      <u/>
      <sz val="10.0"/>
      <name val="Arial"/>
    </font>
    <font>
      <u/>
      <sz val="10.0"/>
      <color rgb="FF0000FF"/>
      <name val="Arial"/>
    </font>
    <font>
      <sz val="14.0"/>
      <color rgb="FF000000"/>
      <name val="Arial"/>
    </font>
    <font>
      <u/>
      <sz val="10.0"/>
      <color rgb="FF333399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FF0000"/>
      <name val="Arial"/>
    </font>
    <font>
      <color rgb="FF000000"/>
      <name val="Roboto"/>
    </font>
    <font>
      <u/>
      <sz val="10.0"/>
      <color rgb="FF0000FF"/>
      <name val="Arial"/>
    </font>
    <font>
      <u/>
      <sz val="10.0"/>
      <color rgb="FF0000FF"/>
      <name val="Arial"/>
    </font>
    <font>
      <sz val="11.0"/>
      <color rgb="FF000000"/>
      <name val="Times New Roman"/>
    </font>
    <font>
      <u/>
      <sz val="10.0"/>
      <color rgb="FF000000"/>
      <name val="Arial"/>
    </font>
    <font>
      <u/>
      <sz val="10.0"/>
      <color rgb="FF000000"/>
      <name val="Arial"/>
    </font>
    <font>
      <sz val="10.0"/>
      <color rgb="FF2A2A2A"/>
      <name val="Quattrocento Sans"/>
    </font>
    <font>
      <u/>
      <sz val="10.0"/>
      <color rgb="FF0000FF"/>
      <name val="Arial"/>
    </font>
    <font>
      <b/>
      <sz val="10.0"/>
      <color rgb="FFFF0000"/>
      <name val="Arial"/>
    </font>
    <font>
      <u/>
      <sz val="10.0"/>
      <color rgb="FFFF0000"/>
      <name val="Arial"/>
    </font>
    <font>
      <name val="ProximaNova"/>
    </font>
    <font>
      <u/>
      <sz val="10.0"/>
      <color rgb="FF333399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1.0"/>
      <color rgb="FF000000"/>
      <name val="Arial"/>
    </font>
    <font>
      <u/>
      <sz val="10.0"/>
      <color rgb="FF0000FF"/>
      <name val="Arial"/>
    </font>
    <font>
      <u/>
      <sz val="10.0"/>
      <color rgb="FF333399"/>
      <name val="Arial"/>
    </font>
    <font>
      <u/>
      <sz val="10.0"/>
      <color rgb="FF0000FF"/>
      <name val="Arial"/>
    </font>
    <font>
      <b/>
      <name val="Arial"/>
    </font>
    <font>
      <name val="Arial"/>
    </font>
    <font>
      <u/>
      <color rgb="FF1155CC"/>
      <name val="Arial"/>
    </font>
    <font>
      <u/>
      <sz val="10.0"/>
      <color rgb="FF0563C1"/>
      <name val="Arial"/>
    </font>
    <font>
      <sz val="12.0"/>
      <color rgb="FF000000"/>
      <name val="Times New Roman"/>
    </font>
    <font>
      <b/>
      <sz val="10.0"/>
      <color rgb="FF444444"/>
      <name val="Arial"/>
    </font>
    <font>
      <b/>
    </font>
    <font>
      <b/>
      <i/>
      <sz val="10.0"/>
      <name val="Arial"/>
    </font>
    <font>
      <i/>
      <sz val="10.0"/>
      <name val="Arial"/>
    </font>
    <font>
      <b/>
      <i/>
      <sz val="10.0"/>
      <color rgb="FF000000"/>
      <name val="Arial"/>
    </font>
    <font>
      <i/>
      <sz val="10.0"/>
      <color rgb="FF000000"/>
      <name val="Arial"/>
    </font>
    <font>
      <u/>
      <sz val="10.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666699"/>
        <bgColor rgb="FF666699"/>
      </patternFill>
    </fill>
    <fill>
      <patternFill patternType="solid">
        <fgColor rgb="FFFF6600"/>
        <bgColor rgb="FFFF6600"/>
      </patternFill>
    </fill>
    <fill>
      <patternFill patternType="solid">
        <fgColor rgb="FF0000FF"/>
        <bgColor rgb="FF0000FF"/>
      </patternFill>
    </fill>
    <fill>
      <patternFill patternType="solid">
        <fgColor rgb="FF000080"/>
        <bgColor rgb="FF000080"/>
      </patternFill>
    </fill>
    <fill>
      <patternFill patternType="solid">
        <fgColor rgb="FF993300"/>
        <bgColor rgb="FF993300"/>
      </patternFill>
    </fill>
    <fill>
      <patternFill patternType="solid">
        <fgColor rgb="FFFFFFFF"/>
        <bgColor rgb="FFFFFFFF"/>
      </patternFill>
    </fill>
    <fill>
      <patternFill patternType="solid">
        <fgColor rgb="FFFFFFC1"/>
        <bgColor rgb="FFFFFFC1"/>
      </patternFill>
    </fill>
    <fill>
      <patternFill patternType="solid">
        <fgColor rgb="FFFFFFCC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C3FFFF"/>
        <bgColor rgb="FFC3FFFF"/>
      </patternFill>
    </fill>
    <fill>
      <patternFill patternType="solid">
        <fgColor rgb="FFFEFFBF"/>
        <bgColor rgb="FFFEFFB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1" numFmtId="1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3" fontId="1" numFmtId="1" xfId="0" applyAlignment="1" applyBorder="1" applyFont="1" applyNumberForma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4" fontId="1" numFmtId="1" xfId="0" applyAlignment="1" applyBorder="1" applyFont="1" applyNumberForma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5" fontId="1" numFmtId="1" xfId="0" applyAlignment="1" applyBorder="1" applyFont="1" applyNumberForma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6" fontId="1" numFmtId="1" xfId="0" applyAlignment="1" applyBorder="1" applyFont="1" applyNumberFormat="1">
      <alignment horizontal="center" shrinkToFit="0" vertical="center" wrapText="1"/>
    </xf>
    <xf borderId="2" fillId="7" fontId="0" numFmtId="0" xfId="0" applyAlignment="1" applyBorder="1" applyFill="1" applyFont="1">
      <alignment shrinkToFit="0" vertical="center" wrapText="0"/>
    </xf>
    <xf borderId="0" fillId="0" fontId="0" numFmtId="0" xfId="0" applyAlignment="1" applyFont="1">
      <alignment shrinkToFit="0" vertical="center" wrapText="1"/>
    </xf>
    <xf borderId="1" fillId="7" fontId="3" numFmtId="0" xfId="0" applyAlignment="1" applyBorder="1" applyFont="1">
      <alignment readingOrder="0" shrinkToFit="0" wrapText="0"/>
    </xf>
    <xf borderId="1" fillId="7" fontId="4" numFmtId="0" xfId="0" applyAlignment="1" applyBorder="1" applyFont="1">
      <alignment readingOrder="0" shrinkToFit="0" wrapText="0"/>
    </xf>
    <xf borderId="1" fillId="7" fontId="4" numFmtId="0" xfId="0" applyAlignment="1" applyBorder="1" applyFont="1">
      <alignment horizontal="center" readingOrder="0" shrinkToFit="0" wrapText="0"/>
    </xf>
    <xf borderId="1" fillId="7" fontId="4" numFmtId="165" xfId="0" applyAlignment="1" applyBorder="1" applyFont="1" applyNumberFormat="1">
      <alignment horizontal="center" readingOrder="0" shrinkToFit="0" wrapText="0"/>
    </xf>
    <xf borderId="1" fillId="7" fontId="4" numFmtId="0" xfId="0" applyAlignment="1" applyBorder="1" applyFont="1">
      <alignment horizontal="left" readingOrder="0" shrinkToFit="0" wrapText="0"/>
    </xf>
    <xf borderId="0" fillId="7" fontId="4" numFmtId="0" xfId="0" applyAlignment="1" applyFont="1">
      <alignment readingOrder="0" shrinkToFit="0" wrapText="0"/>
    </xf>
    <xf borderId="1" fillId="7" fontId="4" numFmtId="166" xfId="0" applyAlignment="1" applyBorder="1" applyFont="1" applyNumberFormat="1">
      <alignment horizontal="center" shrinkToFit="0" wrapText="0"/>
    </xf>
    <xf borderId="0" fillId="7" fontId="4" numFmtId="166" xfId="0" applyAlignment="1" applyFont="1" applyNumberFormat="1">
      <alignment horizontal="center" readingOrder="0" shrinkToFit="0" wrapText="0"/>
    </xf>
    <xf borderId="1" fillId="7" fontId="5" numFmtId="0" xfId="0" applyAlignment="1" applyBorder="1" applyFont="1">
      <alignment readingOrder="0" shrinkToFit="0" wrapText="0"/>
    </xf>
    <xf borderId="1" fillId="7" fontId="4" numFmtId="0" xfId="0" applyAlignment="1" applyBorder="1" applyFont="1">
      <alignment shrinkToFit="0" wrapText="0"/>
    </xf>
    <xf borderId="1" fillId="8" fontId="4" numFmtId="0" xfId="0" applyAlignment="1" applyBorder="1" applyFill="1" applyFont="1">
      <alignment readingOrder="0" shrinkToFit="0" wrapText="0"/>
    </xf>
    <xf borderId="1" fillId="9" fontId="4" numFmtId="0" xfId="0" applyAlignment="1" applyBorder="1" applyFill="1" applyFont="1">
      <alignment shrinkToFit="0" wrapText="0"/>
    </xf>
    <xf borderId="1" fillId="10" fontId="4" numFmtId="0" xfId="0" applyAlignment="1" applyBorder="1" applyFill="1" applyFont="1">
      <alignment readingOrder="0" shrinkToFit="0" wrapText="0"/>
    </xf>
    <xf borderId="1" fillId="10" fontId="4" numFmtId="0" xfId="0" applyAlignment="1" applyBorder="1" applyFont="1">
      <alignment shrinkToFit="0" wrapText="0"/>
    </xf>
    <xf borderId="1" fillId="9" fontId="4" numFmtId="0" xfId="0" applyAlignment="1" applyBorder="1" applyFont="1">
      <alignment readingOrder="0" shrinkToFit="0" wrapText="0"/>
    </xf>
    <xf borderId="1" fillId="9" fontId="6" numFmtId="0" xfId="0" applyAlignment="1" applyBorder="1" applyFont="1">
      <alignment shrinkToFit="0" wrapText="0"/>
    </xf>
    <xf borderId="2" fillId="7" fontId="6" numFmtId="0" xfId="0" applyAlignment="1" applyBorder="1" applyFont="1">
      <alignment shrinkToFit="0" wrapText="0"/>
    </xf>
    <xf borderId="0" fillId="0" fontId="6" numFmtId="0" xfId="0" applyAlignment="1" applyFont="1">
      <alignment shrinkToFit="0" wrapText="1"/>
    </xf>
    <xf borderId="1" fillId="7" fontId="7" numFmtId="0" xfId="0" applyAlignment="1" applyBorder="1" applyFont="1">
      <alignment readingOrder="0" shrinkToFit="0" wrapText="0"/>
    </xf>
    <xf borderId="1" fillId="7" fontId="0" numFmtId="0" xfId="0" applyAlignment="1" applyBorder="1" applyFont="1">
      <alignment readingOrder="0" shrinkToFit="0" wrapText="0"/>
    </xf>
    <xf borderId="1" fillId="7" fontId="0" numFmtId="0" xfId="0" applyAlignment="1" applyBorder="1" applyFont="1">
      <alignment horizontal="center" readingOrder="0" shrinkToFit="0" wrapText="0"/>
    </xf>
    <xf borderId="1" fillId="7" fontId="0" numFmtId="164" xfId="0" applyAlignment="1" applyBorder="1" applyFont="1" applyNumberFormat="1">
      <alignment horizontal="center" readingOrder="0" shrinkToFit="0" wrapText="0"/>
    </xf>
    <xf borderId="1" fillId="7" fontId="0" numFmtId="1" xfId="0" applyAlignment="1" applyBorder="1" applyFont="1" applyNumberFormat="1">
      <alignment horizontal="center" readingOrder="0" shrinkToFit="0" wrapText="0"/>
    </xf>
    <xf borderId="1" fillId="7" fontId="0" numFmtId="0" xfId="0" applyAlignment="1" applyBorder="1" applyFont="1">
      <alignment horizontal="left" readingOrder="0" shrinkToFit="0" wrapText="0"/>
    </xf>
    <xf borderId="1" fillId="0" fontId="8" numFmtId="0" xfId="0" applyAlignment="1" applyBorder="1" applyFont="1">
      <alignment readingOrder="0" shrinkToFit="0" wrapText="1"/>
    </xf>
    <xf borderId="1" fillId="7" fontId="0" numFmtId="166" xfId="0" applyAlignment="1" applyBorder="1" applyFont="1" applyNumberFormat="1">
      <alignment horizontal="center" readingOrder="0" shrinkToFit="0" wrapText="0"/>
    </xf>
    <xf borderId="1" fillId="0" fontId="8" numFmtId="166" xfId="0" applyAlignment="1" applyBorder="1" applyFont="1" applyNumberFormat="1">
      <alignment readingOrder="0" shrinkToFit="0" wrapText="1"/>
    </xf>
    <xf borderId="1" fillId="7" fontId="9" numFmtId="0" xfId="0" applyAlignment="1" applyBorder="1" applyFont="1">
      <alignment readingOrder="0" shrinkToFit="0" wrapText="0"/>
    </xf>
    <xf borderId="1" fillId="7" fontId="0" numFmtId="1" xfId="0" applyAlignment="1" applyBorder="1" applyFont="1" applyNumberFormat="1">
      <alignment readingOrder="0" shrinkToFit="0" wrapText="0"/>
    </xf>
    <xf borderId="1" fillId="7" fontId="0" numFmtId="0" xfId="0" applyAlignment="1" applyBorder="1" applyFont="1">
      <alignment shrinkToFit="0" wrapText="0"/>
    </xf>
    <xf borderId="1" fillId="7" fontId="0" numFmtId="0" xfId="0" applyAlignment="1" applyBorder="1" applyFont="1">
      <alignment readingOrder="0" shrinkToFit="0" wrapText="1"/>
    </xf>
    <xf borderId="1" fillId="9" fontId="0" numFmtId="0" xfId="0" applyAlignment="1" applyBorder="1" applyFont="1">
      <alignment readingOrder="0" shrinkToFit="0" wrapText="0"/>
    </xf>
    <xf borderId="1" fillId="9" fontId="0" numFmtId="1" xfId="0" applyAlignment="1" applyBorder="1" applyFont="1" applyNumberFormat="1">
      <alignment readingOrder="0" shrinkToFit="0" wrapText="0"/>
    </xf>
    <xf borderId="1" fillId="9" fontId="0" numFmtId="0" xfId="0" applyAlignment="1" applyBorder="1" applyFont="1">
      <alignment shrinkToFit="0" wrapText="0"/>
    </xf>
    <xf borderId="1" fillId="10" fontId="0" numFmtId="0" xfId="0" applyAlignment="1" applyBorder="1" applyFont="1">
      <alignment readingOrder="0" shrinkToFit="0" wrapText="0"/>
    </xf>
    <xf borderId="1" fillId="10" fontId="0" numFmtId="0" xfId="0" applyAlignment="1" applyBorder="1" applyFont="1">
      <alignment shrinkToFit="0" wrapText="0"/>
    </xf>
    <xf borderId="2" fillId="7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1"/>
    </xf>
    <xf borderId="1" fillId="7" fontId="7" numFmtId="0" xfId="0" applyAlignment="1" applyBorder="1" applyFont="1">
      <alignment readingOrder="0" shrinkToFit="0" wrapText="1"/>
    </xf>
    <xf borderId="1" fillId="7" fontId="0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horizontal="center" readingOrder="0" shrinkToFit="0" wrapText="1"/>
    </xf>
    <xf borderId="1" fillId="0" fontId="0" numFmtId="14" xfId="0" applyAlignment="1" applyBorder="1" applyFont="1" applyNumberFormat="1">
      <alignment horizontal="center" readingOrder="0" shrinkToFit="0" wrapText="1"/>
    </xf>
    <xf borderId="1" fillId="0" fontId="0" numFmtId="166" xfId="0" applyAlignment="1" applyBorder="1" applyFont="1" applyNumberFormat="1">
      <alignment horizontal="center" shrinkToFit="0" wrapText="1"/>
    </xf>
    <xf borderId="1" fillId="0" fontId="10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shrinkToFit="0" wrapText="1"/>
    </xf>
    <xf borderId="1" fillId="8" fontId="0" numFmtId="0" xfId="0" applyAlignment="1" applyBorder="1" applyFont="1">
      <alignment readingOrder="0" shrinkToFit="0" wrapText="1"/>
    </xf>
    <xf borderId="1" fillId="8" fontId="0" numFmtId="0" xfId="0" applyAlignment="1" applyBorder="1" applyFont="1">
      <alignment shrinkToFit="0" wrapText="1"/>
    </xf>
    <xf borderId="1" fillId="11" fontId="0" numFmtId="0" xfId="0" applyAlignment="1" applyBorder="1" applyFill="1" applyFont="1">
      <alignment readingOrder="0" shrinkToFit="0" wrapText="1"/>
    </xf>
    <xf borderId="1" fillId="11" fontId="0" numFmtId="0" xfId="0" applyAlignment="1" applyBorder="1" applyFont="1">
      <alignment shrinkToFit="0" wrapText="1"/>
    </xf>
    <xf borderId="1" fillId="12" fontId="0" numFmtId="0" xfId="0" applyAlignment="1" applyBorder="1" applyFill="1" applyFont="1">
      <alignment shrinkToFit="0" wrapText="1"/>
    </xf>
    <xf borderId="0" fillId="7" fontId="0" numFmtId="0" xfId="0" applyAlignment="1" applyFont="1">
      <alignment shrinkToFit="0" wrapText="0"/>
    </xf>
    <xf borderId="1" fillId="7" fontId="3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readingOrder="0" shrinkToFit="0" wrapText="0"/>
    </xf>
    <xf borderId="1" fillId="7" fontId="4" numFmtId="164" xfId="0" applyAlignment="1" applyBorder="1" applyFont="1" applyNumberFormat="1">
      <alignment horizontal="center" readingOrder="0" shrinkToFit="0" wrapText="0"/>
    </xf>
    <xf borderId="1" fillId="7" fontId="4" numFmtId="1" xfId="0" applyAlignment="1" applyBorder="1" applyFont="1" applyNumberFormat="1">
      <alignment horizontal="center" readingOrder="0" shrinkToFit="0" wrapText="0"/>
    </xf>
    <xf borderId="1" fillId="7" fontId="4" numFmtId="1" xfId="0" applyAlignment="1" applyBorder="1" applyFont="1" applyNumberFormat="1">
      <alignment readingOrder="0" shrinkToFit="0" wrapText="0"/>
    </xf>
    <xf borderId="1" fillId="7" fontId="4" numFmtId="0" xfId="0" applyAlignment="1" applyBorder="1" applyFont="1">
      <alignment readingOrder="0" shrinkToFit="0" wrapText="1"/>
    </xf>
    <xf borderId="1" fillId="9" fontId="4" numFmtId="1" xfId="0" applyAlignment="1" applyBorder="1" applyFont="1" applyNumberFormat="1">
      <alignment readingOrder="0" shrinkToFit="0" wrapText="0"/>
    </xf>
    <xf borderId="1" fillId="10" fontId="4" numFmtId="1" xfId="0" applyAlignment="1" applyBorder="1" applyFont="1" applyNumberFormat="1">
      <alignment readingOrder="0" shrinkToFit="0" wrapText="0"/>
    </xf>
    <xf borderId="0" fillId="7" fontId="0" numFmtId="0" xfId="0" applyAlignment="1" applyFont="1">
      <alignment readingOrder="0" shrinkToFit="0" wrapText="0"/>
    </xf>
    <xf borderId="1" fillId="7" fontId="0" numFmtId="166" xfId="0" applyAlignment="1" applyBorder="1" applyFont="1" applyNumberFormat="1">
      <alignment horizontal="center" shrinkToFit="0" wrapText="0"/>
    </xf>
    <xf borderId="0" fillId="7" fontId="0" numFmtId="166" xfId="0" applyAlignment="1" applyFont="1" applyNumberFormat="1">
      <alignment horizontal="center" readingOrder="0" shrinkToFit="0" wrapText="0"/>
    </xf>
    <xf borderId="1" fillId="7" fontId="11" numFmtId="0" xfId="0" applyAlignment="1" applyBorder="1" applyFont="1">
      <alignment readingOrder="0" shrinkToFit="0" wrapText="0"/>
    </xf>
    <xf borderId="0" fillId="7" fontId="6" numFmtId="0" xfId="0" applyAlignment="1" applyFont="1">
      <alignment shrinkToFit="0" wrapText="0"/>
    </xf>
    <xf borderId="0" fillId="0" fontId="8" numFmtId="0" xfId="0" applyAlignment="1" applyFont="1">
      <alignment readingOrder="0" shrinkToFit="0" wrapText="1"/>
    </xf>
    <xf borderId="0" fillId="0" fontId="8" numFmtId="166" xfId="0" applyAlignment="1" applyFont="1" applyNumberFormat="1">
      <alignment readingOrder="0" shrinkToFit="0" wrapText="1"/>
    </xf>
    <xf borderId="1" fillId="7" fontId="12" numFmtId="0" xfId="0" applyAlignment="1" applyBorder="1" applyFont="1">
      <alignment readingOrder="0" shrinkToFit="0" wrapText="0"/>
    </xf>
    <xf borderId="0" fillId="0" fontId="0" numFmtId="0" xfId="0" applyAlignment="1" applyFont="1">
      <alignment readingOrder="0" shrinkToFit="0" wrapText="1"/>
    </xf>
    <xf borderId="1" fillId="0" fontId="7" numFmtId="0" xfId="0" applyAlignment="1" applyBorder="1" applyFont="1">
      <alignment readingOrder="0" shrinkToFit="0" wrapText="0"/>
    </xf>
    <xf borderId="1" fillId="0" fontId="0" numFmtId="0" xfId="0" applyAlignment="1" applyBorder="1" applyFont="1">
      <alignment readingOrder="0" shrinkToFit="0" wrapText="0"/>
    </xf>
    <xf borderId="1" fillId="7" fontId="4" numFmtId="166" xfId="0" applyAlignment="1" applyBorder="1" applyFont="1" applyNumberFormat="1">
      <alignment horizontal="center" readingOrder="0" shrinkToFit="0" wrapText="0"/>
    </xf>
    <xf borderId="1" fillId="7" fontId="0" numFmtId="0" xfId="0" applyAlignment="1" applyBorder="1" applyFont="1">
      <alignment shrinkToFit="0" wrapText="1"/>
    </xf>
    <xf borderId="1" fillId="7" fontId="0" numFmtId="164" xfId="0" applyAlignment="1" applyBorder="1" applyFont="1" applyNumberFormat="1">
      <alignment horizontal="center" shrinkToFit="0" wrapText="0"/>
    </xf>
    <xf borderId="1" fillId="7" fontId="3" numFmtId="0" xfId="0" applyAlignment="1" applyBorder="1" applyFont="1">
      <alignment shrinkToFit="0" wrapText="0"/>
    </xf>
    <xf borderId="1" fillId="7" fontId="4" numFmtId="0" xfId="0" applyAlignment="1" applyBorder="1" applyFont="1">
      <alignment horizontal="center" shrinkToFit="0" wrapText="0"/>
    </xf>
    <xf borderId="1" fillId="7" fontId="4" numFmtId="0" xfId="0" applyAlignment="1" applyBorder="1" applyFont="1">
      <alignment horizontal="left" shrinkToFit="0" wrapText="0"/>
    </xf>
    <xf borderId="1" fillId="7" fontId="13" numFmtId="0" xfId="0" applyAlignment="1" applyBorder="1" applyFont="1">
      <alignment shrinkToFit="0" wrapText="0"/>
    </xf>
    <xf borderId="1" fillId="7" fontId="4" numFmtId="1" xfId="0" applyAlignment="1" applyBorder="1" applyFont="1" applyNumberFormat="1">
      <alignment shrinkToFit="0" wrapText="0"/>
    </xf>
    <xf borderId="1" fillId="7" fontId="4" numFmtId="0" xfId="0" applyAlignment="1" applyBorder="1" applyFont="1">
      <alignment shrinkToFit="0" wrapText="1"/>
    </xf>
    <xf borderId="1" fillId="9" fontId="4" numFmtId="1" xfId="0" applyAlignment="1" applyBorder="1" applyFont="1" applyNumberFormat="1">
      <alignment shrinkToFit="0" wrapText="0"/>
    </xf>
    <xf borderId="2" fillId="0" fontId="0" numFmtId="0" xfId="0" applyAlignment="1" applyBorder="1" applyFont="1">
      <alignment shrinkToFit="0" wrapText="1"/>
    </xf>
    <xf borderId="0" fillId="7" fontId="14" numFmtId="0" xfId="0" applyAlignment="1" applyFont="1">
      <alignment readingOrder="0" shrinkToFit="0" wrapText="0"/>
    </xf>
    <xf borderId="0" fillId="7" fontId="12" numFmtId="0" xfId="0" applyAlignment="1" applyFont="1">
      <alignment readingOrder="0" shrinkToFit="0" wrapText="0"/>
    </xf>
    <xf borderId="0" fillId="7" fontId="3" numFmtId="0" xfId="0" applyAlignment="1" applyFont="1">
      <alignment readingOrder="0" shrinkToFit="0" wrapText="0"/>
    </xf>
    <xf borderId="1" fillId="10" fontId="4" numFmtId="1" xfId="0" applyAlignment="1" applyBorder="1" applyFont="1" applyNumberFormat="1">
      <alignment shrinkToFit="0" wrapText="0"/>
    </xf>
    <xf borderId="1" fillId="7" fontId="7" numFmtId="0" xfId="0" applyAlignment="1" applyBorder="1" applyFont="1">
      <alignment shrinkToFit="0" wrapText="0"/>
    </xf>
    <xf borderId="1" fillId="7" fontId="0" numFmtId="0" xfId="0" applyAlignment="1" applyBorder="1" applyFont="1">
      <alignment horizontal="center" shrinkToFit="0" wrapText="0"/>
    </xf>
    <xf borderId="1" fillId="7" fontId="0" numFmtId="0" xfId="0" applyAlignment="1" applyBorder="1" applyFont="1">
      <alignment horizontal="left" shrinkToFit="0" wrapText="0"/>
    </xf>
    <xf borderId="1" fillId="7" fontId="15" numFmtId="0" xfId="0" applyAlignment="1" applyBorder="1" applyFont="1">
      <alignment shrinkToFit="0" wrapText="0"/>
    </xf>
    <xf borderId="1" fillId="7" fontId="0" numFmtId="1" xfId="0" applyAlignment="1" applyBorder="1" applyFont="1" applyNumberFormat="1">
      <alignment shrinkToFit="0" wrapText="0"/>
    </xf>
    <xf borderId="1" fillId="9" fontId="0" numFmtId="1" xfId="0" applyAlignment="1" applyBorder="1" applyFont="1" applyNumberFormat="1">
      <alignment shrinkToFit="0" wrapText="0"/>
    </xf>
    <xf borderId="1" fillId="0" fontId="7" numFmtId="0" xfId="0" applyAlignment="1" applyBorder="1" applyFont="1">
      <alignment shrinkToFit="0" wrapText="0"/>
    </xf>
    <xf borderId="1" fillId="0" fontId="0" numFmtId="0" xfId="0" applyAlignment="1" applyBorder="1" applyFont="1">
      <alignment shrinkToFit="0" wrapText="0"/>
    </xf>
    <xf borderId="1" fillId="7" fontId="12" numFmtId="0" xfId="0" applyAlignment="1" applyBorder="1" applyFont="1">
      <alignment shrinkToFit="0" wrapText="0"/>
    </xf>
    <xf borderId="1" fillId="0" fontId="3" numFmtId="0" xfId="0" applyAlignment="1" applyBorder="1" applyFont="1">
      <alignment shrinkToFit="0" wrapText="0"/>
    </xf>
    <xf borderId="1" fillId="0" fontId="4" numFmtId="0" xfId="0" applyAlignment="1" applyBorder="1" applyFont="1">
      <alignment shrinkToFit="0" wrapText="0"/>
    </xf>
    <xf borderId="1" fillId="7" fontId="4" numFmtId="1" xfId="0" applyAlignment="1" applyBorder="1" applyFont="1" applyNumberFormat="1">
      <alignment horizontal="center" shrinkToFit="0" wrapText="0"/>
    </xf>
    <xf borderId="0" fillId="7" fontId="4" numFmtId="0" xfId="0" applyAlignment="1" applyFont="1">
      <alignment horizontal="left" shrinkToFit="0" wrapText="0"/>
    </xf>
    <xf borderId="0" fillId="7" fontId="4" numFmtId="166" xfId="0" applyAlignment="1" applyFont="1" applyNumberFormat="1">
      <alignment horizontal="center" shrinkToFit="0" wrapText="0"/>
    </xf>
    <xf borderId="1" fillId="7" fontId="0" numFmtId="164" xfId="0" applyAlignment="1" applyBorder="1" applyFont="1" applyNumberFormat="1">
      <alignment horizontal="center" readingOrder="0" shrinkToFit="0" wrapText="0"/>
    </xf>
    <xf borderId="0" fillId="7" fontId="0" numFmtId="166" xfId="0" applyAlignment="1" applyFont="1" applyNumberFormat="1">
      <alignment horizontal="center" shrinkToFit="0" wrapText="0"/>
    </xf>
    <xf borderId="0" fillId="7" fontId="0" numFmtId="0" xfId="0" applyAlignment="1" applyFont="1">
      <alignment horizontal="left" shrinkToFit="0" wrapText="0"/>
    </xf>
    <xf borderId="1" fillId="0" fontId="3" numFmtId="0" xfId="0" applyAlignment="1" applyBorder="1" applyFont="1">
      <alignment readingOrder="0" shrinkToFit="0" wrapText="0"/>
    </xf>
    <xf borderId="1" fillId="7" fontId="16" numFmtId="0" xfId="0" applyAlignment="1" applyBorder="1" applyFont="1">
      <alignment readingOrder="0" shrinkToFit="0" wrapText="0"/>
    </xf>
    <xf borderId="1" fillId="7" fontId="17" numFmtId="0" xfId="0" applyAlignment="1" applyBorder="1" applyFont="1">
      <alignment readingOrder="0" shrinkToFit="0" wrapText="0"/>
    </xf>
    <xf borderId="1" fillId="0" fontId="18" numFmtId="166" xfId="0" applyAlignment="1" applyBorder="1" applyFont="1" applyNumberFormat="1">
      <alignment readingOrder="0" shrinkToFit="0" wrapText="1"/>
    </xf>
    <xf borderId="1" fillId="7" fontId="7" numFmtId="0" xfId="0" applyAlignment="1" applyBorder="1" applyFont="1">
      <alignment shrinkToFit="0" wrapText="1"/>
    </xf>
    <xf borderId="1" fillId="0" fontId="0" numFmtId="0" xfId="0" applyAlignment="1" applyBorder="1" applyFont="1">
      <alignment horizontal="center" shrinkToFit="0" wrapText="1"/>
    </xf>
    <xf borderId="1" fillId="0" fontId="19" numFmtId="0" xfId="0" applyAlignment="1" applyBorder="1" applyFont="1">
      <alignment shrinkToFit="0" wrapText="1"/>
    </xf>
    <xf borderId="0" fillId="0" fontId="7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0" fillId="7" fontId="20" numFmtId="0" xfId="0" applyAlignment="1" applyFont="1">
      <alignment horizontal="center" readingOrder="0" shrinkToFit="0" wrapText="1"/>
    </xf>
    <xf borderId="1" fillId="7" fontId="7" numFmtId="0" xfId="0" applyAlignment="1" applyBorder="1" applyFont="1">
      <alignment readingOrder="0" shrinkToFit="0" wrapText="1"/>
    </xf>
    <xf borderId="1" fillId="7" fontId="4" numFmtId="0" xfId="0" applyAlignment="1" applyBorder="1" applyFont="1">
      <alignment readingOrder="0" shrinkToFit="0" wrapText="0"/>
    </xf>
    <xf borderId="1" fillId="7" fontId="4" numFmtId="167" xfId="0" applyAlignment="1" applyBorder="1" applyFont="1" applyNumberFormat="1">
      <alignment horizontal="center" readingOrder="0" shrinkToFit="0" wrapText="0"/>
    </xf>
    <xf borderId="1" fillId="0" fontId="0" numFmtId="14" xfId="0" applyAlignment="1" applyBorder="1" applyFont="1" applyNumberFormat="1">
      <alignment horizontal="center" shrinkToFit="0" wrapText="1"/>
    </xf>
    <xf borderId="0" fillId="0" fontId="0" numFmtId="0" xfId="0" applyAlignment="1" applyFont="1">
      <alignment readingOrder="0" shrinkToFit="0" wrapText="1"/>
    </xf>
    <xf borderId="1" fillId="0" fontId="0" numFmtId="166" xfId="0" applyAlignment="1" applyBorder="1" applyFont="1" applyNumberFormat="1">
      <alignment horizontal="center" readingOrder="0" shrinkToFit="0" wrapText="1"/>
    </xf>
    <xf borderId="1" fillId="12" fontId="0" numFmtId="0" xfId="0" applyAlignment="1" applyBorder="1" applyFont="1">
      <alignment readingOrder="0" shrinkToFit="0" wrapText="1"/>
    </xf>
    <xf borderId="1" fillId="7" fontId="21" numFmtId="0" xfId="0" applyAlignment="1" applyBorder="1" applyFont="1">
      <alignment shrinkToFit="0" wrapText="0"/>
    </xf>
    <xf borderId="1" fillId="7" fontId="0" numFmtId="1" xfId="0" applyAlignment="1" applyBorder="1" applyFont="1" applyNumberFormat="1">
      <alignment horizontal="center" shrinkToFit="0" wrapText="0"/>
    </xf>
    <xf borderId="1" fillId="0" fontId="7" numFmtId="0" xfId="0" applyAlignment="1" applyBorder="1" applyFont="1">
      <alignment shrinkToFit="0" wrapText="1"/>
    </xf>
    <xf borderId="1" fillId="2" fontId="1" numFmtId="0" xfId="0" applyAlignment="1" applyBorder="1" applyFont="1">
      <alignment horizontal="center" shrinkToFit="0" vertical="top" wrapText="1"/>
    </xf>
    <xf borderId="1" fillId="2" fontId="1" numFmtId="1" xfId="0" applyAlignment="1" applyBorder="1" applyFont="1" applyNumberFormat="1">
      <alignment horizontal="center" shrinkToFit="0" vertical="top" wrapText="1"/>
    </xf>
    <xf borderId="1" fillId="2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center" shrinkToFit="0" vertical="top" wrapText="1"/>
    </xf>
    <xf borderId="1" fillId="3" fontId="1" numFmtId="1" xfId="0" applyAlignment="1" applyBorder="1" applyFont="1" applyNumberFormat="1">
      <alignment horizontal="center" shrinkToFit="0" vertical="top" wrapText="1"/>
    </xf>
    <xf borderId="1" fillId="4" fontId="1" numFmtId="0" xfId="0" applyAlignment="1" applyBorder="1" applyFont="1">
      <alignment horizontal="center" shrinkToFit="0" vertical="top" wrapText="1"/>
    </xf>
    <xf borderId="1" fillId="4" fontId="1" numFmtId="1" xfId="0" applyAlignment="1" applyBorder="1" applyFont="1" applyNumberFormat="1">
      <alignment horizontal="center" shrinkToFit="0" vertical="top" wrapText="1"/>
    </xf>
    <xf borderId="1" fillId="5" fontId="1" numFmtId="0" xfId="0" applyAlignment="1" applyBorder="1" applyFont="1">
      <alignment horizontal="center" shrinkToFit="0" vertical="top" wrapText="1"/>
    </xf>
    <xf borderId="1" fillId="5" fontId="1" numFmtId="1" xfId="0" applyAlignment="1" applyBorder="1" applyFont="1" applyNumberFormat="1">
      <alignment horizontal="center" shrinkToFit="0" vertical="top" wrapText="1"/>
    </xf>
    <xf borderId="1" fillId="6" fontId="1" numFmtId="0" xfId="0" applyAlignment="1" applyBorder="1" applyFont="1">
      <alignment horizontal="center" shrinkToFit="0" vertical="top" wrapText="1"/>
    </xf>
    <xf borderId="1" fillId="6" fontId="1" numFmtId="1" xfId="0" applyAlignment="1" applyBorder="1" applyFont="1" applyNumberFormat="1">
      <alignment horizontal="center" shrinkToFit="0" vertical="top" wrapText="1"/>
    </xf>
    <xf borderId="3" fillId="2" fontId="1" numFmtId="1" xfId="0" applyAlignment="1" applyBorder="1" applyFont="1" applyNumberFormat="1">
      <alignment horizontal="center" shrinkToFit="0" vertical="top" wrapText="1"/>
    </xf>
    <xf borderId="0" fillId="0" fontId="0" numFmtId="0" xfId="0" applyAlignment="1" applyFont="1">
      <alignment shrinkToFit="0" wrapText="0"/>
    </xf>
    <xf borderId="4" fillId="7" fontId="7" numFmtId="0" xfId="0" applyAlignment="1" applyBorder="1" applyFont="1">
      <alignment shrinkToFit="0" wrapText="0"/>
    </xf>
    <xf borderId="4" fillId="7" fontId="0" numFmtId="0" xfId="0" applyAlignment="1" applyBorder="1" applyFont="1">
      <alignment shrinkToFit="0" wrapText="0"/>
    </xf>
    <xf borderId="4" fillId="7" fontId="0" numFmtId="0" xfId="0" applyAlignment="1" applyBorder="1" applyFont="1">
      <alignment horizontal="center" shrinkToFit="0" wrapText="0"/>
    </xf>
    <xf borderId="4" fillId="7" fontId="0" numFmtId="164" xfId="0" applyAlignment="1" applyBorder="1" applyFont="1" applyNumberFormat="1">
      <alignment horizontal="center" shrinkToFit="0" wrapText="0"/>
    </xf>
    <xf borderId="4" fillId="7" fontId="0" numFmtId="0" xfId="0" applyAlignment="1" applyBorder="1" applyFont="1">
      <alignment horizontal="left" shrinkToFit="0" wrapText="0"/>
    </xf>
    <xf borderId="4" fillId="7" fontId="22" numFmtId="0" xfId="0" applyAlignment="1" applyBorder="1" applyFont="1">
      <alignment shrinkToFit="0" wrapText="0"/>
    </xf>
    <xf borderId="4" fillId="7" fontId="0" numFmtId="1" xfId="0" applyAlignment="1" applyBorder="1" applyFont="1" applyNumberFormat="1">
      <alignment shrinkToFit="0" wrapText="0"/>
    </xf>
    <xf borderId="4" fillId="9" fontId="0" numFmtId="0" xfId="0" applyAlignment="1" applyBorder="1" applyFont="1">
      <alignment shrinkToFit="0" wrapText="0"/>
    </xf>
    <xf borderId="4" fillId="9" fontId="0" numFmtId="1" xfId="0" applyAlignment="1" applyBorder="1" applyFont="1" applyNumberFormat="1">
      <alignment shrinkToFit="0" wrapText="0"/>
    </xf>
    <xf borderId="4" fillId="10" fontId="0" numFmtId="0" xfId="0" applyAlignment="1" applyBorder="1" applyFont="1">
      <alignment shrinkToFit="0" wrapText="0"/>
    </xf>
    <xf borderId="1" fillId="7" fontId="23" numFmtId="0" xfId="0" applyAlignment="1" applyBorder="1" applyFont="1">
      <alignment horizontal="center" shrinkToFit="0" wrapText="0"/>
    </xf>
    <xf borderId="1" fillId="0" fontId="0" numFmtId="0" xfId="0" applyAlignment="1" applyBorder="1" applyFont="1">
      <alignment horizontal="left" shrinkToFit="0" wrapText="0"/>
    </xf>
    <xf borderId="1" fillId="10" fontId="0" numFmtId="14" xfId="0" applyAlignment="1" applyBorder="1" applyFont="1" applyNumberFormat="1">
      <alignment shrinkToFit="0" wrapText="0"/>
    </xf>
    <xf borderId="1" fillId="10" fontId="0" numFmtId="1" xfId="0" applyAlignment="1" applyBorder="1" applyFont="1" applyNumberFormat="1">
      <alignment shrinkToFit="0" wrapText="0"/>
    </xf>
    <xf borderId="3" fillId="7" fontId="0" numFmtId="0" xfId="0" applyAlignment="1" applyBorder="1" applyFont="1">
      <alignment shrinkToFit="0" wrapText="0"/>
    </xf>
    <xf borderId="5" fillId="7" fontId="0" numFmtId="0" xfId="0" applyAlignment="1" applyBorder="1" applyFont="1">
      <alignment shrinkToFit="0" wrapText="0"/>
    </xf>
    <xf borderId="6" fillId="7" fontId="0" numFmtId="0" xfId="0" applyAlignment="1" applyBorder="1" applyFont="1">
      <alignment shrinkToFit="0" wrapText="0"/>
    </xf>
    <xf borderId="1" fillId="9" fontId="0" numFmtId="0" xfId="0" applyAlignment="1" applyBorder="1" applyFont="1">
      <alignment horizontal="left" shrinkToFit="0" wrapText="0"/>
    </xf>
    <xf borderId="7" fillId="9" fontId="0" numFmtId="0" xfId="0" applyAlignment="1" applyBorder="1" applyFont="1">
      <alignment shrinkToFit="0" wrapText="0"/>
    </xf>
    <xf borderId="1" fillId="7" fontId="24" numFmtId="0" xfId="0" applyAlignment="1" applyBorder="1" applyFont="1">
      <alignment shrinkToFit="0" wrapText="0"/>
    </xf>
    <xf borderId="8" fillId="9" fontId="0" numFmtId="0" xfId="0" applyAlignment="1" applyBorder="1" applyFont="1">
      <alignment shrinkToFit="0" wrapText="0"/>
    </xf>
    <xf borderId="7" fillId="7" fontId="0" numFmtId="0" xfId="0" applyAlignment="1" applyBorder="1" applyFont="1">
      <alignment shrinkToFit="0" wrapText="0"/>
    </xf>
    <xf borderId="9" fillId="0" fontId="0" numFmtId="0" xfId="0" applyAlignment="1" applyBorder="1" applyFont="1">
      <alignment shrinkToFit="0" wrapText="0"/>
    </xf>
    <xf borderId="2" fillId="0" fontId="0" numFmtId="0" xfId="0" applyAlignment="1" applyBorder="1" applyFont="1">
      <alignment shrinkToFit="0" wrapText="0"/>
    </xf>
    <xf borderId="1" fillId="0" fontId="4" numFmtId="164" xfId="0" applyAlignment="1" applyBorder="1" applyFont="1" applyNumberFormat="1">
      <alignment horizontal="center" shrinkToFit="0" wrapText="0"/>
    </xf>
    <xf borderId="1" fillId="0" fontId="0" numFmtId="0" xfId="0" applyAlignment="1" applyBorder="1" applyFont="1">
      <alignment shrinkToFit="0" wrapText="1"/>
    </xf>
    <xf borderId="6" fillId="9" fontId="4" numFmtId="0" xfId="0" applyAlignment="1" applyBorder="1" applyFont="1">
      <alignment shrinkToFit="0" wrapText="0"/>
    </xf>
    <xf borderId="0" fillId="9" fontId="4" numFmtId="0" xfId="0" applyAlignment="1" applyFont="1">
      <alignment shrinkToFit="0" wrapText="0"/>
    </xf>
    <xf borderId="0" fillId="10" fontId="0" numFmtId="0" xfId="0" applyAlignment="1" applyFont="1">
      <alignment shrinkToFit="0" wrapText="0"/>
    </xf>
    <xf borderId="10" fillId="10" fontId="0" numFmtId="0" xfId="0" applyAlignment="1" applyBorder="1" applyFont="1">
      <alignment shrinkToFit="0" wrapText="0"/>
    </xf>
    <xf borderId="11" fillId="0" fontId="0" numFmtId="0" xfId="0" applyAlignment="1" applyBorder="1" applyFont="1">
      <alignment shrinkToFit="0" wrapText="0"/>
    </xf>
    <xf borderId="12" fillId="0" fontId="0" numFmtId="0" xfId="0" applyAlignment="1" applyBorder="1" applyFont="1">
      <alignment horizontal="left" shrinkToFit="0" wrapText="0"/>
    </xf>
    <xf borderId="6" fillId="0" fontId="0" numFmtId="0" xfId="0" applyAlignment="1" applyBorder="1" applyFont="1">
      <alignment shrinkToFit="0" wrapText="0"/>
    </xf>
    <xf borderId="1" fillId="7" fontId="0" numFmtId="14" xfId="0" applyAlignment="1" applyBorder="1" applyFont="1" applyNumberFormat="1">
      <alignment horizontal="center" shrinkToFit="0" wrapText="0"/>
    </xf>
    <xf borderId="6" fillId="9" fontId="0" numFmtId="0" xfId="0" applyAlignment="1" applyBorder="1" applyFont="1">
      <alignment shrinkToFit="0" wrapText="0"/>
    </xf>
    <xf borderId="0" fillId="9" fontId="0" numFmtId="0" xfId="0" applyAlignment="1" applyFont="1">
      <alignment shrinkToFit="0" wrapText="0"/>
    </xf>
    <xf borderId="13" fillId="7" fontId="7" numFmtId="0" xfId="0" applyAlignment="1" applyBorder="1" applyFont="1">
      <alignment shrinkToFit="0" wrapText="0"/>
    </xf>
    <xf borderId="5" fillId="7" fontId="25" numFmtId="0" xfId="0" applyAlignment="1" applyBorder="1" applyFont="1">
      <alignment shrinkToFit="0" wrapText="0"/>
    </xf>
    <xf borderId="5" fillId="7" fontId="0" numFmtId="0" xfId="0" applyAlignment="1" applyBorder="1" applyFont="1">
      <alignment horizontal="left" shrinkToFit="0" wrapText="0"/>
    </xf>
    <xf borderId="5" fillId="9" fontId="0" numFmtId="1" xfId="0" applyAlignment="1" applyBorder="1" applyFont="1" applyNumberFormat="1">
      <alignment shrinkToFit="0" wrapText="0"/>
    </xf>
    <xf borderId="13" fillId="9" fontId="0" numFmtId="1" xfId="0" applyAlignment="1" applyBorder="1" applyFont="1" applyNumberFormat="1">
      <alignment shrinkToFit="0" wrapText="0"/>
    </xf>
    <xf borderId="5" fillId="9" fontId="0" numFmtId="0" xfId="0" applyAlignment="1" applyBorder="1" applyFont="1">
      <alignment shrinkToFit="0" wrapText="0"/>
    </xf>
    <xf borderId="3" fillId="0" fontId="0" numFmtId="0" xfId="0" applyAlignment="1" applyBorder="1" applyFont="1">
      <alignment shrinkToFit="0" wrapText="0"/>
    </xf>
    <xf borderId="2" fillId="0" fontId="8" numFmtId="0" xfId="0" applyAlignment="1" applyBorder="1" applyFont="1">
      <alignment shrinkToFit="0" wrapText="1"/>
    </xf>
    <xf borderId="14" fillId="0" fontId="0" numFmtId="0" xfId="0" applyAlignment="1" applyBorder="1" applyFont="1">
      <alignment horizontal="left" shrinkToFit="0" wrapText="0"/>
    </xf>
    <xf borderId="6" fillId="0" fontId="0" numFmtId="0" xfId="0" applyAlignment="1" applyBorder="1" applyFont="1">
      <alignment horizontal="left" shrinkToFit="0" wrapText="0"/>
    </xf>
    <xf borderId="10" fillId="9" fontId="0" numFmtId="0" xfId="0" applyAlignment="1" applyBorder="1" applyFont="1">
      <alignment shrinkToFit="0" wrapText="0"/>
    </xf>
    <xf borderId="6" fillId="7" fontId="0" numFmtId="0" xfId="0" applyAlignment="1" applyBorder="1" applyFont="1">
      <alignment horizontal="left" shrinkToFit="0" wrapText="0"/>
    </xf>
    <xf borderId="1" fillId="10" fontId="26" numFmtId="0" xfId="0" applyAlignment="1" applyBorder="1" applyFont="1">
      <alignment shrinkToFit="0" wrapText="0"/>
    </xf>
    <xf borderId="15" fillId="7" fontId="0" numFmtId="0" xfId="0" applyAlignment="1" applyBorder="1" applyFont="1">
      <alignment shrinkToFit="0" wrapText="0"/>
    </xf>
    <xf borderId="14" fillId="7" fontId="0" numFmtId="0" xfId="0" applyAlignment="1" applyBorder="1" applyFont="1">
      <alignment horizontal="center" shrinkToFit="0" wrapText="0"/>
    </xf>
    <xf borderId="1" fillId="7" fontId="0" numFmtId="0" xfId="0" applyAlignment="1" applyBorder="1" applyFont="1">
      <alignment horizontal="left" shrinkToFit="0" wrapText="1"/>
    </xf>
    <xf borderId="16" fillId="9" fontId="0" numFmtId="0" xfId="0" applyAlignment="1" applyBorder="1" applyFont="1">
      <alignment shrinkToFit="0" wrapText="0"/>
    </xf>
    <xf borderId="7" fillId="10" fontId="0" numFmtId="0" xfId="0" applyAlignment="1" applyBorder="1" applyFont="1">
      <alignment shrinkToFit="0" wrapText="0"/>
    </xf>
    <xf borderId="8" fillId="10" fontId="0" numFmtId="0" xfId="0" applyAlignment="1" applyBorder="1" applyFont="1">
      <alignment shrinkToFit="0" wrapText="0"/>
    </xf>
    <xf borderId="1" fillId="7" fontId="4" numFmtId="14" xfId="0" applyAlignment="1" applyBorder="1" applyFont="1" applyNumberFormat="1">
      <alignment horizontal="center" shrinkToFit="0" wrapText="0"/>
    </xf>
    <xf borderId="1" fillId="8" fontId="4" numFmtId="0" xfId="0" applyAlignment="1" applyBorder="1" applyFont="1">
      <alignment shrinkToFit="0" wrapText="0"/>
    </xf>
    <xf borderId="3" fillId="9" fontId="6" numFmtId="0" xfId="0" applyAlignment="1" applyBorder="1" applyFont="1">
      <alignment shrinkToFit="0" wrapText="0"/>
    </xf>
    <xf borderId="2" fillId="7" fontId="27" numFmtId="0" xfId="0" applyAlignment="1" applyBorder="1" applyFont="1">
      <alignment shrinkToFit="0" wrapText="0"/>
    </xf>
    <xf borderId="0" fillId="7" fontId="27" numFmtId="0" xfId="0" applyAlignment="1" applyFont="1">
      <alignment shrinkToFit="0" wrapText="0"/>
    </xf>
    <xf borderId="15" fillId="0" fontId="0" numFmtId="0" xfId="0" applyAlignment="1" applyBorder="1" applyFont="1">
      <alignment shrinkToFit="0" wrapText="1"/>
    </xf>
    <xf borderId="17" fillId="0" fontId="0" numFmtId="0" xfId="0" applyAlignment="1" applyBorder="1" applyFont="1">
      <alignment shrinkToFit="0" wrapText="1"/>
    </xf>
    <xf borderId="0" fillId="7" fontId="28" numFmtId="0" xfId="0" applyAlignment="1" applyFont="1">
      <alignment readingOrder="0" shrinkToFit="0" wrapText="1"/>
    </xf>
    <xf borderId="16" fillId="7" fontId="0" numFmtId="0" xfId="0" applyAlignment="1" applyBorder="1" applyFont="1">
      <alignment shrinkToFit="0" wrapText="0"/>
    </xf>
    <xf borderId="8" fillId="7" fontId="29" numFmtId="0" xfId="0" applyAlignment="1" applyBorder="1" applyFont="1">
      <alignment shrinkToFit="0" wrapText="0"/>
    </xf>
    <xf borderId="10" fillId="7" fontId="30" numFmtId="0" xfId="0" applyAlignment="1" applyBorder="1" applyFont="1">
      <alignment horizontal="left" shrinkToFit="0" wrapText="0"/>
    </xf>
    <xf borderId="18" fillId="0" fontId="0" numFmtId="0" xfId="0" applyAlignment="1" applyBorder="1" applyFont="1">
      <alignment shrinkToFit="0" wrapText="0"/>
    </xf>
    <xf borderId="15" fillId="9" fontId="0" numFmtId="0" xfId="0" applyAlignment="1" applyBorder="1" applyFont="1">
      <alignment shrinkToFit="0" wrapText="0"/>
    </xf>
    <xf borderId="9" fillId="9" fontId="0" numFmtId="0" xfId="0" applyAlignment="1" applyBorder="1" applyFont="1">
      <alignment shrinkToFit="0" wrapText="0"/>
    </xf>
    <xf borderId="3" fillId="9" fontId="0" numFmtId="0" xfId="0" applyAlignment="1" applyBorder="1" applyFont="1">
      <alignment shrinkToFit="0" wrapText="0"/>
    </xf>
    <xf borderId="2" fillId="9" fontId="0" numFmtId="0" xfId="0" applyAlignment="1" applyBorder="1" applyFont="1">
      <alignment shrinkToFit="0" wrapText="0"/>
    </xf>
    <xf borderId="14" fillId="7" fontId="4" numFmtId="0" xfId="0" applyAlignment="1" applyBorder="1" applyFont="1">
      <alignment horizontal="center" shrinkToFit="0" wrapText="0"/>
    </xf>
    <xf borderId="16" fillId="9" fontId="4" numFmtId="0" xfId="0" applyAlignment="1" applyBorder="1" applyFont="1">
      <alignment shrinkToFit="0" wrapText="0"/>
    </xf>
    <xf borderId="2" fillId="9" fontId="4" numFmtId="0" xfId="0" applyAlignment="1" applyBorder="1" applyFont="1">
      <alignment shrinkToFit="0" wrapText="0"/>
    </xf>
    <xf borderId="1" fillId="7" fontId="31" numFmtId="0" xfId="0" applyAlignment="1" applyBorder="1" applyFont="1">
      <alignment shrinkToFit="0" wrapText="0"/>
    </xf>
    <xf borderId="14" fillId="7" fontId="0" numFmtId="0" xfId="0" applyAlignment="1" applyBorder="1" applyFont="1">
      <alignment shrinkToFit="0" wrapText="1"/>
    </xf>
    <xf borderId="19" fillId="7" fontId="4" numFmtId="0" xfId="0" applyAlignment="1" applyBorder="1" applyFont="1">
      <alignment shrinkToFit="0" wrapText="1"/>
    </xf>
    <xf borderId="10" fillId="9" fontId="4" numFmtId="0" xfId="0" applyAlignment="1" applyBorder="1" applyFont="1">
      <alignment shrinkToFit="0" wrapText="0"/>
    </xf>
    <xf borderId="0" fillId="9" fontId="6" numFmtId="0" xfId="0" applyAlignment="1" applyFont="1">
      <alignment shrinkToFit="0" wrapText="0"/>
    </xf>
    <xf borderId="1" fillId="7" fontId="4" numFmtId="164" xfId="0" applyAlignment="1" applyBorder="1" applyFont="1" applyNumberFormat="1">
      <alignment horizontal="center" shrinkToFit="0" wrapText="0"/>
    </xf>
    <xf borderId="1" fillId="0" fontId="8" numFmtId="0" xfId="0" applyAlignment="1" applyBorder="1" applyFont="1">
      <alignment shrinkToFit="0" wrapText="1"/>
    </xf>
    <xf borderId="7" fillId="9" fontId="4" numFmtId="0" xfId="0" applyAlignment="1" applyBorder="1" applyFont="1">
      <alignment shrinkToFit="0" wrapText="0"/>
    </xf>
    <xf borderId="18" fillId="9" fontId="4" numFmtId="0" xfId="0" applyAlignment="1" applyBorder="1" applyFont="1">
      <alignment shrinkToFit="0" wrapText="0"/>
    </xf>
    <xf borderId="11" fillId="7" fontId="0" numFmtId="0" xfId="0" applyAlignment="1" applyBorder="1" applyFont="1">
      <alignment shrinkToFit="0" wrapText="1"/>
    </xf>
    <xf borderId="1" fillId="10" fontId="0" numFmtId="0" xfId="0" applyAlignment="1" applyBorder="1" applyFont="1">
      <alignment shrinkToFit="0" wrapText="1"/>
    </xf>
    <xf borderId="11" fillId="10" fontId="0" numFmtId="0" xfId="0" applyAlignment="1" applyBorder="1" applyFont="1">
      <alignment shrinkToFit="0" wrapText="1"/>
    </xf>
    <xf borderId="20" fillId="10" fontId="0" numFmtId="0" xfId="0" applyAlignment="1" applyBorder="1" applyFont="1">
      <alignment shrinkToFit="0" wrapText="1"/>
    </xf>
    <xf borderId="0" fillId="10" fontId="0" numFmtId="0" xfId="0" applyAlignment="1" applyFont="1">
      <alignment shrinkToFit="0" wrapText="1"/>
    </xf>
    <xf borderId="1" fillId="0" fontId="7" numFmtId="0" xfId="0" applyAlignment="1" applyBorder="1" applyFont="1">
      <alignment readingOrder="0" shrinkToFit="0" wrapText="1"/>
    </xf>
    <xf borderId="3" fillId="8" fontId="0" numFmtId="0" xfId="0" applyAlignment="1" applyBorder="1" applyFont="1">
      <alignment shrinkToFit="0" wrapText="1"/>
    </xf>
    <xf borderId="2" fillId="8" fontId="0" numFmtId="0" xfId="0" applyAlignment="1" applyBorder="1" applyFont="1">
      <alignment shrinkToFit="0" wrapText="1"/>
    </xf>
    <xf borderId="3" fillId="7" fontId="6" numFmtId="0" xfId="0" applyAlignment="1" applyBorder="1" applyFont="1">
      <alignment shrinkToFit="0" wrapText="0"/>
    </xf>
    <xf borderId="2" fillId="0" fontId="6" numFmtId="0" xfId="0" applyAlignment="1" applyBorder="1" applyFont="1">
      <alignment shrinkToFit="0" wrapText="1"/>
    </xf>
    <xf borderId="1" fillId="7" fontId="32" numFmtId="0" xfId="0" applyAlignment="1" applyBorder="1" applyFont="1">
      <alignment horizontal="center" shrinkToFit="0" wrapText="0"/>
    </xf>
    <xf borderId="11" fillId="9" fontId="0" numFmtId="0" xfId="0" applyAlignment="1" applyBorder="1" applyFont="1">
      <alignment horizontal="left" shrinkToFit="0" wrapText="0"/>
    </xf>
    <xf borderId="10" fillId="9" fontId="0" numFmtId="1" xfId="0" applyAlignment="1" applyBorder="1" applyFont="1" applyNumberFormat="1">
      <alignment shrinkToFit="0" wrapText="0"/>
    </xf>
    <xf borderId="11" fillId="9" fontId="0" numFmtId="0" xfId="0" applyAlignment="1" applyBorder="1" applyFont="1">
      <alignment shrinkToFit="0" wrapText="0"/>
    </xf>
    <xf borderId="20" fillId="9" fontId="0" numFmtId="0" xfId="0" applyAlignment="1" applyBorder="1" applyFont="1">
      <alignment shrinkToFit="0" wrapText="0"/>
    </xf>
    <xf borderId="3" fillId="10" fontId="0" numFmtId="0" xfId="0" applyAlignment="1" applyBorder="1" applyFont="1">
      <alignment shrinkToFit="0" wrapText="1"/>
    </xf>
    <xf borderId="1" fillId="7" fontId="33" numFmtId="0" xfId="0" applyAlignment="1" applyBorder="1" applyFont="1">
      <alignment shrinkToFit="0" wrapText="0"/>
    </xf>
    <xf borderId="11" fillId="0" fontId="0" numFmtId="0" xfId="0" applyAlignment="1" applyBorder="1" applyFont="1">
      <alignment horizontal="left" shrinkToFit="0" wrapText="0"/>
    </xf>
    <xf borderId="21" fillId="0" fontId="0" numFmtId="0" xfId="0" applyAlignment="1" applyBorder="1" applyFont="1">
      <alignment shrinkToFit="0" wrapText="0"/>
    </xf>
    <xf borderId="17" fillId="0" fontId="0" numFmtId="0" xfId="0" applyAlignment="1" applyBorder="1" applyFont="1">
      <alignment shrinkToFit="0" wrapText="0"/>
    </xf>
    <xf borderId="4" fillId="9" fontId="4" numFmtId="0" xfId="0" applyAlignment="1" applyBorder="1" applyFont="1">
      <alignment shrinkToFit="0" wrapText="0"/>
    </xf>
    <xf borderId="2" fillId="9" fontId="6" numFmtId="0" xfId="0" applyAlignment="1" applyBorder="1" applyFont="1">
      <alignment shrinkToFit="0" wrapText="0"/>
    </xf>
    <xf borderId="1" fillId="0" fontId="34" numFmtId="0" xfId="0" applyAlignment="1" applyBorder="1" applyFont="1">
      <alignment shrinkToFit="0" wrapText="0"/>
    </xf>
    <xf borderId="1" fillId="0" fontId="35" numFmtId="0" xfId="0" applyAlignment="1" applyBorder="1" applyFont="1">
      <alignment shrinkToFit="0" wrapText="0"/>
    </xf>
    <xf borderId="2" fillId="10" fontId="0" numFmtId="1" xfId="0" applyAlignment="1" applyBorder="1" applyFont="1" applyNumberFormat="1">
      <alignment shrinkToFit="0" wrapText="0"/>
    </xf>
    <xf borderId="2" fillId="10" fontId="0" numFmtId="0" xfId="0" applyAlignment="1" applyBorder="1" applyFont="1">
      <alignment shrinkToFit="0" wrapText="0"/>
    </xf>
    <xf borderId="8" fillId="7" fontId="0" numFmtId="0" xfId="0" applyAlignment="1" applyBorder="1" applyFont="1">
      <alignment shrinkToFit="0" wrapText="0"/>
    </xf>
    <xf borderId="1" fillId="7" fontId="36" numFmtId="0" xfId="0" applyAlignment="1" applyBorder="1" applyFont="1">
      <alignment shrinkToFit="0" wrapText="0"/>
    </xf>
    <xf borderId="1" fillId="7" fontId="27" numFmtId="0" xfId="0" applyAlignment="1" applyBorder="1" applyFont="1">
      <alignment shrinkToFit="0" wrapText="0"/>
    </xf>
    <xf borderId="1" fillId="7" fontId="27" numFmtId="0" xfId="0" applyAlignment="1" applyBorder="1" applyFont="1">
      <alignment horizontal="center" shrinkToFit="0" wrapText="0"/>
    </xf>
    <xf borderId="1" fillId="7" fontId="27" numFmtId="164" xfId="0" applyAlignment="1" applyBorder="1" applyFont="1" applyNumberFormat="1">
      <alignment horizontal="center" shrinkToFit="0" wrapText="0"/>
    </xf>
    <xf borderId="1" fillId="7" fontId="27" numFmtId="1" xfId="0" applyAlignment="1" applyBorder="1" applyFont="1" applyNumberFormat="1">
      <alignment horizontal="center" shrinkToFit="0" wrapText="0"/>
    </xf>
    <xf borderId="1" fillId="7" fontId="27" numFmtId="0" xfId="0" applyAlignment="1" applyBorder="1" applyFont="1">
      <alignment horizontal="left" shrinkToFit="0" wrapText="0"/>
    </xf>
    <xf borderId="1" fillId="7" fontId="37" numFmtId="0" xfId="0" applyAlignment="1" applyBorder="1" applyFont="1">
      <alignment shrinkToFit="0" wrapText="0"/>
    </xf>
    <xf borderId="1" fillId="7" fontId="27" numFmtId="1" xfId="0" applyAlignment="1" applyBorder="1" applyFont="1" applyNumberFormat="1">
      <alignment shrinkToFit="0" wrapText="0"/>
    </xf>
    <xf borderId="1" fillId="7" fontId="27" numFmtId="0" xfId="0" applyAlignment="1" applyBorder="1" applyFont="1">
      <alignment shrinkToFit="0" wrapText="1"/>
    </xf>
    <xf borderId="1" fillId="9" fontId="27" numFmtId="0" xfId="0" applyAlignment="1" applyBorder="1" applyFont="1">
      <alignment shrinkToFit="0" wrapText="0"/>
    </xf>
    <xf borderId="1" fillId="9" fontId="27" numFmtId="1" xfId="0" applyAlignment="1" applyBorder="1" applyFont="1" applyNumberFormat="1">
      <alignment shrinkToFit="0" wrapText="0"/>
    </xf>
    <xf borderId="1" fillId="10" fontId="27" numFmtId="0" xfId="0" applyAlignment="1" applyBorder="1" applyFont="1">
      <alignment shrinkToFit="0" wrapText="0"/>
    </xf>
    <xf borderId="3" fillId="7" fontId="27" numFmtId="0" xfId="0" applyAlignment="1" applyBorder="1" applyFont="1">
      <alignment shrinkToFit="0" wrapText="0"/>
    </xf>
    <xf borderId="20" fillId="0" fontId="0" numFmtId="0" xfId="0" applyAlignment="1" applyBorder="1" applyFont="1">
      <alignment shrinkToFit="0" wrapText="0"/>
    </xf>
    <xf borderId="1" fillId="0" fontId="38" numFmtId="0" xfId="0" applyAlignment="1" applyBorder="1" applyFont="1">
      <alignment readingOrder="0" shrinkToFit="0" wrapText="1"/>
    </xf>
    <xf borderId="1" fillId="0" fontId="38" numFmtId="0" xfId="0" applyAlignment="1" applyBorder="1" applyFont="1">
      <alignment readingOrder="0" shrinkToFit="0" wrapText="1"/>
    </xf>
    <xf borderId="21" fillId="9" fontId="0" numFmtId="0" xfId="0" applyAlignment="1" applyBorder="1" applyFont="1">
      <alignment shrinkToFit="0" wrapText="0"/>
    </xf>
    <xf borderId="17" fillId="9" fontId="0" numFmtId="0" xfId="0" applyAlignment="1" applyBorder="1" applyFont="1">
      <alignment shrinkToFit="0" wrapText="0"/>
    </xf>
    <xf borderId="14" fillId="7" fontId="0" numFmtId="0" xfId="0" applyAlignment="1" applyBorder="1" applyFont="1">
      <alignment horizontal="left" shrinkToFit="0" wrapText="0"/>
    </xf>
    <xf borderId="19" fillId="9" fontId="4" numFmtId="0" xfId="0" applyAlignment="1" applyBorder="1" applyFont="1">
      <alignment shrinkToFit="0" wrapText="0"/>
    </xf>
    <xf borderId="10" fillId="9" fontId="4" numFmtId="1" xfId="0" applyAlignment="1" applyBorder="1" applyFont="1" applyNumberFormat="1">
      <alignment shrinkToFit="0" wrapText="0"/>
    </xf>
    <xf borderId="19" fillId="7" fontId="0" numFmtId="0" xfId="0" applyAlignment="1" applyBorder="1" applyFont="1">
      <alignment shrinkToFit="0" wrapText="0"/>
    </xf>
    <xf borderId="18" fillId="7" fontId="0" numFmtId="0" xfId="0" applyAlignment="1" applyBorder="1" applyFont="1">
      <alignment shrinkToFit="0" wrapText="0"/>
    </xf>
    <xf borderId="1" fillId="9" fontId="27" numFmtId="0" xfId="0" applyAlignment="1" applyBorder="1" applyFont="1">
      <alignment horizontal="left" shrinkToFit="0" wrapText="0"/>
    </xf>
    <xf borderId="2" fillId="10" fontId="4" numFmtId="0" xfId="0" applyAlignment="1" applyBorder="1" applyFont="1">
      <alignment shrinkToFit="0" wrapText="0"/>
    </xf>
    <xf borderId="10" fillId="10" fontId="27" numFmtId="0" xfId="0" applyAlignment="1" applyBorder="1" applyFont="1">
      <alignment shrinkToFit="0" wrapText="0"/>
    </xf>
    <xf borderId="1" fillId="9" fontId="0" numFmtId="14" xfId="0" applyAlignment="1" applyBorder="1" applyFont="1" applyNumberFormat="1">
      <alignment shrinkToFit="0" wrapText="0"/>
    </xf>
    <xf borderId="14" fillId="10" fontId="0" numFmtId="0" xfId="0" applyAlignment="1" applyBorder="1" applyFont="1">
      <alignment shrinkToFit="0" wrapText="0"/>
    </xf>
    <xf borderId="14" fillId="10" fontId="0" numFmtId="1" xfId="0" applyAlignment="1" applyBorder="1" applyFont="1" applyNumberFormat="1">
      <alignment shrinkToFit="0" wrapText="0"/>
    </xf>
    <xf borderId="14" fillId="7" fontId="0" numFmtId="0" xfId="0" applyAlignment="1" applyBorder="1" applyFont="1">
      <alignment shrinkToFit="0" wrapText="0"/>
    </xf>
    <xf borderId="14" fillId="0" fontId="0" numFmtId="0" xfId="0" applyAlignment="1" applyBorder="1" applyFont="1">
      <alignment shrinkToFit="0" wrapText="0"/>
    </xf>
    <xf borderId="0" fillId="7" fontId="7" numFmtId="0" xfId="0" applyAlignment="1" applyFont="1">
      <alignment shrinkToFit="0" wrapText="0"/>
    </xf>
    <xf borderId="0" fillId="7" fontId="0" numFmtId="0" xfId="0" applyAlignment="1" applyFont="1">
      <alignment horizontal="center" shrinkToFit="0" wrapText="0"/>
    </xf>
    <xf borderId="0" fillId="7" fontId="0" numFmtId="164" xfId="0" applyAlignment="1" applyFont="1" applyNumberFormat="1">
      <alignment horizontal="center" shrinkToFit="0" wrapText="0"/>
    </xf>
    <xf borderId="0" fillId="7" fontId="39" numFmtId="0" xfId="0" applyAlignment="1" applyFont="1">
      <alignment shrinkToFit="0" wrapText="0"/>
    </xf>
    <xf borderId="0" fillId="7" fontId="0" numFmtId="1" xfId="0" applyAlignment="1" applyFont="1" applyNumberFormat="1">
      <alignment shrinkToFit="0" wrapText="0"/>
    </xf>
    <xf borderId="0" fillId="7" fontId="0" numFmtId="0" xfId="0" applyAlignment="1" applyFont="1">
      <alignment shrinkToFit="0" wrapText="1"/>
    </xf>
    <xf borderId="0" fillId="9" fontId="0" numFmtId="0" xfId="0" applyAlignment="1" applyFont="1">
      <alignment horizontal="left" shrinkToFit="0" wrapText="0"/>
    </xf>
    <xf borderId="0" fillId="9" fontId="0" numFmtId="1" xfId="0" applyAlignment="1" applyFont="1" applyNumberFormat="1">
      <alignment shrinkToFit="0" wrapText="0"/>
    </xf>
    <xf borderId="11" fillId="7" fontId="0" numFmtId="0" xfId="0" applyAlignment="1" applyBorder="1" applyFont="1">
      <alignment horizontal="left" shrinkToFit="0" wrapText="0"/>
    </xf>
    <xf borderId="15" fillId="0" fontId="0" numFmtId="0" xfId="0" applyAlignment="1" applyBorder="1" applyFont="1">
      <alignment shrinkToFit="0" wrapText="0"/>
    </xf>
    <xf borderId="3" fillId="10" fontId="0" numFmtId="0" xfId="0" applyAlignment="1" applyBorder="1" applyFont="1">
      <alignment shrinkToFit="0" wrapText="0"/>
    </xf>
    <xf borderId="3" fillId="9" fontId="4" numFmtId="0" xfId="0" applyAlignment="1" applyBorder="1" applyFont="1">
      <alignment shrinkToFit="0" wrapText="0"/>
    </xf>
    <xf borderId="5" fillId="7" fontId="0" numFmtId="0" xfId="0" applyAlignment="1" applyBorder="1" applyFont="1">
      <alignment horizontal="center" shrinkToFit="0" wrapText="0"/>
    </xf>
    <xf borderId="8" fillId="9" fontId="4" numFmtId="0" xfId="0" applyAlignment="1" applyBorder="1" applyFont="1">
      <alignment shrinkToFit="0" wrapText="0"/>
    </xf>
    <xf borderId="4" fillId="9" fontId="6" numFmtId="0" xfId="0" applyAlignment="1" applyBorder="1" applyFont="1">
      <alignment shrinkToFit="0" wrapText="0"/>
    </xf>
    <xf borderId="4" fillId="0" fontId="0" numFmtId="0" xfId="0" applyAlignment="1" applyBorder="1" applyFont="1">
      <alignment shrinkToFit="0" wrapText="0"/>
    </xf>
    <xf borderId="2" fillId="7" fontId="4" numFmtId="1" xfId="0" applyAlignment="1" applyBorder="1" applyFont="1" applyNumberFormat="1">
      <alignment shrinkToFit="0" wrapText="0"/>
    </xf>
    <xf borderId="15" fillId="9" fontId="4" numFmtId="0" xfId="0" applyAlignment="1" applyBorder="1" applyFont="1">
      <alignment shrinkToFit="0" wrapText="0"/>
    </xf>
    <xf borderId="2" fillId="7" fontId="4" numFmtId="0" xfId="0" applyAlignment="1" applyBorder="1" applyFont="1">
      <alignment shrinkToFit="0" wrapText="0"/>
    </xf>
    <xf borderId="0" fillId="7" fontId="4" numFmtId="0" xfId="0" applyAlignment="1" applyFont="1">
      <alignment shrinkToFit="0" wrapText="0"/>
    </xf>
    <xf borderId="9" fillId="7" fontId="0" numFmtId="0" xfId="0" applyAlignment="1" applyBorder="1" applyFont="1">
      <alignment shrinkToFit="0" wrapText="0"/>
    </xf>
    <xf borderId="3" fillId="7" fontId="4" numFmtId="0" xfId="0" applyAlignment="1" applyBorder="1" applyFont="1">
      <alignment shrinkToFit="0" wrapText="0"/>
    </xf>
    <xf borderId="15" fillId="10" fontId="0" numFmtId="0" xfId="0" applyAlignment="1" applyBorder="1" applyFont="1">
      <alignment shrinkToFit="0" wrapText="0"/>
    </xf>
    <xf borderId="9" fillId="10" fontId="0" numFmtId="0" xfId="0" applyAlignment="1" applyBorder="1" applyFont="1">
      <alignment shrinkToFit="0" wrapText="0"/>
    </xf>
    <xf borderId="2" fillId="9" fontId="4" numFmtId="1" xfId="0" applyAlignment="1" applyBorder="1" applyFont="1" applyNumberFormat="1">
      <alignment shrinkToFit="0" wrapText="0"/>
    </xf>
    <xf borderId="22" fillId="10" fontId="0" numFmtId="0" xfId="0" applyAlignment="1" applyBorder="1" applyFont="1">
      <alignment shrinkToFit="0" wrapText="0"/>
    </xf>
    <xf borderId="14" fillId="9" fontId="0" numFmtId="0" xfId="0" applyAlignment="1" applyBorder="1" applyFont="1">
      <alignment shrinkToFit="0" wrapText="0"/>
    </xf>
    <xf borderId="1" fillId="7" fontId="0" numFmtId="16" xfId="0" applyAlignment="1" applyBorder="1" applyFont="1" applyNumberFormat="1">
      <alignment horizontal="center" shrinkToFit="0" wrapText="0"/>
    </xf>
    <xf borderId="1" fillId="0" fontId="4" numFmtId="0" xfId="0" applyAlignment="1" applyBorder="1" applyFont="1">
      <alignment horizontal="center" shrinkToFit="0" wrapText="0"/>
    </xf>
    <xf borderId="3" fillId="7" fontId="0" numFmtId="0" xfId="0" applyAlignment="1" applyBorder="1" applyFont="1">
      <alignment horizontal="left" shrinkToFit="0" wrapText="0"/>
    </xf>
    <xf borderId="6" fillId="7" fontId="40" numFmtId="0" xfId="0" applyAlignment="1" applyBorder="1" applyFont="1">
      <alignment horizontal="left" shrinkToFit="0" wrapText="0"/>
    </xf>
    <xf borderId="11" fillId="7" fontId="0" numFmtId="0" xfId="0" applyAlignment="1" applyBorder="1" applyFont="1">
      <alignment shrinkToFit="0" wrapText="0"/>
    </xf>
    <xf borderId="12" fillId="7" fontId="0" numFmtId="0" xfId="0" applyAlignment="1" applyBorder="1" applyFont="1">
      <alignment horizontal="left" shrinkToFit="0" wrapText="0"/>
    </xf>
    <xf borderId="7" fillId="0" fontId="0" numFmtId="0" xfId="0" applyAlignment="1" applyBorder="1" applyFont="1">
      <alignment shrinkToFit="0" wrapText="1"/>
    </xf>
    <xf borderId="4" fillId="0" fontId="0" numFmtId="0" xfId="0" applyAlignment="1" applyBorder="1" applyFont="1">
      <alignment shrinkToFit="0" wrapText="1"/>
    </xf>
    <xf borderId="21" fillId="7" fontId="0" numFmtId="0" xfId="0" applyAlignment="1" applyBorder="1" applyFont="1">
      <alignment horizontal="left" shrinkToFit="0" wrapText="1"/>
    </xf>
    <xf borderId="21" fillId="7" fontId="0" numFmtId="0" xfId="0" applyAlignment="1" applyBorder="1" applyFont="1">
      <alignment shrinkToFit="0" wrapText="0"/>
    </xf>
    <xf borderId="17" fillId="7" fontId="0" numFmtId="0" xfId="0" applyAlignment="1" applyBorder="1" applyFont="1">
      <alignment shrinkToFit="0" wrapText="0"/>
    </xf>
    <xf borderId="19" fillId="0" fontId="0" numFmtId="0" xfId="0" applyAlignment="1" applyBorder="1" applyFont="1">
      <alignment horizontal="left" shrinkToFit="0" wrapText="0"/>
    </xf>
    <xf borderId="1" fillId="7" fontId="4" numFmtId="1" xfId="0" applyAlignment="1" applyBorder="1" applyFont="1" applyNumberFormat="1">
      <alignment horizontal="center" shrinkToFit="0" wrapText="1"/>
    </xf>
    <xf borderId="1" fillId="9" fontId="4" numFmtId="0" xfId="0" applyAlignment="1" applyBorder="1" applyFont="1">
      <alignment horizontal="left" shrinkToFit="0" wrapText="0"/>
    </xf>
    <xf borderId="1" fillId="0" fontId="4" numFmtId="1" xfId="0" applyAlignment="1" applyBorder="1" applyFont="1" applyNumberFormat="1">
      <alignment horizontal="center" shrinkToFit="0" wrapText="0"/>
    </xf>
    <xf borderId="21" fillId="7" fontId="0" numFmtId="0" xfId="0" applyAlignment="1" applyBorder="1" applyFont="1">
      <alignment horizontal="left" shrinkToFit="0" wrapText="0"/>
    </xf>
    <xf borderId="19" fillId="7" fontId="0" numFmtId="0" xfId="0" applyAlignment="1" applyBorder="1" applyFont="1">
      <alignment horizontal="left" shrinkToFit="0" wrapText="0"/>
    </xf>
    <xf borderId="14" fillId="7" fontId="3" numFmtId="0" xfId="0" applyAlignment="1" applyBorder="1" applyFont="1">
      <alignment shrinkToFit="0" wrapText="0"/>
    </xf>
    <xf borderId="14" fillId="7" fontId="4" numFmtId="0" xfId="0" applyAlignment="1" applyBorder="1" applyFont="1">
      <alignment shrinkToFit="0" wrapText="0"/>
    </xf>
    <xf borderId="23" fillId="7" fontId="4" numFmtId="164" xfId="0" applyAlignment="1" applyBorder="1" applyFont="1" applyNumberFormat="1">
      <alignment horizontal="center" shrinkToFit="0" wrapText="0"/>
    </xf>
    <xf borderId="14" fillId="7" fontId="4" numFmtId="1" xfId="0" applyAlignment="1" applyBorder="1" applyFont="1" applyNumberFormat="1">
      <alignment horizontal="center" shrinkToFit="0" wrapText="0"/>
    </xf>
    <xf borderId="14" fillId="7" fontId="4" numFmtId="0" xfId="0" applyAlignment="1" applyBorder="1" applyFont="1">
      <alignment horizontal="left" shrinkToFit="0" wrapText="0"/>
    </xf>
    <xf borderId="14" fillId="7" fontId="4" numFmtId="166" xfId="0" applyAlignment="1" applyBorder="1" applyFont="1" applyNumberFormat="1">
      <alignment horizontal="center" shrinkToFit="0" wrapText="0"/>
    </xf>
    <xf borderId="14" fillId="7" fontId="41" numFmtId="0" xfId="0" applyAlignment="1" applyBorder="1" applyFont="1">
      <alignment shrinkToFit="0" wrapText="0"/>
    </xf>
    <xf borderId="14" fillId="7" fontId="4" numFmtId="1" xfId="0" applyAlignment="1" applyBorder="1" applyFont="1" applyNumberFormat="1">
      <alignment shrinkToFit="0" wrapText="0"/>
    </xf>
    <xf borderId="14" fillId="7" fontId="4" numFmtId="0" xfId="0" applyAlignment="1" applyBorder="1" applyFont="1">
      <alignment shrinkToFit="0" wrapText="1"/>
    </xf>
    <xf borderId="14" fillId="9" fontId="4" numFmtId="0" xfId="0" applyAlignment="1" applyBorder="1" applyFont="1">
      <alignment shrinkToFit="0" wrapText="0"/>
    </xf>
    <xf borderId="14" fillId="9" fontId="4" numFmtId="1" xfId="0" applyAlignment="1" applyBorder="1" applyFont="1" applyNumberFormat="1">
      <alignment shrinkToFit="0" wrapText="0"/>
    </xf>
    <xf borderId="14" fillId="10" fontId="4" numFmtId="0" xfId="0" applyAlignment="1" applyBorder="1" applyFont="1">
      <alignment shrinkToFit="0" wrapText="0"/>
    </xf>
    <xf borderId="22" fillId="10" fontId="4" numFmtId="0" xfId="0" applyAlignment="1" applyBorder="1" applyFont="1">
      <alignment shrinkToFit="0" wrapText="0"/>
    </xf>
    <xf borderId="14" fillId="9" fontId="6" numFmtId="0" xfId="0" applyAlignment="1" applyBorder="1" applyFont="1">
      <alignment shrinkToFit="0" wrapText="0"/>
    </xf>
    <xf borderId="0" fillId="7" fontId="42" numFmtId="0" xfId="0" applyAlignment="1" applyFont="1">
      <alignment shrinkToFit="0" wrapText="0"/>
    </xf>
    <xf borderId="0" fillId="10" fontId="0" numFmtId="1" xfId="0" applyAlignment="1" applyFont="1" applyNumberFormat="1">
      <alignment shrinkToFit="0" wrapText="0"/>
    </xf>
    <xf borderId="8" fillId="0" fontId="0" numFmtId="0" xfId="0" applyAlignment="1" applyBorder="1" applyFont="1">
      <alignment shrinkToFit="0" wrapText="0"/>
    </xf>
    <xf borderId="10" fillId="0" fontId="0" numFmtId="0" xfId="0" applyAlignment="1" applyBorder="1" applyFont="1">
      <alignment horizontal="left" shrinkToFit="0" wrapText="0"/>
    </xf>
    <xf borderId="1" fillId="10" fontId="4" numFmtId="0" xfId="0" applyAlignment="1" applyBorder="1" applyFont="1">
      <alignment shrinkToFit="0" wrapText="1"/>
    </xf>
    <xf borderId="1" fillId="0" fontId="43" numFmtId="0" xfId="0" applyAlignment="1" applyBorder="1" applyFont="1">
      <alignment shrinkToFit="0" wrapText="1"/>
    </xf>
    <xf borderId="12" fillId="7" fontId="0" numFmtId="0" xfId="0" applyAlignment="1" applyBorder="1" applyFont="1">
      <alignment shrinkToFit="0" wrapText="1"/>
    </xf>
    <xf borderId="1" fillId="10" fontId="0" numFmtId="0" xfId="0" applyAlignment="1" applyBorder="1" applyFont="1">
      <alignment horizontal="right" shrinkToFit="0" wrapText="0"/>
    </xf>
    <xf borderId="12" fillId="7" fontId="0" numFmtId="0" xfId="0" applyAlignment="1" applyBorder="1" applyFont="1">
      <alignment shrinkToFit="0" wrapText="0"/>
    </xf>
    <xf borderId="12" fillId="7" fontId="0" numFmtId="0" xfId="0" applyAlignment="1" applyBorder="1" applyFont="1">
      <alignment horizontal="center" shrinkToFit="0" wrapText="0"/>
    </xf>
    <xf borderId="12" fillId="7" fontId="44" numFmtId="0" xfId="0" applyAlignment="1" applyBorder="1" applyFont="1">
      <alignment shrinkToFit="0" wrapText="0"/>
    </xf>
    <xf borderId="12" fillId="7" fontId="0" numFmtId="1" xfId="0" applyAlignment="1" applyBorder="1" applyFont="1" applyNumberFormat="1">
      <alignment shrinkToFit="0" wrapText="0"/>
    </xf>
    <xf borderId="12" fillId="9" fontId="0" numFmtId="0" xfId="0" applyAlignment="1" applyBorder="1" applyFont="1">
      <alignment shrinkToFit="0" wrapText="0"/>
    </xf>
    <xf borderId="12" fillId="9" fontId="0" numFmtId="1" xfId="0" applyAlignment="1" applyBorder="1" applyFont="1" applyNumberFormat="1">
      <alignment shrinkToFit="0" wrapText="0"/>
    </xf>
    <xf borderId="12" fillId="10" fontId="0" numFmtId="0" xfId="0" applyAlignment="1" applyBorder="1" applyFont="1">
      <alignment shrinkToFit="0" wrapText="0"/>
    </xf>
    <xf borderId="12" fillId="10" fontId="0" numFmtId="1" xfId="0" applyAlignment="1" applyBorder="1" applyFont="1" applyNumberFormat="1">
      <alignment shrinkToFit="0" wrapText="0"/>
    </xf>
    <xf borderId="12" fillId="0" fontId="0" numFmtId="0" xfId="0" applyAlignment="1" applyBorder="1" applyFont="1">
      <alignment shrinkToFit="0" wrapText="0"/>
    </xf>
    <xf borderId="24" fillId="0" fontId="0" numFmtId="0" xfId="0" applyAlignment="1" applyBorder="1" applyFont="1">
      <alignment shrinkToFit="0" wrapText="0"/>
    </xf>
    <xf borderId="15" fillId="10" fontId="4" numFmtId="0" xfId="0" applyAlignment="1" applyBorder="1" applyFont="1">
      <alignment shrinkToFit="0" wrapText="0"/>
    </xf>
    <xf borderId="16" fillId="7" fontId="0" numFmtId="0" xfId="0" applyAlignment="1" applyBorder="1" applyFont="1">
      <alignment horizontal="left" shrinkToFit="0" wrapText="0"/>
    </xf>
    <xf borderId="23" fillId="7" fontId="0" numFmtId="0" xfId="0" applyAlignment="1" applyBorder="1" applyFont="1">
      <alignment shrinkToFit="0" wrapText="0"/>
    </xf>
    <xf borderId="21" fillId="7" fontId="0" numFmtId="0" xfId="0" applyAlignment="1" applyBorder="1" applyFont="1">
      <alignment shrinkToFit="0" wrapText="1"/>
    </xf>
    <xf borderId="3" fillId="7" fontId="0" numFmtId="0" xfId="0" applyAlignment="1" applyBorder="1" applyFont="1">
      <alignment shrinkToFit="0" wrapText="1"/>
    </xf>
    <xf borderId="4" fillId="9" fontId="0" numFmtId="0" xfId="0" applyAlignment="1" applyBorder="1" applyFont="1">
      <alignment horizontal="left" shrinkToFit="0" wrapText="0"/>
    </xf>
    <xf borderId="13" fillId="10" fontId="0" numFmtId="0" xfId="0" applyAlignment="1" applyBorder="1" applyFont="1">
      <alignment shrinkToFit="0" wrapText="0"/>
    </xf>
    <xf borderId="1" fillId="7" fontId="0" numFmtId="168" xfId="0" applyAlignment="1" applyBorder="1" applyFont="1" applyNumberFormat="1">
      <alignment shrinkToFit="0" wrapText="1"/>
    </xf>
    <xf borderId="1" fillId="7" fontId="0" numFmtId="0" xfId="0" applyAlignment="1" applyBorder="1" applyFont="1">
      <alignment horizontal="center" shrinkToFit="0" wrapText="1"/>
    </xf>
    <xf borderId="1" fillId="7" fontId="0" numFmtId="164" xfId="0" applyAlignment="1" applyBorder="1" applyFont="1" applyNumberFormat="1">
      <alignment horizontal="center" shrinkToFit="0" wrapText="1"/>
    </xf>
    <xf borderId="1" fillId="7" fontId="45" numFmtId="0" xfId="0" applyAlignment="1" applyBorder="1" applyFont="1">
      <alignment shrinkToFit="0" wrapText="1"/>
    </xf>
    <xf borderId="1" fillId="7" fontId="0" numFmtId="1" xfId="0" applyAlignment="1" applyBorder="1" applyFont="1" applyNumberFormat="1">
      <alignment shrinkToFit="0" wrapText="1"/>
    </xf>
    <xf borderId="5" fillId="7" fontId="0" numFmtId="0" xfId="0" applyAlignment="1" applyBorder="1" applyFont="1">
      <alignment shrinkToFit="0" wrapText="1"/>
    </xf>
    <xf borderId="5" fillId="9" fontId="0" numFmtId="0" xfId="0" applyAlignment="1" applyBorder="1" applyFont="1">
      <alignment shrinkToFit="0" wrapText="1"/>
    </xf>
    <xf borderId="1" fillId="9" fontId="0" numFmtId="1" xfId="0" applyAlignment="1" applyBorder="1" applyFont="1" applyNumberFormat="1">
      <alignment shrinkToFit="0" wrapText="1"/>
    </xf>
    <xf borderId="1" fillId="9" fontId="0" numFmtId="168" xfId="0" applyAlignment="1" applyBorder="1" applyFont="1" applyNumberFormat="1">
      <alignment horizontal="left" shrinkToFit="0" wrapText="1"/>
    </xf>
    <xf borderId="1" fillId="9" fontId="0" numFmtId="0" xfId="0" applyAlignment="1" applyBorder="1" applyFont="1">
      <alignment shrinkToFit="0" wrapText="1"/>
    </xf>
    <xf borderId="7" fillId="9" fontId="0" numFmtId="0" xfId="0" applyAlignment="1" applyBorder="1" applyFont="1">
      <alignment shrinkToFit="0" wrapText="1"/>
    </xf>
    <xf borderId="2" fillId="9" fontId="0" numFmtId="0" xfId="0" applyAlignment="1" applyBorder="1" applyFont="1">
      <alignment shrinkToFit="0" wrapText="1"/>
    </xf>
    <xf borderId="16" fillId="0" fontId="0" numFmtId="0" xfId="0" applyAlignment="1" applyBorder="1" applyFont="1">
      <alignment shrinkToFit="0" wrapText="0"/>
    </xf>
    <xf borderId="1" fillId="7" fontId="3" numFmtId="0" xfId="0" applyAlignment="1" applyBorder="1" applyFont="1">
      <alignment shrinkToFit="0" wrapText="1"/>
    </xf>
    <xf borderId="1" fillId="7" fontId="4" numFmtId="168" xfId="0" applyAlignment="1" applyBorder="1" applyFont="1" applyNumberFormat="1">
      <alignment shrinkToFit="0" wrapText="1"/>
    </xf>
    <xf borderId="1" fillId="7" fontId="4" numFmtId="0" xfId="0" applyAlignment="1" applyBorder="1" applyFont="1">
      <alignment horizontal="center" shrinkToFit="0" wrapText="1"/>
    </xf>
    <xf borderId="1" fillId="0" fontId="4" numFmtId="164" xfId="0" applyAlignment="1" applyBorder="1" applyFont="1" applyNumberFormat="1">
      <alignment horizontal="center" shrinkToFit="0" wrapText="1"/>
    </xf>
    <xf borderId="1" fillId="7" fontId="4" numFmtId="0" xfId="0" applyAlignment="1" applyBorder="1" applyFont="1">
      <alignment horizontal="left" shrinkToFit="0" wrapText="1"/>
    </xf>
    <xf borderId="1" fillId="7" fontId="46" numFmtId="0" xfId="0" applyAlignment="1" applyBorder="1" applyFont="1">
      <alignment shrinkToFit="0" wrapText="1"/>
    </xf>
    <xf borderId="1" fillId="7" fontId="4" numFmtId="1" xfId="0" applyAlignment="1" applyBorder="1" applyFont="1" applyNumberFormat="1">
      <alignment shrinkToFit="0" wrapText="1"/>
    </xf>
    <xf borderId="1" fillId="9" fontId="4" numFmtId="0" xfId="0" applyAlignment="1" applyBorder="1" applyFont="1">
      <alignment shrinkToFit="0" wrapText="1"/>
    </xf>
    <xf borderId="1" fillId="9" fontId="4" numFmtId="1" xfId="0" applyAlignment="1" applyBorder="1" applyFont="1" applyNumberFormat="1">
      <alignment shrinkToFit="0" wrapText="1"/>
    </xf>
    <xf borderId="1" fillId="9" fontId="4" numFmtId="168" xfId="0" applyAlignment="1" applyBorder="1" applyFont="1" applyNumberFormat="1">
      <alignment horizontal="left" shrinkToFit="0" wrapText="1"/>
    </xf>
    <xf borderId="1" fillId="7" fontId="47" numFmtId="0" xfId="0" applyAlignment="1" applyBorder="1" applyFont="1">
      <alignment shrinkToFit="0" vertical="bottom" wrapText="0"/>
    </xf>
    <xf borderId="1" fillId="7" fontId="48" numFmtId="0" xfId="0" applyAlignment="1" applyBorder="1" applyFont="1">
      <alignment shrinkToFit="0" vertical="bottom" wrapText="0"/>
    </xf>
    <xf borderId="1" fillId="7" fontId="48" numFmtId="0" xfId="0" applyAlignment="1" applyBorder="1" applyFont="1">
      <alignment horizontal="center" shrinkToFit="0" vertical="bottom" wrapText="0"/>
    </xf>
    <xf borderId="1" fillId="7" fontId="48" numFmtId="164" xfId="0" applyAlignment="1" applyBorder="1" applyFont="1" applyNumberFormat="1">
      <alignment horizontal="center" shrinkToFit="0" vertical="bottom" wrapText="0"/>
    </xf>
    <xf borderId="1" fillId="7" fontId="48" numFmtId="1" xfId="0" applyAlignment="1" applyBorder="1" applyFont="1" applyNumberFormat="1">
      <alignment horizontal="center" shrinkToFit="0" vertical="bottom" wrapText="0"/>
    </xf>
    <xf borderId="1" fillId="7" fontId="48" numFmtId="0" xfId="0" applyAlignment="1" applyBorder="1" applyFont="1">
      <alignment shrinkToFit="0" vertical="bottom" wrapText="1"/>
    </xf>
    <xf borderId="1" fillId="7" fontId="48" numFmtId="0" xfId="0" applyAlignment="1" applyBorder="1" applyFont="1">
      <alignment horizontal="right" shrinkToFit="0" vertical="bottom" wrapText="0"/>
    </xf>
    <xf borderId="1" fillId="7" fontId="48" numFmtId="166" xfId="0" applyAlignment="1" applyBorder="1" applyFont="1" applyNumberFormat="1">
      <alignment shrinkToFit="0" vertical="bottom" wrapText="1"/>
    </xf>
    <xf borderId="1" fillId="7" fontId="48" numFmtId="166" xfId="0" applyAlignment="1" applyBorder="1" applyFont="1" applyNumberFormat="1">
      <alignment horizontal="center" shrinkToFit="0" vertical="bottom" wrapText="0"/>
    </xf>
    <xf borderId="1" fillId="7" fontId="49" numFmtId="1" xfId="0" applyAlignment="1" applyBorder="1" applyFont="1" applyNumberFormat="1">
      <alignment shrinkToFit="0" vertical="bottom" wrapText="0"/>
    </xf>
    <xf borderId="1" fillId="7" fontId="48" numFmtId="1" xfId="0" applyAlignment="1" applyBorder="1" applyFont="1" applyNumberFormat="1">
      <alignment horizontal="right" shrinkToFit="0" vertical="bottom" wrapText="0"/>
    </xf>
    <xf borderId="1" fillId="7" fontId="48" numFmtId="0" xfId="0" applyAlignment="1" applyBorder="1" applyFont="1">
      <alignment shrinkToFit="0" vertical="bottom" wrapText="1"/>
    </xf>
    <xf borderId="1" fillId="9" fontId="48" numFmtId="0" xfId="0" applyAlignment="1" applyBorder="1" applyFont="1">
      <alignment shrinkToFit="0" vertical="bottom" wrapText="0"/>
    </xf>
    <xf borderId="1" fillId="9" fontId="48" numFmtId="1" xfId="0" applyAlignment="1" applyBorder="1" applyFont="1" applyNumberFormat="1">
      <alignment horizontal="right" shrinkToFit="0" vertical="bottom" wrapText="0"/>
    </xf>
    <xf borderId="1" fillId="9" fontId="48" numFmtId="1" xfId="0" applyAlignment="1" applyBorder="1" applyFont="1" applyNumberFormat="1">
      <alignment shrinkToFit="0" vertical="bottom" wrapText="0"/>
    </xf>
    <xf borderId="1" fillId="10" fontId="48" numFmtId="0" xfId="0" applyAlignment="1" applyBorder="1" applyFont="1">
      <alignment shrinkToFit="0" vertical="bottom" wrapText="0"/>
    </xf>
    <xf borderId="1" fillId="10" fontId="48" numFmtId="1" xfId="0" applyAlignment="1" applyBorder="1" applyFont="1" applyNumberFormat="1">
      <alignment horizontal="right" shrinkToFit="0" vertical="bottom" wrapText="0"/>
    </xf>
    <xf borderId="1" fillId="10" fontId="48" numFmtId="1" xfId="0" applyAlignment="1" applyBorder="1" applyFont="1" applyNumberFormat="1">
      <alignment shrinkToFit="0" vertical="bottom" wrapText="0"/>
    </xf>
    <xf borderId="1" fillId="10" fontId="48" numFmtId="0" xfId="0" applyAlignment="1" applyBorder="1" applyFont="1">
      <alignment shrinkToFit="0" vertical="bottom" wrapText="1"/>
    </xf>
    <xf borderId="1" fillId="9" fontId="48" numFmtId="0" xfId="0" applyAlignment="1" applyBorder="1" applyFont="1">
      <alignment shrinkToFit="0" vertical="bottom" wrapText="1"/>
    </xf>
    <xf borderId="3" fillId="9" fontId="48" numFmtId="0" xfId="0" applyAlignment="1" applyBorder="1" applyFont="1">
      <alignment shrinkToFit="0" vertical="bottom" wrapText="1"/>
    </xf>
    <xf borderId="2" fillId="7" fontId="48" numFmtId="0" xfId="0" applyAlignment="1" applyBorder="1" applyFont="1">
      <alignment shrinkToFit="0" vertical="bottom" wrapText="1"/>
    </xf>
    <xf borderId="0" fillId="0" fontId="48" numFmtId="0" xfId="0" applyAlignment="1" applyFont="1">
      <alignment shrinkToFit="0" vertical="bottom" wrapText="1"/>
    </xf>
    <xf borderId="1" fillId="7" fontId="0" numFmtId="1" xfId="0" applyAlignment="1" applyBorder="1" applyFont="1" applyNumberFormat="1">
      <alignment horizontal="center" shrinkToFit="0" wrapText="1"/>
    </xf>
    <xf borderId="1" fillId="7" fontId="50" numFmtId="0" xfId="0" applyAlignment="1" applyBorder="1" applyFont="1">
      <alignment shrinkToFit="0" wrapText="1"/>
    </xf>
    <xf borderId="2" fillId="10" fontId="0" numFmtId="0" xfId="0" applyAlignment="1" applyBorder="1" applyFont="1">
      <alignment shrinkToFit="0" wrapText="1"/>
    </xf>
    <xf borderId="10" fillId="10" fontId="0" numFmtId="0" xfId="0" applyAlignment="1" applyBorder="1" applyFont="1">
      <alignment shrinkToFit="0" wrapText="1"/>
    </xf>
    <xf borderId="1" fillId="0" fontId="4" numFmtId="1" xfId="0" applyAlignment="1" applyBorder="1" applyFont="1" applyNumberFormat="1">
      <alignment horizontal="center" shrinkToFit="0" wrapText="1"/>
    </xf>
    <xf borderId="16" fillId="10" fontId="0" numFmtId="0" xfId="0" applyAlignment="1" applyBorder="1" applyFont="1">
      <alignment shrinkToFit="0" wrapText="0"/>
    </xf>
    <xf borderId="7" fillId="10" fontId="4" numFmtId="0" xfId="0" applyAlignment="1" applyBorder="1" applyFont="1">
      <alignment shrinkToFit="0" wrapText="0"/>
    </xf>
    <xf borderId="9" fillId="7" fontId="4" numFmtId="0" xfId="0" applyAlignment="1" applyBorder="1" applyFont="1">
      <alignment shrinkToFit="0" wrapText="0"/>
    </xf>
    <xf borderId="1" fillId="7" fontId="51" numFmtId="0" xfId="0" applyAlignment="1" applyBorder="1" applyFont="1">
      <alignment shrinkToFit="0" wrapText="0"/>
    </xf>
    <xf borderId="1" fillId="7" fontId="0" numFmtId="0" xfId="0" applyAlignment="1" applyBorder="1" applyFont="1">
      <alignment horizontal="left" readingOrder="1" shrinkToFit="0" wrapText="0"/>
    </xf>
    <xf borderId="1" fillId="9" fontId="0" numFmtId="0" xfId="0" applyAlignment="1" applyBorder="1" applyFont="1">
      <alignment horizontal="left" readingOrder="1" shrinkToFit="0" wrapText="0"/>
    </xf>
    <xf borderId="1" fillId="9" fontId="0" numFmtId="0" xfId="0" applyAlignment="1" applyBorder="1" applyFont="1">
      <alignment horizontal="right" shrinkToFit="0" wrapText="0"/>
    </xf>
    <xf borderId="1" fillId="10" fontId="0" numFmtId="0" xfId="0" applyAlignment="1" applyBorder="1" applyFont="1">
      <alignment horizontal="left" readingOrder="1" shrinkToFit="0" wrapText="0"/>
    </xf>
    <xf borderId="21" fillId="9" fontId="4" numFmtId="0" xfId="0" applyAlignment="1" applyBorder="1" applyFont="1">
      <alignment shrinkToFit="0" wrapText="0"/>
    </xf>
    <xf borderId="11" fillId="7" fontId="4" numFmtId="0" xfId="0" applyAlignment="1" applyBorder="1" applyFont="1">
      <alignment shrinkToFit="0" wrapText="1"/>
    </xf>
    <xf borderId="17" fillId="9" fontId="4" numFmtId="0" xfId="0" applyAlignment="1" applyBorder="1" applyFont="1">
      <alignment shrinkToFit="0" wrapText="0"/>
    </xf>
    <xf borderId="25" fillId="7" fontId="0" numFmtId="164" xfId="0" applyAlignment="1" applyBorder="1" applyFont="1" applyNumberFormat="1">
      <alignment horizontal="center" shrinkToFit="0" wrapText="0"/>
    </xf>
    <xf borderId="5" fillId="10" fontId="0" numFmtId="0" xfId="0" applyAlignment="1" applyBorder="1" applyFont="1">
      <alignment shrinkToFit="0" wrapText="0"/>
    </xf>
    <xf borderId="19" fillId="7" fontId="0" numFmtId="0" xfId="0" applyAlignment="1" applyBorder="1" applyFont="1">
      <alignment shrinkToFit="0" wrapText="1"/>
    </xf>
    <xf borderId="10" fillId="10" fontId="0" numFmtId="1" xfId="0" applyAlignment="1" applyBorder="1" applyFont="1" applyNumberFormat="1">
      <alignment shrinkToFit="0" wrapText="0"/>
    </xf>
    <xf borderId="1" fillId="9" fontId="0" numFmtId="1" xfId="0" applyAlignment="1" applyBorder="1" applyFont="1" applyNumberFormat="1">
      <alignment horizontal="right" shrinkToFit="0" wrapText="0"/>
    </xf>
    <xf borderId="26" fillId="7" fontId="4" numFmtId="0" xfId="0" applyAlignment="1" applyBorder="1" applyFont="1">
      <alignment shrinkToFit="0" wrapText="1"/>
    </xf>
    <xf borderId="4" fillId="9" fontId="4" numFmtId="1" xfId="0" applyAlignment="1" applyBorder="1" applyFont="1" applyNumberFormat="1">
      <alignment shrinkToFit="0" wrapText="0"/>
    </xf>
    <xf borderId="4" fillId="10" fontId="4" numFmtId="1" xfId="0" applyAlignment="1" applyBorder="1" applyFont="1" applyNumberFormat="1">
      <alignment shrinkToFit="0" wrapText="0"/>
    </xf>
    <xf borderId="10" fillId="10" fontId="4" numFmtId="1" xfId="0" applyAlignment="1" applyBorder="1" applyFont="1" applyNumberFormat="1">
      <alignment shrinkToFit="0" wrapText="0"/>
    </xf>
    <xf borderId="13" fillId="10" fontId="4" numFmtId="0" xfId="0" applyAlignment="1" applyBorder="1" applyFont="1">
      <alignment shrinkToFit="0" wrapText="0"/>
    </xf>
    <xf borderId="8" fillId="10" fontId="0" numFmtId="1" xfId="0" applyAlignment="1" applyBorder="1" applyFont="1" applyNumberFormat="1">
      <alignment shrinkToFit="0" wrapText="0"/>
    </xf>
    <xf borderId="8" fillId="9" fontId="0" numFmtId="1" xfId="0" applyAlignment="1" applyBorder="1" applyFont="1" applyNumberFormat="1">
      <alignment shrinkToFit="0" wrapText="0"/>
    </xf>
    <xf borderId="1" fillId="0" fontId="0" numFmtId="164" xfId="0" applyAlignment="1" applyBorder="1" applyFont="1" applyNumberFormat="1">
      <alignment horizontal="center" shrinkToFit="0" wrapText="0"/>
    </xf>
    <xf borderId="1" fillId="0" fontId="0" numFmtId="1" xfId="0" applyAlignment="1" applyBorder="1" applyFont="1" applyNumberFormat="1">
      <alignment horizontal="center" shrinkToFit="0" wrapText="0"/>
    </xf>
    <xf borderId="0" fillId="10" fontId="4" numFmtId="0" xfId="0" applyAlignment="1" applyFont="1">
      <alignment shrinkToFit="0" wrapText="0"/>
    </xf>
    <xf borderId="0" fillId="7" fontId="28" numFmtId="1" xfId="0" applyAlignment="1" applyFont="1" applyNumberFormat="1">
      <alignment readingOrder="0" shrinkToFit="0" wrapText="1"/>
    </xf>
    <xf borderId="1" fillId="7" fontId="3" numFmtId="0" xfId="0" applyAlignment="1" applyBorder="1" applyFont="1">
      <alignment shrinkToFit="0" wrapText="0"/>
    </xf>
    <xf borderId="1" fillId="7" fontId="52" numFmtId="0" xfId="0" applyAlignment="1" applyBorder="1" applyFont="1">
      <alignment readingOrder="0" shrinkToFit="0" wrapText="1"/>
    </xf>
    <xf borderId="1" fillId="0" fontId="53" numFmtId="0" xfId="0" applyAlignment="1" applyBorder="1" applyFont="1">
      <alignment readingOrder="0" shrinkToFit="0" wrapText="1"/>
    </xf>
    <xf borderId="0" fillId="7" fontId="0" numFmtId="0" xfId="0" applyAlignment="1" applyFont="1">
      <alignment horizontal="left" readingOrder="0" shrinkToFit="0" wrapText="0"/>
    </xf>
    <xf borderId="1" fillId="13" fontId="54" numFmtId="0" xfId="0" applyAlignment="1" applyBorder="1" applyFill="1" applyFont="1">
      <alignment readingOrder="0" shrinkToFit="0" wrapText="0"/>
    </xf>
    <xf borderId="1" fillId="13" fontId="55" numFmtId="0" xfId="0" applyAlignment="1" applyBorder="1" applyFont="1">
      <alignment readingOrder="0" shrinkToFit="0" wrapText="0"/>
    </xf>
    <xf borderId="1" fillId="13" fontId="56" numFmtId="0" xfId="0" applyAlignment="1" applyBorder="1" applyFont="1">
      <alignment shrinkToFit="0" wrapText="1"/>
    </xf>
    <xf borderId="1" fillId="13" fontId="57" numFmtId="0" xfId="0" applyAlignment="1" applyBorder="1" applyFont="1">
      <alignment readingOrder="0" shrinkToFit="0" wrapText="1"/>
    </xf>
    <xf borderId="0" fillId="0" fontId="0" numFmtId="166" xfId="0" applyAlignment="1" applyFont="1" applyNumberFormat="1">
      <alignment horizontal="center" shrinkToFit="0" wrapText="1"/>
    </xf>
    <xf borderId="0" fillId="7" fontId="58" numFmtId="0" xfId="0" applyAlignment="1" applyFont="1">
      <alignment shrinkToFit="0" wrapText="0"/>
    </xf>
    <xf borderId="0" fillId="7" fontId="7" numFmtId="0" xfId="0" applyAlignment="1" applyFont="1">
      <alignment readingOrder="0" shrinkToFit="0" wrapText="0"/>
    </xf>
    <xf borderId="0" fillId="0" fontId="0" numFmtId="0" xfId="0" applyAlignment="1" applyFont="1">
      <alignment horizontal="center" shrinkToFit="0" wrapText="1"/>
    </xf>
    <xf borderId="1" fillId="7" fontId="20" numFmtId="0" xfId="0" applyAlignment="1" applyBorder="1" applyFont="1">
      <alignment horizontal="center" readingOrder="0" shrinkToFit="0" wrapText="1"/>
    </xf>
    <xf borderId="1" fillId="13" fontId="56" numFmtId="0" xfId="0" applyAlignment="1" applyBorder="1" applyFont="1">
      <alignment readingOrder="0" shrinkToFit="0" wrapText="0"/>
    </xf>
    <xf borderId="1" fillId="13" fontId="57" numFmtId="0" xfId="0" applyAlignment="1" applyBorder="1" applyFont="1">
      <alignment readingOrder="0" shrinkToFit="0" wrapText="0"/>
    </xf>
    <xf borderId="1" fillId="13" fontId="56" numFmtId="0" xfId="0" applyAlignment="1" applyBorder="1" applyFont="1">
      <alignment readingOrder="0" shrinkToFit="0" wrapText="1"/>
    </xf>
    <xf borderId="1" fillId="14" fontId="54" numFmtId="0" xfId="0" applyAlignment="1" applyBorder="1" applyFill="1" applyFont="1">
      <alignment readingOrder="0" shrinkToFit="0" wrapText="0"/>
    </xf>
    <xf borderId="1" fillId="14" fontId="55" numFmtId="0" xfId="0" applyAlignment="1" applyBorder="1" applyFont="1">
      <alignment readingOrder="0" shrinkToFit="0" wrapText="0"/>
    </xf>
    <xf borderId="0" fillId="0" fontId="8" numFmtId="169" xfId="0" applyAlignment="1" applyFont="1" applyNumberFormat="1">
      <alignment readingOrder="0" shrinkToFit="0" wrapText="1"/>
    </xf>
    <xf borderId="0" fillId="0" fontId="8" numFmtId="14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aps.google.com/?q=5165+Sunburst+Dr.+Peachtree+Corners,+GA+30092&amp;entry=gmail&amp;source=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4.14"/>
    <col customWidth="1" min="2" max="2" width="12.43"/>
    <col customWidth="1" min="3" max="3" width="10.71"/>
    <col customWidth="1" min="4" max="4" width="8.0"/>
    <col customWidth="1" min="5" max="7" width="11.71"/>
    <col customWidth="1" min="8" max="8" width="23.43"/>
    <col customWidth="1" min="9" max="9" width="27.29"/>
    <col customWidth="1" min="10" max="10" width="19.0"/>
    <col customWidth="1" min="11" max="11" width="5.43"/>
    <col customWidth="1" min="12" max="12" width="6.43"/>
    <col customWidth="1" min="13" max="13" width="14.0"/>
    <col customWidth="1" min="14" max="14" width="13.43"/>
    <col customWidth="1" min="15" max="15" width="32.71"/>
    <col customWidth="1" min="16" max="16" width="8.14"/>
    <col customWidth="1" min="17" max="17" width="12.43"/>
    <col customWidth="1" hidden="1" min="18" max="18" width="8.43"/>
    <col customWidth="1" min="19" max="19" width="24.14"/>
    <col customWidth="1" min="20" max="20" width="13.29"/>
    <col customWidth="1" min="21" max="21" width="7.86"/>
    <col customWidth="1" min="22" max="22" width="10.86"/>
    <col customWidth="1" min="23" max="23" width="8.14"/>
    <col customWidth="1" hidden="1" min="24" max="24" width="17.43"/>
    <col customWidth="1" min="25" max="25" width="10.14"/>
    <col customWidth="1" min="26" max="26" width="8.14"/>
    <col customWidth="1" min="27" max="27" width="10.29"/>
    <col customWidth="1" min="28" max="28" width="8.14"/>
    <col customWidth="1" hidden="1" min="29" max="29" width="19.71"/>
    <col customWidth="1" min="30" max="30" width="9.86"/>
    <col customWidth="1" min="31" max="31" width="8.14"/>
    <col customWidth="1" min="32" max="32" width="10.29"/>
    <col customWidth="1" min="33" max="33" width="8.14"/>
    <col customWidth="1" hidden="1" min="34" max="34" width="19.0"/>
    <col customWidth="1" min="35" max="35" width="12.43"/>
    <col customWidth="1" min="36" max="36" width="8.14"/>
    <col customWidth="1" min="37" max="37" width="10.71"/>
    <col customWidth="1" min="38" max="38" width="8.14"/>
    <col customWidth="1" hidden="1" min="39" max="39" width="15.71"/>
    <col customWidth="1" min="40" max="41" width="8.14"/>
    <col customWidth="1" min="42" max="42" width="10.71"/>
    <col customWidth="1" min="43" max="43" width="8.14"/>
    <col customWidth="1" hidden="1" min="44" max="44" width="15.71"/>
    <col customWidth="1" min="45" max="46" width="8.14"/>
  </cols>
  <sheetData>
    <row r="1" ht="28.5" customHeight="1">
      <c r="A1" s="1"/>
      <c r="B1" s="1" t="s">
        <v>0</v>
      </c>
      <c r="C1" s="1" t="s">
        <v>1</v>
      </c>
      <c r="D1" s="1" t="s">
        <v>2</v>
      </c>
      <c r="E1" s="2" t="s">
        <v>3</v>
      </c>
      <c r="F1" s="3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4" t="s">
        <v>13</v>
      </c>
      <c r="P1" s="5" t="s">
        <v>14</v>
      </c>
      <c r="Q1" s="1" t="s">
        <v>15</v>
      </c>
      <c r="R1" s="1" t="s">
        <v>16</v>
      </c>
      <c r="S1" s="1" t="s">
        <v>17</v>
      </c>
      <c r="T1" s="6" t="s">
        <v>18</v>
      </c>
      <c r="U1" s="7" t="s">
        <v>19</v>
      </c>
      <c r="V1" s="7" t="s">
        <v>20</v>
      </c>
      <c r="W1" s="7" t="s">
        <v>21</v>
      </c>
      <c r="X1" s="6" t="s">
        <v>22</v>
      </c>
      <c r="Y1" s="8" t="s">
        <v>23</v>
      </c>
      <c r="Z1" s="9" t="s">
        <v>24</v>
      </c>
      <c r="AA1" s="9" t="s">
        <v>25</v>
      </c>
      <c r="AB1" s="9" t="s">
        <v>26</v>
      </c>
      <c r="AC1" s="8" t="s">
        <v>27</v>
      </c>
      <c r="AD1" s="10" t="s">
        <v>28</v>
      </c>
      <c r="AE1" s="11" t="s">
        <v>29</v>
      </c>
      <c r="AF1" s="11" t="s">
        <v>30</v>
      </c>
      <c r="AG1" s="11" t="s">
        <v>31</v>
      </c>
      <c r="AH1" s="10" t="s">
        <v>32</v>
      </c>
      <c r="AI1" s="12" t="s">
        <v>33</v>
      </c>
      <c r="AJ1" s="13" t="s">
        <v>34</v>
      </c>
      <c r="AK1" s="13" t="s">
        <v>35</v>
      </c>
      <c r="AL1" s="13" t="s">
        <v>36</v>
      </c>
      <c r="AM1" s="12" t="s">
        <v>37</v>
      </c>
      <c r="AN1" s="12" t="s">
        <v>38</v>
      </c>
      <c r="AO1" s="13" t="s">
        <v>39</v>
      </c>
      <c r="AP1" s="13" t="s">
        <v>40</v>
      </c>
      <c r="AQ1" s="13" t="s">
        <v>41</v>
      </c>
      <c r="AR1" s="12" t="s">
        <v>42</v>
      </c>
      <c r="AS1" s="14"/>
      <c r="AT1" s="15"/>
    </row>
    <row r="2">
      <c r="A2" s="16" t="s">
        <v>43</v>
      </c>
      <c r="B2" s="17" t="s">
        <v>44</v>
      </c>
      <c r="C2" s="17" t="s">
        <v>45</v>
      </c>
      <c r="D2" s="18">
        <v>2018.0</v>
      </c>
      <c r="E2" s="19">
        <v>43713.0</v>
      </c>
      <c r="F2" s="18" t="s">
        <v>46</v>
      </c>
      <c r="G2" s="18" t="s">
        <v>47</v>
      </c>
      <c r="H2" s="20" t="s">
        <v>48</v>
      </c>
      <c r="I2" s="21" t="s">
        <v>49</v>
      </c>
      <c r="J2" s="17" t="s">
        <v>50</v>
      </c>
      <c r="K2" s="17" t="s">
        <v>51</v>
      </c>
      <c r="L2" s="17">
        <v>30092.0</v>
      </c>
      <c r="M2" s="22"/>
      <c r="N2" s="23" t="s">
        <v>52</v>
      </c>
      <c r="O2" s="24" t="s">
        <v>53</v>
      </c>
      <c r="P2" s="17">
        <v>20.0</v>
      </c>
      <c r="Q2" s="17" t="s">
        <v>54</v>
      </c>
      <c r="R2" s="25"/>
      <c r="S2" s="17" t="s">
        <v>55</v>
      </c>
      <c r="T2" s="26" t="s">
        <v>56</v>
      </c>
      <c r="U2" s="26">
        <v>28.0</v>
      </c>
      <c r="V2" s="26" t="s">
        <v>57</v>
      </c>
      <c r="W2" s="26">
        <v>2012.0</v>
      </c>
      <c r="X2" s="27"/>
      <c r="Y2" s="28" t="s">
        <v>58</v>
      </c>
      <c r="Z2" s="28">
        <v>25.0</v>
      </c>
      <c r="AA2" s="28" t="s">
        <v>45</v>
      </c>
      <c r="AB2" s="28">
        <v>2014.0</v>
      </c>
      <c r="AC2" s="29"/>
      <c r="AD2" s="30" t="s">
        <v>59</v>
      </c>
      <c r="AE2" s="30">
        <v>11.0</v>
      </c>
      <c r="AF2" s="30" t="s">
        <v>60</v>
      </c>
      <c r="AG2" s="30">
        <v>2017.0</v>
      </c>
      <c r="AH2" s="27"/>
      <c r="AI2" s="29"/>
      <c r="AJ2" s="29"/>
      <c r="AK2" s="29"/>
      <c r="AL2" s="29"/>
      <c r="AM2" s="29"/>
      <c r="AN2" s="27"/>
      <c r="AO2" s="27"/>
      <c r="AP2" s="27"/>
      <c r="AQ2" s="27"/>
      <c r="AR2" s="31"/>
      <c r="AS2" s="32"/>
      <c r="AT2" s="33"/>
    </row>
    <row r="3">
      <c r="A3" s="34" t="s">
        <v>61</v>
      </c>
      <c r="B3" s="35" t="s">
        <v>62</v>
      </c>
      <c r="C3" s="35" t="s">
        <v>45</v>
      </c>
      <c r="D3" s="36">
        <v>2019.0</v>
      </c>
      <c r="E3" s="37">
        <v>43691.0</v>
      </c>
      <c r="F3" s="36"/>
      <c r="G3" s="38" t="s">
        <v>47</v>
      </c>
      <c r="H3" s="39" t="s">
        <v>63</v>
      </c>
      <c r="I3" s="40" t="s">
        <v>64</v>
      </c>
      <c r="J3" s="35" t="s">
        <v>50</v>
      </c>
      <c r="K3" s="35" t="s">
        <v>51</v>
      </c>
      <c r="L3" s="35">
        <v>30092.0</v>
      </c>
      <c r="M3" s="41"/>
      <c r="N3" s="42">
        <v>4.044473711E9</v>
      </c>
      <c r="O3" s="43" t="s">
        <v>65</v>
      </c>
      <c r="P3" s="44">
        <v>22.0</v>
      </c>
      <c r="Q3" s="35" t="s">
        <v>66</v>
      </c>
      <c r="R3" s="45"/>
      <c r="S3" s="46" t="s">
        <v>67</v>
      </c>
      <c r="T3" s="47" t="s">
        <v>68</v>
      </c>
      <c r="U3" s="48" t="s">
        <v>69</v>
      </c>
      <c r="V3" s="48"/>
      <c r="W3" s="48"/>
      <c r="X3" s="49"/>
      <c r="Y3" s="50" t="s">
        <v>70</v>
      </c>
      <c r="Z3" s="50" t="s">
        <v>71</v>
      </c>
      <c r="AA3" s="50"/>
      <c r="AB3" s="50"/>
      <c r="AC3" s="51"/>
      <c r="AD3" s="47" t="s">
        <v>72</v>
      </c>
      <c r="AE3" s="47" t="s">
        <v>73</v>
      </c>
      <c r="AF3" s="49"/>
      <c r="AG3" s="49"/>
      <c r="AH3" s="49"/>
      <c r="AI3" s="51"/>
      <c r="AJ3" s="51"/>
      <c r="AK3" s="51"/>
      <c r="AL3" s="51"/>
      <c r="AM3" s="51"/>
      <c r="AN3" s="49"/>
      <c r="AO3" s="49"/>
      <c r="AP3" s="49"/>
      <c r="AQ3" s="49"/>
      <c r="AR3" s="49"/>
      <c r="AS3" s="52"/>
      <c r="AT3" s="53"/>
    </row>
    <row r="4">
      <c r="A4" s="54" t="s">
        <v>74</v>
      </c>
      <c r="B4" s="55" t="s">
        <v>75</v>
      </c>
      <c r="C4" s="56" t="s">
        <v>45</v>
      </c>
      <c r="D4" s="57">
        <v>2019.0</v>
      </c>
      <c r="E4" s="58">
        <v>43692.0</v>
      </c>
      <c r="F4" s="57" t="s">
        <v>76</v>
      </c>
      <c r="G4" s="57" t="s">
        <v>47</v>
      </c>
      <c r="H4" s="56" t="s">
        <v>77</v>
      </c>
      <c r="I4" s="40" t="s">
        <v>78</v>
      </c>
      <c r="J4" s="56" t="s">
        <v>50</v>
      </c>
      <c r="K4" s="56" t="s">
        <v>51</v>
      </c>
      <c r="L4" s="56">
        <v>30092.0</v>
      </c>
      <c r="M4" s="59"/>
      <c r="N4" s="42" t="s">
        <v>79</v>
      </c>
      <c r="O4" s="60" t="s">
        <v>80</v>
      </c>
      <c r="P4" s="56">
        <v>26.0</v>
      </c>
      <c r="Q4" s="56" t="s">
        <v>60</v>
      </c>
      <c r="R4" s="61"/>
      <c r="S4" s="56" t="s">
        <v>81</v>
      </c>
      <c r="T4" s="62" t="s">
        <v>82</v>
      </c>
      <c r="U4" s="62">
        <v>8.0</v>
      </c>
      <c r="V4" s="62" t="s">
        <v>54</v>
      </c>
      <c r="W4" s="62">
        <v>2017.0</v>
      </c>
      <c r="X4" s="63"/>
      <c r="Y4" s="64" t="s">
        <v>83</v>
      </c>
      <c r="Z4" s="64">
        <v>9.0</v>
      </c>
      <c r="AA4" s="64" t="s">
        <v>54</v>
      </c>
      <c r="AB4" s="64">
        <v>2019.0</v>
      </c>
      <c r="AC4" s="65"/>
      <c r="AD4" s="66"/>
      <c r="AE4" s="66"/>
      <c r="AF4" s="66"/>
      <c r="AG4" s="66"/>
      <c r="AH4" s="66"/>
      <c r="AI4" s="65"/>
      <c r="AJ4" s="65"/>
      <c r="AK4" s="65"/>
      <c r="AL4" s="65"/>
      <c r="AM4" s="65"/>
      <c r="AN4" s="63"/>
      <c r="AO4" s="63"/>
      <c r="AP4" s="63"/>
      <c r="AQ4" s="63"/>
      <c r="AR4" s="63"/>
      <c r="AS4" s="67"/>
      <c r="AT4" s="53"/>
    </row>
    <row r="5">
      <c r="A5" s="68" t="s">
        <v>84</v>
      </c>
      <c r="B5" s="69" t="s">
        <v>85</v>
      </c>
      <c r="C5" s="17" t="s">
        <v>45</v>
      </c>
      <c r="D5" s="18">
        <v>2019.0</v>
      </c>
      <c r="E5" s="70">
        <v>43705.0</v>
      </c>
      <c r="F5" s="18"/>
      <c r="G5" s="71" t="s">
        <v>47</v>
      </c>
      <c r="H5" s="20" t="s">
        <v>86</v>
      </c>
      <c r="I5" s="40" t="s">
        <v>87</v>
      </c>
      <c r="J5" s="17" t="s">
        <v>50</v>
      </c>
      <c r="K5" s="17" t="s">
        <v>51</v>
      </c>
      <c r="L5" s="17">
        <v>30092.0</v>
      </c>
      <c r="M5" s="22"/>
      <c r="N5" s="42">
        <v>7.703108791E9</v>
      </c>
      <c r="O5" s="24" t="s">
        <v>88</v>
      </c>
      <c r="P5" s="72">
        <v>22.0</v>
      </c>
      <c r="Q5" s="17" t="s">
        <v>89</v>
      </c>
      <c r="R5" s="25"/>
      <c r="S5" s="73" t="s">
        <v>90</v>
      </c>
      <c r="T5" s="30" t="s">
        <v>91</v>
      </c>
      <c r="U5" s="74">
        <v>13.0</v>
      </c>
      <c r="V5" s="74" t="s">
        <v>66</v>
      </c>
      <c r="W5" s="74">
        <v>2010.0</v>
      </c>
      <c r="X5" s="27"/>
      <c r="Y5" s="28" t="s">
        <v>92</v>
      </c>
      <c r="Z5" s="75">
        <v>21.0</v>
      </c>
      <c r="AA5" s="75" t="s">
        <v>93</v>
      </c>
      <c r="AB5" s="75">
        <v>2013.0</v>
      </c>
      <c r="AC5" s="29"/>
      <c r="AD5" s="30" t="s">
        <v>94</v>
      </c>
      <c r="AE5" s="30">
        <v>24.0</v>
      </c>
      <c r="AF5" s="30" t="s">
        <v>95</v>
      </c>
      <c r="AG5" s="30">
        <v>2018.0</v>
      </c>
      <c r="AH5" s="27"/>
      <c r="AI5" s="29"/>
      <c r="AJ5" s="29"/>
      <c r="AK5" s="29"/>
      <c r="AL5" s="29"/>
      <c r="AM5" s="29"/>
      <c r="AN5" s="27"/>
      <c r="AO5" s="27"/>
      <c r="AP5" s="27"/>
      <c r="AQ5" s="27"/>
      <c r="AR5" s="31"/>
      <c r="AS5" s="67"/>
      <c r="AT5" s="53"/>
    </row>
    <row r="6">
      <c r="A6" s="34" t="s">
        <v>96</v>
      </c>
      <c r="B6" s="35" t="s">
        <v>97</v>
      </c>
      <c r="C6" s="35" t="s">
        <v>45</v>
      </c>
      <c r="D6" s="36">
        <v>2019.0</v>
      </c>
      <c r="E6" s="37">
        <v>43690.0</v>
      </c>
      <c r="F6" s="36"/>
      <c r="G6" s="38" t="s">
        <v>98</v>
      </c>
      <c r="H6" s="39" t="s">
        <v>99</v>
      </c>
      <c r="I6" s="76" t="s">
        <v>100</v>
      </c>
      <c r="J6" s="35" t="s">
        <v>50</v>
      </c>
      <c r="K6" s="35" t="s">
        <v>51</v>
      </c>
      <c r="L6" s="35">
        <v>30092.0</v>
      </c>
      <c r="M6" s="77"/>
      <c r="N6" s="78" t="s">
        <v>101</v>
      </c>
      <c r="O6" s="79" t="s">
        <v>102</v>
      </c>
      <c r="P6" s="44">
        <v>1.0</v>
      </c>
      <c r="Q6" s="35" t="s">
        <v>103</v>
      </c>
      <c r="R6" s="45"/>
      <c r="S6" s="46" t="s">
        <v>104</v>
      </c>
      <c r="T6" s="47" t="s">
        <v>105</v>
      </c>
      <c r="U6" s="48">
        <v>27.0</v>
      </c>
      <c r="V6" s="48" t="s">
        <v>45</v>
      </c>
      <c r="W6" s="48">
        <v>2013.0</v>
      </c>
      <c r="X6" s="49"/>
      <c r="Y6" s="50" t="s">
        <v>106</v>
      </c>
      <c r="Z6" s="50">
        <v>25.0</v>
      </c>
      <c r="AA6" s="50" t="s">
        <v>107</v>
      </c>
      <c r="AB6" s="50">
        <v>2016.0</v>
      </c>
      <c r="AC6" s="51"/>
      <c r="AD6" s="47"/>
      <c r="AE6" s="49"/>
      <c r="AF6" s="47"/>
      <c r="AG6" s="49"/>
      <c r="AH6" s="49"/>
      <c r="AI6" s="51"/>
      <c r="AJ6" s="51"/>
      <c r="AK6" s="51"/>
      <c r="AL6" s="51"/>
      <c r="AM6" s="51"/>
      <c r="AN6" s="49"/>
      <c r="AO6" s="49"/>
      <c r="AP6" s="49"/>
      <c r="AQ6" s="49"/>
      <c r="AR6" s="49"/>
      <c r="AS6" s="80"/>
      <c r="AT6" s="33"/>
    </row>
    <row r="7">
      <c r="A7" s="34" t="s">
        <v>108</v>
      </c>
      <c r="B7" s="35" t="s">
        <v>109</v>
      </c>
      <c r="C7" s="35" t="s">
        <v>45</v>
      </c>
      <c r="D7" s="36">
        <v>2019.0</v>
      </c>
      <c r="E7" s="37">
        <v>43684.0</v>
      </c>
      <c r="F7" s="36" t="s">
        <v>76</v>
      </c>
      <c r="G7" s="36" t="s">
        <v>47</v>
      </c>
      <c r="H7" s="40" t="s">
        <v>110</v>
      </c>
      <c r="I7" s="81" t="s">
        <v>111</v>
      </c>
      <c r="J7" s="35" t="s">
        <v>50</v>
      </c>
      <c r="K7" s="35" t="s">
        <v>51</v>
      </c>
      <c r="L7" s="35">
        <v>30092.0</v>
      </c>
      <c r="M7" s="41"/>
      <c r="N7" s="82" t="s">
        <v>112</v>
      </c>
      <c r="O7" s="83" t="s">
        <v>113</v>
      </c>
      <c r="P7" s="44">
        <v>17.0</v>
      </c>
      <c r="Q7" s="35" t="s">
        <v>114</v>
      </c>
      <c r="R7" s="45"/>
      <c r="S7" s="46" t="s">
        <v>115</v>
      </c>
      <c r="T7" s="47" t="s">
        <v>116</v>
      </c>
      <c r="U7" s="48">
        <v>9.0</v>
      </c>
      <c r="V7" s="48" t="s">
        <v>89</v>
      </c>
      <c r="W7" s="48">
        <v>2016.0</v>
      </c>
      <c r="X7" s="49"/>
      <c r="Y7" s="50"/>
      <c r="Z7" s="50"/>
      <c r="AA7" s="50"/>
      <c r="AB7" s="50"/>
      <c r="AC7" s="51"/>
      <c r="AD7" s="49"/>
      <c r="AE7" s="49"/>
      <c r="AF7" s="49"/>
      <c r="AG7" s="49"/>
      <c r="AH7" s="49"/>
      <c r="AI7" s="51"/>
      <c r="AJ7" s="51"/>
      <c r="AK7" s="51"/>
      <c r="AL7" s="51"/>
      <c r="AM7" s="51"/>
      <c r="AN7" s="49"/>
      <c r="AO7" s="49"/>
      <c r="AP7" s="49"/>
      <c r="AQ7" s="49"/>
      <c r="AR7" s="49"/>
      <c r="AS7" s="67"/>
      <c r="AT7" s="84" t="s">
        <v>117</v>
      </c>
    </row>
    <row r="8">
      <c r="A8" s="85" t="s">
        <v>118</v>
      </c>
      <c r="B8" s="86" t="s">
        <v>119</v>
      </c>
      <c r="C8" s="35" t="s">
        <v>45</v>
      </c>
      <c r="D8" s="36">
        <v>2019.0</v>
      </c>
      <c r="E8" s="37">
        <v>43702.0</v>
      </c>
      <c r="F8" s="36"/>
      <c r="G8" s="38" t="s">
        <v>47</v>
      </c>
      <c r="H8" s="39" t="s">
        <v>120</v>
      </c>
      <c r="I8" s="81" t="s">
        <v>121</v>
      </c>
      <c r="J8" s="35" t="s">
        <v>50</v>
      </c>
      <c r="K8" s="35" t="s">
        <v>51</v>
      </c>
      <c r="L8" s="35">
        <v>30071.0</v>
      </c>
      <c r="M8" s="77"/>
      <c r="N8" s="42" t="s">
        <v>122</v>
      </c>
      <c r="O8" s="83" t="s">
        <v>123</v>
      </c>
      <c r="P8" s="44">
        <v>1.0</v>
      </c>
      <c r="Q8" s="35" t="s">
        <v>57</v>
      </c>
      <c r="R8" s="45"/>
      <c r="S8" s="46" t="s">
        <v>124</v>
      </c>
      <c r="T8" s="47" t="s">
        <v>125</v>
      </c>
      <c r="U8" s="48">
        <v>26.0</v>
      </c>
      <c r="V8" s="48" t="s">
        <v>126</v>
      </c>
      <c r="W8" s="48">
        <v>2018.0</v>
      </c>
      <c r="X8" s="49"/>
      <c r="Y8" s="51"/>
      <c r="Z8" s="51"/>
      <c r="AA8" s="51"/>
      <c r="AB8" s="51"/>
      <c r="AC8" s="51"/>
      <c r="AD8" s="47"/>
      <c r="AE8" s="47"/>
      <c r="AF8" s="47"/>
      <c r="AG8" s="47"/>
      <c r="AH8" s="49"/>
      <c r="AI8" s="51"/>
      <c r="AJ8" s="51"/>
      <c r="AK8" s="51"/>
      <c r="AL8" s="51"/>
      <c r="AM8" s="51"/>
      <c r="AN8" s="49"/>
      <c r="AO8" s="49"/>
      <c r="AP8" s="49"/>
      <c r="AQ8" s="49"/>
      <c r="AR8" s="49"/>
      <c r="AS8" s="67"/>
      <c r="AT8" s="53"/>
    </row>
    <row r="9">
      <c r="A9" s="68" t="s">
        <v>127</v>
      </c>
      <c r="B9" s="17" t="s">
        <v>116</v>
      </c>
      <c r="C9" s="17" t="s">
        <v>45</v>
      </c>
      <c r="D9" s="18">
        <v>2019.0</v>
      </c>
      <c r="E9" s="70">
        <v>43692.0</v>
      </c>
      <c r="F9" s="18" t="s">
        <v>76</v>
      </c>
      <c r="G9" s="71" t="s">
        <v>47</v>
      </c>
      <c r="H9" s="20"/>
      <c r="I9" s="81" t="s">
        <v>128</v>
      </c>
      <c r="J9" s="17" t="s">
        <v>129</v>
      </c>
      <c r="K9" s="17" t="s">
        <v>51</v>
      </c>
      <c r="L9" s="17"/>
      <c r="M9" s="87"/>
      <c r="N9" s="42">
        <v>6.786328593E9</v>
      </c>
      <c r="O9" s="24" t="s">
        <v>130</v>
      </c>
      <c r="P9" s="72">
        <v>21.0</v>
      </c>
      <c r="Q9" s="17" t="s">
        <v>131</v>
      </c>
      <c r="R9" s="25"/>
      <c r="S9" s="73" t="s">
        <v>132</v>
      </c>
      <c r="T9" s="30" t="s">
        <v>133</v>
      </c>
      <c r="U9" s="74">
        <v>2.0</v>
      </c>
      <c r="V9" s="74" t="s">
        <v>54</v>
      </c>
      <c r="W9" s="74">
        <v>2019.0</v>
      </c>
      <c r="X9" s="27"/>
      <c r="Y9" s="28"/>
      <c r="Z9" s="75"/>
      <c r="AA9" s="75"/>
      <c r="AB9" s="75"/>
      <c r="AC9" s="29"/>
      <c r="AD9" s="30"/>
      <c r="AE9" s="74"/>
      <c r="AF9" s="74"/>
      <c r="AG9" s="74"/>
      <c r="AH9" s="27"/>
      <c r="AI9" s="29"/>
      <c r="AJ9" s="29"/>
      <c r="AK9" s="29"/>
      <c r="AL9" s="29"/>
      <c r="AM9" s="29"/>
      <c r="AN9" s="27"/>
      <c r="AO9" s="27"/>
      <c r="AP9" s="27"/>
      <c r="AQ9" s="27"/>
      <c r="AR9" s="31"/>
      <c r="AS9" s="80"/>
      <c r="AT9" s="33"/>
    </row>
    <row r="10">
      <c r="A10" s="34" t="s">
        <v>134</v>
      </c>
      <c r="B10" s="35" t="s">
        <v>135</v>
      </c>
      <c r="C10" s="35" t="s">
        <v>136</v>
      </c>
      <c r="D10" s="36">
        <v>2018.0</v>
      </c>
      <c r="E10" s="37">
        <v>43691.0</v>
      </c>
      <c r="F10" s="36" t="s">
        <v>46</v>
      </c>
      <c r="G10" s="38" t="s">
        <v>98</v>
      </c>
      <c r="H10" s="39" t="s">
        <v>137</v>
      </c>
      <c r="I10" s="35" t="s">
        <v>138</v>
      </c>
      <c r="J10" s="35" t="s">
        <v>50</v>
      </c>
      <c r="K10" s="35" t="s">
        <v>51</v>
      </c>
      <c r="L10" s="35">
        <v>30092.0</v>
      </c>
      <c r="M10" s="77"/>
      <c r="N10" s="41" t="s">
        <v>139</v>
      </c>
      <c r="O10" s="79" t="s">
        <v>140</v>
      </c>
      <c r="P10" s="44">
        <v>6.0</v>
      </c>
      <c r="Q10" s="35" t="s">
        <v>141</v>
      </c>
      <c r="R10" s="45"/>
      <c r="S10" s="88"/>
      <c r="T10" s="47" t="s">
        <v>142</v>
      </c>
      <c r="U10" s="48">
        <v>16.0</v>
      </c>
      <c r="V10" s="48" t="s">
        <v>107</v>
      </c>
      <c r="W10" s="48">
        <v>2011.0</v>
      </c>
      <c r="X10" s="49"/>
      <c r="Y10" s="50" t="s">
        <v>143</v>
      </c>
      <c r="Z10" s="50">
        <v>25.0</v>
      </c>
      <c r="AA10" s="50" t="s">
        <v>107</v>
      </c>
      <c r="AB10" s="50">
        <v>2016.0</v>
      </c>
      <c r="AC10" s="51"/>
      <c r="AD10" s="47" t="s">
        <v>144</v>
      </c>
      <c r="AE10" s="49"/>
      <c r="AF10" s="47" t="s">
        <v>145</v>
      </c>
      <c r="AG10" s="47">
        <v>2018.0</v>
      </c>
      <c r="AH10" s="49"/>
      <c r="AI10" s="51"/>
      <c r="AJ10" s="51"/>
      <c r="AK10" s="51"/>
      <c r="AL10" s="51"/>
      <c r="AM10" s="51"/>
      <c r="AN10" s="49"/>
      <c r="AO10" s="49"/>
      <c r="AP10" s="49"/>
      <c r="AQ10" s="49"/>
      <c r="AR10" s="49"/>
      <c r="AS10" s="52"/>
      <c r="AT10" s="84" t="s">
        <v>117</v>
      </c>
    </row>
    <row r="11">
      <c r="A11" s="34" t="s">
        <v>108</v>
      </c>
      <c r="B11" s="35" t="s">
        <v>146</v>
      </c>
      <c r="C11" s="35" t="s">
        <v>136</v>
      </c>
      <c r="D11" s="36">
        <v>2018.0</v>
      </c>
      <c r="E11" s="37">
        <v>43678.0</v>
      </c>
      <c r="F11" s="36" t="s">
        <v>46</v>
      </c>
      <c r="G11" s="38" t="s">
        <v>147</v>
      </c>
      <c r="H11" s="39" t="s">
        <v>148</v>
      </c>
      <c r="I11" s="76" t="s">
        <v>149</v>
      </c>
      <c r="J11" s="35" t="s">
        <v>150</v>
      </c>
      <c r="K11" s="35" t="s">
        <v>51</v>
      </c>
      <c r="L11" s="35">
        <v>30096.0</v>
      </c>
      <c r="M11" s="77"/>
      <c r="N11" s="78" t="s">
        <v>151</v>
      </c>
      <c r="O11" s="79" t="s">
        <v>152</v>
      </c>
      <c r="P11" s="44">
        <v>17.0</v>
      </c>
      <c r="Q11" s="35" t="s">
        <v>66</v>
      </c>
      <c r="R11" s="45"/>
      <c r="S11" s="88"/>
      <c r="T11" s="47" t="s">
        <v>153</v>
      </c>
      <c r="U11" s="48">
        <v>16.0</v>
      </c>
      <c r="V11" s="48" t="s">
        <v>57</v>
      </c>
      <c r="W11" s="48">
        <v>2016.0</v>
      </c>
      <c r="X11" s="49"/>
      <c r="Y11" s="51"/>
      <c r="Z11" s="51"/>
      <c r="AA11" s="51"/>
      <c r="AB11" s="51"/>
      <c r="AC11" s="51"/>
      <c r="AD11" s="49"/>
      <c r="AE11" s="49"/>
      <c r="AF11" s="49"/>
      <c r="AG11" s="49"/>
      <c r="AH11" s="49"/>
      <c r="AI11" s="51"/>
      <c r="AJ11" s="51"/>
      <c r="AK11" s="51"/>
      <c r="AL11" s="51"/>
      <c r="AM11" s="51"/>
      <c r="AN11" s="49"/>
      <c r="AO11" s="49"/>
      <c r="AP11" s="49"/>
      <c r="AQ11" s="49"/>
      <c r="AR11" s="49"/>
      <c r="AS11" s="32"/>
      <c r="AT11" s="33"/>
    </row>
    <row r="12">
      <c r="A12" s="34" t="s">
        <v>154</v>
      </c>
      <c r="B12" s="35" t="s">
        <v>155</v>
      </c>
      <c r="C12" s="35" t="s">
        <v>136</v>
      </c>
      <c r="D12" s="36">
        <v>2017.0</v>
      </c>
      <c r="E12" s="37">
        <v>43717.0</v>
      </c>
      <c r="F12" s="36" t="s">
        <v>46</v>
      </c>
      <c r="G12" s="36" t="s">
        <v>156</v>
      </c>
      <c r="H12" s="39" t="s">
        <v>157</v>
      </c>
      <c r="I12" s="76" t="s">
        <v>158</v>
      </c>
      <c r="J12" s="35" t="s">
        <v>50</v>
      </c>
      <c r="K12" s="35" t="s">
        <v>51</v>
      </c>
      <c r="L12" s="35">
        <v>30092.0</v>
      </c>
      <c r="M12" s="41"/>
      <c r="N12" s="82" t="s">
        <v>159</v>
      </c>
      <c r="O12" s="83" t="s">
        <v>160</v>
      </c>
      <c r="P12" s="44">
        <v>27.0</v>
      </c>
      <c r="Q12" s="35" t="s">
        <v>60</v>
      </c>
      <c r="R12" s="45"/>
      <c r="S12" s="46" t="s">
        <v>104</v>
      </c>
      <c r="T12" s="47" t="s">
        <v>161</v>
      </c>
      <c r="U12" s="48">
        <v>1.0</v>
      </c>
      <c r="V12" s="48" t="s">
        <v>162</v>
      </c>
      <c r="W12" s="48">
        <v>2014.0</v>
      </c>
      <c r="X12" s="49"/>
      <c r="Y12" s="50" t="s">
        <v>163</v>
      </c>
      <c r="Z12" s="50">
        <v>3.0</v>
      </c>
      <c r="AA12" s="50" t="s">
        <v>164</v>
      </c>
      <c r="AB12" s="50">
        <v>2016.0</v>
      </c>
      <c r="AC12" s="51"/>
      <c r="AD12" s="49"/>
      <c r="AE12" s="49"/>
      <c r="AF12" s="49"/>
      <c r="AG12" s="49"/>
      <c r="AH12" s="49"/>
      <c r="AI12" s="51"/>
      <c r="AJ12" s="51"/>
      <c r="AK12" s="51"/>
      <c r="AL12" s="51"/>
      <c r="AM12" s="51"/>
      <c r="AN12" s="49"/>
      <c r="AO12" s="49"/>
      <c r="AP12" s="49"/>
      <c r="AQ12" s="49"/>
      <c r="AR12" s="49"/>
      <c r="AS12" s="52"/>
      <c r="AT12" s="53"/>
    </row>
    <row r="13">
      <c r="A13" s="34" t="s">
        <v>165</v>
      </c>
      <c r="B13" s="35" t="s">
        <v>166</v>
      </c>
      <c r="C13" s="35" t="s">
        <v>167</v>
      </c>
      <c r="D13" s="36">
        <v>2018.0</v>
      </c>
      <c r="E13" s="37">
        <v>43834.0</v>
      </c>
      <c r="F13" s="36" t="s">
        <v>76</v>
      </c>
      <c r="G13" s="38" t="s">
        <v>47</v>
      </c>
      <c r="H13" s="39" t="s">
        <v>168</v>
      </c>
      <c r="I13" s="35" t="s">
        <v>169</v>
      </c>
      <c r="J13" s="35" t="s">
        <v>50</v>
      </c>
      <c r="K13" s="35" t="s">
        <v>51</v>
      </c>
      <c r="L13" s="35">
        <v>30092.0</v>
      </c>
      <c r="M13" s="77"/>
      <c r="N13" s="42">
        <v>6.786143886E9</v>
      </c>
      <c r="O13" s="83" t="s">
        <v>170</v>
      </c>
      <c r="P13" s="44">
        <v>3.0</v>
      </c>
      <c r="Q13" s="35" t="s">
        <v>162</v>
      </c>
      <c r="R13" s="45"/>
      <c r="S13" s="46" t="s">
        <v>171</v>
      </c>
      <c r="T13" s="47" t="s">
        <v>172</v>
      </c>
      <c r="U13" s="48">
        <v>17.0</v>
      </c>
      <c r="V13" s="48" t="s">
        <v>57</v>
      </c>
      <c r="W13" s="48">
        <v>2016.0</v>
      </c>
      <c r="X13" s="49"/>
      <c r="Y13" s="50" t="s">
        <v>173</v>
      </c>
      <c r="Z13" s="50">
        <v>14.0</v>
      </c>
      <c r="AA13" s="50" t="s">
        <v>66</v>
      </c>
      <c r="AB13" s="50">
        <v>2018.0</v>
      </c>
      <c r="AC13" s="51"/>
      <c r="AD13" s="49"/>
      <c r="AE13" s="49"/>
      <c r="AF13" s="49"/>
      <c r="AG13" s="49"/>
      <c r="AH13" s="49"/>
      <c r="AI13" s="51"/>
      <c r="AJ13" s="51"/>
      <c r="AK13" s="51"/>
      <c r="AL13" s="51"/>
      <c r="AM13" s="51"/>
      <c r="AN13" s="49"/>
      <c r="AO13" s="49"/>
      <c r="AP13" s="49"/>
      <c r="AQ13" s="49"/>
      <c r="AR13" s="49"/>
      <c r="AS13" s="32"/>
      <c r="AT13" s="33"/>
    </row>
    <row r="14">
      <c r="A14" s="34" t="s">
        <v>174</v>
      </c>
      <c r="B14" s="35" t="s">
        <v>175</v>
      </c>
      <c r="C14" s="35" t="s">
        <v>167</v>
      </c>
      <c r="D14" s="36">
        <v>2019.0</v>
      </c>
      <c r="E14" s="37">
        <v>43807.0</v>
      </c>
      <c r="F14" s="36" t="s">
        <v>76</v>
      </c>
      <c r="G14" s="36" t="s">
        <v>47</v>
      </c>
      <c r="H14" s="39"/>
      <c r="I14" s="76" t="s">
        <v>176</v>
      </c>
      <c r="J14" s="35" t="s">
        <v>177</v>
      </c>
      <c r="K14" s="35" t="s">
        <v>51</v>
      </c>
      <c r="L14" s="35">
        <v>30071.0</v>
      </c>
      <c r="M14" s="77"/>
      <c r="N14" s="82" t="s">
        <v>178</v>
      </c>
      <c r="O14" s="83"/>
      <c r="P14" s="44">
        <v>12.0</v>
      </c>
      <c r="Q14" s="35" t="s">
        <v>89</v>
      </c>
      <c r="R14" s="45"/>
      <c r="S14" s="46" t="s">
        <v>179</v>
      </c>
      <c r="T14" s="47" t="s">
        <v>180</v>
      </c>
      <c r="U14" s="48"/>
      <c r="V14" s="48"/>
      <c r="W14" s="48">
        <v>2018.0</v>
      </c>
      <c r="X14" s="49"/>
      <c r="Y14" s="50"/>
      <c r="Z14" s="50"/>
      <c r="AA14" s="50"/>
      <c r="AB14" s="50"/>
      <c r="AC14" s="51"/>
      <c r="AD14" s="49"/>
      <c r="AE14" s="49"/>
      <c r="AF14" s="49"/>
      <c r="AG14" s="49"/>
      <c r="AH14" s="49"/>
      <c r="AI14" s="51"/>
      <c r="AJ14" s="51"/>
      <c r="AK14" s="51"/>
      <c r="AL14" s="51"/>
      <c r="AM14" s="51"/>
      <c r="AN14" s="49"/>
      <c r="AO14" s="49"/>
      <c r="AP14" s="49"/>
      <c r="AQ14" s="49"/>
      <c r="AR14" s="49"/>
      <c r="AS14" s="32"/>
      <c r="AT14" s="33"/>
    </row>
    <row r="15">
      <c r="A15" s="34" t="s">
        <v>181</v>
      </c>
      <c r="B15" s="35" t="s">
        <v>182</v>
      </c>
      <c r="C15" s="35" t="s">
        <v>167</v>
      </c>
      <c r="D15" s="36">
        <v>2018.0</v>
      </c>
      <c r="E15" s="37">
        <v>43837.0</v>
      </c>
      <c r="F15" s="36" t="s">
        <v>76</v>
      </c>
      <c r="G15" s="36" t="s">
        <v>98</v>
      </c>
      <c r="H15" s="39" t="s">
        <v>86</v>
      </c>
      <c r="I15" s="35" t="s">
        <v>183</v>
      </c>
      <c r="J15" s="35" t="s">
        <v>50</v>
      </c>
      <c r="K15" s="35" t="s">
        <v>51</v>
      </c>
      <c r="L15" s="35">
        <v>30092.0</v>
      </c>
      <c r="M15" s="77"/>
      <c r="N15" s="41" t="s">
        <v>184</v>
      </c>
      <c r="O15" s="83" t="s">
        <v>185</v>
      </c>
      <c r="P15" s="44">
        <v>25.0</v>
      </c>
      <c r="Q15" s="35" t="s">
        <v>89</v>
      </c>
      <c r="R15" s="45"/>
      <c r="S15" s="46" t="s">
        <v>67</v>
      </c>
      <c r="T15" s="47" t="s">
        <v>186</v>
      </c>
      <c r="U15" s="48">
        <v>11.0</v>
      </c>
      <c r="V15" s="48" t="s">
        <v>54</v>
      </c>
      <c r="W15" s="48">
        <v>2013.0</v>
      </c>
      <c r="X15" s="49"/>
      <c r="Y15" s="50" t="s">
        <v>187</v>
      </c>
      <c r="Z15" s="50">
        <v>2.0</v>
      </c>
      <c r="AA15" s="50" t="s">
        <v>162</v>
      </c>
      <c r="AB15" s="50">
        <v>2015.0</v>
      </c>
      <c r="AC15" s="51"/>
      <c r="AD15" s="49"/>
      <c r="AE15" s="49"/>
      <c r="AF15" s="49"/>
      <c r="AG15" s="49"/>
      <c r="AH15" s="49"/>
      <c r="AI15" s="51"/>
      <c r="AJ15" s="51"/>
      <c r="AK15" s="51"/>
      <c r="AL15" s="51"/>
      <c r="AM15" s="51"/>
      <c r="AN15" s="49"/>
      <c r="AO15" s="49"/>
      <c r="AP15" s="49"/>
      <c r="AQ15" s="49"/>
      <c r="AR15" s="49"/>
      <c r="AS15" s="52"/>
      <c r="AT15" s="53"/>
    </row>
    <row r="16">
      <c r="A16" s="34" t="s">
        <v>188</v>
      </c>
      <c r="B16" s="35" t="s">
        <v>189</v>
      </c>
      <c r="C16" s="35" t="s">
        <v>167</v>
      </c>
      <c r="D16" s="36">
        <v>2017.0</v>
      </c>
      <c r="E16" s="37">
        <v>43837.0</v>
      </c>
      <c r="F16" s="89"/>
      <c r="G16" s="36" t="s">
        <v>98</v>
      </c>
      <c r="H16" s="39" t="s">
        <v>190</v>
      </c>
      <c r="I16" s="81" t="s">
        <v>191</v>
      </c>
      <c r="J16" s="35" t="s">
        <v>50</v>
      </c>
      <c r="K16" s="35" t="s">
        <v>51</v>
      </c>
      <c r="L16" s="35">
        <v>30092.0</v>
      </c>
      <c r="M16" s="77"/>
      <c r="N16" s="78" t="s">
        <v>192</v>
      </c>
      <c r="O16" s="83" t="s">
        <v>193</v>
      </c>
      <c r="P16" s="44">
        <v>21.0</v>
      </c>
      <c r="Q16" s="35" t="s">
        <v>194</v>
      </c>
      <c r="R16" s="45"/>
      <c r="S16" s="46" t="s">
        <v>195</v>
      </c>
      <c r="T16" s="47" t="s">
        <v>196</v>
      </c>
      <c r="U16" s="48">
        <v>18.0</v>
      </c>
      <c r="V16" s="48" t="s">
        <v>45</v>
      </c>
      <c r="W16" s="48">
        <v>2017.0</v>
      </c>
      <c r="X16" s="49"/>
      <c r="Y16" s="50" t="s">
        <v>197</v>
      </c>
      <c r="Z16" s="50">
        <v>13.0</v>
      </c>
      <c r="AA16" s="50" t="s">
        <v>162</v>
      </c>
      <c r="AB16" s="50">
        <v>2018.0</v>
      </c>
      <c r="AC16" s="51"/>
      <c r="AD16" s="49"/>
      <c r="AE16" s="49"/>
      <c r="AF16" s="49"/>
      <c r="AG16" s="49"/>
      <c r="AH16" s="49"/>
      <c r="AI16" s="51"/>
      <c r="AJ16" s="51"/>
      <c r="AK16" s="51"/>
      <c r="AL16" s="51"/>
      <c r="AM16" s="51"/>
      <c r="AN16" s="49"/>
      <c r="AO16" s="49"/>
      <c r="AP16" s="49"/>
      <c r="AQ16" s="49"/>
      <c r="AR16" s="49"/>
      <c r="AS16" s="52"/>
      <c r="AT16" s="53"/>
    </row>
    <row r="17">
      <c r="A17" s="34" t="s">
        <v>198</v>
      </c>
      <c r="B17" s="35" t="s">
        <v>199</v>
      </c>
      <c r="C17" s="35" t="s">
        <v>167</v>
      </c>
      <c r="D17" s="36">
        <v>2018.0</v>
      </c>
      <c r="E17" s="37">
        <v>43867.0</v>
      </c>
      <c r="F17" s="89"/>
      <c r="G17" s="38" t="s">
        <v>47</v>
      </c>
      <c r="H17" s="39" t="s">
        <v>200</v>
      </c>
      <c r="I17" s="40" t="s">
        <v>201</v>
      </c>
      <c r="J17" s="35" t="s">
        <v>50</v>
      </c>
      <c r="K17" s="35" t="s">
        <v>51</v>
      </c>
      <c r="L17" s="35">
        <v>30092.0</v>
      </c>
      <c r="M17" s="77"/>
      <c r="N17" s="42">
        <v>8.652828597E9</v>
      </c>
      <c r="O17" s="40" t="s">
        <v>202</v>
      </c>
      <c r="P17" s="44">
        <v>15.0</v>
      </c>
      <c r="Q17" s="35" t="s">
        <v>103</v>
      </c>
      <c r="R17" s="45"/>
      <c r="S17" s="46" t="s">
        <v>203</v>
      </c>
      <c r="T17" s="47" t="s">
        <v>204</v>
      </c>
      <c r="U17" s="48">
        <v>6.0</v>
      </c>
      <c r="V17" s="48" t="s">
        <v>107</v>
      </c>
      <c r="W17" s="48">
        <v>2016.0</v>
      </c>
      <c r="X17" s="49"/>
      <c r="Y17" s="50"/>
      <c r="Z17" s="50"/>
      <c r="AA17" s="50"/>
      <c r="AB17" s="50"/>
      <c r="AC17" s="51"/>
      <c r="AD17" s="47"/>
      <c r="AE17" s="47"/>
      <c r="AF17" s="47"/>
      <c r="AG17" s="47"/>
      <c r="AH17" s="49"/>
      <c r="AI17" s="51"/>
      <c r="AJ17" s="51"/>
      <c r="AK17" s="51"/>
      <c r="AL17" s="51"/>
      <c r="AM17" s="51"/>
      <c r="AN17" s="49"/>
      <c r="AO17" s="49"/>
      <c r="AP17" s="49"/>
      <c r="AQ17" s="49"/>
      <c r="AR17" s="49"/>
      <c r="AS17" s="52"/>
      <c r="AT17" s="53"/>
    </row>
    <row r="18">
      <c r="A18" s="68" t="s">
        <v>205</v>
      </c>
      <c r="B18" s="17" t="s">
        <v>206</v>
      </c>
      <c r="C18" s="17" t="s">
        <v>167</v>
      </c>
      <c r="D18" s="18">
        <v>2019.0</v>
      </c>
      <c r="E18" s="70">
        <v>43828.0</v>
      </c>
      <c r="F18" s="18" t="s">
        <v>207</v>
      </c>
      <c r="G18" s="71" t="s">
        <v>47</v>
      </c>
      <c r="H18" s="20" t="s">
        <v>208</v>
      </c>
      <c r="I18" s="40" t="s">
        <v>209</v>
      </c>
      <c r="J18" s="17" t="s">
        <v>50</v>
      </c>
      <c r="K18" s="17" t="s">
        <v>51</v>
      </c>
      <c r="L18" s="17">
        <v>30092.0</v>
      </c>
      <c r="M18" s="22"/>
      <c r="N18" s="23"/>
      <c r="O18" s="17"/>
      <c r="P18" s="72"/>
      <c r="Q18" s="17" t="s">
        <v>131</v>
      </c>
      <c r="R18" s="25"/>
      <c r="S18" s="73" t="s">
        <v>210</v>
      </c>
      <c r="T18" s="30" t="s">
        <v>211</v>
      </c>
      <c r="U18" s="74">
        <v>15.0</v>
      </c>
      <c r="V18" s="74" t="s">
        <v>141</v>
      </c>
      <c r="W18" s="74">
        <v>2018.0</v>
      </c>
      <c r="X18" s="27"/>
      <c r="Y18" s="28"/>
      <c r="Z18" s="28"/>
      <c r="AA18" s="28"/>
      <c r="AB18" s="28"/>
      <c r="AC18" s="29"/>
      <c r="AD18" s="30"/>
      <c r="AE18" s="27"/>
      <c r="AF18" s="30"/>
      <c r="AG18" s="30"/>
      <c r="AH18" s="27"/>
      <c r="AI18" s="29"/>
      <c r="AJ18" s="29"/>
      <c r="AK18" s="29"/>
      <c r="AL18" s="29"/>
      <c r="AM18" s="29"/>
      <c r="AN18" s="27"/>
      <c r="AO18" s="27"/>
      <c r="AP18" s="27"/>
      <c r="AQ18" s="27"/>
      <c r="AR18" s="49"/>
      <c r="AS18" s="32"/>
      <c r="AT18" s="33"/>
    </row>
    <row r="19">
      <c r="A19" s="34" t="s">
        <v>212</v>
      </c>
      <c r="B19" s="35" t="s">
        <v>75</v>
      </c>
      <c r="C19" s="35" t="s">
        <v>114</v>
      </c>
      <c r="D19" s="36">
        <v>2020.0</v>
      </c>
      <c r="E19" s="37">
        <v>43866.0</v>
      </c>
      <c r="F19" s="36" t="s">
        <v>76</v>
      </c>
      <c r="G19" s="38" t="s">
        <v>98</v>
      </c>
      <c r="H19" s="39" t="s">
        <v>63</v>
      </c>
      <c r="I19" s="40" t="s">
        <v>213</v>
      </c>
      <c r="J19" s="35" t="s">
        <v>50</v>
      </c>
      <c r="K19" s="35" t="s">
        <v>51</v>
      </c>
      <c r="L19" s="35">
        <v>30092.0</v>
      </c>
      <c r="M19" s="77"/>
      <c r="N19" s="41" t="s">
        <v>214</v>
      </c>
      <c r="O19" s="83" t="s">
        <v>215</v>
      </c>
      <c r="P19" s="44">
        <v>6.0</v>
      </c>
      <c r="Q19" s="35" t="s">
        <v>54</v>
      </c>
      <c r="R19" s="45"/>
      <c r="S19" s="46" t="s">
        <v>216</v>
      </c>
      <c r="T19" s="47" t="s">
        <v>217</v>
      </c>
      <c r="U19" s="48">
        <v>24.0</v>
      </c>
      <c r="V19" s="48" t="s">
        <v>164</v>
      </c>
      <c r="W19" s="48">
        <v>2019.0</v>
      </c>
      <c r="X19" s="49"/>
      <c r="Y19" s="50"/>
      <c r="Z19" s="50"/>
      <c r="AA19" s="50"/>
      <c r="AB19" s="50"/>
      <c r="AC19" s="51"/>
      <c r="AD19" s="49"/>
      <c r="AE19" s="49"/>
      <c r="AF19" s="49"/>
      <c r="AG19" s="49"/>
      <c r="AH19" s="49"/>
      <c r="AI19" s="51"/>
      <c r="AJ19" s="51"/>
      <c r="AK19" s="51"/>
      <c r="AL19" s="51"/>
      <c r="AM19" s="51"/>
      <c r="AN19" s="49"/>
      <c r="AO19" s="49"/>
      <c r="AP19" s="49"/>
      <c r="AQ19" s="49"/>
      <c r="AR19" s="49"/>
      <c r="AS19" s="52"/>
      <c r="AT19" s="53"/>
    </row>
    <row r="20">
      <c r="A20" s="34" t="s">
        <v>218</v>
      </c>
      <c r="B20" s="35" t="s">
        <v>219</v>
      </c>
      <c r="C20" s="35" t="s">
        <v>114</v>
      </c>
      <c r="D20" s="36">
        <v>2020.0</v>
      </c>
      <c r="E20" s="37">
        <v>43884.0</v>
      </c>
      <c r="F20" s="36" t="s">
        <v>76</v>
      </c>
      <c r="G20" s="36" t="s">
        <v>98</v>
      </c>
      <c r="H20" s="40" t="s">
        <v>220</v>
      </c>
      <c r="I20" s="40" t="s">
        <v>221</v>
      </c>
      <c r="J20" s="35" t="s">
        <v>150</v>
      </c>
      <c r="K20" s="35" t="s">
        <v>51</v>
      </c>
      <c r="L20" s="35">
        <v>30097.0</v>
      </c>
      <c r="M20" s="77"/>
      <c r="N20" s="42">
        <v>4.048611985E9</v>
      </c>
      <c r="O20" s="83" t="s">
        <v>222</v>
      </c>
      <c r="P20" s="44"/>
      <c r="Q20" s="35"/>
      <c r="R20" s="45"/>
      <c r="S20" s="46" t="s">
        <v>223</v>
      </c>
      <c r="T20" s="47" t="s">
        <v>224</v>
      </c>
      <c r="U20" s="48">
        <v>15.0</v>
      </c>
      <c r="V20" s="48" t="s">
        <v>107</v>
      </c>
      <c r="W20" s="48">
        <v>2017.0</v>
      </c>
      <c r="X20" s="49"/>
      <c r="Y20" s="50" t="s">
        <v>225</v>
      </c>
      <c r="Z20" s="50">
        <v>11.0</v>
      </c>
      <c r="AA20" s="50" t="s">
        <v>95</v>
      </c>
      <c r="AB20" s="50">
        <v>2019.0</v>
      </c>
      <c r="AC20" s="51"/>
      <c r="AD20" s="49"/>
      <c r="AE20" s="49"/>
      <c r="AF20" s="49"/>
      <c r="AG20" s="49"/>
      <c r="AH20" s="49"/>
      <c r="AI20" s="51"/>
      <c r="AJ20" s="51"/>
      <c r="AK20" s="51"/>
      <c r="AL20" s="51"/>
      <c r="AM20" s="51"/>
      <c r="AN20" s="49"/>
      <c r="AO20" s="49"/>
      <c r="AP20" s="49"/>
      <c r="AQ20" s="49"/>
      <c r="AR20" s="49"/>
      <c r="AS20" s="32"/>
      <c r="AT20" s="33"/>
    </row>
    <row r="21">
      <c r="A21" s="90" t="s">
        <v>226</v>
      </c>
      <c r="B21" s="25" t="s">
        <v>227</v>
      </c>
      <c r="C21" s="25" t="s">
        <v>114</v>
      </c>
      <c r="D21" s="91">
        <v>2016.0</v>
      </c>
      <c r="E21" s="70">
        <v>43867.0</v>
      </c>
      <c r="F21" s="18" t="s">
        <v>76</v>
      </c>
      <c r="G21" s="71" t="s">
        <v>98</v>
      </c>
      <c r="H21" s="92" t="s">
        <v>168</v>
      </c>
      <c r="I21" s="25" t="s">
        <v>228</v>
      </c>
      <c r="J21" s="25" t="s">
        <v>177</v>
      </c>
      <c r="K21" s="25" t="s">
        <v>51</v>
      </c>
      <c r="L21" s="25">
        <v>30092.0</v>
      </c>
      <c r="M21" s="22"/>
      <c r="N21" s="22" t="s">
        <v>229</v>
      </c>
      <c r="O21" s="93" t="str">
        <f>HYPERLINK("mailto:jessicafmcconnell@gmail.com","jessicafmcconnell@gmail.com")</f>
        <v>jessicafmcconnell@gmail.com</v>
      </c>
      <c r="P21" s="94">
        <v>11.0</v>
      </c>
      <c r="Q21" s="25" t="s">
        <v>131</v>
      </c>
      <c r="R21" s="25"/>
      <c r="S21" s="95" t="s">
        <v>56</v>
      </c>
      <c r="T21" s="27" t="s">
        <v>230</v>
      </c>
      <c r="U21" s="96">
        <v>28.0</v>
      </c>
      <c r="V21" s="96" t="s">
        <v>54</v>
      </c>
      <c r="W21" s="96">
        <v>2014.0</v>
      </c>
      <c r="X21" s="27"/>
      <c r="Y21" s="28" t="s">
        <v>231</v>
      </c>
      <c r="Z21" s="28">
        <v>6.0</v>
      </c>
      <c r="AA21" s="28" t="s">
        <v>141</v>
      </c>
      <c r="AB21" s="28">
        <v>2017.0</v>
      </c>
      <c r="AC21" s="29"/>
      <c r="AD21" s="27"/>
      <c r="AE21" s="27"/>
      <c r="AF21" s="27"/>
      <c r="AG21" s="27"/>
      <c r="AH21" s="27"/>
      <c r="AI21" s="29"/>
      <c r="AJ21" s="29"/>
      <c r="AK21" s="29"/>
      <c r="AL21" s="29"/>
      <c r="AM21" s="29"/>
      <c r="AN21" s="27"/>
      <c r="AO21" s="27"/>
      <c r="AP21" s="27"/>
      <c r="AQ21" s="27"/>
      <c r="AR21" s="31"/>
      <c r="AS21" s="97"/>
      <c r="AT21" s="53"/>
    </row>
    <row r="22">
      <c r="A22" s="34" t="s">
        <v>232</v>
      </c>
      <c r="B22" s="35" t="s">
        <v>227</v>
      </c>
      <c r="C22" s="35" t="s">
        <v>114</v>
      </c>
      <c r="D22" s="36">
        <v>2017.0</v>
      </c>
      <c r="E22" s="37">
        <v>43881.0</v>
      </c>
      <c r="F22" s="36" t="s">
        <v>46</v>
      </c>
      <c r="G22" s="38" t="s">
        <v>47</v>
      </c>
      <c r="H22" s="39" t="s">
        <v>233</v>
      </c>
      <c r="I22" s="35" t="s">
        <v>234</v>
      </c>
      <c r="J22" s="35" t="s">
        <v>50</v>
      </c>
      <c r="K22" s="35" t="s">
        <v>51</v>
      </c>
      <c r="L22" s="35">
        <v>30096.0</v>
      </c>
      <c r="M22" s="41"/>
      <c r="N22" s="78" t="s">
        <v>235</v>
      </c>
      <c r="O22" s="83" t="s">
        <v>236</v>
      </c>
      <c r="P22" s="44">
        <v>8.0</v>
      </c>
      <c r="Q22" s="35" t="s">
        <v>60</v>
      </c>
      <c r="R22" s="45"/>
      <c r="S22" s="46" t="s">
        <v>237</v>
      </c>
      <c r="T22" s="47" t="s">
        <v>238</v>
      </c>
      <c r="U22" s="48">
        <v>3.0</v>
      </c>
      <c r="V22" s="48" t="s">
        <v>164</v>
      </c>
      <c r="W22" s="48">
        <v>2014.0</v>
      </c>
      <c r="X22" s="49"/>
      <c r="Y22" s="50" t="s">
        <v>239</v>
      </c>
      <c r="Z22" s="50">
        <v>1.0</v>
      </c>
      <c r="AA22" s="50" t="s">
        <v>145</v>
      </c>
      <c r="AB22" s="50">
        <v>2016.0</v>
      </c>
      <c r="AC22" s="51"/>
      <c r="AD22" s="47" t="s">
        <v>240</v>
      </c>
      <c r="AE22" s="47">
        <v>8.0</v>
      </c>
      <c r="AF22" s="47" t="s">
        <v>89</v>
      </c>
      <c r="AG22" s="47">
        <v>2019.0</v>
      </c>
      <c r="AH22" s="49"/>
      <c r="AI22" s="51"/>
      <c r="AJ22" s="51"/>
      <c r="AK22" s="51"/>
      <c r="AL22" s="51"/>
      <c r="AM22" s="51"/>
      <c r="AN22" s="49"/>
      <c r="AO22" s="49"/>
      <c r="AP22" s="49"/>
      <c r="AQ22" s="49"/>
      <c r="AR22" s="49"/>
      <c r="AS22" s="52"/>
      <c r="AT22" s="53"/>
    </row>
    <row r="23">
      <c r="A23" s="68" t="s">
        <v>241</v>
      </c>
      <c r="B23" s="17" t="s">
        <v>242</v>
      </c>
      <c r="C23" s="17" t="s">
        <v>114</v>
      </c>
      <c r="D23" s="18">
        <v>2019.0</v>
      </c>
      <c r="E23" s="70">
        <v>43896.0</v>
      </c>
      <c r="F23" s="18" t="s">
        <v>76</v>
      </c>
      <c r="G23" s="71" t="s">
        <v>47</v>
      </c>
      <c r="H23" s="20" t="s">
        <v>243</v>
      </c>
      <c r="I23" s="40" t="s">
        <v>244</v>
      </c>
      <c r="J23" s="17" t="s">
        <v>50</v>
      </c>
      <c r="K23" s="17" t="s">
        <v>51</v>
      </c>
      <c r="L23" s="17">
        <v>30092.0</v>
      </c>
      <c r="M23" s="87"/>
      <c r="N23" s="82">
        <v>4.047750765E9</v>
      </c>
      <c r="O23" s="98" t="s">
        <v>245</v>
      </c>
      <c r="P23" s="72">
        <v>22.0</v>
      </c>
      <c r="Q23" s="17" t="s">
        <v>45</v>
      </c>
      <c r="R23" s="25"/>
      <c r="S23" s="73" t="s">
        <v>246</v>
      </c>
      <c r="T23" s="30" t="s">
        <v>247</v>
      </c>
      <c r="U23" s="74">
        <v>11.0</v>
      </c>
      <c r="V23" s="74" t="s">
        <v>141</v>
      </c>
      <c r="W23" s="74">
        <v>2018.0</v>
      </c>
      <c r="X23" s="27"/>
      <c r="Y23" s="28"/>
      <c r="Z23" s="75"/>
      <c r="AA23" s="75"/>
      <c r="AB23" s="75"/>
      <c r="AC23" s="29"/>
      <c r="AD23" s="30"/>
      <c r="AE23" s="74"/>
      <c r="AF23" s="74"/>
      <c r="AG23" s="74"/>
      <c r="AH23" s="27"/>
      <c r="AI23" s="29"/>
      <c r="AJ23" s="29"/>
      <c r="AK23" s="29"/>
      <c r="AL23" s="29"/>
      <c r="AM23" s="29"/>
      <c r="AN23" s="27"/>
      <c r="AO23" s="27"/>
      <c r="AP23" s="27"/>
      <c r="AQ23" s="27"/>
      <c r="AR23" s="31"/>
      <c r="AS23" s="52"/>
      <c r="AT23" s="53"/>
    </row>
    <row r="24">
      <c r="A24" s="34" t="s">
        <v>248</v>
      </c>
      <c r="B24" s="35" t="s">
        <v>249</v>
      </c>
      <c r="C24" s="35" t="s">
        <v>131</v>
      </c>
      <c r="D24" s="36">
        <v>2020.0</v>
      </c>
      <c r="E24" s="37">
        <v>43835.0</v>
      </c>
      <c r="F24" s="36" t="s">
        <v>76</v>
      </c>
      <c r="G24" s="38" t="s">
        <v>47</v>
      </c>
      <c r="H24" s="39" t="s">
        <v>250</v>
      </c>
      <c r="I24" s="40" t="s">
        <v>251</v>
      </c>
      <c r="J24" s="35" t="s">
        <v>50</v>
      </c>
      <c r="K24" s="35" t="s">
        <v>51</v>
      </c>
      <c r="L24" s="35">
        <v>30096.0</v>
      </c>
      <c r="M24" s="77"/>
      <c r="N24" s="82">
        <v>7.705809388E9</v>
      </c>
      <c r="O24" s="99" t="s">
        <v>252</v>
      </c>
      <c r="P24" s="44">
        <v>2.0</v>
      </c>
      <c r="Q24" s="35" t="s">
        <v>60</v>
      </c>
      <c r="R24" s="45"/>
      <c r="S24" s="46" t="s">
        <v>253</v>
      </c>
      <c r="T24" s="47" t="s">
        <v>144</v>
      </c>
      <c r="U24" s="48"/>
      <c r="V24" s="48"/>
      <c r="W24" s="48"/>
      <c r="X24" s="49"/>
      <c r="Y24" s="50" t="s">
        <v>254</v>
      </c>
      <c r="Z24" s="50"/>
      <c r="AA24" s="50"/>
      <c r="AB24" s="50"/>
      <c r="AC24" s="51"/>
      <c r="AD24" s="49"/>
      <c r="AE24" s="49"/>
      <c r="AF24" s="49"/>
      <c r="AG24" s="49"/>
      <c r="AH24" s="49"/>
      <c r="AI24" s="51"/>
      <c r="AJ24" s="51"/>
      <c r="AK24" s="51"/>
      <c r="AL24" s="51"/>
      <c r="AM24" s="51"/>
      <c r="AN24" s="49"/>
      <c r="AO24" s="49"/>
      <c r="AP24" s="49"/>
      <c r="AQ24" s="49"/>
      <c r="AR24" s="49"/>
      <c r="AS24" s="97"/>
      <c r="AT24" s="53"/>
    </row>
    <row r="25">
      <c r="A25" s="16" t="s">
        <v>255</v>
      </c>
      <c r="B25" s="17" t="s">
        <v>94</v>
      </c>
      <c r="C25" s="17" t="s">
        <v>131</v>
      </c>
      <c r="D25" s="18">
        <v>2020.0</v>
      </c>
      <c r="E25" s="19">
        <v>43837.0</v>
      </c>
      <c r="F25" s="18" t="s">
        <v>207</v>
      </c>
      <c r="G25" s="18" t="s">
        <v>47</v>
      </c>
      <c r="H25" s="20" t="s">
        <v>77</v>
      </c>
      <c r="I25" s="40" t="s">
        <v>256</v>
      </c>
      <c r="J25" s="17" t="s">
        <v>50</v>
      </c>
      <c r="K25" s="17" t="s">
        <v>51</v>
      </c>
      <c r="L25" s="17">
        <v>30092.0</v>
      </c>
      <c r="M25" s="22"/>
      <c r="N25" s="82">
        <v>8.023095127E9</v>
      </c>
      <c r="O25" s="98" t="s">
        <v>257</v>
      </c>
      <c r="P25" s="17">
        <v>14.0</v>
      </c>
      <c r="Q25" s="17" t="s">
        <v>60</v>
      </c>
      <c r="R25" s="25"/>
      <c r="S25" s="17" t="s">
        <v>258</v>
      </c>
      <c r="T25" s="26" t="s">
        <v>259</v>
      </c>
      <c r="U25" s="26">
        <v>1.0</v>
      </c>
      <c r="V25" s="26" t="s">
        <v>126</v>
      </c>
      <c r="W25" s="26">
        <v>2019.0</v>
      </c>
      <c r="X25" s="27"/>
      <c r="Y25" s="28"/>
      <c r="Z25" s="28"/>
      <c r="AA25" s="28"/>
      <c r="AB25" s="28"/>
      <c r="AC25" s="29"/>
      <c r="AD25" s="30"/>
      <c r="AE25" s="30"/>
      <c r="AF25" s="30"/>
      <c r="AG25" s="30"/>
      <c r="AH25" s="27"/>
      <c r="AI25" s="29"/>
      <c r="AJ25" s="29"/>
      <c r="AK25" s="29"/>
      <c r="AL25" s="29"/>
      <c r="AM25" s="29"/>
      <c r="AN25" s="27"/>
      <c r="AO25" s="27"/>
      <c r="AP25" s="27"/>
      <c r="AQ25" s="27"/>
      <c r="AR25" s="31"/>
      <c r="AS25" s="32"/>
      <c r="AT25" s="33"/>
    </row>
    <row r="26">
      <c r="A26" s="100" t="s">
        <v>260</v>
      </c>
      <c r="B26" s="17" t="s">
        <v>261</v>
      </c>
      <c r="C26" s="17" t="s">
        <v>131</v>
      </c>
      <c r="D26" s="18">
        <v>2019.0</v>
      </c>
      <c r="E26" s="70">
        <v>43868.0</v>
      </c>
      <c r="F26" s="18"/>
      <c r="G26" s="71" t="s">
        <v>98</v>
      </c>
      <c r="H26" s="20" t="s">
        <v>262</v>
      </c>
      <c r="I26" s="81" t="s">
        <v>263</v>
      </c>
      <c r="J26" s="17" t="s">
        <v>50</v>
      </c>
      <c r="K26" s="17" t="s">
        <v>51</v>
      </c>
      <c r="L26" s="17">
        <v>30096.0</v>
      </c>
      <c r="M26" s="22"/>
      <c r="N26" s="82" t="s">
        <v>264</v>
      </c>
      <c r="O26" s="40" t="s">
        <v>265</v>
      </c>
      <c r="P26" s="72">
        <v>5.0</v>
      </c>
      <c r="Q26" s="17" t="s">
        <v>89</v>
      </c>
      <c r="R26" s="25"/>
      <c r="S26" s="73" t="s">
        <v>266</v>
      </c>
      <c r="T26" s="30" t="s">
        <v>267</v>
      </c>
      <c r="U26" s="96"/>
      <c r="V26" s="96"/>
      <c r="W26" s="74">
        <v>2010.0</v>
      </c>
      <c r="X26" s="27"/>
      <c r="Y26" s="28" t="s">
        <v>268</v>
      </c>
      <c r="Z26" s="101"/>
      <c r="AA26" s="101"/>
      <c r="AB26" s="75">
        <v>2016.0</v>
      </c>
      <c r="AC26" s="29"/>
      <c r="AD26" s="30" t="s">
        <v>269</v>
      </c>
      <c r="AE26" s="27"/>
      <c r="AF26" s="27"/>
      <c r="AG26" s="30">
        <v>2017.0</v>
      </c>
      <c r="AH26" s="27"/>
      <c r="AI26" s="29"/>
      <c r="AJ26" s="29"/>
      <c r="AK26" s="29"/>
      <c r="AL26" s="29"/>
      <c r="AM26" s="29"/>
      <c r="AN26" s="27"/>
      <c r="AO26" s="27"/>
      <c r="AP26" s="27"/>
      <c r="AQ26" s="27"/>
      <c r="AR26" s="31"/>
      <c r="AS26" s="67"/>
      <c r="AT26" s="53"/>
    </row>
    <row r="27">
      <c r="A27" s="34" t="s">
        <v>270</v>
      </c>
      <c r="B27" s="35" t="s">
        <v>271</v>
      </c>
      <c r="C27" s="35" t="s">
        <v>131</v>
      </c>
      <c r="D27" s="36">
        <v>2020.0</v>
      </c>
      <c r="E27" s="37">
        <v>43860.0</v>
      </c>
      <c r="F27" s="36"/>
      <c r="G27" s="38" t="s">
        <v>47</v>
      </c>
      <c r="H27" s="39" t="s">
        <v>272</v>
      </c>
      <c r="I27" s="40" t="s">
        <v>273</v>
      </c>
      <c r="J27" s="35" t="s">
        <v>50</v>
      </c>
      <c r="K27" s="35" t="s">
        <v>51</v>
      </c>
      <c r="L27" s="35">
        <v>30096.0</v>
      </c>
      <c r="M27" s="77"/>
      <c r="N27" s="42" t="s">
        <v>274</v>
      </c>
      <c r="O27" s="79" t="s">
        <v>275</v>
      </c>
      <c r="P27" s="44">
        <v>22.0</v>
      </c>
      <c r="Q27" s="35" t="s">
        <v>164</v>
      </c>
      <c r="R27" s="45"/>
      <c r="S27" s="46" t="s">
        <v>276</v>
      </c>
      <c r="T27" s="47" t="s">
        <v>125</v>
      </c>
      <c r="U27" s="48">
        <v>5.0</v>
      </c>
      <c r="V27" s="48" t="s">
        <v>103</v>
      </c>
      <c r="W27" s="48">
        <v>2015.0</v>
      </c>
      <c r="X27" s="49"/>
      <c r="Y27" s="50" t="s">
        <v>277</v>
      </c>
      <c r="Z27" s="50">
        <v>9.0</v>
      </c>
      <c r="AA27" s="50" t="s">
        <v>66</v>
      </c>
      <c r="AB27" s="50">
        <v>2017.0</v>
      </c>
      <c r="AC27" s="51"/>
      <c r="AD27" s="49"/>
      <c r="AE27" s="49"/>
      <c r="AF27" s="49"/>
      <c r="AG27" s="49"/>
      <c r="AH27" s="49"/>
      <c r="AI27" s="51"/>
      <c r="AJ27" s="51"/>
      <c r="AK27" s="51"/>
      <c r="AL27" s="51"/>
      <c r="AM27" s="51"/>
      <c r="AN27" s="49"/>
      <c r="AO27" s="49"/>
      <c r="AP27" s="49"/>
      <c r="AQ27" s="49"/>
      <c r="AR27" s="49"/>
      <c r="AS27" s="67"/>
      <c r="AT27" s="53"/>
    </row>
    <row r="28">
      <c r="A28" s="102" t="s">
        <v>278</v>
      </c>
      <c r="B28" s="45" t="s">
        <v>44</v>
      </c>
      <c r="C28" s="45" t="s">
        <v>131</v>
      </c>
      <c r="D28" s="103">
        <v>2017.0</v>
      </c>
      <c r="E28" s="37">
        <v>43850.0</v>
      </c>
      <c r="F28" s="36" t="s">
        <v>76</v>
      </c>
      <c r="G28" s="38" t="s">
        <v>47</v>
      </c>
      <c r="H28" s="104" t="s">
        <v>250</v>
      </c>
      <c r="I28" s="45" t="s">
        <v>279</v>
      </c>
      <c r="J28" s="35" t="s">
        <v>50</v>
      </c>
      <c r="K28" s="45" t="s">
        <v>51</v>
      </c>
      <c r="L28" s="45">
        <v>30096.0</v>
      </c>
      <c r="M28" s="77"/>
      <c r="N28" s="77" t="s">
        <v>280</v>
      </c>
      <c r="O28" s="105" t="str">
        <f>HYPERLINK("mailto:megsteezy@gmail.com","megsteezy@gmail.com")</f>
        <v>megsteezy@gmail.com</v>
      </c>
      <c r="P28" s="106">
        <v>16.0</v>
      </c>
      <c r="Q28" s="45" t="s">
        <v>131</v>
      </c>
      <c r="R28" s="45"/>
      <c r="S28" s="88" t="s">
        <v>281</v>
      </c>
      <c r="T28" s="49" t="s">
        <v>282</v>
      </c>
      <c r="U28" s="107">
        <v>1.0</v>
      </c>
      <c r="V28" s="107" t="s">
        <v>162</v>
      </c>
      <c r="W28" s="48">
        <v>2011.0</v>
      </c>
      <c r="X28" s="49"/>
      <c r="Y28" s="51" t="s">
        <v>283</v>
      </c>
      <c r="Z28" s="51">
        <v>5.0</v>
      </c>
      <c r="AA28" s="51" t="s">
        <v>57</v>
      </c>
      <c r="AB28" s="50">
        <v>2015.0</v>
      </c>
      <c r="AC28" s="51"/>
      <c r="AD28" s="47" t="s">
        <v>284</v>
      </c>
      <c r="AE28" s="47">
        <v>7.0</v>
      </c>
      <c r="AF28" s="47" t="s">
        <v>54</v>
      </c>
      <c r="AG28" s="47">
        <v>2018.0</v>
      </c>
      <c r="AH28" s="49"/>
      <c r="AI28" s="51"/>
      <c r="AJ28" s="51"/>
      <c r="AK28" s="51"/>
      <c r="AL28" s="51"/>
      <c r="AM28" s="51"/>
      <c r="AN28" s="49"/>
      <c r="AO28" s="49"/>
      <c r="AP28" s="49"/>
      <c r="AQ28" s="49"/>
      <c r="AR28" s="49"/>
      <c r="AS28" s="52"/>
      <c r="AT28" s="53"/>
    </row>
    <row r="29">
      <c r="A29" s="108" t="s">
        <v>285</v>
      </c>
      <c r="B29" s="109" t="s">
        <v>286</v>
      </c>
      <c r="C29" s="45" t="s">
        <v>164</v>
      </c>
      <c r="D29" s="103">
        <v>2016.0</v>
      </c>
      <c r="E29" s="37">
        <v>43677.0</v>
      </c>
      <c r="F29" s="36" t="s">
        <v>46</v>
      </c>
      <c r="G29" s="38" t="s">
        <v>47</v>
      </c>
      <c r="H29" s="104" t="s">
        <v>77</v>
      </c>
      <c r="I29" s="45" t="s">
        <v>287</v>
      </c>
      <c r="J29" s="45" t="s">
        <v>177</v>
      </c>
      <c r="K29" s="45" t="s">
        <v>51</v>
      </c>
      <c r="L29" s="45">
        <v>30092.0</v>
      </c>
      <c r="M29" s="77"/>
      <c r="N29" s="77">
        <v>6.313759183E9</v>
      </c>
      <c r="O29" s="110" t="s">
        <v>288</v>
      </c>
      <c r="P29" s="106">
        <v>3.0</v>
      </c>
      <c r="Q29" s="45" t="s">
        <v>141</v>
      </c>
      <c r="R29" s="45"/>
      <c r="S29" s="88" t="s">
        <v>289</v>
      </c>
      <c r="T29" s="49" t="s">
        <v>290</v>
      </c>
      <c r="U29" s="48">
        <v>3.0</v>
      </c>
      <c r="V29" s="48" t="s">
        <v>141</v>
      </c>
      <c r="W29" s="48">
        <v>2015.0</v>
      </c>
      <c r="X29" s="49"/>
      <c r="Y29" s="50" t="s">
        <v>291</v>
      </c>
      <c r="Z29" s="50">
        <v>27.0</v>
      </c>
      <c r="AA29" s="50" t="s">
        <v>103</v>
      </c>
      <c r="AB29" s="50">
        <v>2016.0</v>
      </c>
      <c r="AC29" s="51"/>
      <c r="AD29" s="49"/>
      <c r="AE29" s="49"/>
      <c r="AF29" s="49"/>
      <c r="AG29" s="49"/>
      <c r="AH29" s="49"/>
      <c r="AI29" s="51"/>
      <c r="AJ29" s="51"/>
      <c r="AK29" s="51"/>
      <c r="AL29" s="51"/>
      <c r="AM29" s="51"/>
      <c r="AN29" s="49"/>
      <c r="AO29" s="49"/>
      <c r="AP29" s="49"/>
      <c r="AQ29" s="49"/>
      <c r="AR29" s="49"/>
      <c r="AS29" s="52"/>
      <c r="AT29" s="53"/>
    </row>
    <row r="30">
      <c r="A30" s="111" t="s">
        <v>292</v>
      </c>
      <c r="B30" s="112" t="s">
        <v>293</v>
      </c>
      <c r="C30" s="25" t="s">
        <v>164</v>
      </c>
      <c r="D30" s="91">
        <v>2016.0</v>
      </c>
      <c r="E30" s="70">
        <v>43660.0</v>
      </c>
      <c r="F30" s="18" t="s">
        <v>46</v>
      </c>
      <c r="G30" s="113">
        <v>204.0</v>
      </c>
      <c r="H30" s="114" t="s">
        <v>294</v>
      </c>
      <c r="I30" s="114" t="s">
        <v>295</v>
      </c>
      <c r="J30" s="25" t="s">
        <v>177</v>
      </c>
      <c r="K30" s="25" t="s">
        <v>51</v>
      </c>
      <c r="L30" s="25">
        <v>30092.0</v>
      </c>
      <c r="M30" s="22"/>
      <c r="N30" s="115">
        <v>8.139510691E9</v>
      </c>
      <c r="O30" s="25" t="s">
        <v>296</v>
      </c>
      <c r="P30" s="94">
        <v>1.0</v>
      </c>
      <c r="Q30" s="25" t="s">
        <v>131</v>
      </c>
      <c r="R30" s="25"/>
      <c r="S30" s="95" t="s">
        <v>297</v>
      </c>
      <c r="T30" s="27" t="s">
        <v>298</v>
      </c>
      <c r="U30" s="96">
        <v>4.0</v>
      </c>
      <c r="V30" s="96" t="s">
        <v>45</v>
      </c>
      <c r="W30" s="96">
        <v>2015.0</v>
      </c>
      <c r="X30" s="27"/>
      <c r="Y30" s="28" t="s">
        <v>299</v>
      </c>
      <c r="Z30" s="28">
        <v>10.0</v>
      </c>
      <c r="AA30" s="28" t="s">
        <v>66</v>
      </c>
      <c r="AB30" s="28">
        <v>2017.0</v>
      </c>
      <c r="AC30" s="29"/>
      <c r="AD30" s="27"/>
      <c r="AE30" s="27"/>
      <c r="AF30" s="27"/>
      <c r="AG30" s="27"/>
      <c r="AH30" s="27"/>
      <c r="AI30" s="29"/>
      <c r="AJ30" s="29"/>
      <c r="AK30" s="29"/>
      <c r="AL30" s="29"/>
      <c r="AM30" s="29"/>
      <c r="AN30" s="27"/>
      <c r="AO30" s="27"/>
      <c r="AP30" s="27"/>
      <c r="AQ30" s="27"/>
      <c r="AR30" s="49"/>
      <c r="AS30" s="52"/>
      <c r="AT30" s="53"/>
    </row>
    <row r="31">
      <c r="A31" s="102" t="s">
        <v>300</v>
      </c>
      <c r="B31" s="45" t="s">
        <v>301</v>
      </c>
      <c r="C31" s="45" t="s">
        <v>164</v>
      </c>
      <c r="D31" s="103">
        <v>2016.0</v>
      </c>
      <c r="E31" s="116">
        <v>43686.0</v>
      </c>
      <c r="F31" s="36" t="s">
        <v>46</v>
      </c>
      <c r="G31" s="38" t="s">
        <v>98</v>
      </c>
      <c r="H31" s="104" t="s">
        <v>63</v>
      </c>
      <c r="I31" s="45" t="s">
        <v>302</v>
      </c>
      <c r="J31" s="45" t="s">
        <v>177</v>
      </c>
      <c r="K31" s="45" t="s">
        <v>51</v>
      </c>
      <c r="L31" s="45">
        <v>30092.0</v>
      </c>
      <c r="M31" s="77"/>
      <c r="N31" s="117">
        <v>7.342740477E9</v>
      </c>
      <c r="O31" s="110" t="s">
        <v>303</v>
      </c>
      <c r="P31" s="106">
        <v>25.0</v>
      </c>
      <c r="Q31" s="45" t="s">
        <v>114</v>
      </c>
      <c r="R31" s="45"/>
      <c r="S31" s="88" t="s">
        <v>304</v>
      </c>
      <c r="T31" s="49" t="s">
        <v>305</v>
      </c>
      <c r="U31" s="107">
        <v>21.0</v>
      </c>
      <c r="V31" s="107" t="s">
        <v>103</v>
      </c>
      <c r="W31" s="107">
        <v>2015.0</v>
      </c>
      <c r="X31" s="49"/>
      <c r="Y31" s="50" t="s">
        <v>306</v>
      </c>
      <c r="Z31" s="50">
        <v>22.0</v>
      </c>
      <c r="AA31" s="50" t="s">
        <v>162</v>
      </c>
      <c r="AB31" s="50">
        <v>2017.0</v>
      </c>
      <c r="AC31" s="51"/>
      <c r="AD31" s="49"/>
      <c r="AE31" s="49"/>
      <c r="AF31" s="49"/>
      <c r="AG31" s="49"/>
      <c r="AH31" s="49"/>
      <c r="AI31" s="51"/>
      <c r="AJ31" s="51"/>
      <c r="AK31" s="51"/>
      <c r="AL31" s="51"/>
      <c r="AM31" s="51"/>
      <c r="AN31" s="49"/>
      <c r="AO31" s="49"/>
      <c r="AP31" s="49"/>
      <c r="AQ31" s="49"/>
      <c r="AR31" s="49"/>
      <c r="AS31" s="32"/>
      <c r="AT31" s="33"/>
    </row>
    <row r="32">
      <c r="A32" s="108" t="s">
        <v>307</v>
      </c>
      <c r="B32" s="109" t="s">
        <v>308</v>
      </c>
      <c r="C32" s="45" t="s">
        <v>164</v>
      </c>
      <c r="D32" s="103">
        <v>2016.0</v>
      </c>
      <c r="E32" s="37">
        <v>43671.0</v>
      </c>
      <c r="F32" s="36" t="s">
        <v>46</v>
      </c>
      <c r="G32" s="38">
        <v>143.0</v>
      </c>
      <c r="H32" s="118" t="s">
        <v>309</v>
      </c>
      <c r="I32" s="67" t="s">
        <v>310</v>
      </c>
      <c r="J32" s="45" t="s">
        <v>177</v>
      </c>
      <c r="K32" s="45" t="s">
        <v>51</v>
      </c>
      <c r="L32" s="45">
        <v>30092.0</v>
      </c>
      <c r="M32" s="77"/>
      <c r="N32" s="117">
        <v>3.362029454E9</v>
      </c>
      <c r="O32" s="110" t="s">
        <v>311</v>
      </c>
      <c r="P32" s="106">
        <v>4.0</v>
      </c>
      <c r="Q32" s="45" t="s">
        <v>162</v>
      </c>
      <c r="R32" s="45"/>
      <c r="S32" s="88" t="s">
        <v>312</v>
      </c>
      <c r="T32" s="49" t="s">
        <v>313</v>
      </c>
      <c r="U32" s="107">
        <v>25.0</v>
      </c>
      <c r="V32" s="107" t="s">
        <v>141</v>
      </c>
      <c r="W32" s="107">
        <v>2013.0</v>
      </c>
      <c r="X32" s="49"/>
      <c r="Y32" s="51" t="s">
        <v>314</v>
      </c>
      <c r="Z32" s="51">
        <v>13.0</v>
      </c>
      <c r="AA32" s="51" t="s">
        <v>66</v>
      </c>
      <c r="AB32" s="51">
        <v>2015.0</v>
      </c>
      <c r="AC32" s="51"/>
      <c r="AD32" s="47" t="s">
        <v>315</v>
      </c>
      <c r="AE32" s="47">
        <v>16.0</v>
      </c>
      <c r="AF32" s="47" t="s">
        <v>114</v>
      </c>
      <c r="AG32" s="47">
        <v>2018.0</v>
      </c>
      <c r="AH32" s="49"/>
      <c r="AI32" s="51"/>
      <c r="AJ32" s="51"/>
      <c r="AK32" s="51"/>
      <c r="AL32" s="51"/>
      <c r="AM32" s="51"/>
      <c r="AN32" s="49"/>
      <c r="AO32" s="49"/>
      <c r="AP32" s="49"/>
      <c r="AQ32" s="49"/>
      <c r="AR32" s="49"/>
      <c r="AS32" s="67"/>
      <c r="AT32" s="53"/>
    </row>
    <row r="33">
      <c r="A33" s="119" t="s">
        <v>316</v>
      </c>
      <c r="B33" s="69" t="s">
        <v>317</v>
      </c>
      <c r="C33" s="17" t="s">
        <v>164</v>
      </c>
      <c r="D33" s="18">
        <v>2017.0</v>
      </c>
      <c r="E33" s="70">
        <v>43670.0</v>
      </c>
      <c r="F33" s="18" t="s">
        <v>46</v>
      </c>
      <c r="G33" s="71" t="s">
        <v>98</v>
      </c>
      <c r="H33" s="20" t="s">
        <v>318</v>
      </c>
      <c r="I33" s="17" t="s">
        <v>319</v>
      </c>
      <c r="J33" s="17" t="s">
        <v>50</v>
      </c>
      <c r="K33" s="17" t="s">
        <v>51</v>
      </c>
      <c r="L33" s="17">
        <v>30092.0</v>
      </c>
      <c r="M33" s="87"/>
      <c r="N33" s="87" t="s">
        <v>320</v>
      </c>
      <c r="O33" s="24" t="s">
        <v>321</v>
      </c>
      <c r="P33" s="72">
        <v>28.0</v>
      </c>
      <c r="Q33" s="17" t="s">
        <v>114</v>
      </c>
      <c r="R33" s="25"/>
      <c r="S33" s="73" t="s">
        <v>322</v>
      </c>
      <c r="T33" s="30" t="s">
        <v>180</v>
      </c>
      <c r="U33" s="74">
        <v>22.0</v>
      </c>
      <c r="V33" s="74" t="s">
        <v>323</v>
      </c>
      <c r="W33" s="74">
        <v>2013.0</v>
      </c>
      <c r="X33" s="27"/>
      <c r="Y33" s="28" t="s">
        <v>324</v>
      </c>
      <c r="Z33" s="75">
        <v>10.0</v>
      </c>
      <c r="AA33" s="75" t="s">
        <v>325</v>
      </c>
      <c r="AB33" s="75">
        <v>2015.0</v>
      </c>
      <c r="AC33" s="29"/>
      <c r="AD33" s="30" t="s">
        <v>326</v>
      </c>
      <c r="AE33" s="74">
        <v>26.0</v>
      </c>
      <c r="AF33" s="74" t="s">
        <v>167</v>
      </c>
      <c r="AG33" s="74">
        <v>2016.0</v>
      </c>
      <c r="AH33" s="27"/>
      <c r="AI33" s="28" t="s">
        <v>327</v>
      </c>
      <c r="AJ33" s="28">
        <v>31.0</v>
      </c>
      <c r="AK33" s="28" t="s">
        <v>131</v>
      </c>
      <c r="AL33" s="28">
        <v>2018.0</v>
      </c>
      <c r="AM33" s="29"/>
      <c r="AN33" s="27"/>
      <c r="AO33" s="27"/>
      <c r="AP33" s="27"/>
      <c r="AQ33" s="27"/>
      <c r="AR33" s="31"/>
      <c r="AS33" s="67"/>
      <c r="AT33" s="53"/>
    </row>
    <row r="34">
      <c r="A34" s="68" t="s">
        <v>328</v>
      </c>
      <c r="B34" s="17" t="s">
        <v>317</v>
      </c>
      <c r="C34" s="17" t="s">
        <v>164</v>
      </c>
      <c r="D34" s="18">
        <v>2017.0</v>
      </c>
      <c r="E34" s="70">
        <v>43689.0</v>
      </c>
      <c r="F34" s="18" t="s">
        <v>46</v>
      </c>
      <c r="G34" s="71" t="s">
        <v>98</v>
      </c>
      <c r="H34" s="20" t="s">
        <v>329</v>
      </c>
      <c r="I34" s="17" t="s">
        <v>330</v>
      </c>
      <c r="J34" s="17" t="s">
        <v>50</v>
      </c>
      <c r="K34" s="17" t="s">
        <v>51</v>
      </c>
      <c r="L34" s="17">
        <v>30092.0</v>
      </c>
      <c r="M34" s="87"/>
      <c r="N34" s="87">
        <v>7.703294165E9</v>
      </c>
      <c r="O34" s="24" t="s">
        <v>331</v>
      </c>
      <c r="P34" s="72">
        <v>22.0</v>
      </c>
      <c r="Q34" s="17" t="s">
        <v>60</v>
      </c>
      <c r="R34" s="25"/>
      <c r="S34" s="73" t="s">
        <v>332</v>
      </c>
      <c r="T34" s="30" t="s">
        <v>327</v>
      </c>
      <c r="U34" s="74">
        <v>6.0</v>
      </c>
      <c r="V34" s="74" t="s">
        <v>60</v>
      </c>
      <c r="W34" s="74">
        <v>2014.0</v>
      </c>
      <c r="X34" s="27"/>
      <c r="Y34" s="28" t="s">
        <v>333</v>
      </c>
      <c r="Z34" s="75">
        <v>5.0</v>
      </c>
      <c r="AA34" s="75" t="s">
        <v>107</v>
      </c>
      <c r="AB34" s="75">
        <v>2017.0</v>
      </c>
      <c r="AC34" s="29"/>
      <c r="AD34" s="30" t="s">
        <v>334</v>
      </c>
      <c r="AE34" s="74">
        <v>25.0</v>
      </c>
      <c r="AF34" s="74" t="s">
        <v>167</v>
      </c>
      <c r="AG34" s="74">
        <v>2019.0</v>
      </c>
      <c r="AH34" s="27"/>
      <c r="AI34" s="29"/>
      <c r="AJ34" s="29"/>
      <c r="AK34" s="29"/>
      <c r="AL34" s="29"/>
      <c r="AM34" s="29"/>
      <c r="AN34" s="27"/>
      <c r="AO34" s="27"/>
      <c r="AP34" s="27"/>
      <c r="AQ34" s="27"/>
      <c r="AR34" s="31"/>
      <c r="AS34" s="67"/>
      <c r="AT34" s="53"/>
    </row>
    <row r="35">
      <c r="A35" s="34" t="s">
        <v>335</v>
      </c>
      <c r="B35" s="35" t="s">
        <v>336</v>
      </c>
      <c r="C35" s="35" t="s">
        <v>162</v>
      </c>
      <c r="D35" s="36">
        <v>2019.0</v>
      </c>
      <c r="E35" s="37">
        <v>44001.0</v>
      </c>
      <c r="F35" s="36" t="s">
        <v>207</v>
      </c>
      <c r="G35" s="38" t="s">
        <v>47</v>
      </c>
      <c r="H35" s="40" t="s">
        <v>337</v>
      </c>
      <c r="I35" s="40" t="s">
        <v>338</v>
      </c>
      <c r="J35" s="35" t="s">
        <v>50</v>
      </c>
      <c r="K35" s="35" t="s">
        <v>51</v>
      </c>
      <c r="L35" s="35">
        <v>30092.0</v>
      </c>
      <c r="M35" s="41"/>
      <c r="N35" s="42" t="s">
        <v>339</v>
      </c>
      <c r="O35" s="83" t="s">
        <v>340</v>
      </c>
      <c r="P35" s="44">
        <v>25.0</v>
      </c>
      <c r="Q35" s="35" t="s">
        <v>114</v>
      </c>
      <c r="R35" s="45"/>
      <c r="S35" s="46" t="s">
        <v>341</v>
      </c>
      <c r="T35" s="47" t="s">
        <v>342</v>
      </c>
      <c r="U35" s="48">
        <v>7.0</v>
      </c>
      <c r="V35" s="48" t="s">
        <v>57</v>
      </c>
      <c r="W35" s="48">
        <v>2018.0</v>
      </c>
      <c r="X35" s="49"/>
      <c r="Y35" s="50"/>
      <c r="Z35" s="50"/>
      <c r="AA35" s="50"/>
      <c r="AB35" s="50"/>
      <c r="AC35" s="51"/>
      <c r="AD35" s="49"/>
      <c r="AE35" s="49"/>
      <c r="AF35" s="49"/>
      <c r="AG35" s="49"/>
      <c r="AH35" s="49"/>
      <c r="AI35" s="51"/>
      <c r="AJ35" s="51"/>
      <c r="AK35" s="51"/>
      <c r="AL35" s="51"/>
      <c r="AM35" s="51"/>
      <c r="AN35" s="49"/>
      <c r="AO35" s="49"/>
      <c r="AP35" s="49"/>
      <c r="AQ35" s="49"/>
      <c r="AR35" s="49"/>
      <c r="AS35" s="52"/>
      <c r="AT35" s="53"/>
    </row>
    <row r="36">
      <c r="A36" s="34" t="s">
        <v>343</v>
      </c>
      <c r="B36" s="35" t="s">
        <v>227</v>
      </c>
      <c r="C36" s="35" t="s">
        <v>89</v>
      </c>
      <c r="D36" s="36">
        <v>2017.0</v>
      </c>
      <c r="E36" s="37">
        <v>43901.0</v>
      </c>
      <c r="F36" s="36" t="s">
        <v>207</v>
      </c>
      <c r="G36" s="38" t="s">
        <v>47</v>
      </c>
      <c r="H36" s="39" t="s">
        <v>63</v>
      </c>
      <c r="I36" s="35" t="s">
        <v>344</v>
      </c>
      <c r="J36" s="35" t="s">
        <v>50</v>
      </c>
      <c r="K36" s="35" t="s">
        <v>51</v>
      </c>
      <c r="L36" s="35">
        <v>30092.0</v>
      </c>
      <c r="M36" s="41"/>
      <c r="N36" s="78" t="s">
        <v>345</v>
      </c>
      <c r="O36" s="43" t="s">
        <v>346</v>
      </c>
      <c r="P36" s="44">
        <v>23.0</v>
      </c>
      <c r="Q36" s="35" t="s">
        <v>347</v>
      </c>
      <c r="R36" s="45"/>
      <c r="S36" s="46" t="s">
        <v>143</v>
      </c>
      <c r="T36" s="47" t="s">
        <v>348</v>
      </c>
      <c r="U36" s="48">
        <v>28.0</v>
      </c>
      <c r="V36" s="48" t="s">
        <v>57</v>
      </c>
      <c r="W36" s="48">
        <v>2013.0</v>
      </c>
      <c r="X36" s="49"/>
      <c r="Y36" s="50" t="s">
        <v>349</v>
      </c>
      <c r="Z36" s="50">
        <v>26.0</v>
      </c>
      <c r="AA36" s="50" t="s">
        <v>164</v>
      </c>
      <c r="AB36" s="50">
        <v>2016.0</v>
      </c>
      <c r="AC36" s="51"/>
      <c r="AD36" s="49"/>
      <c r="AE36" s="49"/>
      <c r="AF36" s="49"/>
      <c r="AG36" s="49"/>
      <c r="AH36" s="49"/>
      <c r="AI36" s="51"/>
      <c r="AJ36" s="51"/>
      <c r="AK36" s="51"/>
      <c r="AL36" s="51"/>
      <c r="AM36" s="51"/>
      <c r="AN36" s="49"/>
      <c r="AO36" s="49"/>
      <c r="AP36" s="49"/>
      <c r="AQ36" s="49"/>
      <c r="AR36" s="49"/>
      <c r="AS36" s="52"/>
      <c r="AT36" s="53"/>
    </row>
    <row r="37">
      <c r="A37" s="34" t="s">
        <v>350</v>
      </c>
      <c r="B37" s="35" t="s">
        <v>351</v>
      </c>
      <c r="C37" s="35" t="s">
        <v>89</v>
      </c>
      <c r="D37" s="36">
        <v>2017.0</v>
      </c>
      <c r="E37" s="37">
        <v>43900.0</v>
      </c>
      <c r="F37" s="36" t="s">
        <v>207</v>
      </c>
      <c r="G37" s="36" t="s">
        <v>98</v>
      </c>
      <c r="H37" s="39" t="s">
        <v>352</v>
      </c>
      <c r="I37" s="35" t="s">
        <v>353</v>
      </c>
      <c r="J37" s="35" t="s">
        <v>50</v>
      </c>
      <c r="K37" s="35" t="s">
        <v>51</v>
      </c>
      <c r="L37" s="35">
        <v>30092.0</v>
      </c>
      <c r="M37" s="77"/>
      <c r="N37" s="78" t="s">
        <v>354</v>
      </c>
      <c r="O37" s="83" t="s">
        <v>355</v>
      </c>
      <c r="P37" s="106"/>
      <c r="Q37" s="45"/>
      <c r="R37" s="45"/>
      <c r="S37" s="46" t="s">
        <v>356</v>
      </c>
      <c r="T37" s="47" t="s">
        <v>357</v>
      </c>
      <c r="U37" s="107"/>
      <c r="V37" s="48" t="s">
        <v>162</v>
      </c>
      <c r="W37" s="48">
        <v>2013.0</v>
      </c>
      <c r="X37" s="49"/>
      <c r="Y37" s="50" t="s">
        <v>358</v>
      </c>
      <c r="Z37" s="50">
        <v>17.0</v>
      </c>
      <c r="AA37" s="50" t="s">
        <v>45</v>
      </c>
      <c r="AB37" s="50">
        <v>2017.0</v>
      </c>
      <c r="AC37" s="51"/>
      <c r="AD37" s="49"/>
      <c r="AE37" s="49"/>
      <c r="AF37" s="49"/>
      <c r="AG37" s="49"/>
      <c r="AH37" s="49"/>
      <c r="AI37" s="51"/>
      <c r="AJ37" s="51"/>
      <c r="AK37" s="51"/>
      <c r="AL37" s="51"/>
      <c r="AM37" s="51"/>
      <c r="AN37" s="49"/>
      <c r="AO37" s="49"/>
      <c r="AP37" s="49"/>
      <c r="AQ37" s="49"/>
      <c r="AR37" s="49"/>
      <c r="AS37" s="52"/>
      <c r="AT37" s="53"/>
    </row>
    <row r="38">
      <c r="A38" s="68" t="s">
        <v>359</v>
      </c>
      <c r="B38" s="69" t="s">
        <v>360</v>
      </c>
      <c r="C38" s="17" t="s">
        <v>54</v>
      </c>
      <c r="D38" s="18">
        <v>2019.0</v>
      </c>
      <c r="E38" s="70">
        <v>43958.0</v>
      </c>
      <c r="F38" s="18" t="s">
        <v>76</v>
      </c>
      <c r="G38" s="71" t="s">
        <v>47</v>
      </c>
      <c r="H38" s="20" t="s">
        <v>137</v>
      </c>
      <c r="I38" s="40" t="s">
        <v>361</v>
      </c>
      <c r="J38" s="17" t="s">
        <v>50</v>
      </c>
      <c r="K38" s="17" t="s">
        <v>51</v>
      </c>
      <c r="L38" s="17">
        <v>30092.0</v>
      </c>
      <c r="M38" s="22"/>
      <c r="N38" s="42">
        <v>6.463859353E9</v>
      </c>
      <c r="O38" s="24" t="s">
        <v>362</v>
      </c>
      <c r="P38" s="72">
        <v>6.0</v>
      </c>
      <c r="Q38" s="17" t="s">
        <v>89</v>
      </c>
      <c r="R38" s="25"/>
      <c r="S38" s="73" t="s">
        <v>253</v>
      </c>
      <c r="T38" s="30" t="s">
        <v>363</v>
      </c>
      <c r="U38" s="74">
        <v>20.0</v>
      </c>
      <c r="V38" s="74" t="s">
        <v>141</v>
      </c>
      <c r="W38" s="74">
        <v>2018.0</v>
      </c>
      <c r="X38" s="27"/>
      <c r="Y38" s="29"/>
      <c r="Z38" s="101"/>
      <c r="AA38" s="101"/>
      <c r="AB38" s="101"/>
      <c r="AC38" s="29"/>
      <c r="AD38" s="27"/>
      <c r="AE38" s="27"/>
      <c r="AF38" s="27"/>
      <c r="AG38" s="27"/>
      <c r="AH38" s="27"/>
      <c r="AI38" s="29"/>
      <c r="AJ38" s="29"/>
      <c r="AK38" s="29"/>
      <c r="AL38" s="29"/>
      <c r="AM38" s="29"/>
      <c r="AN38" s="27"/>
      <c r="AO38" s="27"/>
      <c r="AP38" s="27"/>
      <c r="AQ38" s="27"/>
      <c r="AR38" s="31"/>
      <c r="AS38" s="52"/>
      <c r="AT38" s="53"/>
    </row>
    <row r="39">
      <c r="A39" s="120" t="s">
        <v>364</v>
      </c>
      <c r="B39" s="121" t="s">
        <v>365</v>
      </c>
      <c r="C39" s="35" t="s">
        <v>54</v>
      </c>
      <c r="D39" s="36">
        <v>2018.0</v>
      </c>
      <c r="E39" s="37">
        <v>43605.0</v>
      </c>
      <c r="F39" s="36" t="s">
        <v>207</v>
      </c>
      <c r="G39" s="36" t="s">
        <v>156</v>
      </c>
      <c r="H39" s="39" t="s">
        <v>366</v>
      </c>
      <c r="I39" s="35" t="s">
        <v>367</v>
      </c>
      <c r="J39" s="35" t="s">
        <v>50</v>
      </c>
      <c r="K39" s="35" t="s">
        <v>51</v>
      </c>
      <c r="L39" s="35">
        <v>30092.0</v>
      </c>
      <c r="M39" s="77"/>
      <c r="N39" s="122" t="s">
        <v>368</v>
      </c>
      <c r="O39" s="83" t="s">
        <v>369</v>
      </c>
      <c r="P39" s="44">
        <v>25.0</v>
      </c>
      <c r="Q39" s="35" t="s">
        <v>93</v>
      </c>
      <c r="R39" s="45"/>
      <c r="S39" s="46" t="s">
        <v>231</v>
      </c>
      <c r="T39" s="47" t="s">
        <v>370</v>
      </c>
      <c r="U39" s="48">
        <v>29.0</v>
      </c>
      <c r="V39" s="48" t="s">
        <v>371</v>
      </c>
      <c r="W39" s="48">
        <v>2016.0</v>
      </c>
      <c r="X39" s="49"/>
      <c r="Y39" s="51"/>
      <c r="Z39" s="51"/>
      <c r="AA39" s="51"/>
      <c r="AB39" s="51"/>
      <c r="AC39" s="51"/>
      <c r="AD39" s="49"/>
      <c r="AE39" s="49"/>
      <c r="AF39" s="49"/>
      <c r="AG39" s="49"/>
      <c r="AH39" s="49"/>
      <c r="AI39" s="51"/>
      <c r="AJ39" s="51"/>
      <c r="AK39" s="51"/>
      <c r="AL39" s="51"/>
      <c r="AM39" s="51"/>
      <c r="AN39" s="49"/>
      <c r="AO39" s="49"/>
      <c r="AP39" s="49"/>
      <c r="AQ39" s="49"/>
      <c r="AR39" s="49"/>
      <c r="AS39" s="52"/>
      <c r="AT39" s="53"/>
    </row>
    <row r="40">
      <c r="A40" s="123" t="s">
        <v>372</v>
      </c>
      <c r="B40" s="88" t="s">
        <v>373</v>
      </c>
      <c r="C40" s="61" t="s">
        <v>60</v>
      </c>
      <c r="D40" s="124">
        <v>2016.0</v>
      </c>
      <c r="E40" s="58">
        <v>43802.0</v>
      </c>
      <c r="F40" s="57" t="s">
        <v>207</v>
      </c>
      <c r="G40" s="56" t="s">
        <v>98</v>
      </c>
      <c r="H40" s="61" t="s">
        <v>366</v>
      </c>
      <c r="I40" s="61" t="s">
        <v>374</v>
      </c>
      <c r="J40" s="61" t="s">
        <v>177</v>
      </c>
      <c r="K40" s="61" t="s">
        <v>51</v>
      </c>
      <c r="L40" s="61">
        <v>30092.0</v>
      </c>
      <c r="M40" s="124"/>
      <c r="N40" s="124">
        <v>4.044067302E9</v>
      </c>
      <c r="O40" s="125" t="str">
        <f>HYPERLINK("mailto:christie.c.hart@gmail.com","christie.c.hart@gmail.com")</f>
        <v>christie.c.hart@gmail.com</v>
      </c>
      <c r="P40" s="61">
        <v>3.0</v>
      </c>
      <c r="Q40" s="61" t="s">
        <v>66</v>
      </c>
      <c r="R40" s="61"/>
      <c r="S40" s="61" t="s">
        <v>375</v>
      </c>
      <c r="T40" s="63" t="s">
        <v>376</v>
      </c>
      <c r="U40" s="63">
        <v>28.0</v>
      </c>
      <c r="V40" s="63" t="s">
        <v>131</v>
      </c>
      <c r="W40" s="63">
        <v>2016.0</v>
      </c>
      <c r="X40" s="63"/>
      <c r="Y40" s="65"/>
      <c r="Z40" s="65"/>
      <c r="AA40" s="65"/>
      <c r="AB40" s="65"/>
      <c r="AC40" s="65"/>
      <c r="AD40" s="63"/>
      <c r="AE40" s="63"/>
      <c r="AF40" s="63"/>
      <c r="AG40" s="63"/>
      <c r="AH40" s="63"/>
      <c r="AI40" s="65"/>
      <c r="AJ40" s="65"/>
      <c r="AK40" s="65"/>
      <c r="AL40" s="65"/>
      <c r="AM40" s="65"/>
      <c r="AN40" s="63"/>
      <c r="AO40" s="63"/>
      <c r="AP40" s="63"/>
      <c r="AQ40" s="63"/>
      <c r="AR40" s="63"/>
      <c r="AS40" s="32"/>
      <c r="AT40" s="33"/>
    </row>
    <row r="41">
      <c r="A41" s="126" t="s">
        <v>377</v>
      </c>
      <c r="B41" s="61" t="s">
        <v>378</v>
      </c>
      <c r="C41" s="61" t="s">
        <v>60</v>
      </c>
      <c r="D41" s="124">
        <v>2016.0</v>
      </c>
      <c r="E41" s="58">
        <v>43773.0</v>
      </c>
      <c r="F41" s="57" t="s">
        <v>207</v>
      </c>
      <c r="G41" s="124" t="s">
        <v>98</v>
      </c>
      <c r="H41" s="61" t="s">
        <v>318</v>
      </c>
      <c r="I41" s="127" t="s">
        <v>379</v>
      </c>
      <c r="J41" s="61" t="s">
        <v>177</v>
      </c>
      <c r="K41" s="61" t="s">
        <v>51</v>
      </c>
      <c r="L41" s="61">
        <v>30092.0</v>
      </c>
      <c r="M41" s="124"/>
      <c r="N41" s="128"/>
      <c r="O41" s="125" t="str">
        <f>HYPERLINK("mailto:jordan.mallory12@gmail.com","jordan.mallory12@gmail.com")</f>
        <v>jordan.mallory12@gmail.com</v>
      </c>
      <c r="P41" s="61">
        <v>23.0</v>
      </c>
      <c r="Q41" s="61" t="s">
        <v>141</v>
      </c>
      <c r="R41" s="61"/>
      <c r="S41" s="61" t="s">
        <v>380</v>
      </c>
      <c r="T41" s="63" t="s">
        <v>381</v>
      </c>
      <c r="U41" s="63">
        <v>18.0</v>
      </c>
      <c r="V41" s="63" t="s">
        <v>60</v>
      </c>
      <c r="W41" s="63"/>
      <c r="X41" s="63"/>
      <c r="Y41" s="65" t="s">
        <v>382</v>
      </c>
      <c r="Z41" s="65">
        <v>30.0</v>
      </c>
      <c r="AA41" s="65" t="s">
        <v>66</v>
      </c>
      <c r="AB41" s="65">
        <v>2015.0</v>
      </c>
      <c r="AC41" s="65"/>
      <c r="AD41" s="62" t="s">
        <v>383</v>
      </c>
      <c r="AE41" s="62">
        <v>7.0</v>
      </c>
      <c r="AF41" s="62" t="s">
        <v>45</v>
      </c>
      <c r="AG41" s="62">
        <v>2017.0</v>
      </c>
      <c r="AH41" s="63"/>
      <c r="AI41" s="65"/>
      <c r="AJ41" s="65"/>
      <c r="AK41" s="65"/>
      <c r="AL41" s="65"/>
      <c r="AM41" s="65"/>
      <c r="AN41" s="63"/>
      <c r="AO41" s="63"/>
      <c r="AP41" s="63"/>
      <c r="AQ41" s="63"/>
      <c r="AR41" s="63"/>
      <c r="AS41" s="32"/>
      <c r="AT41" s="33"/>
    </row>
    <row r="42">
      <c r="A42" s="100" t="s">
        <v>384</v>
      </c>
      <c r="B42" s="17" t="s">
        <v>385</v>
      </c>
      <c r="C42" s="17" t="s">
        <v>60</v>
      </c>
      <c r="D42" s="18">
        <v>2017.0</v>
      </c>
      <c r="E42" s="70">
        <v>43801.0</v>
      </c>
      <c r="F42" s="18" t="s">
        <v>76</v>
      </c>
      <c r="G42" s="71">
        <v>191.0</v>
      </c>
      <c r="H42" s="20" t="s">
        <v>386</v>
      </c>
      <c r="I42" s="21" t="s">
        <v>387</v>
      </c>
      <c r="J42" s="17" t="s">
        <v>50</v>
      </c>
      <c r="K42" s="17" t="s">
        <v>51</v>
      </c>
      <c r="L42" s="17">
        <v>30092.0</v>
      </c>
      <c r="M42" s="22"/>
      <c r="N42" s="23" t="s">
        <v>388</v>
      </c>
      <c r="O42" s="17" t="s">
        <v>389</v>
      </c>
      <c r="P42" s="72">
        <v>4.0</v>
      </c>
      <c r="Q42" s="17" t="s">
        <v>54</v>
      </c>
      <c r="R42" s="25"/>
      <c r="S42" s="73" t="s">
        <v>390</v>
      </c>
      <c r="T42" s="30" t="s">
        <v>391</v>
      </c>
      <c r="U42" s="74">
        <v>25.0</v>
      </c>
      <c r="V42" s="74" t="s">
        <v>136</v>
      </c>
      <c r="W42" s="74">
        <v>2015.0</v>
      </c>
      <c r="X42" s="27"/>
      <c r="Y42" s="28" t="s">
        <v>392</v>
      </c>
      <c r="Z42" s="28">
        <v>25.0</v>
      </c>
      <c r="AA42" s="28" t="s">
        <v>323</v>
      </c>
      <c r="AB42" s="28">
        <v>2017.0</v>
      </c>
      <c r="AC42" s="29"/>
      <c r="AD42" s="30" t="s">
        <v>393</v>
      </c>
      <c r="AE42" s="27"/>
      <c r="AF42" s="30" t="s">
        <v>89</v>
      </c>
      <c r="AG42" s="30">
        <v>2019.0</v>
      </c>
      <c r="AH42" s="27"/>
      <c r="AI42" s="29"/>
      <c r="AJ42" s="29"/>
      <c r="AK42" s="29"/>
      <c r="AL42" s="29"/>
      <c r="AM42" s="29"/>
      <c r="AN42" s="27"/>
      <c r="AO42" s="27"/>
      <c r="AP42" s="27"/>
      <c r="AQ42" s="27"/>
      <c r="AR42" s="49"/>
      <c r="AS42" s="52"/>
      <c r="AT42" s="53"/>
    </row>
    <row r="43">
      <c r="A43" s="34" t="s">
        <v>394</v>
      </c>
      <c r="B43" s="35" t="s">
        <v>395</v>
      </c>
      <c r="C43" s="35" t="s">
        <v>66</v>
      </c>
      <c r="D43" s="36">
        <v>2018.0</v>
      </c>
      <c r="E43" s="37">
        <v>43768.0</v>
      </c>
      <c r="F43" s="36" t="s">
        <v>46</v>
      </c>
      <c r="G43" s="38" t="s">
        <v>98</v>
      </c>
      <c r="H43" s="39" t="s">
        <v>396</v>
      </c>
      <c r="I43" s="35" t="s">
        <v>397</v>
      </c>
      <c r="J43" s="35" t="s">
        <v>177</v>
      </c>
      <c r="K43" s="35" t="s">
        <v>51</v>
      </c>
      <c r="L43" s="35" t="s">
        <v>398</v>
      </c>
      <c r="M43" s="77"/>
      <c r="N43" s="41" t="s">
        <v>399</v>
      </c>
      <c r="O43" s="83" t="s">
        <v>400</v>
      </c>
      <c r="P43" s="44">
        <v>13.0</v>
      </c>
      <c r="Q43" s="35" t="s">
        <v>114</v>
      </c>
      <c r="R43" s="45"/>
      <c r="S43" s="46"/>
      <c r="T43" s="47" t="s">
        <v>401</v>
      </c>
      <c r="U43" s="48">
        <v>20.0</v>
      </c>
      <c r="V43" s="48" t="s">
        <v>60</v>
      </c>
      <c r="W43" s="48">
        <v>2013.0</v>
      </c>
      <c r="X43" s="49"/>
      <c r="Y43" s="50" t="s">
        <v>357</v>
      </c>
      <c r="Z43" s="50">
        <v>3.0</v>
      </c>
      <c r="AA43" s="50" t="s">
        <v>57</v>
      </c>
      <c r="AB43" s="50">
        <v>2016.0</v>
      </c>
      <c r="AC43" s="51"/>
      <c r="AD43" s="49"/>
      <c r="AE43" s="49"/>
      <c r="AF43" s="49"/>
      <c r="AG43" s="49"/>
      <c r="AH43" s="49"/>
      <c r="AI43" s="51"/>
      <c r="AJ43" s="51"/>
      <c r="AK43" s="51"/>
      <c r="AL43" s="51"/>
      <c r="AM43" s="51"/>
      <c r="AN43" s="49"/>
      <c r="AO43" s="49"/>
      <c r="AP43" s="49"/>
      <c r="AQ43" s="49"/>
      <c r="AR43" s="49"/>
      <c r="AS43" s="32"/>
      <c r="AT43" s="33"/>
    </row>
    <row r="44">
      <c r="A44" s="34" t="s">
        <v>402</v>
      </c>
      <c r="B44" s="35" t="s">
        <v>403</v>
      </c>
      <c r="C44" s="35" t="s">
        <v>66</v>
      </c>
      <c r="D44" s="36">
        <v>2018.0</v>
      </c>
      <c r="E44" s="37">
        <v>43739.0</v>
      </c>
      <c r="F44" s="36" t="s">
        <v>76</v>
      </c>
      <c r="G44" s="36" t="s">
        <v>98</v>
      </c>
      <c r="H44" s="39" t="s">
        <v>404</v>
      </c>
      <c r="I44" s="76" t="s">
        <v>405</v>
      </c>
      <c r="J44" s="35" t="s">
        <v>50</v>
      </c>
      <c r="K44" s="35" t="s">
        <v>51</v>
      </c>
      <c r="L44" s="35">
        <v>30092.0</v>
      </c>
      <c r="M44" s="77"/>
      <c r="N44" s="78" t="s">
        <v>406</v>
      </c>
      <c r="O44" s="83" t="s">
        <v>407</v>
      </c>
      <c r="P44" s="44">
        <v>5.0</v>
      </c>
      <c r="Q44" s="35" t="s">
        <v>131</v>
      </c>
      <c r="R44" s="45"/>
      <c r="S44" s="46" t="s">
        <v>312</v>
      </c>
      <c r="T44" s="47" t="s">
        <v>408</v>
      </c>
      <c r="U44" s="48">
        <v>19.0</v>
      </c>
      <c r="V44" s="48" t="s">
        <v>66</v>
      </c>
      <c r="W44" s="48">
        <v>2017.0</v>
      </c>
      <c r="X44" s="49"/>
      <c r="Y44" s="50"/>
      <c r="Z44" s="50"/>
      <c r="AA44" s="50"/>
      <c r="AB44" s="50"/>
      <c r="AC44" s="51"/>
      <c r="AD44" s="49"/>
      <c r="AE44" s="49"/>
      <c r="AF44" s="49"/>
      <c r="AG44" s="49"/>
      <c r="AH44" s="49"/>
      <c r="AI44" s="51"/>
      <c r="AJ44" s="51"/>
      <c r="AK44" s="51"/>
      <c r="AL44" s="51"/>
      <c r="AM44" s="51"/>
      <c r="AN44" s="49"/>
      <c r="AO44" s="49"/>
      <c r="AP44" s="49"/>
      <c r="AQ44" s="49"/>
      <c r="AR44" s="49"/>
      <c r="AS44" s="32"/>
      <c r="AT44" s="33"/>
    </row>
    <row r="45">
      <c r="A45" s="34" t="s">
        <v>409</v>
      </c>
      <c r="B45" s="35" t="s">
        <v>410</v>
      </c>
      <c r="C45" s="35" t="s">
        <v>66</v>
      </c>
      <c r="D45" s="36">
        <v>2019.0</v>
      </c>
      <c r="E45" s="37">
        <v>43747.0</v>
      </c>
      <c r="F45" s="36" t="s">
        <v>76</v>
      </c>
      <c r="G45" s="36" t="s">
        <v>47</v>
      </c>
      <c r="H45" s="104"/>
      <c r="I45" s="81" t="s">
        <v>411</v>
      </c>
      <c r="J45" s="35" t="s">
        <v>50</v>
      </c>
      <c r="K45" s="35" t="s">
        <v>51</v>
      </c>
      <c r="L45" s="35">
        <v>30092.0</v>
      </c>
      <c r="M45" s="77"/>
      <c r="N45" s="82">
        <v>2.398486465E9</v>
      </c>
      <c r="O45" s="83" t="s">
        <v>412</v>
      </c>
      <c r="P45" s="44">
        <v>29.0</v>
      </c>
      <c r="Q45" s="35" t="s">
        <v>103</v>
      </c>
      <c r="R45" s="45"/>
      <c r="S45" s="46" t="s">
        <v>413</v>
      </c>
      <c r="T45" s="47" t="s">
        <v>414</v>
      </c>
      <c r="U45" s="48">
        <v>14.0</v>
      </c>
      <c r="V45" s="48" t="s">
        <v>141</v>
      </c>
      <c r="W45" s="48">
        <v>2015.0</v>
      </c>
      <c r="X45" s="49"/>
      <c r="Y45" s="50" t="s">
        <v>415</v>
      </c>
      <c r="Z45" s="50">
        <v>4.0</v>
      </c>
      <c r="AA45" s="50" t="s">
        <v>89</v>
      </c>
      <c r="AB45" s="50">
        <v>2018.0</v>
      </c>
      <c r="AC45" s="51"/>
      <c r="AD45" s="49"/>
      <c r="AE45" s="49"/>
      <c r="AF45" s="49"/>
      <c r="AG45" s="49"/>
      <c r="AH45" s="49"/>
      <c r="AI45" s="51"/>
      <c r="AJ45" s="51"/>
      <c r="AK45" s="51"/>
      <c r="AL45" s="51"/>
      <c r="AM45" s="51"/>
      <c r="AN45" s="49"/>
      <c r="AO45" s="49"/>
      <c r="AP45" s="49"/>
      <c r="AQ45" s="49"/>
      <c r="AR45" s="49"/>
      <c r="AS45" s="52"/>
      <c r="AT45" s="53"/>
    </row>
    <row r="46">
      <c r="A46" s="129" t="s">
        <v>416</v>
      </c>
      <c r="B46" s="46" t="s">
        <v>417</v>
      </c>
      <c r="C46" s="56" t="s">
        <v>66</v>
      </c>
      <c r="D46" s="57">
        <v>2018.0</v>
      </c>
      <c r="E46" s="58">
        <v>43755.0</v>
      </c>
      <c r="F46" s="57" t="s">
        <v>46</v>
      </c>
      <c r="G46" s="56" t="s">
        <v>98</v>
      </c>
      <c r="H46" s="56" t="s">
        <v>418</v>
      </c>
      <c r="I46" s="56" t="s">
        <v>419</v>
      </c>
      <c r="J46" s="56" t="s">
        <v>50</v>
      </c>
      <c r="K46" s="56" t="s">
        <v>51</v>
      </c>
      <c r="L46" s="56">
        <v>30092.0</v>
      </c>
      <c r="M46" s="124"/>
      <c r="N46" s="57" t="s">
        <v>420</v>
      </c>
      <c r="O46" s="60" t="s">
        <v>421</v>
      </c>
      <c r="P46" s="56">
        <v>30.0</v>
      </c>
      <c r="Q46" s="56" t="s">
        <v>45</v>
      </c>
      <c r="R46" s="61"/>
      <c r="S46" s="61"/>
      <c r="T46" s="62" t="s">
        <v>422</v>
      </c>
      <c r="U46" s="62">
        <v>7.0</v>
      </c>
      <c r="V46" s="62" t="s">
        <v>103</v>
      </c>
      <c r="W46" s="62">
        <v>2017.0</v>
      </c>
      <c r="X46" s="63"/>
      <c r="Y46" s="65"/>
      <c r="Z46" s="65"/>
      <c r="AA46" s="65"/>
      <c r="AB46" s="65"/>
      <c r="AC46" s="65"/>
      <c r="AD46" s="63"/>
      <c r="AE46" s="63"/>
      <c r="AF46" s="63"/>
      <c r="AG46" s="63"/>
      <c r="AH46" s="63"/>
      <c r="AI46" s="65"/>
      <c r="AJ46" s="65"/>
      <c r="AK46" s="65"/>
      <c r="AL46" s="65"/>
      <c r="AM46" s="65"/>
      <c r="AN46" s="63"/>
      <c r="AO46" s="63"/>
      <c r="AP46" s="63"/>
      <c r="AQ46" s="63"/>
      <c r="AR46" s="63"/>
      <c r="AS46" s="32"/>
      <c r="AT46" s="33"/>
    </row>
    <row r="47">
      <c r="A47" s="68" t="s">
        <v>423</v>
      </c>
      <c r="B47" s="130" t="s">
        <v>424</v>
      </c>
      <c r="C47" s="130" t="s">
        <v>66</v>
      </c>
      <c r="D47" s="18">
        <v>2017.0</v>
      </c>
      <c r="E47" s="131">
        <v>43761.0</v>
      </c>
      <c r="F47" s="18" t="s">
        <v>76</v>
      </c>
      <c r="G47" s="71" t="s">
        <v>98</v>
      </c>
      <c r="H47" s="92"/>
      <c r="I47" s="17" t="s">
        <v>425</v>
      </c>
      <c r="J47" s="35" t="s">
        <v>50</v>
      </c>
      <c r="K47" s="17" t="s">
        <v>51</v>
      </c>
      <c r="L47" s="17">
        <v>30092.0</v>
      </c>
      <c r="M47" s="22"/>
      <c r="N47" s="87">
        <v>4.049852181E9</v>
      </c>
      <c r="O47" s="24" t="s">
        <v>426</v>
      </c>
      <c r="P47" s="72">
        <v>11.0</v>
      </c>
      <c r="Q47" s="17" t="s">
        <v>89</v>
      </c>
      <c r="R47" s="25"/>
      <c r="S47" s="73" t="s">
        <v>427</v>
      </c>
      <c r="T47" s="30" t="s">
        <v>428</v>
      </c>
      <c r="U47" s="74">
        <v>11.0</v>
      </c>
      <c r="V47" s="74" t="s">
        <v>103</v>
      </c>
      <c r="W47" s="74">
        <v>2013.0</v>
      </c>
      <c r="X47" s="27"/>
      <c r="Y47" s="28" t="s">
        <v>429</v>
      </c>
      <c r="Z47" s="28">
        <v>22.0</v>
      </c>
      <c r="AA47" s="28" t="s">
        <v>45</v>
      </c>
      <c r="AB47" s="28">
        <v>2015.0</v>
      </c>
      <c r="AC47" s="29"/>
      <c r="AD47" s="27"/>
      <c r="AE47" s="27"/>
      <c r="AF47" s="27"/>
      <c r="AG47" s="27"/>
      <c r="AH47" s="27"/>
      <c r="AI47" s="29"/>
      <c r="AJ47" s="29"/>
      <c r="AK47" s="29"/>
      <c r="AL47" s="29"/>
      <c r="AM47" s="29"/>
      <c r="AN47" s="27"/>
      <c r="AO47" s="27"/>
      <c r="AP47" s="27"/>
      <c r="AQ47" s="27"/>
      <c r="AR47" s="31"/>
      <c r="AS47" s="52"/>
      <c r="AT47" s="53"/>
    </row>
    <row r="48">
      <c r="A48" s="34" t="s">
        <v>430</v>
      </c>
      <c r="B48" s="35" t="s">
        <v>431</v>
      </c>
      <c r="C48" s="35" t="s">
        <v>66</v>
      </c>
      <c r="D48" s="36">
        <v>2019.0</v>
      </c>
      <c r="E48" s="37">
        <v>43752.0</v>
      </c>
      <c r="F48" s="36" t="s">
        <v>76</v>
      </c>
      <c r="G48" s="36" t="s">
        <v>47</v>
      </c>
      <c r="H48" s="81" t="s">
        <v>432</v>
      </c>
      <c r="I48" s="81" t="s">
        <v>433</v>
      </c>
      <c r="J48" s="35" t="s">
        <v>50</v>
      </c>
      <c r="K48" s="35" t="s">
        <v>51</v>
      </c>
      <c r="L48" s="35">
        <v>30092.0</v>
      </c>
      <c r="M48" s="77"/>
      <c r="N48" s="42">
        <v>4.07625481E9</v>
      </c>
      <c r="O48" s="83" t="s">
        <v>434</v>
      </c>
      <c r="P48" s="44">
        <v>19.0</v>
      </c>
      <c r="Q48" s="35" t="s">
        <v>114</v>
      </c>
      <c r="R48" s="45"/>
      <c r="S48" s="46" t="s">
        <v>435</v>
      </c>
      <c r="T48" s="47" t="s">
        <v>436</v>
      </c>
      <c r="U48" s="48">
        <v>16.0</v>
      </c>
      <c r="V48" s="48" t="s">
        <v>141</v>
      </c>
      <c r="W48" s="48">
        <v>2018.0</v>
      </c>
      <c r="X48" s="49"/>
      <c r="Y48" s="51"/>
      <c r="Z48" s="51"/>
      <c r="AA48" s="51"/>
      <c r="AB48" s="51"/>
      <c r="AC48" s="51"/>
      <c r="AD48" s="49"/>
      <c r="AE48" s="49"/>
      <c r="AF48" s="49"/>
      <c r="AG48" s="49"/>
      <c r="AH48" s="49"/>
      <c r="AI48" s="51"/>
      <c r="AJ48" s="51"/>
      <c r="AK48" s="51"/>
      <c r="AL48" s="51"/>
      <c r="AM48" s="51"/>
      <c r="AN48" s="49"/>
      <c r="AO48" s="49"/>
      <c r="AP48" s="49"/>
      <c r="AQ48" s="49"/>
      <c r="AR48" s="49"/>
      <c r="AS48" s="97"/>
      <c r="AT48" s="53"/>
    </row>
    <row r="49">
      <c r="A49" s="129" t="s">
        <v>437</v>
      </c>
      <c r="B49" s="46" t="s">
        <v>403</v>
      </c>
      <c r="C49" s="56" t="s">
        <v>66</v>
      </c>
      <c r="D49" s="57">
        <v>2018.0</v>
      </c>
      <c r="E49" s="58">
        <v>43739.0</v>
      </c>
      <c r="F49" s="132"/>
      <c r="G49" s="57" t="s">
        <v>98</v>
      </c>
      <c r="H49" s="133" t="s">
        <v>157</v>
      </c>
      <c r="I49" s="133" t="s">
        <v>438</v>
      </c>
      <c r="J49" s="56" t="s">
        <v>50</v>
      </c>
      <c r="K49" s="56" t="s">
        <v>51</v>
      </c>
      <c r="L49" s="56">
        <v>30092.0</v>
      </c>
      <c r="M49" s="59"/>
      <c r="N49" s="134" t="s">
        <v>439</v>
      </c>
      <c r="O49" s="60" t="s">
        <v>440</v>
      </c>
      <c r="P49" s="56">
        <v>2.0</v>
      </c>
      <c r="Q49" s="56" t="s">
        <v>54</v>
      </c>
      <c r="R49" s="61"/>
      <c r="S49" s="56"/>
      <c r="T49" s="62" t="s">
        <v>441</v>
      </c>
      <c r="U49" s="62">
        <v>18.0</v>
      </c>
      <c r="V49" s="62" t="s">
        <v>103</v>
      </c>
      <c r="W49" s="62">
        <v>2017.0</v>
      </c>
      <c r="X49" s="63"/>
      <c r="Y49" s="64"/>
      <c r="Z49" s="64"/>
      <c r="AA49" s="64"/>
      <c r="AB49" s="64"/>
      <c r="AC49" s="65"/>
      <c r="AD49" s="135"/>
      <c r="AE49" s="135"/>
      <c r="AF49" s="135"/>
      <c r="AG49" s="135"/>
      <c r="AH49" s="66"/>
      <c r="AI49" s="64"/>
      <c r="AJ49" s="64"/>
      <c r="AK49" s="64"/>
      <c r="AL49" s="64"/>
      <c r="AM49" s="65"/>
      <c r="AN49" s="63"/>
      <c r="AO49" s="63"/>
      <c r="AP49" s="63"/>
      <c r="AQ49" s="63"/>
      <c r="AR49" s="63"/>
      <c r="AS49" s="32"/>
      <c r="AT49" s="33"/>
    </row>
    <row r="50">
      <c r="A50" s="123" t="s">
        <v>442</v>
      </c>
      <c r="B50" s="88" t="s">
        <v>197</v>
      </c>
      <c r="C50" s="61" t="s">
        <v>66</v>
      </c>
      <c r="D50" s="124">
        <v>2016.0</v>
      </c>
      <c r="E50" s="58">
        <v>43745.0</v>
      </c>
      <c r="F50" s="57" t="s">
        <v>207</v>
      </c>
      <c r="G50" s="124" t="s">
        <v>98</v>
      </c>
      <c r="H50" s="61" t="s">
        <v>77</v>
      </c>
      <c r="I50" s="61" t="s">
        <v>443</v>
      </c>
      <c r="J50" s="61" t="s">
        <v>177</v>
      </c>
      <c r="K50" s="61" t="s">
        <v>51</v>
      </c>
      <c r="L50" s="61">
        <v>30092.0</v>
      </c>
      <c r="M50" s="59"/>
      <c r="N50" s="59">
        <v>3.03834225E9</v>
      </c>
      <c r="O50" s="125" t="str">
        <f>HYPERLINK("mailto:sarah@theschimmels.com","sarah@theschimmels.com")</f>
        <v>sarah@theschimmels.com</v>
      </c>
      <c r="P50" s="61">
        <v>18.0</v>
      </c>
      <c r="Q50" s="61" t="s">
        <v>141</v>
      </c>
      <c r="R50" s="61"/>
      <c r="S50" s="61" t="s">
        <v>444</v>
      </c>
      <c r="T50" s="63" t="s">
        <v>445</v>
      </c>
      <c r="U50" s="63">
        <v>23.0</v>
      </c>
      <c r="V50" s="63" t="s">
        <v>54</v>
      </c>
      <c r="W50" s="63">
        <v>2013.0</v>
      </c>
      <c r="X50" s="63"/>
      <c r="Y50" s="64" t="s">
        <v>446</v>
      </c>
      <c r="Z50" s="64">
        <v>9.0</v>
      </c>
      <c r="AA50" s="64" t="s">
        <v>164</v>
      </c>
      <c r="AB50" s="64">
        <v>2017.0</v>
      </c>
      <c r="AC50" s="65"/>
      <c r="AD50" s="66"/>
      <c r="AE50" s="66"/>
      <c r="AF50" s="66"/>
      <c r="AG50" s="66"/>
      <c r="AH50" s="66"/>
      <c r="AI50" s="65"/>
      <c r="AJ50" s="65"/>
      <c r="AK50" s="65"/>
      <c r="AL50" s="65"/>
      <c r="AM50" s="65"/>
      <c r="AN50" s="63"/>
      <c r="AO50" s="63"/>
      <c r="AP50" s="63"/>
      <c r="AQ50" s="63"/>
      <c r="AR50" s="63"/>
      <c r="AS50" s="52"/>
      <c r="AT50" s="53"/>
    </row>
    <row r="51">
      <c r="A51" s="34" t="s">
        <v>447</v>
      </c>
      <c r="B51" s="35" t="s">
        <v>308</v>
      </c>
      <c r="C51" s="35" t="s">
        <v>57</v>
      </c>
      <c r="D51" s="36">
        <v>2019.0</v>
      </c>
      <c r="E51" s="37">
        <v>43715.0</v>
      </c>
      <c r="F51" s="36" t="s">
        <v>76</v>
      </c>
      <c r="G51" s="38" t="s">
        <v>47</v>
      </c>
      <c r="H51" s="39" t="s">
        <v>396</v>
      </c>
      <c r="I51" s="81" t="s">
        <v>448</v>
      </c>
      <c r="J51" s="35" t="s">
        <v>50</v>
      </c>
      <c r="K51" s="35" t="s">
        <v>51</v>
      </c>
      <c r="L51" s="35">
        <v>30092.0</v>
      </c>
      <c r="M51" s="77"/>
      <c r="N51" s="82" t="s">
        <v>449</v>
      </c>
      <c r="O51" s="83" t="s">
        <v>450</v>
      </c>
      <c r="P51" s="44">
        <v>10.0</v>
      </c>
      <c r="Q51" s="35" t="s">
        <v>164</v>
      </c>
      <c r="R51" s="45"/>
      <c r="S51" s="46" t="s">
        <v>451</v>
      </c>
      <c r="T51" s="47" t="s">
        <v>394</v>
      </c>
      <c r="U51" s="48">
        <v>11.0</v>
      </c>
      <c r="V51" s="48" t="s">
        <v>162</v>
      </c>
      <c r="W51" s="48">
        <v>2017.0</v>
      </c>
      <c r="X51" s="49"/>
      <c r="Y51" s="50"/>
      <c r="Z51" s="50"/>
      <c r="AA51" s="50"/>
      <c r="AB51" s="50"/>
      <c r="AC51" s="51"/>
      <c r="AD51" s="49"/>
      <c r="AE51" s="49"/>
      <c r="AF51" s="49"/>
      <c r="AG51" s="49"/>
      <c r="AH51" s="49"/>
      <c r="AI51" s="51"/>
      <c r="AJ51" s="51"/>
      <c r="AK51" s="51"/>
      <c r="AL51" s="51"/>
      <c r="AM51" s="51"/>
      <c r="AN51" s="49"/>
      <c r="AO51" s="49"/>
      <c r="AP51" s="49"/>
      <c r="AQ51" s="49"/>
      <c r="AR51" s="49"/>
      <c r="AS51" s="52"/>
      <c r="AT51" s="53"/>
    </row>
    <row r="52">
      <c r="A52" s="34" t="s">
        <v>452</v>
      </c>
      <c r="B52" s="35" t="s">
        <v>453</v>
      </c>
      <c r="C52" s="35" t="s">
        <v>57</v>
      </c>
      <c r="D52" s="36">
        <v>2017.0</v>
      </c>
      <c r="E52" s="37">
        <v>43724.0</v>
      </c>
      <c r="F52" s="36" t="s">
        <v>207</v>
      </c>
      <c r="G52" s="38" t="s">
        <v>98</v>
      </c>
      <c r="H52" s="39" t="s">
        <v>454</v>
      </c>
      <c r="I52" s="40" t="s">
        <v>455</v>
      </c>
      <c r="J52" s="35" t="s">
        <v>456</v>
      </c>
      <c r="K52" s="35" t="s">
        <v>51</v>
      </c>
      <c r="L52" s="35">
        <v>30096.0</v>
      </c>
      <c r="M52" s="77"/>
      <c r="N52" s="78">
        <v>3.035824958E9</v>
      </c>
      <c r="O52" s="83" t="s">
        <v>457</v>
      </c>
      <c r="P52" s="44">
        <v>25.0</v>
      </c>
      <c r="Q52" s="35" t="s">
        <v>45</v>
      </c>
      <c r="R52" s="45"/>
      <c r="S52" s="46" t="s">
        <v>458</v>
      </c>
      <c r="T52" s="47" t="s">
        <v>459</v>
      </c>
      <c r="U52" s="48">
        <v>4.0</v>
      </c>
      <c r="V52" s="48" t="s">
        <v>103</v>
      </c>
      <c r="W52" s="48">
        <v>2012.0</v>
      </c>
      <c r="X52" s="49"/>
      <c r="Y52" s="50" t="s">
        <v>460</v>
      </c>
      <c r="Z52" s="50">
        <v>2.0</v>
      </c>
      <c r="AA52" s="50" t="s">
        <v>89</v>
      </c>
      <c r="AB52" s="50">
        <v>2015.0</v>
      </c>
      <c r="AC52" s="51"/>
      <c r="AD52" s="49"/>
      <c r="AE52" s="49"/>
      <c r="AF52" s="49"/>
      <c r="AG52" s="49"/>
      <c r="AH52" s="49"/>
      <c r="AI52" s="51"/>
      <c r="AJ52" s="51"/>
      <c r="AK52" s="51"/>
      <c r="AL52" s="51"/>
      <c r="AM52" s="51"/>
      <c r="AN52" s="49"/>
      <c r="AO52" s="49"/>
      <c r="AP52" s="49"/>
      <c r="AQ52" s="49"/>
      <c r="AR52" s="49"/>
      <c r="AS52" s="52"/>
      <c r="AT52" s="53"/>
    </row>
    <row r="53">
      <c r="A53" s="34" t="s">
        <v>461</v>
      </c>
      <c r="B53" s="35" t="s">
        <v>462</v>
      </c>
      <c r="C53" s="35" t="s">
        <v>57</v>
      </c>
      <c r="D53" s="36">
        <v>2019.0</v>
      </c>
      <c r="E53" s="37">
        <v>43726.0</v>
      </c>
      <c r="F53" s="36" t="s">
        <v>46</v>
      </c>
      <c r="G53" s="36" t="s">
        <v>98</v>
      </c>
      <c r="H53" s="39" t="s">
        <v>63</v>
      </c>
      <c r="I53" s="40" t="s">
        <v>463</v>
      </c>
      <c r="J53" s="35" t="s">
        <v>50</v>
      </c>
      <c r="K53" s="35" t="s">
        <v>51</v>
      </c>
      <c r="L53" s="35" t="s">
        <v>398</v>
      </c>
      <c r="M53" s="77"/>
      <c r="N53" s="42">
        <v>9.193767643E9</v>
      </c>
      <c r="O53" s="83"/>
      <c r="P53" s="44">
        <v>26.0</v>
      </c>
      <c r="Q53" s="35" t="s">
        <v>114</v>
      </c>
      <c r="R53" s="45"/>
      <c r="S53" s="46" t="s">
        <v>464</v>
      </c>
      <c r="T53" s="47" t="s">
        <v>436</v>
      </c>
      <c r="U53" s="48">
        <v>30.0</v>
      </c>
      <c r="V53" s="48" t="s">
        <v>54</v>
      </c>
      <c r="W53" s="48">
        <v>2018.0</v>
      </c>
      <c r="X53" s="49"/>
      <c r="Y53" s="50"/>
      <c r="Z53" s="50"/>
      <c r="AA53" s="50"/>
      <c r="AB53" s="50"/>
      <c r="AC53" s="51"/>
      <c r="AD53" s="49"/>
      <c r="AE53" s="49"/>
      <c r="AF53" s="49"/>
      <c r="AG53" s="49"/>
      <c r="AH53" s="49"/>
      <c r="AI53" s="51"/>
      <c r="AJ53" s="51"/>
      <c r="AK53" s="51"/>
      <c r="AL53" s="51"/>
      <c r="AM53" s="51"/>
      <c r="AN53" s="49"/>
      <c r="AO53" s="49"/>
      <c r="AP53" s="49"/>
      <c r="AQ53" s="49"/>
      <c r="AR53" s="49"/>
      <c r="AS53" s="32"/>
      <c r="AT53" s="33"/>
    </row>
    <row r="54">
      <c r="A54" s="90" t="s">
        <v>465</v>
      </c>
      <c r="B54" s="25" t="s">
        <v>466</v>
      </c>
      <c r="C54" s="25" t="s">
        <v>57</v>
      </c>
      <c r="D54" s="91">
        <v>2015.0</v>
      </c>
      <c r="E54" s="70">
        <v>43719.0</v>
      </c>
      <c r="F54" s="18" t="s">
        <v>46</v>
      </c>
      <c r="G54" s="113" t="s">
        <v>98</v>
      </c>
      <c r="H54" s="92" t="s">
        <v>467</v>
      </c>
      <c r="I54" s="25" t="s">
        <v>468</v>
      </c>
      <c r="J54" s="25" t="s">
        <v>50</v>
      </c>
      <c r="K54" s="25" t="s">
        <v>51</v>
      </c>
      <c r="L54" s="25">
        <v>30096.0</v>
      </c>
      <c r="M54" s="22"/>
      <c r="N54" s="22" t="s">
        <v>469</v>
      </c>
      <c r="O54" s="136" t="s">
        <v>470</v>
      </c>
      <c r="P54" s="94">
        <v>6.0</v>
      </c>
      <c r="Q54" s="25" t="s">
        <v>45</v>
      </c>
      <c r="R54" s="25"/>
      <c r="S54" s="95" t="s">
        <v>471</v>
      </c>
      <c r="T54" s="27" t="s">
        <v>472</v>
      </c>
      <c r="U54" s="96">
        <v>9.0</v>
      </c>
      <c r="V54" s="96" t="s">
        <v>54</v>
      </c>
      <c r="W54" s="96">
        <v>2015.0</v>
      </c>
      <c r="X54" s="27"/>
      <c r="Y54" s="28" t="s">
        <v>473</v>
      </c>
      <c r="Z54" s="75">
        <v>6.0</v>
      </c>
      <c r="AA54" s="75" t="s">
        <v>107</v>
      </c>
      <c r="AB54" s="75">
        <v>2019.0</v>
      </c>
      <c r="AC54" s="29"/>
      <c r="AD54" s="27"/>
      <c r="AE54" s="27"/>
      <c r="AF54" s="27"/>
      <c r="AG54" s="27"/>
      <c r="AH54" s="27"/>
      <c r="AI54" s="29"/>
      <c r="AJ54" s="29"/>
      <c r="AK54" s="29"/>
      <c r="AL54" s="29"/>
      <c r="AM54" s="29"/>
      <c r="AN54" s="27"/>
      <c r="AO54" s="27"/>
      <c r="AP54" s="27"/>
      <c r="AQ54" s="27"/>
      <c r="AR54" s="31"/>
      <c r="AS54" s="52"/>
      <c r="AT54" s="53"/>
    </row>
    <row r="55">
      <c r="A55" s="102" t="s">
        <v>474</v>
      </c>
      <c r="B55" s="45" t="s">
        <v>475</v>
      </c>
      <c r="C55" s="35" t="s">
        <v>57</v>
      </c>
      <c r="D55" s="103">
        <v>2016.0</v>
      </c>
      <c r="E55" s="37">
        <v>43740.0</v>
      </c>
      <c r="F55" s="36" t="s">
        <v>476</v>
      </c>
      <c r="G55" s="137" t="s">
        <v>98</v>
      </c>
      <c r="H55" s="104" t="s">
        <v>477</v>
      </c>
      <c r="I55" s="45" t="s">
        <v>478</v>
      </c>
      <c r="J55" s="45" t="s">
        <v>177</v>
      </c>
      <c r="K55" s="45" t="s">
        <v>51</v>
      </c>
      <c r="L55" s="45">
        <v>30071.0</v>
      </c>
      <c r="M55" s="77"/>
      <c r="N55" s="117" t="s">
        <v>479</v>
      </c>
      <c r="O55" s="105" t="str">
        <f>HYPERLINK("mailto:rparikh80@hotmail.com","rparikh80@hotmail.com")</f>
        <v>rparikh80@hotmail.com</v>
      </c>
      <c r="P55" s="106">
        <v>27.0</v>
      </c>
      <c r="Q55" s="45" t="s">
        <v>54</v>
      </c>
      <c r="R55" s="45"/>
      <c r="S55" s="88" t="s">
        <v>480</v>
      </c>
      <c r="T55" s="49" t="s">
        <v>481</v>
      </c>
      <c r="U55" s="107">
        <v>4.0</v>
      </c>
      <c r="V55" s="107" t="s">
        <v>60</v>
      </c>
      <c r="W55" s="107">
        <v>2013.0</v>
      </c>
      <c r="X55" s="49"/>
      <c r="Y55" s="50" t="s">
        <v>482</v>
      </c>
      <c r="Z55" s="50">
        <v>29.0</v>
      </c>
      <c r="AA55" s="50" t="s">
        <v>54</v>
      </c>
      <c r="AB55" s="50">
        <v>2017.0</v>
      </c>
      <c r="AC55" s="51"/>
      <c r="AD55" s="49"/>
      <c r="AE55" s="49"/>
      <c r="AF55" s="49"/>
      <c r="AG55" s="49"/>
      <c r="AH55" s="49"/>
      <c r="AI55" s="51"/>
      <c r="AJ55" s="51"/>
      <c r="AK55" s="51"/>
      <c r="AL55" s="51"/>
      <c r="AM55" s="51"/>
      <c r="AN55" s="49"/>
      <c r="AO55" s="49"/>
      <c r="AP55" s="49"/>
      <c r="AQ55" s="49"/>
      <c r="AR55" s="49"/>
      <c r="AS55" s="52"/>
      <c r="AT55" s="53"/>
    </row>
    <row r="56">
      <c r="A56" s="34" t="s">
        <v>483</v>
      </c>
      <c r="B56" s="35" t="s">
        <v>484</v>
      </c>
      <c r="C56" s="35" t="s">
        <v>57</v>
      </c>
      <c r="D56" s="36">
        <v>2019.0</v>
      </c>
      <c r="E56" s="37">
        <v>43712.0</v>
      </c>
      <c r="F56" s="89"/>
      <c r="G56" s="38" t="s">
        <v>47</v>
      </c>
      <c r="H56" s="39" t="s">
        <v>157</v>
      </c>
      <c r="I56" s="81" t="s">
        <v>485</v>
      </c>
      <c r="J56" s="35" t="s">
        <v>50</v>
      </c>
      <c r="K56" s="35" t="s">
        <v>51</v>
      </c>
      <c r="L56" s="35">
        <v>30092.0</v>
      </c>
      <c r="M56" s="77"/>
      <c r="N56" s="82">
        <v>7.703131176E9</v>
      </c>
      <c r="O56" s="40" t="s">
        <v>486</v>
      </c>
      <c r="P56" s="44">
        <v>30.0</v>
      </c>
      <c r="Q56" s="35" t="s">
        <v>162</v>
      </c>
      <c r="R56" s="45"/>
      <c r="S56" s="46" t="s">
        <v>487</v>
      </c>
      <c r="T56" s="47" t="s">
        <v>488</v>
      </c>
      <c r="U56" s="48">
        <v>1.0</v>
      </c>
      <c r="V56" s="48" t="s">
        <v>162</v>
      </c>
      <c r="W56" s="48">
        <v>2016.0</v>
      </c>
      <c r="X56" s="49"/>
      <c r="Y56" s="50" t="s">
        <v>489</v>
      </c>
      <c r="Z56" s="50">
        <v>25.0</v>
      </c>
      <c r="AA56" s="50" t="s">
        <v>89</v>
      </c>
      <c r="AB56" s="50">
        <v>2019.0</v>
      </c>
      <c r="AC56" s="51"/>
      <c r="AD56" s="47"/>
      <c r="AE56" s="47"/>
      <c r="AF56" s="47"/>
      <c r="AG56" s="47"/>
      <c r="AH56" s="49"/>
      <c r="AI56" s="51"/>
      <c r="AJ56" s="51"/>
      <c r="AK56" s="51"/>
      <c r="AL56" s="51"/>
      <c r="AM56" s="51"/>
      <c r="AN56" s="49"/>
      <c r="AO56" s="49"/>
      <c r="AP56" s="49"/>
      <c r="AQ56" s="49"/>
      <c r="AR56" s="49"/>
      <c r="AS56" s="97"/>
      <c r="AT56" s="53"/>
    </row>
    <row r="58">
      <c r="A58" s="102"/>
      <c r="B58" s="45"/>
      <c r="C58" s="45"/>
      <c r="D58" s="103"/>
      <c r="E58" s="89"/>
      <c r="F58" s="89"/>
      <c r="G58" s="89"/>
      <c r="H58" s="104"/>
      <c r="I58" s="45"/>
      <c r="J58" s="45"/>
      <c r="K58" s="45"/>
      <c r="L58" s="45"/>
      <c r="M58" s="77"/>
      <c r="N58" s="77"/>
      <c r="O58" s="110"/>
      <c r="P58" s="106"/>
      <c r="Q58" s="45"/>
      <c r="R58" s="45"/>
      <c r="S58" s="88"/>
      <c r="T58" s="49"/>
      <c r="U58" s="107"/>
      <c r="V58" s="107"/>
      <c r="W58" s="107"/>
      <c r="X58" s="49"/>
      <c r="Y58" s="51"/>
      <c r="Z58" s="51"/>
      <c r="AA58" s="51"/>
      <c r="AB58" s="51"/>
      <c r="AC58" s="51"/>
      <c r="AD58" s="49"/>
      <c r="AE58" s="49"/>
      <c r="AF58" s="49"/>
      <c r="AG58" s="49"/>
      <c r="AH58" s="49"/>
      <c r="AI58" s="51"/>
      <c r="AJ58" s="51"/>
      <c r="AK58" s="51"/>
      <c r="AL58" s="51"/>
      <c r="AM58" s="51"/>
      <c r="AN58" s="49"/>
      <c r="AO58" s="49"/>
      <c r="AP58" s="49"/>
      <c r="AQ58" s="49"/>
      <c r="AR58" s="49"/>
      <c r="AS58" s="52"/>
      <c r="AT58" s="53"/>
    </row>
    <row r="59">
      <c r="A59" s="102"/>
      <c r="B59" s="45"/>
      <c r="C59" s="45"/>
      <c r="D59" s="103"/>
      <c r="E59" s="89"/>
      <c r="F59" s="89"/>
      <c r="G59" s="89"/>
      <c r="H59" s="104"/>
      <c r="I59" s="45"/>
      <c r="J59" s="45"/>
      <c r="K59" s="45"/>
      <c r="L59" s="45"/>
      <c r="M59" s="77"/>
      <c r="N59" s="77"/>
      <c r="O59" s="110"/>
      <c r="P59" s="106"/>
      <c r="Q59" s="45"/>
      <c r="R59" s="45"/>
      <c r="S59" s="88"/>
      <c r="T59" s="49"/>
      <c r="U59" s="107"/>
      <c r="V59" s="107"/>
      <c r="W59" s="107"/>
      <c r="X59" s="49"/>
      <c r="Y59" s="51"/>
      <c r="Z59" s="51"/>
      <c r="AA59" s="51"/>
      <c r="AB59" s="51"/>
      <c r="AC59" s="51"/>
      <c r="AD59" s="49"/>
      <c r="AE59" s="49"/>
      <c r="AF59" s="49"/>
      <c r="AG59" s="49"/>
      <c r="AH59" s="49"/>
      <c r="AI59" s="51"/>
      <c r="AJ59" s="51"/>
      <c r="AK59" s="51"/>
      <c r="AL59" s="51"/>
      <c r="AM59" s="51"/>
      <c r="AN59" s="49"/>
      <c r="AO59" s="49"/>
      <c r="AP59" s="49"/>
      <c r="AQ59" s="49"/>
      <c r="AR59" s="49"/>
      <c r="AS59" s="52"/>
      <c r="AT59" s="53"/>
    </row>
    <row r="60">
      <c r="A60" s="102"/>
      <c r="B60" s="45"/>
      <c r="C60" s="45"/>
      <c r="D60" s="103"/>
      <c r="E60" s="89"/>
      <c r="F60" s="89"/>
      <c r="G60" s="89"/>
      <c r="H60" s="104"/>
      <c r="I60" s="45"/>
      <c r="J60" s="45"/>
      <c r="K60" s="45"/>
      <c r="L60" s="45"/>
      <c r="M60" s="77"/>
      <c r="N60" s="77"/>
      <c r="O60" s="110"/>
      <c r="P60" s="106"/>
      <c r="Q60" s="45"/>
      <c r="R60" s="45"/>
      <c r="S60" s="88"/>
      <c r="T60" s="49"/>
      <c r="U60" s="107"/>
      <c r="V60" s="107"/>
      <c r="W60" s="107"/>
      <c r="X60" s="49"/>
      <c r="Y60" s="51"/>
      <c r="Z60" s="51"/>
      <c r="AA60" s="51"/>
      <c r="AB60" s="51"/>
      <c r="AC60" s="51"/>
      <c r="AD60" s="49"/>
      <c r="AE60" s="49"/>
      <c r="AF60" s="49"/>
      <c r="AG60" s="49"/>
      <c r="AH60" s="49"/>
      <c r="AI60" s="51"/>
      <c r="AJ60" s="51"/>
      <c r="AK60" s="51"/>
      <c r="AL60" s="51"/>
      <c r="AM60" s="51"/>
      <c r="AN60" s="49"/>
      <c r="AO60" s="49"/>
      <c r="AP60" s="49"/>
      <c r="AQ60" s="49"/>
      <c r="AR60" s="49"/>
      <c r="AS60" s="52"/>
      <c r="AT60" s="53"/>
    </row>
    <row r="61">
      <c r="A61" s="102"/>
      <c r="B61" s="45"/>
      <c r="C61" s="45"/>
      <c r="D61" s="103"/>
      <c r="E61" s="89"/>
      <c r="F61" s="89"/>
      <c r="G61" s="89"/>
      <c r="H61" s="104"/>
      <c r="I61" s="45"/>
      <c r="J61" s="45"/>
      <c r="K61" s="45"/>
      <c r="L61" s="45"/>
      <c r="M61" s="77"/>
      <c r="N61" s="77"/>
      <c r="O61" s="110"/>
      <c r="P61" s="106"/>
      <c r="Q61" s="45"/>
      <c r="R61" s="45"/>
      <c r="S61" s="88"/>
      <c r="T61" s="49"/>
      <c r="U61" s="107"/>
      <c r="V61" s="107"/>
      <c r="W61" s="107"/>
      <c r="X61" s="49"/>
      <c r="Y61" s="51"/>
      <c r="Z61" s="51"/>
      <c r="AA61" s="51"/>
      <c r="AB61" s="51"/>
      <c r="AC61" s="51"/>
      <c r="AD61" s="49"/>
      <c r="AE61" s="49"/>
      <c r="AF61" s="49"/>
      <c r="AG61" s="49"/>
      <c r="AH61" s="49"/>
      <c r="AI61" s="51"/>
      <c r="AJ61" s="51"/>
      <c r="AK61" s="51"/>
      <c r="AL61" s="51"/>
      <c r="AM61" s="51"/>
      <c r="AN61" s="49"/>
      <c r="AO61" s="49"/>
      <c r="AP61" s="49"/>
      <c r="AQ61" s="49"/>
      <c r="AR61" s="49"/>
      <c r="AS61" s="52"/>
      <c r="AT61" s="53"/>
    </row>
    <row r="62">
      <c r="A62" s="102"/>
      <c r="B62" s="45"/>
      <c r="C62" s="45"/>
      <c r="D62" s="103"/>
      <c r="E62" s="89"/>
      <c r="F62" s="89"/>
      <c r="G62" s="89"/>
      <c r="H62" s="104"/>
      <c r="I62" s="45"/>
      <c r="J62" s="45"/>
      <c r="K62" s="45"/>
      <c r="L62" s="45"/>
      <c r="M62" s="77"/>
      <c r="N62" s="77"/>
      <c r="O62" s="110"/>
      <c r="P62" s="106"/>
      <c r="Q62" s="45"/>
      <c r="R62" s="45"/>
      <c r="S62" s="88"/>
      <c r="T62" s="49"/>
      <c r="U62" s="107"/>
      <c r="V62" s="107"/>
      <c r="W62" s="107"/>
      <c r="X62" s="49"/>
      <c r="Y62" s="51"/>
      <c r="Z62" s="51"/>
      <c r="AA62" s="51"/>
      <c r="AB62" s="51"/>
      <c r="AC62" s="51"/>
      <c r="AD62" s="49"/>
      <c r="AE62" s="49"/>
      <c r="AF62" s="49"/>
      <c r="AG62" s="49"/>
      <c r="AH62" s="49"/>
      <c r="AI62" s="51"/>
      <c r="AJ62" s="51"/>
      <c r="AK62" s="51"/>
      <c r="AL62" s="51"/>
      <c r="AM62" s="51"/>
      <c r="AN62" s="49"/>
      <c r="AO62" s="49"/>
      <c r="AP62" s="49"/>
      <c r="AQ62" s="49"/>
      <c r="AR62" s="49"/>
      <c r="AS62" s="52"/>
      <c r="AT62" s="53"/>
    </row>
    <row r="63">
      <c r="A63" s="102"/>
      <c r="B63" s="45"/>
      <c r="C63" s="45"/>
      <c r="D63" s="103"/>
      <c r="E63" s="89"/>
      <c r="F63" s="89"/>
      <c r="G63" s="89"/>
      <c r="H63" s="104"/>
      <c r="I63" s="45"/>
      <c r="J63" s="45"/>
      <c r="K63" s="45"/>
      <c r="L63" s="45"/>
      <c r="M63" s="77"/>
      <c r="N63" s="77"/>
      <c r="O63" s="110"/>
      <c r="P63" s="106"/>
      <c r="Q63" s="45"/>
      <c r="R63" s="45"/>
      <c r="S63" s="88"/>
      <c r="T63" s="49"/>
      <c r="U63" s="107"/>
      <c r="V63" s="107"/>
      <c r="W63" s="107"/>
      <c r="X63" s="49"/>
      <c r="Y63" s="51"/>
      <c r="Z63" s="51"/>
      <c r="AA63" s="51"/>
      <c r="AB63" s="51"/>
      <c r="AC63" s="51"/>
      <c r="AD63" s="49"/>
      <c r="AE63" s="49"/>
      <c r="AF63" s="49"/>
      <c r="AG63" s="49"/>
      <c r="AH63" s="49"/>
      <c r="AI63" s="51"/>
      <c r="AJ63" s="51"/>
      <c r="AK63" s="51"/>
      <c r="AL63" s="51"/>
      <c r="AM63" s="51"/>
      <c r="AN63" s="49"/>
      <c r="AO63" s="49"/>
      <c r="AP63" s="49"/>
      <c r="AQ63" s="49"/>
      <c r="AR63" s="49"/>
      <c r="AS63" s="52"/>
      <c r="AT63" s="53"/>
    </row>
    <row r="64">
      <c r="A64" s="102"/>
      <c r="B64" s="45"/>
      <c r="C64" s="45"/>
      <c r="D64" s="103"/>
      <c r="E64" s="89"/>
      <c r="F64" s="89"/>
      <c r="G64" s="89"/>
      <c r="H64" s="104"/>
      <c r="I64" s="45"/>
      <c r="J64" s="45"/>
      <c r="K64" s="45"/>
      <c r="L64" s="45"/>
      <c r="M64" s="77"/>
      <c r="N64" s="77"/>
      <c r="O64" s="110"/>
      <c r="P64" s="106"/>
      <c r="Q64" s="45"/>
      <c r="R64" s="45"/>
      <c r="S64" s="88"/>
      <c r="T64" s="49"/>
      <c r="U64" s="107"/>
      <c r="V64" s="107"/>
      <c r="W64" s="107"/>
      <c r="X64" s="49"/>
      <c r="Y64" s="51"/>
      <c r="Z64" s="51"/>
      <c r="AA64" s="51"/>
      <c r="AB64" s="51"/>
      <c r="AC64" s="51"/>
      <c r="AD64" s="49"/>
      <c r="AE64" s="49"/>
      <c r="AF64" s="49"/>
      <c r="AG64" s="49"/>
      <c r="AH64" s="49"/>
      <c r="AI64" s="51"/>
      <c r="AJ64" s="51"/>
      <c r="AK64" s="51"/>
      <c r="AL64" s="51"/>
      <c r="AM64" s="51"/>
      <c r="AN64" s="49"/>
      <c r="AO64" s="49"/>
      <c r="AP64" s="49"/>
      <c r="AQ64" s="49"/>
      <c r="AR64" s="49"/>
      <c r="AS64" s="52"/>
      <c r="AT64" s="53"/>
    </row>
    <row r="65">
      <c r="A65" s="102"/>
      <c r="B65" s="45"/>
      <c r="C65" s="45"/>
      <c r="D65" s="103"/>
      <c r="E65" s="89"/>
      <c r="F65" s="89"/>
      <c r="G65" s="89"/>
      <c r="H65" s="104"/>
      <c r="I65" s="45"/>
      <c r="J65" s="45"/>
      <c r="K65" s="45"/>
      <c r="L65" s="45"/>
      <c r="M65" s="77"/>
      <c r="N65" s="77"/>
      <c r="O65" s="110"/>
      <c r="P65" s="106"/>
      <c r="Q65" s="45"/>
      <c r="R65" s="45"/>
      <c r="S65" s="88"/>
      <c r="T65" s="49"/>
      <c r="U65" s="107"/>
      <c r="V65" s="107"/>
      <c r="W65" s="107"/>
      <c r="X65" s="49"/>
      <c r="Y65" s="51"/>
      <c r="Z65" s="51"/>
      <c r="AA65" s="51"/>
      <c r="AB65" s="51"/>
      <c r="AC65" s="51"/>
      <c r="AD65" s="49"/>
      <c r="AE65" s="49"/>
      <c r="AF65" s="49"/>
      <c r="AG65" s="49"/>
      <c r="AH65" s="49"/>
      <c r="AI65" s="51"/>
      <c r="AJ65" s="51"/>
      <c r="AK65" s="51"/>
      <c r="AL65" s="51"/>
      <c r="AM65" s="51"/>
      <c r="AN65" s="49"/>
      <c r="AO65" s="49"/>
      <c r="AP65" s="49"/>
      <c r="AQ65" s="49"/>
      <c r="AR65" s="49"/>
      <c r="AS65" s="52"/>
      <c r="AT65" s="53"/>
    </row>
    <row r="66">
      <c r="A66" s="102"/>
      <c r="B66" s="45"/>
      <c r="C66" s="45"/>
      <c r="D66" s="103"/>
      <c r="E66" s="89"/>
      <c r="F66" s="89"/>
      <c r="G66" s="89"/>
      <c r="H66" s="104"/>
      <c r="I66" s="45"/>
      <c r="J66" s="45"/>
      <c r="K66" s="45"/>
      <c r="L66" s="45"/>
      <c r="M66" s="77"/>
      <c r="N66" s="77"/>
      <c r="O66" s="110"/>
      <c r="P66" s="106"/>
      <c r="Q66" s="45"/>
      <c r="R66" s="45"/>
      <c r="S66" s="88"/>
      <c r="T66" s="49"/>
      <c r="U66" s="107"/>
      <c r="V66" s="107"/>
      <c r="W66" s="107"/>
      <c r="X66" s="49"/>
      <c r="Y66" s="51"/>
      <c r="Z66" s="51"/>
      <c r="AA66" s="51"/>
      <c r="AB66" s="51"/>
      <c r="AC66" s="51"/>
      <c r="AD66" s="49"/>
      <c r="AE66" s="49"/>
      <c r="AF66" s="49"/>
      <c r="AG66" s="49"/>
      <c r="AH66" s="49"/>
      <c r="AI66" s="51"/>
      <c r="AJ66" s="51"/>
      <c r="AK66" s="51"/>
      <c r="AL66" s="51"/>
      <c r="AM66" s="51"/>
      <c r="AN66" s="49"/>
      <c r="AO66" s="49"/>
      <c r="AP66" s="49"/>
      <c r="AQ66" s="49"/>
      <c r="AR66" s="49"/>
      <c r="AS66" s="52"/>
      <c r="AT66" s="53"/>
    </row>
    <row r="67">
      <c r="A67" s="102"/>
      <c r="B67" s="45"/>
      <c r="C67" s="45"/>
      <c r="D67" s="103"/>
      <c r="E67" s="89"/>
      <c r="F67" s="89"/>
      <c r="G67" s="89"/>
      <c r="H67" s="104"/>
      <c r="I67" s="45"/>
      <c r="J67" s="45"/>
      <c r="K67" s="45"/>
      <c r="L67" s="45"/>
      <c r="M67" s="77"/>
      <c r="N67" s="77"/>
      <c r="O67" s="110"/>
      <c r="P67" s="106"/>
      <c r="Q67" s="45"/>
      <c r="R67" s="45"/>
      <c r="S67" s="88"/>
      <c r="T67" s="49"/>
      <c r="U67" s="107"/>
      <c r="V67" s="107"/>
      <c r="W67" s="107"/>
      <c r="X67" s="49"/>
      <c r="Y67" s="51"/>
      <c r="Z67" s="51"/>
      <c r="AA67" s="51"/>
      <c r="AB67" s="51"/>
      <c r="AC67" s="51"/>
      <c r="AD67" s="49"/>
      <c r="AE67" s="49"/>
      <c r="AF67" s="49"/>
      <c r="AG67" s="49"/>
      <c r="AH67" s="49"/>
      <c r="AI67" s="51"/>
      <c r="AJ67" s="51"/>
      <c r="AK67" s="51"/>
      <c r="AL67" s="51"/>
      <c r="AM67" s="51"/>
      <c r="AN67" s="49"/>
      <c r="AO67" s="49"/>
      <c r="AP67" s="49"/>
      <c r="AQ67" s="49"/>
      <c r="AR67" s="49"/>
      <c r="AS67" s="52"/>
      <c r="AT67" s="53"/>
    </row>
    <row r="68">
      <c r="A68" s="102"/>
      <c r="B68" s="45"/>
      <c r="C68" s="45"/>
      <c r="D68" s="103"/>
      <c r="E68" s="89"/>
      <c r="F68" s="89"/>
      <c r="G68" s="89"/>
      <c r="H68" s="104"/>
      <c r="I68" s="45"/>
      <c r="J68" s="45"/>
      <c r="K68" s="45"/>
      <c r="L68" s="45"/>
      <c r="M68" s="77"/>
      <c r="N68" s="77"/>
      <c r="O68" s="110"/>
      <c r="P68" s="106"/>
      <c r="Q68" s="45"/>
      <c r="R68" s="45"/>
      <c r="S68" s="88"/>
      <c r="T68" s="49"/>
      <c r="U68" s="107"/>
      <c r="V68" s="107"/>
      <c r="W68" s="107"/>
      <c r="X68" s="49"/>
      <c r="Y68" s="51"/>
      <c r="Z68" s="51"/>
      <c r="AA68" s="51"/>
      <c r="AB68" s="51"/>
      <c r="AC68" s="51"/>
      <c r="AD68" s="49"/>
      <c r="AE68" s="49"/>
      <c r="AF68" s="49"/>
      <c r="AG68" s="49"/>
      <c r="AH68" s="49"/>
      <c r="AI68" s="51"/>
      <c r="AJ68" s="51"/>
      <c r="AK68" s="51"/>
      <c r="AL68" s="51"/>
      <c r="AM68" s="51"/>
      <c r="AN68" s="49"/>
      <c r="AO68" s="49"/>
      <c r="AP68" s="49"/>
      <c r="AQ68" s="49"/>
      <c r="AR68" s="49"/>
      <c r="AS68" s="52"/>
      <c r="AT68" s="53"/>
    </row>
    <row r="69">
      <c r="A69" s="102"/>
      <c r="B69" s="45"/>
      <c r="C69" s="45"/>
      <c r="D69" s="103"/>
      <c r="E69" s="89"/>
      <c r="F69" s="89"/>
      <c r="G69" s="89"/>
      <c r="H69" s="104"/>
      <c r="I69" s="45"/>
      <c r="J69" s="45"/>
      <c r="K69" s="45"/>
      <c r="L69" s="45"/>
      <c r="M69" s="77"/>
      <c r="N69" s="77"/>
      <c r="O69" s="110"/>
      <c r="P69" s="106"/>
      <c r="Q69" s="45"/>
      <c r="R69" s="45"/>
      <c r="S69" s="88"/>
      <c r="T69" s="49"/>
      <c r="U69" s="107"/>
      <c r="V69" s="107"/>
      <c r="W69" s="107"/>
      <c r="X69" s="49"/>
      <c r="Y69" s="51"/>
      <c r="Z69" s="51"/>
      <c r="AA69" s="51"/>
      <c r="AB69" s="51"/>
      <c r="AC69" s="51"/>
      <c r="AD69" s="49"/>
      <c r="AE69" s="49"/>
      <c r="AF69" s="49"/>
      <c r="AG69" s="49"/>
      <c r="AH69" s="49"/>
      <c r="AI69" s="51"/>
      <c r="AJ69" s="51"/>
      <c r="AK69" s="51"/>
      <c r="AL69" s="51"/>
      <c r="AM69" s="51"/>
      <c r="AN69" s="49"/>
      <c r="AO69" s="49"/>
      <c r="AP69" s="49"/>
      <c r="AQ69" s="49"/>
      <c r="AR69" s="49"/>
      <c r="AS69" s="52"/>
      <c r="AT69" s="53"/>
    </row>
    <row r="70">
      <c r="A70" s="102"/>
      <c r="B70" s="45"/>
      <c r="C70" s="45"/>
      <c r="D70" s="103"/>
      <c r="E70" s="89"/>
      <c r="F70" s="89"/>
      <c r="G70" s="89"/>
      <c r="H70" s="104"/>
      <c r="I70" s="45"/>
      <c r="J70" s="45"/>
      <c r="K70" s="45"/>
      <c r="L70" s="45"/>
      <c r="M70" s="77"/>
      <c r="N70" s="77"/>
      <c r="O70" s="110"/>
      <c r="P70" s="106"/>
      <c r="Q70" s="45"/>
      <c r="R70" s="45"/>
      <c r="S70" s="88"/>
      <c r="T70" s="49"/>
      <c r="U70" s="107"/>
      <c r="V70" s="107"/>
      <c r="W70" s="107"/>
      <c r="X70" s="49"/>
      <c r="Y70" s="51"/>
      <c r="Z70" s="51"/>
      <c r="AA70" s="51"/>
      <c r="AB70" s="51"/>
      <c r="AC70" s="51"/>
      <c r="AD70" s="49"/>
      <c r="AE70" s="49"/>
      <c r="AF70" s="49"/>
      <c r="AG70" s="49"/>
      <c r="AH70" s="49"/>
      <c r="AI70" s="51"/>
      <c r="AJ70" s="51"/>
      <c r="AK70" s="51"/>
      <c r="AL70" s="51"/>
      <c r="AM70" s="51"/>
      <c r="AN70" s="49"/>
      <c r="AO70" s="49"/>
      <c r="AP70" s="49"/>
      <c r="AQ70" s="49"/>
      <c r="AR70" s="49"/>
      <c r="AS70" s="52"/>
      <c r="AT70" s="53"/>
    </row>
    <row r="71">
      <c r="A71" s="102"/>
      <c r="B71" s="45"/>
      <c r="C71" s="45"/>
      <c r="D71" s="103"/>
      <c r="E71" s="89"/>
      <c r="F71" s="89"/>
      <c r="G71" s="89"/>
      <c r="H71" s="104"/>
      <c r="I71" s="45"/>
      <c r="J71" s="45"/>
      <c r="K71" s="45"/>
      <c r="L71" s="45"/>
      <c r="M71" s="77"/>
      <c r="N71" s="77"/>
      <c r="O71" s="110"/>
      <c r="P71" s="106"/>
      <c r="Q71" s="45"/>
      <c r="R71" s="45"/>
      <c r="S71" s="88"/>
      <c r="T71" s="49"/>
      <c r="U71" s="107"/>
      <c r="V71" s="107"/>
      <c r="W71" s="107"/>
      <c r="X71" s="49"/>
      <c r="Y71" s="51"/>
      <c r="Z71" s="51"/>
      <c r="AA71" s="51"/>
      <c r="AB71" s="51"/>
      <c r="AC71" s="51"/>
      <c r="AD71" s="49"/>
      <c r="AE71" s="49"/>
      <c r="AF71" s="49"/>
      <c r="AG71" s="49"/>
      <c r="AH71" s="49"/>
      <c r="AI71" s="51"/>
      <c r="AJ71" s="51"/>
      <c r="AK71" s="51"/>
      <c r="AL71" s="51"/>
      <c r="AM71" s="51"/>
      <c r="AN71" s="49"/>
      <c r="AO71" s="49"/>
      <c r="AP71" s="49"/>
      <c r="AQ71" s="49"/>
      <c r="AR71" s="49"/>
      <c r="AS71" s="52"/>
      <c r="AT71" s="53"/>
    </row>
    <row r="72">
      <c r="A72" s="102"/>
      <c r="B72" s="45"/>
      <c r="C72" s="45"/>
      <c r="D72" s="103"/>
      <c r="E72" s="89"/>
      <c r="F72" s="89"/>
      <c r="G72" s="89"/>
      <c r="H72" s="104"/>
      <c r="I72" s="45"/>
      <c r="J72" s="45"/>
      <c r="K72" s="45"/>
      <c r="L72" s="45"/>
      <c r="M72" s="77"/>
      <c r="N72" s="77"/>
      <c r="O72" s="110"/>
      <c r="P72" s="106"/>
      <c r="Q72" s="45"/>
      <c r="R72" s="45"/>
      <c r="S72" s="88"/>
      <c r="T72" s="49"/>
      <c r="U72" s="107"/>
      <c r="V72" s="107"/>
      <c r="W72" s="107"/>
      <c r="X72" s="49"/>
      <c r="Y72" s="51"/>
      <c r="Z72" s="51"/>
      <c r="AA72" s="51"/>
      <c r="AB72" s="51"/>
      <c r="AC72" s="51"/>
      <c r="AD72" s="49"/>
      <c r="AE72" s="49"/>
      <c r="AF72" s="49"/>
      <c r="AG72" s="49"/>
      <c r="AH72" s="49"/>
      <c r="AI72" s="51"/>
      <c r="AJ72" s="51"/>
      <c r="AK72" s="51"/>
      <c r="AL72" s="51"/>
      <c r="AM72" s="51"/>
      <c r="AN72" s="49"/>
      <c r="AO72" s="49"/>
      <c r="AP72" s="49"/>
      <c r="AQ72" s="49"/>
      <c r="AR72" s="49"/>
      <c r="AS72" s="52"/>
      <c r="AT72" s="53"/>
    </row>
    <row r="73">
      <c r="A73" s="102"/>
      <c r="B73" s="45"/>
      <c r="C73" s="45"/>
      <c r="D73" s="103"/>
      <c r="E73" s="89"/>
      <c r="F73" s="89"/>
      <c r="G73" s="89"/>
      <c r="H73" s="104"/>
      <c r="I73" s="45"/>
      <c r="J73" s="45"/>
      <c r="K73" s="45"/>
      <c r="L73" s="45"/>
      <c r="M73" s="77"/>
      <c r="N73" s="77"/>
      <c r="O73" s="110"/>
      <c r="P73" s="106"/>
      <c r="Q73" s="45"/>
      <c r="R73" s="45"/>
      <c r="S73" s="88"/>
      <c r="T73" s="49"/>
      <c r="U73" s="107"/>
      <c r="V73" s="107"/>
      <c r="W73" s="107"/>
      <c r="X73" s="49"/>
      <c r="Y73" s="51"/>
      <c r="Z73" s="51"/>
      <c r="AA73" s="51"/>
      <c r="AB73" s="51"/>
      <c r="AC73" s="51"/>
      <c r="AD73" s="49"/>
      <c r="AE73" s="49"/>
      <c r="AF73" s="49"/>
      <c r="AG73" s="49"/>
      <c r="AH73" s="49"/>
      <c r="AI73" s="51"/>
      <c r="AJ73" s="51"/>
      <c r="AK73" s="51"/>
      <c r="AL73" s="51"/>
      <c r="AM73" s="51"/>
      <c r="AN73" s="49"/>
      <c r="AO73" s="49"/>
      <c r="AP73" s="49"/>
      <c r="AQ73" s="49"/>
      <c r="AR73" s="49"/>
      <c r="AS73" s="52"/>
      <c r="AT73" s="53"/>
    </row>
    <row r="74" ht="12.75" customHeight="1">
      <c r="A74" s="102"/>
      <c r="B74" s="45"/>
      <c r="C74" s="45"/>
      <c r="D74" s="103"/>
      <c r="E74" s="89"/>
      <c r="F74" s="89"/>
      <c r="G74" s="89"/>
      <c r="H74" s="104"/>
      <c r="I74" s="45"/>
      <c r="J74" s="45"/>
      <c r="K74" s="45"/>
      <c r="L74" s="45"/>
      <c r="M74" s="103"/>
      <c r="N74" s="103"/>
      <c r="O74" s="110"/>
      <c r="P74" s="106"/>
      <c r="Q74" s="45"/>
      <c r="R74" s="45"/>
      <c r="S74" s="88"/>
      <c r="T74" s="49"/>
      <c r="U74" s="107"/>
      <c r="V74" s="107"/>
      <c r="W74" s="107"/>
      <c r="X74" s="49"/>
      <c r="Y74" s="51"/>
      <c r="Z74" s="51"/>
      <c r="AA74" s="51"/>
      <c r="AB74" s="51"/>
      <c r="AC74" s="51"/>
      <c r="AD74" s="49"/>
      <c r="AE74" s="49"/>
      <c r="AF74" s="49"/>
      <c r="AG74" s="49"/>
      <c r="AH74" s="49"/>
      <c r="AI74" s="51"/>
      <c r="AJ74" s="51"/>
      <c r="AK74" s="51"/>
      <c r="AL74" s="51"/>
      <c r="AM74" s="51"/>
      <c r="AN74" s="49"/>
      <c r="AO74" s="49"/>
      <c r="AP74" s="49"/>
      <c r="AQ74" s="49"/>
      <c r="AR74" s="49"/>
      <c r="AS74" s="52"/>
      <c r="AT74" s="53"/>
    </row>
    <row r="75" ht="12.75" customHeight="1">
      <c r="A75" s="102"/>
      <c r="B75" s="45"/>
      <c r="C75" s="45"/>
      <c r="D75" s="103"/>
      <c r="E75" s="89"/>
      <c r="F75" s="89"/>
      <c r="G75" s="89"/>
      <c r="H75" s="104"/>
      <c r="I75" s="45"/>
      <c r="J75" s="45"/>
      <c r="K75" s="45"/>
      <c r="L75" s="45"/>
      <c r="M75" s="103"/>
      <c r="N75" s="103"/>
      <c r="O75" s="110"/>
      <c r="P75" s="106"/>
      <c r="Q75" s="45"/>
      <c r="R75" s="45"/>
      <c r="S75" s="88"/>
      <c r="T75" s="49"/>
      <c r="U75" s="107"/>
      <c r="V75" s="107"/>
      <c r="W75" s="107"/>
      <c r="X75" s="49"/>
      <c r="Y75" s="51"/>
      <c r="Z75" s="51"/>
      <c r="AA75" s="51"/>
      <c r="AB75" s="51"/>
      <c r="AC75" s="51"/>
      <c r="AD75" s="49"/>
      <c r="AE75" s="49"/>
      <c r="AF75" s="49"/>
      <c r="AG75" s="49"/>
      <c r="AH75" s="49"/>
      <c r="AI75" s="51"/>
      <c r="AJ75" s="51"/>
      <c r="AK75" s="51"/>
      <c r="AL75" s="51"/>
      <c r="AM75" s="51"/>
      <c r="AN75" s="49"/>
      <c r="AO75" s="49"/>
      <c r="AP75" s="49"/>
      <c r="AQ75" s="49"/>
      <c r="AR75" s="49"/>
      <c r="AS75" s="52"/>
      <c r="AT75" s="53"/>
    </row>
    <row r="76" ht="12.75" customHeight="1">
      <c r="A76" s="102"/>
      <c r="B76" s="45"/>
      <c r="C76" s="45"/>
      <c r="D76" s="103"/>
      <c r="E76" s="89"/>
      <c r="F76" s="89"/>
      <c r="G76" s="89"/>
      <c r="H76" s="104"/>
      <c r="I76" s="45"/>
      <c r="J76" s="45"/>
      <c r="K76" s="45"/>
      <c r="L76" s="45"/>
      <c r="M76" s="103"/>
      <c r="N76" s="103"/>
      <c r="O76" s="110"/>
      <c r="P76" s="106"/>
      <c r="Q76" s="45"/>
      <c r="R76" s="45"/>
      <c r="S76" s="88"/>
      <c r="T76" s="49"/>
      <c r="U76" s="107"/>
      <c r="V76" s="107"/>
      <c r="W76" s="107"/>
      <c r="X76" s="49"/>
      <c r="Y76" s="51"/>
      <c r="Z76" s="51"/>
      <c r="AA76" s="51"/>
      <c r="AB76" s="51"/>
      <c r="AC76" s="51"/>
      <c r="AD76" s="49"/>
      <c r="AE76" s="49"/>
      <c r="AF76" s="49"/>
      <c r="AG76" s="49"/>
      <c r="AH76" s="49"/>
      <c r="AI76" s="51"/>
      <c r="AJ76" s="51"/>
      <c r="AK76" s="51"/>
      <c r="AL76" s="51"/>
      <c r="AM76" s="51"/>
      <c r="AN76" s="49"/>
      <c r="AO76" s="49"/>
      <c r="AP76" s="49"/>
      <c r="AQ76" s="49"/>
      <c r="AR76" s="49"/>
      <c r="AS76" s="52"/>
      <c r="AT76" s="53"/>
    </row>
    <row r="77" ht="12.75" customHeight="1">
      <c r="A77" s="102"/>
      <c r="B77" s="45"/>
      <c r="C77" s="45"/>
      <c r="D77" s="103"/>
      <c r="E77" s="89"/>
      <c r="F77" s="89"/>
      <c r="G77" s="89"/>
      <c r="H77" s="104"/>
      <c r="I77" s="45"/>
      <c r="J77" s="45"/>
      <c r="K77" s="45"/>
      <c r="L77" s="45"/>
      <c r="M77" s="103"/>
      <c r="N77" s="103"/>
      <c r="O77" s="110"/>
      <c r="P77" s="106"/>
      <c r="Q77" s="45"/>
      <c r="R77" s="45"/>
      <c r="S77" s="88"/>
      <c r="T77" s="49"/>
      <c r="U77" s="107"/>
      <c r="V77" s="107"/>
      <c r="W77" s="107"/>
      <c r="X77" s="49"/>
      <c r="Y77" s="51"/>
      <c r="Z77" s="51"/>
      <c r="AA77" s="51"/>
      <c r="AB77" s="51"/>
      <c r="AC77" s="51"/>
      <c r="AD77" s="49"/>
      <c r="AE77" s="49"/>
      <c r="AF77" s="49"/>
      <c r="AG77" s="49"/>
      <c r="AH77" s="49"/>
      <c r="AI77" s="51"/>
      <c r="AJ77" s="51"/>
      <c r="AK77" s="51"/>
      <c r="AL77" s="51"/>
      <c r="AM77" s="51"/>
      <c r="AN77" s="49"/>
      <c r="AO77" s="49"/>
      <c r="AP77" s="49"/>
      <c r="AQ77" s="49"/>
      <c r="AR77" s="49"/>
      <c r="AS77" s="52"/>
      <c r="AT77" s="53"/>
    </row>
    <row r="78" ht="12.75" customHeight="1">
      <c r="A78" s="102"/>
      <c r="B78" s="45"/>
      <c r="C78" s="45"/>
      <c r="D78" s="103"/>
      <c r="E78" s="89"/>
      <c r="F78" s="89"/>
      <c r="G78" s="89"/>
      <c r="H78" s="104"/>
      <c r="I78" s="45"/>
      <c r="J78" s="45"/>
      <c r="K78" s="45"/>
      <c r="L78" s="45"/>
      <c r="M78" s="103"/>
      <c r="N78" s="103"/>
      <c r="O78" s="110"/>
      <c r="P78" s="106"/>
      <c r="Q78" s="45"/>
      <c r="R78" s="45"/>
      <c r="S78" s="88"/>
      <c r="T78" s="49"/>
      <c r="U78" s="107"/>
      <c r="V78" s="107"/>
      <c r="W78" s="107"/>
      <c r="X78" s="49"/>
      <c r="Y78" s="51"/>
      <c r="Z78" s="51"/>
      <c r="AA78" s="51"/>
      <c r="AB78" s="51"/>
      <c r="AC78" s="51"/>
      <c r="AD78" s="49"/>
      <c r="AE78" s="49"/>
      <c r="AF78" s="49"/>
      <c r="AG78" s="49"/>
      <c r="AH78" s="49"/>
      <c r="AI78" s="51"/>
      <c r="AJ78" s="51"/>
      <c r="AK78" s="51"/>
      <c r="AL78" s="51"/>
      <c r="AM78" s="51"/>
      <c r="AN78" s="49"/>
      <c r="AO78" s="49"/>
      <c r="AP78" s="49"/>
      <c r="AQ78" s="49"/>
      <c r="AR78" s="49"/>
      <c r="AS78" s="52"/>
      <c r="AT78" s="53"/>
    </row>
    <row r="79" ht="12.75" customHeight="1">
      <c r="A79" s="102"/>
      <c r="B79" s="45"/>
      <c r="C79" s="45"/>
      <c r="D79" s="103"/>
      <c r="E79" s="89"/>
      <c r="F79" s="89"/>
      <c r="G79" s="89"/>
      <c r="H79" s="104"/>
      <c r="I79" s="45"/>
      <c r="J79" s="45"/>
      <c r="K79" s="45"/>
      <c r="L79" s="45"/>
      <c r="M79" s="103"/>
      <c r="N79" s="103"/>
      <c r="O79" s="110"/>
      <c r="P79" s="106"/>
      <c r="Q79" s="45"/>
      <c r="R79" s="45"/>
      <c r="S79" s="88"/>
      <c r="T79" s="49"/>
      <c r="U79" s="107"/>
      <c r="V79" s="107"/>
      <c r="W79" s="107"/>
      <c r="X79" s="49"/>
      <c r="Y79" s="51"/>
      <c r="Z79" s="51"/>
      <c r="AA79" s="51"/>
      <c r="AB79" s="51"/>
      <c r="AC79" s="51"/>
      <c r="AD79" s="49"/>
      <c r="AE79" s="49"/>
      <c r="AF79" s="49"/>
      <c r="AG79" s="49"/>
      <c r="AH79" s="49"/>
      <c r="AI79" s="51"/>
      <c r="AJ79" s="51"/>
      <c r="AK79" s="51"/>
      <c r="AL79" s="51"/>
      <c r="AM79" s="51"/>
      <c r="AN79" s="49"/>
      <c r="AO79" s="49"/>
      <c r="AP79" s="49"/>
      <c r="AQ79" s="49"/>
      <c r="AR79" s="49"/>
      <c r="AS79" s="52"/>
      <c r="AT79" s="53"/>
    </row>
    <row r="80" ht="12.75" customHeight="1">
      <c r="A80" s="102"/>
      <c r="B80" s="45"/>
      <c r="C80" s="45"/>
      <c r="D80" s="103"/>
      <c r="E80" s="89"/>
      <c r="F80" s="89"/>
      <c r="G80" s="89"/>
      <c r="H80" s="104"/>
      <c r="I80" s="45"/>
      <c r="J80" s="45"/>
      <c r="K80" s="45"/>
      <c r="L80" s="45"/>
      <c r="M80" s="103"/>
      <c r="N80" s="103"/>
      <c r="O80" s="110"/>
      <c r="P80" s="106"/>
      <c r="Q80" s="45"/>
      <c r="R80" s="45"/>
      <c r="S80" s="88"/>
      <c r="T80" s="49"/>
      <c r="U80" s="107"/>
      <c r="V80" s="107"/>
      <c r="W80" s="107"/>
      <c r="X80" s="49"/>
      <c r="Y80" s="51"/>
      <c r="Z80" s="51"/>
      <c r="AA80" s="51"/>
      <c r="AB80" s="51"/>
      <c r="AC80" s="51"/>
      <c r="AD80" s="49"/>
      <c r="AE80" s="49"/>
      <c r="AF80" s="49"/>
      <c r="AG80" s="49"/>
      <c r="AH80" s="49"/>
      <c r="AI80" s="51"/>
      <c r="AJ80" s="51"/>
      <c r="AK80" s="51"/>
      <c r="AL80" s="51"/>
      <c r="AM80" s="51"/>
      <c r="AN80" s="49"/>
      <c r="AO80" s="49"/>
      <c r="AP80" s="49"/>
      <c r="AQ80" s="49"/>
      <c r="AR80" s="49"/>
      <c r="AS80" s="52"/>
      <c r="AT80" s="53"/>
    </row>
    <row r="81" ht="12.75" customHeight="1">
      <c r="A81" s="102"/>
      <c r="B81" s="45"/>
      <c r="C81" s="45"/>
      <c r="D81" s="103"/>
      <c r="E81" s="89"/>
      <c r="F81" s="89"/>
      <c r="G81" s="89"/>
      <c r="H81" s="104"/>
      <c r="I81" s="45"/>
      <c r="J81" s="45"/>
      <c r="K81" s="45"/>
      <c r="L81" s="45"/>
      <c r="M81" s="103"/>
      <c r="N81" s="103"/>
      <c r="O81" s="110"/>
      <c r="P81" s="106"/>
      <c r="Q81" s="45"/>
      <c r="R81" s="45"/>
      <c r="S81" s="88"/>
      <c r="T81" s="49"/>
      <c r="U81" s="107"/>
      <c r="V81" s="107"/>
      <c r="W81" s="107"/>
      <c r="X81" s="49"/>
      <c r="Y81" s="51"/>
      <c r="Z81" s="51"/>
      <c r="AA81" s="51"/>
      <c r="AB81" s="51"/>
      <c r="AC81" s="51"/>
      <c r="AD81" s="49"/>
      <c r="AE81" s="49"/>
      <c r="AF81" s="49"/>
      <c r="AG81" s="49"/>
      <c r="AH81" s="49"/>
      <c r="AI81" s="51"/>
      <c r="AJ81" s="51"/>
      <c r="AK81" s="51"/>
      <c r="AL81" s="51"/>
      <c r="AM81" s="51"/>
      <c r="AN81" s="49"/>
      <c r="AO81" s="49"/>
      <c r="AP81" s="49"/>
      <c r="AQ81" s="49"/>
      <c r="AR81" s="49"/>
      <c r="AS81" s="52"/>
      <c r="AT81" s="53"/>
    </row>
    <row r="82" ht="12.75" customHeight="1">
      <c r="A82" s="102"/>
      <c r="B82" s="45"/>
      <c r="C82" s="45"/>
      <c r="D82" s="103"/>
      <c r="E82" s="89"/>
      <c r="F82" s="89"/>
      <c r="G82" s="89"/>
      <c r="H82" s="104"/>
      <c r="I82" s="45"/>
      <c r="J82" s="45"/>
      <c r="K82" s="45"/>
      <c r="L82" s="45"/>
      <c r="M82" s="103"/>
      <c r="N82" s="103"/>
      <c r="O82" s="110"/>
      <c r="P82" s="106"/>
      <c r="Q82" s="45"/>
      <c r="R82" s="45"/>
      <c r="S82" s="88"/>
      <c r="T82" s="49"/>
      <c r="U82" s="107"/>
      <c r="V82" s="107"/>
      <c r="W82" s="107"/>
      <c r="X82" s="49"/>
      <c r="Y82" s="51"/>
      <c r="Z82" s="51"/>
      <c r="AA82" s="51"/>
      <c r="AB82" s="51"/>
      <c r="AC82" s="51"/>
      <c r="AD82" s="49"/>
      <c r="AE82" s="49"/>
      <c r="AF82" s="49"/>
      <c r="AG82" s="49"/>
      <c r="AH82" s="49"/>
      <c r="AI82" s="51"/>
      <c r="AJ82" s="51"/>
      <c r="AK82" s="51"/>
      <c r="AL82" s="51"/>
      <c r="AM82" s="51"/>
      <c r="AN82" s="49"/>
      <c r="AO82" s="49"/>
      <c r="AP82" s="49"/>
      <c r="AQ82" s="49"/>
      <c r="AR82" s="49"/>
      <c r="AS82" s="52"/>
      <c r="AT82" s="53"/>
    </row>
    <row r="83" ht="12.75" customHeight="1">
      <c r="A83" s="102"/>
      <c r="B83" s="45"/>
      <c r="C83" s="45"/>
      <c r="D83" s="103"/>
      <c r="E83" s="89"/>
      <c r="F83" s="89"/>
      <c r="G83" s="89"/>
      <c r="H83" s="104"/>
      <c r="I83" s="45"/>
      <c r="J83" s="45"/>
      <c r="K83" s="45"/>
      <c r="L83" s="45"/>
      <c r="M83" s="103"/>
      <c r="N83" s="103"/>
      <c r="O83" s="110"/>
      <c r="P83" s="106"/>
      <c r="Q83" s="45"/>
      <c r="R83" s="45"/>
      <c r="S83" s="88"/>
      <c r="T83" s="49"/>
      <c r="U83" s="107"/>
      <c r="V83" s="107"/>
      <c r="W83" s="107"/>
      <c r="X83" s="49"/>
      <c r="Y83" s="51"/>
      <c r="Z83" s="51"/>
      <c r="AA83" s="51"/>
      <c r="AB83" s="51"/>
      <c r="AC83" s="51"/>
      <c r="AD83" s="49"/>
      <c r="AE83" s="49"/>
      <c r="AF83" s="49"/>
      <c r="AG83" s="49"/>
      <c r="AH83" s="49"/>
      <c r="AI83" s="51"/>
      <c r="AJ83" s="51"/>
      <c r="AK83" s="51"/>
      <c r="AL83" s="51"/>
      <c r="AM83" s="51"/>
      <c r="AN83" s="49"/>
      <c r="AO83" s="49"/>
      <c r="AP83" s="49"/>
      <c r="AQ83" s="49"/>
      <c r="AR83" s="49"/>
      <c r="AS83" s="52"/>
      <c r="AT83" s="53"/>
    </row>
    <row r="84" ht="12.75" customHeight="1">
      <c r="A84" s="102"/>
      <c r="B84" s="45"/>
      <c r="C84" s="45"/>
      <c r="D84" s="103"/>
      <c r="E84" s="89"/>
      <c r="F84" s="89"/>
      <c r="G84" s="89"/>
      <c r="H84" s="104"/>
      <c r="I84" s="45"/>
      <c r="J84" s="45"/>
      <c r="K84" s="45"/>
      <c r="L84" s="45"/>
      <c r="M84" s="103"/>
      <c r="N84" s="103"/>
      <c r="O84" s="110"/>
      <c r="P84" s="106"/>
      <c r="Q84" s="45"/>
      <c r="R84" s="45"/>
      <c r="S84" s="88"/>
      <c r="T84" s="49"/>
      <c r="U84" s="107"/>
      <c r="V84" s="107"/>
      <c r="W84" s="107"/>
      <c r="X84" s="49"/>
      <c r="Y84" s="51"/>
      <c r="Z84" s="51"/>
      <c r="AA84" s="51"/>
      <c r="AB84" s="51"/>
      <c r="AC84" s="51"/>
      <c r="AD84" s="49"/>
      <c r="AE84" s="49"/>
      <c r="AF84" s="49"/>
      <c r="AG84" s="49"/>
      <c r="AH84" s="49"/>
      <c r="AI84" s="51"/>
      <c r="AJ84" s="51"/>
      <c r="AK84" s="51"/>
      <c r="AL84" s="51"/>
      <c r="AM84" s="51"/>
      <c r="AN84" s="49"/>
      <c r="AO84" s="49"/>
      <c r="AP84" s="49"/>
      <c r="AQ84" s="49"/>
      <c r="AR84" s="49"/>
      <c r="AS84" s="52"/>
      <c r="AT84" s="53"/>
    </row>
    <row r="85" ht="12.75" customHeight="1">
      <c r="A85" s="102"/>
      <c r="B85" s="45"/>
      <c r="C85" s="45"/>
      <c r="D85" s="103"/>
      <c r="E85" s="89"/>
      <c r="F85" s="89"/>
      <c r="G85" s="89"/>
      <c r="H85" s="104"/>
      <c r="I85" s="45"/>
      <c r="J85" s="45"/>
      <c r="K85" s="45"/>
      <c r="L85" s="45"/>
      <c r="M85" s="103"/>
      <c r="N85" s="103"/>
      <c r="O85" s="110"/>
      <c r="P85" s="106"/>
      <c r="Q85" s="45"/>
      <c r="R85" s="45"/>
      <c r="S85" s="88"/>
      <c r="T85" s="49"/>
      <c r="U85" s="107"/>
      <c r="V85" s="107"/>
      <c r="W85" s="107"/>
      <c r="X85" s="49"/>
      <c r="Y85" s="51"/>
      <c r="Z85" s="51"/>
      <c r="AA85" s="51"/>
      <c r="AB85" s="51"/>
      <c r="AC85" s="51"/>
      <c r="AD85" s="49"/>
      <c r="AE85" s="49"/>
      <c r="AF85" s="49"/>
      <c r="AG85" s="49"/>
      <c r="AH85" s="49"/>
      <c r="AI85" s="51"/>
      <c r="AJ85" s="51"/>
      <c r="AK85" s="51"/>
      <c r="AL85" s="51"/>
      <c r="AM85" s="51"/>
      <c r="AN85" s="49"/>
      <c r="AO85" s="49"/>
      <c r="AP85" s="49"/>
      <c r="AQ85" s="49"/>
      <c r="AR85" s="49"/>
      <c r="AS85" s="52"/>
      <c r="AT85" s="53"/>
    </row>
    <row r="86" ht="12.75" customHeight="1">
      <c r="A86" s="102"/>
      <c r="B86" s="45"/>
      <c r="C86" s="45"/>
      <c r="D86" s="103"/>
      <c r="E86" s="89"/>
      <c r="F86" s="89"/>
      <c r="G86" s="89"/>
      <c r="H86" s="104"/>
      <c r="I86" s="45"/>
      <c r="J86" s="45"/>
      <c r="K86" s="45"/>
      <c r="L86" s="45"/>
      <c r="M86" s="103"/>
      <c r="N86" s="103"/>
      <c r="O86" s="110"/>
      <c r="P86" s="106"/>
      <c r="Q86" s="45"/>
      <c r="R86" s="45"/>
      <c r="S86" s="88"/>
      <c r="T86" s="49"/>
      <c r="U86" s="107"/>
      <c r="V86" s="107"/>
      <c r="W86" s="107"/>
      <c r="X86" s="49"/>
      <c r="Y86" s="51"/>
      <c r="Z86" s="51"/>
      <c r="AA86" s="51"/>
      <c r="AB86" s="51"/>
      <c r="AC86" s="51"/>
      <c r="AD86" s="49"/>
      <c r="AE86" s="49"/>
      <c r="AF86" s="49"/>
      <c r="AG86" s="49"/>
      <c r="AH86" s="49"/>
      <c r="AI86" s="51"/>
      <c r="AJ86" s="51"/>
      <c r="AK86" s="51"/>
      <c r="AL86" s="51"/>
      <c r="AM86" s="51"/>
      <c r="AN86" s="49"/>
      <c r="AO86" s="49"/>
      <c r="AP86" s="49"/>
      <c r="AQ86" s="49"/>
      <c r="AR86" s="49"/>
      <c r="AS86" s="52"/>
      <c r="AT86" s="53"/>
    </row>
    <row r="87" ht="12.75" customHeight="1">
      <c r="A87" s="102"/>
      <c r="B87" s="45"/>
      <c r="C87" s="45"/>
      <c r="D87" s="103"/>
      <c r="E87" s="89"/>
      <c r="F87" s="89"/>
      <c r="G87" s="89"/>
      <c r="H87" s="104"/>
      <c r="I87" s="45"/>
      <c r="J87" s="45"/>
      <c r="K87" s="45"/>
      <c r="L87" s="45"/>
      <c r="M87" s="103"/>
      <c r="N87" s="103"/>
      <c r="O87" s="110"/>
      <c r="P87" s="106"/>
      <c r="Q87" s="45"/>
      <c r="R87" s="45"/>
      <c r="S87" s="88"/>
      <c r="T87" s="49"/>
      <c r="U87" s="107"/>
      <c r="V87" s="107"/>
      <c r="W87" s="107"/>
      <c r="X87" s="49"/>
      <c r="Y87" s="51"/>
      <c r="Z87" s="51"/>
      <c r="AA87" s="51"/>
      <c r="AB87" s="51"/>
      <c r="AC87" s="51"/>
      <c r="AD87" s="49"/>
      <c r="AE87" s="49"/>
      <c r="AF87" s="49"/>
      <c r="AG87" s="49"/>
      <c r="AH87" s="49"/>
      <c r="AI87" s="51"/>
      <c r="AJ87" s="51"/>
      <c r="AK87" s="51"/>
      <c r="AL87" s="51"/>
      <c r="AM87" s="51"/>
      <c r="AN87" s="49"/>
      <c r="AO87" s="49"/>
      <c r="AP87" s="49"/>
      <c r="AQ87" s="49"/>
      <c r="AR87" s="49"/>
      <c r="AS87" s="52"/>
      <c r="AT87" s="53"/>
    </row>
    <row r="88" ht="12.75" customHeight="1">
      <c r="A88" s="102"/>
      <c r="B88" s="45"/>
      <c r="C88" s="45"/>
      <c r="D88" s="103"/>
      <c r="E88" s="89"/>
      <c r="F88" s="89"/>
      <c r="G88" s="89"/>
      <c r="H88" s="104"/>
      <c r="I88" s="45"/>
      <c r="J88" s="45"/>
      <c r="K88" s="45"/>
      <c r="L88" s="45"/>
      <c r="M88" s="103"/>
      <c r="N88" s="103"/>
      <c r="O88" s="110"/>
      <c r="P88" s="106"/>
      <c r="Q88" s="45"/>
      <c r="R88" s="45"/>
      <c r="S88" s="88"/>
      <c r="T88" s="49"/>
      <c r="U88" s="107"/>
      <c r="V88" s="107"/>
      <c r="W88" s="107"/>
      <c r="X88" s="49"/>
      <c r="Y88" s="51"/>
      <c r="Z88" s="51"/>
      <c r="AA88" s="51"/>
      <c r="AB88" s="51"/>
      <c r="AC88" s="51"/>
      <c r="AD88" s="49"/>
      <c r="AE88" s="49"/>
      <c r="AF88" s="49"/>
      <c r="AG88" s="49"/>
      <c r="AH88" s="49"/>
      <c r="AI88" s="51"/>
      <c r="AJ88" s="51"/>
      <c r="AK88" s="51"/>
      <c r="AL88" s="51"/>
      <c r="AM88" s="51"/>
      <c r="AN88" s="49"/>
      <c r="AO88" s="49"/>
      <c r="AP88" s="49"/>
      <c r="AQ88" s="49"/>
      <c r="AR88" s="49"/>
      <c r="AS88" s="52"/>
      <c r="AT88" s="53"/>
    </row>
    <row r="89" ht="12.75" customHeight="1">
      <c r="A89" s="102"/>
      <c r="B89" s="45"/>
      <c r="C89" s="45"/>
      <c r="D89" s="103"/>
      <c r="E89" s="89"/>
      <c r="F89" s="89"/>
      <c r="G89" s="89"/>
      <c r="H89" s="104"/>
      <c r="I89" s="45"/>
      <c r="J89" s="45"/>
      <c r="K89" s="45"/>
      <c r="L89" s="45"/>
      <c r="M89" s="103"/>
      <c r="N89" s="103"/>
      <c r="O89" s="110"/>
      <c r="P89" s="106"/>
      <c r="Q89" s="45"/>
      <c r="R89" s="45"/>
      <c r="S89" s="88"/>
      <c r="T89" s="49"/>
      <c r="U89" s="107"/>
      <c r="V89" s="107"/>
      <c r="W89" s="107"/>
      <c r="X89" s="49"/>
      <c r="Y89" s="51"/>
      <c r="Z89" s="51"/>
      <c r="AA89" s="51"/>
      <c r="AB89" s="51"/>
      <c r="AC89" s="51"/>
      <c r="AD89" s="49"/>
      <c r="AE89" s="49"/>
      <c r="AF89" s="49"/>
      <c r="AG89" s="49"/>
      <c r="AH89" s="49"/>
      <c r="AI89" s="51"/>
      <c r="AJ89" s="51"/>
      <c r="AK89" s="51"/>
      <c r="AL89" s="51"/>
      <c r="AM89" s="51"/>
      <c r="AN89" s="49"/>
      <c r="AO89" s="49"/>
      <c r="AP89" s="49"/>
      <c r="AQ89" s="49"/>
      <c r="AR89" s="49"/>
      <c r="AS89" s="52"/>
      <c r="AT89" s="53"/>
    </row>
    <row r="90" ht="12.75" customHeight="1">
      <c r="A90" s="102"/>
      <c r="B90" s="45"/>
      <c r="C90" s="45"/>
      <c r="D90" s="103"/>
      <c r="E90" s="89"/>
      <c r="F90" s="89"/>
      <c r="G90" s="89"/>
      <c r="H90" s="104"/>
      <c r="I90" s="45"/>
      <c r="J90" s="45"/>
      <c r="K90" s="45"/>
      <c r="L90" s="45"/>
      <c r="M90" s="103"/>
      <c r="N90" s="103"/>
      <c r="O90" s="110"/>
      <c r="P90" s="106"/>
      <c r="Q90" s="45"/>
      <c r="R90" s="45"/>
      <c r="S90" s="88"/>
      <c r="T90" s="49"/>
      <c r="U90" s="107"/>
      <c r="V90" s="107"/>
      <c r="W90" s="107"/>
      <c r="X90" s="49"/>
      <c r="Y90" s="51"/>
      <c r="Z90" s="51"/>
      <c r="AA90" s="51"/>
      <c r="AB90" s="51"/>
      <c r="AC90" s="51"/>
      <c r="AD90" s="49"/>
      <c r="AE90" s="49"/>
      <c r="AF90" s="49"/>
      <c r="AG90" s="49"/>
      <c r="AH90" s="49"/>
      <c r="AI90" s="51"/>
      <c r="AJ90" s="51"/>
      <c r="AK90" s="51"/>
      <c r="AL90" s="51"/>
      <c r="AM90" s="51"/>
      <c r="AN90" s="49"/>
      <c r="AO90" s="49"/>
      <c r="AP90" s="49"/>
      <c r="AQ90" s="49"/>
      <c r="AR90" s="49"/>
      <c r="AS90" s="52"/>
      <c r="AT90" s="53"/>
    </row>
    <row r="91" ht="12.75" customHeight="1">
      <c r="A91" s="102"/>
      <c r="B91" s="45"/>
      <c r="C91" s="45"/>
      <c r="D91" s="103"/>
      <c r="E91" s="89"/>
      <c r="F91" s="89"/>
      <c r="G91" s="89"/>
      <c r="H91" s="104"/>
      <c r="I91" s="45"/>
      <c r="J91" s="45"/>
      <c r="K91" s="45"/>
      <c r="L91" s="45"/>
      <c r="M91" s="103"/>
      <c r="N91" s="103"/>
      <c r="O91" s="110"/>
      <c r="P91" s="106"/>
      <c r="Q91" s="45"/>
      <c r="R91" s="45"/>
      <c r="S91" s="88"/>
      <c r="T91" s="49"/>
      <c r="U91" s="107"/>
      <c r="V91" s="107"/>
      <c r="W91" s="107"/>
      <c r="X91" s="49"/>
      <c r="Y91" s="51"/>
      <c r="Z91" s="51"/>
      <c r="AA91" s="51"/>
      <c r="AB91" s="51"/>
      <c r="AC91" s="51"/>
      <c r="AD91" s="49"/>
      <c r="AE91" s="49"/>
      <c r="AF91" s="49"/>
      <c r="AG91" s="49"/>
      <c r="AH91" s="49"/>
      <c r="AI91" s="51"/>
      <c r="AJ91" s="51"/>
      <c r="AK91" s="51"/>
      <c r="AL91" s="51"/>
      <c r="AM91" s="51"/>
      <c r="AN91" s="49"/>
      <c r="AO91" s="49"/>
      <c r="AP91" s="49"/>
      <c r="AQ91" s="49"/>
      <c r="AR91" s="49"/>
      <c r="AS91" s="52"/>
      <c r="AT91" s="53"/>
    </row>
    <row r="92" ht="12.75" customHeight="1">
      <c r="A92" s="102"/>
      <c r="B92" s="45"/>
      <c r="C92" s="45"/>
      <c r="D92" s="103"/>
      <c r="E92" s="89"/>
      <c r="F92" s="89"/>
      <c r="G92" s="89"/>
      <c r="H92" s="104"/>
      <c r="I92" s="45"/>
      <c r="J92" s="45"/>
      <c r="K92" s="45"/>
      <c r="L92" s="45"/>
      <c r="M92" s="103"/>
      <c r="N92" s="103"/>
      <c r="O92" s="110"/>
      <c r="P92" s="106"/>
      <c r="Q92" s="45"/>
      <c r="R92" s="45"/>
      <c r="S92" s="88"/>
      <c r="T92" s="49"/>
      <c r="U92" s="107"/>
      <c r="V92" s="107"/>
      <c r="W92" s="107"/>
      <c r="X92" s="49"/>
      <c r="Y92" s="51"/>
      <c r="Z92" s="51"/>
      <c r="AA92" s="51"/>
      <c r="AB92" s="51"/>
      <c r="AC92" s="51"/>
      <c r="AD92" s="49"/>
      <c r="AE92" s="49"/>
      <c r="AF92" s="49"/>
      <c r="AG92" s="49"/>
      <c r="AH92" s="49"/>
      <c r="AI92" s="51"/>
      <c r="AJ92" s="51"/>
      <c r="AK92" s="51"/>
      <c r="AL92" s="51"/>
      <c r="AM92" s="51"/>
      <c r="AN92" s="49"/>
      <c r="AO92" s="49"/>
      <c r="AP92" s="49"/>
      <c r="AQ92" s="49"/>
      <c r="AR92" s="49"/>
      <c r="AS92" s="52"/>
      <c r="AT92" s="53"/>
    </row>
    <row r="93" ht="12.75" customHeight="1">
      <c r="A93" s="102"/>
      <c r="B93" s="45"/>
      <c r="C93" s="45"/>
      <c r="D93" s="103"/>
      <c r="E93" s="89"/>
      <c r="F93" s="89"/>
      <c r="G93" s="89"/>
      <c r="H93" s="104"/>
      <c r="I93" s="45"/>
      <c r="J93" s="45"/>
      <c r="K93" s="45"/>
      <c r="L93" s="45"/>
      <c r="M93" s="103"/>
      <c r="N93" s="103"/>
      <c r="O93" s="110"/>
      <c r="P93" s="106"/>
      <c r="Q93" s="45"/>
      <c r="R93" s="45"/>
      <c r="S93" s="88"/>
      <c r="T93" s="49"/>
      <c r="U93" s="107"/>
      <c r="V93" s="107"/>
      <c r="W93" s="107"/>
      <c r="X93" s="49"/>
      <c r="Y93" s="51"/>
      <c r="Z93" s="51"/>
      <c r="AA93" s="51"/>
      <c r="AB93" s="51"/>
      <c r="AC93" s="51"/>
      <c r="AD93" s="49"/>
      <c r="AE93" s="49"/>
      <c r="AF93" s="49"/>
      <c r="AG93" s="49"/>
      <c r="AH93" s="49"/>
      <c r="AI93" s="51"/>
      <c r="AJ93" s="51"/>
      <c r="AK93" s="51"/>
      <c r="AL93" s="51"/>
      <c r="AM93" s="51"/>
      <c r="AN93" s="49"/>
      <c r="AO93" s="49"/>
      <c r="AP93" s="49"/>
      <c r="AQ93" s="49"/>
      <c r="AR93" s="49"/>
      <c r="AS93" s="52"/>
      <c r="AT93" s="53"/>
    </row>
    <row r="94" ht="12.75" customHeight="1">
      <c r="A94" s="102"/>
      <c r="B94" s="45"/>
      <c r="C94" s="45"/>
      <c r="D94" s="103"/>
      <c r="E94" s="89"/>
      <c r="F94" s="89"/>
      <c r="G94" s="89"/>
      <c r="H94" s="104"/>
      <c r="I94" s="45"/>
      <c r="J94" s="45"/>
      <c r="K94" s="45"/>
      <c r="L94" s="45"/>
      <c r="M94" s="103"/>
      <c r="N94" s="103"/>
      <c r="O94" s="110"/>
      <c r="P94" s="106"/>
      <c r="Q94" s="45"/>
      <c r="R94" s="45"/>
      <c r="S94" s="88"/>
      <c r="T94" s="49"/>
      <c r="U94" s="107"/>
      <c r="V94" s="107"/>
      <c r="W94" s="107"/>
      <c r="X94" s="49"/>
      <c r="Y94" s="51"/>
      <c r="Z94" s="51"/>
      <c r="AA94" s="51"/>
      <c r="AB94" s="51"/>
      <c r="AC94" s="51"/>
      <c r="AD94" s="49"/>
      <c r="AE94" s="49"/>
      <c r="AF94" s="49"/>
      <c r="AG94" s="49"/>
      <c r="AH94" s="49"/>
      <c r="AI94" s="51"/>
      <c r="AJ94" s="51"/>
      <c r="AK94" s="51"/>
      <c r="AL94" s="51"/>
      <c r="AM94" s="51"/>
      <c r="AN94" s="49"/>
      <c r="AO94" s="49"/>
      <c r="AP94" s="49"/>
      <c r="AQ94" s="49"/>
      <c r="AR94" s="49"/>
      <c r="AS94" s="52"/>
      <c r="AT94" s="53"/>
    </row>
    <row r="95" ht="12.75" customHeight="1">
      <c r="A95" s="102"/>
      <c r="B95" s="45"/>
      <c r="C95" s="45"/>
      <c r="D95" s="103"/>
      <c r="E95" s="89"/>
      <c r="F95" s="89"/>
      <c r="G95" s="89"/>
      <c r="H95" s="104"/>
      <c r="I95" s="45"/>
      <c r="J95" s="45"/>
      <c r="K95" s="45"/>
      <c r="L95" s="45"/>
      <c r="M95" s="103"/>
      <c r="N95" s="103"/>
      <c r="O95" s="110"/>
      <c r="P95" s="106"/>
      <c r="Q95" s="45"/>
      <c r="R95" s="45"/>
      <c r="S95" s="88"/>
      <c r="T95" s="49"/>
      <c r="U95" s="107"/>
      <c r="V95" s="107"/>
      <c r="W95" s="107"/>
      <c r="X95" s="49"/>
      <c r="Y95" s="51"/>
      <c r="Z95" s="51"/>
      <c r="AA95" s="51"/>
      <c r="AB95" s="51"/>
      <c r="AC95" s="51"/>
      <c r="AD95" s="49"/>
      <c r="AE95" s="49"/>
      <c r="AF95" s="49"/>
      <c r="AG95" s="49"/>
      <c r="AH95" s="49"/>
      <c r="AI95" s="51"/>
      <c r="AJ95" s="51"/>
      <c r="AK95" s="51"/>
      <c r="AL95" s="51"/>
      <c r="AM95" s="51"/>
      <c r="AN95" s="49"/>
      <c r="AO95" s="49"/>
      <c r="AP95" s="49"/>
      <c r="AQ95" s="49"/>
      <c r="AR95" s="49"/>
      <c r="AS95" s="52"/>
      <c r="AT95" s="53"/>
    </row>
    <row r="96" ht="12.75" customHeight="1">
      <c r="A96" s="102"/>
      <c r="B96" s="45"/>
      <c r="C96" s="45"/>
      <c r="D96" s="103"/>
      <c r="E96" s="89"/>
      <c r="F96" s="89"/>
      <c r="G96" s="89"/>
      <c r="H96" s="104"/>
      <c r="I96" s="45"/>
      <c r="J96" s="45"/>
      <c r="K96" s="45"/>
      <c r="L96" s="45"/>
      <c r="M96" s="103"/>
      <c r="N96" s="103"/>
      <c r="O96" s="110"/>
      <c r="P96" s="106"/>
      <c r="Q96" s="45"/>
      <c r="R96" s="45"/>
      <c r="S96" s="88"/>
      <c r="T96" s="49"/>
      <c r="U96" s="107"/>
      <c r="V96" s="107"/>
      <c r="W96" s="107"/>
      <c r="X96" s="49"/>
      <c r="Y96" s="51"/>
      <c r="Z96" s="51"/>
      <c r="AA96" s="51"/>
      <c r="AB96" s="51"/>
      <c r="AC96" s="51"/>
      <c r="AD96" s="49"/>
      <c r="AE96" s="49"/>
      <c r="AF96" s="49"/>
      <c r="AG96" s="49"/>
      <c r="AH96" s="49"/>
      <c r="AI96" s="51"/>
      <c r="AJ96" s="51"/>
      <c r="AK96" s="51"/>
      <c r="AL96" s="51"/>
      <c r="AM96" s="51"/>
      <c r="AN96" s="49"/>
      <c r="AO96" s="49"/>
      <c r="AP96" s="49"/>
      <c r="AQ96" s="49"/>
      <c r="AR96" s="49"/>
      <c r="AS96" s="52"/>
      <c r="AT96" s="53"/>
    </row>
    <row r="97" ht="12.75" customHeight="1">
      <c r="A97" s="102"/>
      <c r="B97" s="45"/>
      <c r="C97" s="45"/>
      <c r="D97" s="103"/>
      <c r="E97" s="89"/>
      <c r="F97" s="89"/>
      <c r="G97" s="89"/>
      <c r="H97" s="104"/>
      <c r="I97" s="45"/>
      <c r="J97" s="45"/>
      <c r="K97" s="45"/>
      <c r="L97" s="45"/>
      <c r="M97" s="103"/>
      <c r="N97" s="103"/>
      <c r="O97" s="110"/>
      <c r="P97" s="106"/>
      <c r="Q97" s="45"/>
      <c r="R97" s="45"/>
      <c r="S97" s="88"/>
      <c r="T97" s="49"/>
      <c r="U97" s="107"/>
      <c r="V97" s="107"/>
      <c r="W97" s="107"/>
      <c r="X97" s="49"/>
      <c r="Y97" s="51"/>
      <c r="Z97" s="51"/>
      <c r="AA97" s="51"/>
      <c r="AB97" s="51"/>
      <c r="AC97" s="51"/>
      <c r="AD97" s="49"/>
      <c r="AE97" s="49"/>
      <c r="AF97" s="49"/>
      <c r="AG97" s="49"/>
      <c r="AH97" s="49"/>
      <c r="AI97" s="51"/>
      <c r="AJ97" s="51"/>
      <c r="AK97" s="51"/>
      <c r="AL97" s="51"/>
      <c r="AM97" s="51"/>
      <c r="AN97" s="49"/>
      <c r="AO97" s="49"/>
      <c r="AP97" s="49"/>
      <c r="AQ97" s="49"/>
      <c r="AR97" s="49"/>
      <c r="AS97" s="52"/>
      <c r="AT97" s="53"/>
    </row>
    <row r="98" ht="12.75" customHeight="1">
      <c r="A98" s="102"/>
      <c r="B98" s="45"/>
      <c r="C98" s="45"/>
      <c r="D98" s="103"/>
      <c r="E98" s="89"/>
      <c r="F98" s="89"/>
      <c r="G98" s="89"/>
      <c r="H98" s="104"/>
      <c r="I98" s="45"/>
      <c r="J98" s="45"/>
      <c r="K98" s="45"/>
      <c r="L98" s="45"/>
      <c r="M98" s="103"/>
      <c r="N98" s="103"/>
      <c r="O98" s="110"/>
      <c r="P98" s="106"/>
      <c r="Q98" s="45"/>
      <c r="R98" s="45"/>
      <c r="S98" s="88"/>
      <c r="T98" s="49"/>
      <c r="U98" s="107"/>
      <c r="V98" s="107"/>
      <c r="W98" s="107"/>
      <c r="X98" s="49"/>
      <c r="Y98" s="51"/>
      <c r="Z98" s="51"/>
      <c r="AA98" s="51"/>
      <c r="AB98" s="51"/>
      <c r="AC98" s="51"/>
      <c r="AD98" s="49"/>
      <c r="AE98" s="49"/>
      <c r="AF98" s="49"/>
      <c r="AG98" s="49"/>
      <c r="AH98" s="49"/>
      <c r="AI98" s="51"/>
      <c r="AJ98" s="51"/>
      <c r="AK98" s="51"/>
      <c r="AL98" s="51"/>
      <c r="AM98" s="51"/>
      <c r="AN98" s="49"/>
      <c r="AO98" s="49"/>
      <c r="AP98" s="49"/>
      <c r="AQ98" s="49"/>
      <c r="AR98" s="49"/>
      <c r="AS98" s="52"/>
      <c r="AT98" s="53"/>
    </row>
    <row r="99" ht="12.75" customHeight="1">
      <c r="A99" s="102"/>
      <c r="B99" s="45"/>
      <c r="C99" s="45"/>
      <c r="D99" s="103"/>
      <c r="E99" s="89"/>
      <c r="F99" s="89"/>
      <c r="G99" s="89"/>
      <c r="H99" s="104"/>
      <c r="I99" s="45"/>
      <c r="J99" s="45"/>
      <c r="K99" s="45"/>
      <c r="L99" s="45"/>
      <c r="M99" s="103"/>
      <c r="N99" s="103"/>
      <c r="O99" s="110"/>
      <c r="P99" s="106"/>
      <c r="Q99" s="45"/>
      <c r="R99" s="45"/>
      <c r="S99" s="88"/>
      <c r="T99" s="49"/>
      <c r="U99" s="107"/>
      <c r="V99" s="107"/>
      <c r="W99" s="107"/>
      <c r="X99" s="49"/>
      <c r="Y99" s="51"/>
      <c r="Z99" s="51"/>
      <c r="AA99" s="51"/>
      <c r="AB99" s="51"/>
      <c r="AC99" s="51"/>
      <c r="AD99" s="49"/>
      <c r="AE99" s="49"/>
      <c r="AF99" s="49"/>
      <c r="AG99" s="49"/>
      <c r="AH99" s="49"/>
      <c r="AI99" s="51"/>
      <c r="AJ99" s="51"/>
      <c r="AK99" s="51"/>
      <c r="AL99" s="51"/>
      <c r="AM99" s="51"/>
      <c r="AN99" s="49"/>
      <c r="AO99" s="49"/>
      <c r="AP99" s="49"/>
      <c r="AQ99" s="49"/>
      <c r="AR99" s="49"/>
      <c r="AS99" s="52"/>
      <c r="AT99" s="53"/>
    </row>
    <row r="100" ht="12.75" customHeight="1">
      <c r="A100" s="102"/>
      <c r="B100" s="45"/>
      <c r="C100" s="45"/>
      <c r="D100" s="103"/>
      <c r="E100" s="89"/>
      <c r="F100" s="89"/>
      <c r="G100" s="89"/>
      <c r="H100" s="104"/>
      <c r="I100" s="45"/>
      <c r="J100" s="45"/>
      <c r="K100" s="45"/>
      <c r="L100" s="45"/>
      <c r="M100" s="103"/>
      <c r="N100" s="103"/>
      <c r="O100" s="110"/>
      <c r="P100" s="106"/>
      <c r="Q100" s="45"/>
      <c r="R100" s="45"/>
      <c r="S100" s="88"/>
      <c r="T100" s="49"/>
      <c r="U100" s="107"/>
      <c r="V100" s="107"/>
      <c r="W100" s="107"/>
      <c r="X100" s="49"/>
      <c r="Y100" s="51"/>
      <c r="Z100" s="51"/>
      <c r="AA100" s="51"/>
      <c r="AB100" s="51"/>
      <c r="AC100" s="51"/>
      <c r="AD100" s="49"/>
      <c r="AE100" s="49"/>
      <c r="AF100" s="49"/>
      <c r="AG100" s="49"/>
      <c r="AH100" s="49"/>
      <c r="AI100" s="51"/>
      <c r="AJ100" s="51"/>
      <c r="AK100" s="51"/>
      <c r="AL100" s="51"/>
      <c r="AM100" s="51"/>
      <c r="AN100" s="49"/>
      <c r="AO100" s="49"/>
      <c r="AP100" s="49"/>
      <c r="AQ100" s="49"/>
      <c r="AR100" s="49"/>
      <c r="AS100" s="52"/>
      <c r="AT100" s="53"/>
    </row>
    <row r="101" ht="12.75" customHeight="1">
      <c r="A101" s="102"/>
      <c r="B101" s="45"/>
      <c r="C101" s="45"/>
      <c r="D101" s="103"/>
      <c r="E101" s="89"/>
      <c r="F101" s="89"/>
      <c r="G101" s="89"/>
      <c r="H101" s="104"/>
      <c r="I101" s="45"/>
      <c r="J101" s="45"/>
      <c r="K101" s="45"/>
      <c r="L101" s="45"/>
      <c r="M101" s="103"/>
      <c r="N101" s="103"/>
      <c r="O101" s="110"/>
      <c r="P101" s="106"/>
      <c r="Q101" s="45"/>
      <c r="R101" s="45"/>
      <c r="S101" s="88"/>
      <c r="T101" s="49"/>
      <c r="U101" s="107"/>
      <c r="V101" s="107"/>
      <c r="W101" s="107"/>
      <c r="X101" s="49"/>
      <c r="Y101" s="51"/>
      <c r="Z101" s="51"/>
      <c r="AA101" s="51"/>
      <c r="AB101" s="51"/>
      <c r="AC101" s="51"/>
      <c r="AD101" s="49"/>
      <c r="AE101" s="49"/>
      <c r="AF101" s="49"/>
      <c r="AG101" s="49"/>
      <c r="AH101" s="49"/>
      <c r="AI101" s="51"/>
      <c r="AJ101" s="51"/>
      <c r="AK101" s="51"/>
      <c r="AL101" s="51"/>
      <c r="AM101" s="51"/>
      <c r="AN101" s="49"/>
      <c r="AO101" s="49"/>
      <c r="AP101" s="49"/>
      <c r="AQ101" s="49"/>
      <c r="AR101" s="49"/>
      <c r="AS101" s="52"/>
      <c r="AT101" s="53"/>
    </row>
    <row r="102" ht="12.75" customHeight="1">
      <c r="A102" s="102"/>
      <c r="B102" s="45"/>
      <c r="C102" s="45"/>
      <c r="D102" s="103"/>
      <c r="E102" s="89"/>
      <c r="F102" s="89"/>
      <c r="G102" s="89"/>
      <c r="H102" s="104"/>
      <c r="I102" s="45"/>
      <c r="J102" s="45"/>
      <c r="K102" s="45"/>
      <c r="L102" s="45"/>
      <c r="M102" s="103"/>
      <c r="N102" s="103"/>
      <c r="O102" s="110"/>
      <c r="P102" s="106"/>
      <c r="Q102" s="45"/>
      <c r="R102" s="45"/>
      <c r="S102" s="88"/>
      <c r="T102" s="49"/>
      <c r="U102" s="107"/>
      <c r="V102" s="107"/>
      <c r="W102" s="107"/>
      <c r="X102" s="49"/>
      <c r="Y102" s="51"/>
      <c r="Z102" s="51"/>
      <c r="AA102" s="51"/>
      <c r="AB102" s="51"/>
      <c r="AC102" s="51"/>
      <c r="AD102" s="49"/>
      <c r="AE102" s="49"/>
      <c r="AF102" s="49"/>
      <c r="AG102" s="49"/>
      <c r="AH102" s="49"/>
      <c r="AI102" s="51"/>
      <c r="AJ102" s="51"/>
      <c r="AK102" s="51"/>
      <c r="AL102" s="51"/>
      <c r="AM102" s="51"/>
      <c r="AN102" s="49"/>
      <c r="AO102" s="49"/>
      <c r="AP102" s="49"/>
      <c r="AQ102" s="49"/>
      <c r="AR102" s="49"/>
      <c r="AS102" s="52"/>
      <c r="AT102" s="53"/>
    </row>
    <row r="103" ht="12.75" customHeight="1">
      <c r="A103" s="102"/>
      <c r="B103" s="45"/>
      <c r="C103" s="45"/>
      <c r="D103" s="103"/>
      <c r="E103" s="89"/>
      <c r="F103" s="89"/>
      <c r="G103" s="89"/>
      <c r="H103" s="104"/>
      <c r="I103" s="45"/>
      <c r="J103" s="45"/>
      <c r="K103" s="45"/>
      <c r="L103" s="45"/>
      <c r="M103" s="103"/>
      <c r="N103" s="103"/>
      <c r="O103" s="110"/>
      <c r="P103" s="106"/>
      <c r="Q103" s="45"/>
      <c r="R103" s="45"/>
      <c r="S103" s="88"/>
      <c r="T103" s="49"/>
      <c r="U103" s="107"/>
      <c r="V103" s="107"/>
      <c r="W103" s="107"/>
      <c r="X103" s="49"/>
      <c r="Y103" s="51"/>
      <c r="Z103" s="51"/>
      <c r="AA103" s="51"/>
      <c r="AB103" s="51"/>
      <c r="AC103" s="51"/>
      <c r="AD103" s="49"/>
      <c r="AE103" s="49"/>
      <c r="AF103" s="49"/>
      <c r="AG103" s="49"/>
      <c r="AH103" s="49"/>
      <c r="AI103" s="51"/>
      <c r="AJ103" s="51"/>
      <c r="AK103" s="51"/>
      <c r="AL103" s="51"/>
      <c r="AM103" s="51"/>
      <c r="AN103" s="49"/>
      <c r="AO103" s="49"/>
      <c r="AP103" s="49"/>
      <c r="AQ103" s="49"/>
      <c r="AR103" s="49"/>
      <c r="AS103" s="52"/>
      <c r="AT103" s="53"/>
    </row>
    <row r="104" ht="12.75" customHeight="1">
      <c r="A104" s="102"/>
      <c r="B104" s="45"/>
      <c r="C104" s="45"/>
      <c r="D104" s="103"/>
      <c r="E104" s="89"/>
      <c r="F104" s="89"/>
      <c r="G104" s="89"/>
      <c r="H104" s="104"/>
      <c r="I104" s="45"/>
      <c r="J104" s="45"/>
      <c r="K104" s="45"/>
      <c r="L104" s="45"/>
      <c r="M104" s="103"/>
      <c r="N104" s="103"/>
      <c r="O104" s="110"/>
      <c r="P104" s="106"/>
      <c r="Q104" s="45"/>
      <c r="R104" s="45"/>
      <c r="S104" s="88"/>
      <c r="T104" s="49"/>
      <c r="U104" s="107"/>
      <c r="V104" s="107"/>
      <c r="W104" s="107"/>
      <c r="X104" s="49"/>
      <c r="Y104" s="51"/>
      <c r="Z104" s="51"/>
      <c r="AA104" s="51"/>
      <c r="AB104" s="51"/>
      <c r="AC104" s="51"/>
      <c r="AD104" s="49"/>
      <c r="AE104" s="49"/>
      <c r="AF104" s="49"/>
      <c r="AG104" s="49"/>
      <c r="AH104" s="49"/>
      <c r="AI104" s="51"/>
      <c r="AJ104" s="51"/>
      <c r="AK104" s="51"/>
      <c r="AL104" s="51"/>
      <c r="AM104" s="51"/>
      <c r="AN104" s="49"/>
      <c r="AO104" s="49"/>
      <c r="AP104" s="49"/>
      <c r="AQ104" s="49"/>
      <c r="AR104" s="49"/>
      <c r="AS104" s="52"/>
      <c r="AT104" s="53"/>
    </row>
    <row r="105" ht="12.75" customHeight="1">
      <c r="A105" s="102"/>
      <c r="B105" s="45"/>
      <c r="C105" s="45"/>
      <c r="D105" s="103"/>
      <c r="E105" s="89"/>
      <c r="F105" s="89"/>
      <c r="G105" s="89"/>
      <c r="H105" s="104"/>
      <c r="I105" s="45"/>
      <c r="J105" s="45"/>
      <c r="K105" s="45"/>
      <c r="L105" s="45"/>
      <c r="M105" s="103"/>
      <c r="N105" s="103"/>
      <c r="O105" s="110"/>
      <c r="P105" s="106"/>
      <c r="Q105" s="45"/>
      <c r="R105" s="45"/>
      <c r="S105" s="88"/>
      <c r="T105" s="49"/>
      <c r="U105" s="107"/>
      <c r="V105" s="107"/>
      <c r="W105" s="107"/>
      <c r="X105" s="49"/>
      <c r="Y105" s="51"/>
      <c r="Z105" s="51"/>
      <c r="AA105" s="51"/>
      <c r="AB105" s="51"/>
      <c r="AC105" s="51"/>
      <c r="AD105" s="49"/>
      <c r="AE105" s="49"/>
      <c r="AF105" s="49"/>
      <c r="AG105" s="49"/>
      <c r="AH105" s="49"/>
      <c r="AI105" s="51"/>
      <c r="AJ105" s="51"/>
      <c r="AK105" s="51"/>
      <c r="AL105" s="51"/>
      <c r="AM105" s="51"/>
      <c r="AN105" s="49"/>
      <c r="AO105" s="49"/>
      <c r="AP105" s="49"/>
      <c r="AQ105" s="49"/>
      <c r="AR105" s="49"/>
      <c r="AS105" s="52"/>
      <c r="AT105" s="53"/>
    </row>
    <row r="106" ht="12.75" customHeight="1">
      <c r="A106" s="102"/>
      <c r="B106" s="45"/>
      <c r="C106" s="45"/>
      <c r="D106" s="103"/>
      <c r="E106" s="89"/>
      <c r="F106" s="89"/>
      <c r="G106" s="89"/>
      <c r="H106" s="104"/>
      <c r="I106" s="45"/>
      <c r="J106" s="45"/>
      <c r="K106" s="45"/>
      <c r="L106" s="45"/>
      <c r="M106" s="103"/>
      <c r="N106" s="103"/>
      <c r="O106" s="110"/>
      <c r="P106" s="106"/>
      <c r="Q106" s="45"/>
      <c r="R106" s="45"/>
      <c r="S106" s="88"/>
      <c r="T106" s="49"/>
      <c r="U106" s="107"/>
      <c r="V106" s="107"/>
      <c r="W106" s="107"/>
      <c r="X106" s="49"/>
      <c r="Y106" s="51"/>
      <c r="Z106" s="51"/>
      <c r="AA106" s="51"/>
      <c r="AB106" s="51"/>
      <c r="AC106" s="51"/>
      <c r="AD106" s="49"/>
      <c r="AE106" s="49"/>
      <c r="AF106" s="49"/>
      <c r="AG106" s="49"/>
      <c r="AH106" s="49"/>
      <c r="AI106" s="51"/>
      <c r="AJ106" s="51"/>
      <c r="AK106" s="51"/>
      <c r="AL106" s="51"/>
      <c r="AM106" s="51"/>
      <c r="AN106" s="49"/>
      <c r="AO106" s="49"/>
      <c r="AP106" s="49"/>
      <c r="AQ106" s="49"/>
      <c r="AR106" s="49"/>
      <c r="AS106" s="52"/>
      <c r="AT106" s="53"/>
    </row>
    <row r="107" ht="12.75" customHeight="1">
      <c r="A107" s="102"/>
      <c r="B107" s="45"/>
      <c r="C107" s="45"/>
      <c r="D107" s="103"/>
      <c r="E107" s="89"/>
      <c r="F107" s="89"/>
      <c r="G107" s="89"/>
      <c r="H107" s="104"/>
      <c r="I107" s="45"/>
      <c r="J107" s="45"/>
      <c r="K107" s="45"/>
      <c r="L107" s="45"/>
      <c r="M107" s="103"/>
      <c r="N107" s="103"/>
      <c r="O107" s="110"/>
      <c r="P107" s="106"/>
      <c r="Q107" s="45"/>
      <c r="R107" s="45"/>
      <c r="S107" s="88"/>
      <c r="T107" s="49"/>
      <c r="U107" s="107"/>
      <c r="V107" s="107"/>
      <c r="W107" s="107"/>
      <c r="X107" s="49"/>
      <c r="Y107" s="51"/>
      <c r="Z107" s="51"/>
      <c r="AA107" s="51"/>
      <c r="AB107" s="51"/>
      <c r="AC107" s="51"/>
      <c r="AD107" s="49"/>
      <c r="AE107" s="49"/>
      <c r="AF107" s="49"/>
      <c r="AG107" s="49"/>
      <c r="AH107" s="49"/>
      <c r="AI107" s="51"/>
      <c r="AJ107" s="51"/>
      <c r="AK107" s="51"/>
      <c r="AL107" s="51"/>
      <c r="AM107" s="51"/>
      <c r="AN107" s="49"/>
      <c r="AO107" s="49"/>
      <c r="AP107" s="49"/>
      <c r="AQ107" s="49"/>
      <c r="AR107" s="49"/>
      <c r="AS107" s="52"/>
      <c r="AT107" s="53"/>
    </row>
    <row r="108" ht="12.75" customHeight="1">
      <c r="A108" s="102"/>
      <c r="B108" s="45"/>
      <c r="C108" s="45"/>
      <c r="D108" s="103"/>
      <c r="E108" s="89"/>
      <c r="F108" s="89"/>
      <c r="G108" s="89"/>
      <c r="H108" s="104"/>
      <c r="I108" s="45"/>
      <c r="J108" s="45"/>
      <c r="K108" s="45"/>
      <c r="L108" s="45"/>
      <c r="M108" s="103"/>
      <c r="N108" s="103"/>
      <c r="O108" s="110"/>
      <c r="P108" s="106"/>
      <c r="Q108" s="45"/>
      <c r="R108" s="45"/>
      <c r="S108" s="88"/>
      <c r="T108" s="49"/>
      <c r="U108" s="107"/>
      <c r="V108" s="107"/>
      <c r="W108" s="107"/>
      <c r="X108" s="49"/>
      <c r="Y108" s="51"/>
      <c r="Z108" s="51"/>
      <c r="AA108" s="51"/>
      <c r="AB108" s="51"/>
      <c r="AC108" s="51"/>
      <c r="AD108" s="49"/>
      <c r="AE108" s="49"/>
      <c r="AF108" s="49"/>
      <c r="AG108" s="49"/>
      <c r="AH108" s="49"/>
      <c r="AI108" s="51"/>
      <c r="AJ108" s="51"/>
      <c r="AK108" s="51"/>
      <c r="AL108" s="51"/>
      <c r="AM108" s="51"/>
      <c r="AN108" s="49"/>
      <c r="AO108" s="49"/>
      <c r="AP108" s="49"/>
      <c r="AQ108" s="49"/>
      <c r="AR108" s="49"/>
      <c r="AS108" s="52"/>
      <c r="AT108" s="53"/>
    </row>
    <row r="109" ht="12.75" customHeight="1">
      <c r="A109" s="102"/>
      <c r="B109" s="45"/>
      <c r="C109" s="45"/>
      <c r="D109" s="103"/>
      <c r="E109" s="89"/>
      <c r="F109" s="89"/>
      <c r="G109" s="89"/>
      <c r="H109" s="104"/>
      <c r="I109" s="45"/>
      <c r="J109" s="45"/>
      <c r="K109" s="45"/>
      <c r="L109" s="45"/>
      <c r="M109" s="103"/>
      <c r="N109" s="103"/>
      <c r="O109" s="110"/>
      <c r="P109" s="106"/>
      <c r="Q109" s="45"/>
      <c r="R109" s="45"/>
      <c r="S109" s="88"/>
      <c r="T109" s="49"/>
      <c r="U109" s="107"/>
      <c r="V109" s="107"/>
      <c r="W109" s="107"/>
      <c r="X109" s="49"/>
      <c r="Y109" s="51"/>
      <c r="Z109" s="51"/>
      <c r="AA109" s="51"/>
      <c r="AB109" s="51"/>
      <c r="AC109" s="51"/>
      <c r="AD109" s="49"/>
      <c r="AE109" s="49"/>
      <c r="AF109" s="49"/>
      <c r="AG109" s="49"/>
      <c r="AH109" s="49"/>
      <c r="AI109" s="51"/>
      <c r="AJ109" s="51"/>
      <c r="AK109" s="51"/>
      <c r="AL109" s="51"/>
      <c r="AM109" s="51"/>
      <c r="AN109" s="49"/>
      <c r="AO109" s="49"/>
      <c r="AP109" s="49"/>
      <c r="AQ109" s="49"/>
      <c r="AR109" s="49"/>
      <c r="AS109" s="52"/>
      <c r="AT109" s="53"/>
    </row>
    <row r="110" ht="12.75" customHeight="1">
      <c r="A110" s="102"/>
      <c r="B110" s="45"/>
      <c r="C110" s="45"/>
      <c r="D110" s="103"/>
      <c r="E110" s="89"/>
      <c r="F110" s="89"/>
      <c r="G110" s="89"/>
      <c r="H110" s="104"/>
      <c r="I110" s="45"/>
      <c r="J110" s="45"/>
      <c r="K110" s="45"/>
      <c r="L110" s="45"/>
      <c r="M110" s="103"/>
      <c r="N110" s="103"/>
      <c r="O110" s="110"/>
      <c r="P110" s="106"/>
      <c r="Q110" s="45"/>
      <c r="R110" s="45"/>
      <c r="S110" s="88"/>
      <c r="T110" s="49"/>
      <c r="U110" s="107"/>
      <c r="V110" s="107"/>
      <c r="W110" s="107"/>
      <c r="X110" s="49"/>
      <c r="Y110" s="51"/>
      <c r="Z110" s="51"/>
      <c r="AA110" s="51"/>
      <c r="AB110" s="51"/>
      <c r="AC110" s="51"/>
      <c r="AD110" s="49"/>
      <c r="AE110" s="49"/>
      <c r="AF110" s="49"/>
      <c r="AG110" s="49"/>
      <c r="AH110" s="49"/>
      <c r="AI110" s="51"/>
      <c r="AJ110" s="51"/>
      <c r="AK110" s="51"/>
      <c r="AL110" s="51"/>
      <c r="AM110" s="51"/>
      <c r="AN110" s="49"/>
      <c r="AO110" s="49"/>
      <c r="AP110" s="49"/>
      <c r="AQ110" s="49"/>
      <c r="AR110" s="49"/>
      <c r="AS110" s="52"/>
      <c r="AT110" s="53"/>
    </row>
    <row r="111" ht="12.75" customHeight="1">
      <c r="A111" s="102"/>
      <c r="B111" s="45"/>
      <c r="C111" s="45"/>
      <c r="D111" s="103"/>
      <c r="E111" s="89"/>
      <c r="F111" s="89"/>
      <c r="G111" s="89"/>
      <c r="H111" s="104"/>
      <c r="I111" s="45"/>
      <c r="J111" s="45"/>
      <c r="K111" s="45"/>
      <c r="L111" s="45"/>
      <c r="M111" s="103"/>
      <c r="N111" s="103"/>
      <c r="O111" s="110"/>
      <c r="P111" s="106"/>
      <c r="Q111" s="45"/>
      <c r="R111" s="45"/>
      <c r="S111" s="88"/>
      <c r="T111" s="49"/>
      <c r="U111" s="107"/>
      <c r="V111" s="107"/>
      <c r="W111" s="107"/>
      <c r="X111" s="49"/>
      <c r="Y111" s="51"/>
      <c r="Z111" s="51"/>
      <c r="AA111" s="51"/>
      <c r="AB111" s="51"/>
      <c r="AC111" s="51"/>
      <c r="AD111" s="49"/>
      <c r="AE111" s="49"/>
      <c r="AF111" s="49"/>
      <c r="AG111" s="49"/>
      <c r="AH111" s="49"/>
      <c r="AI111" s="51"/>
      <c r="AJ111" s="51"/>
      <c r="AK111" s="51"/>
      <c r="AL111" s="51"/>
      <c r="AM111" s="51"/>
      <c r="AN111" s="49"/>
      <c r="AO111" s="49"/>
      <c r="AP111" s="49"/>
      <c r="AQ111" s="49"/>
      <c r="AR111" s="49"/>
      <c r="AS111" s="52"/>
      <c r="AT111" s="53"/>
    </row>
    <row r="112" ht="12.75" customHeight="1">
      <c r="A112" s="102"/>
      <c r="B112" s="45"/>
      <c r="C112" s="45"/>
      <c r="D112" s="103"/>
      <c r="E112" s="89"/>
      <c r="F112" s="89"/>
      <c r="G112" s="89"/>
      <c r="H112" s="104"/>
      <c r="I112" s="45"/>
      <c r="J112" s="45"/>
      <c r="K112" s="45"/>
      <c r="L112" s="45"/>
      <c r="M112" s="103"/>
      <c r="N112" s="103"/>
      <c r="O112" s="110"/>
      <c r="P112" s="106"/>
      <c r="Q112" s="45"/>
      <c r="R112" s="45"/>
      <c r="S112" s="88"/>
      <c r="T112" s="49"/>
      <c r="U112" s="107"/>
      <c r="V112" s="107"/>
      <c r="W112" s="107"/>
      <c r="X112" s="49"/>
      <c r="Y112" s="51"/>
      <c r="Z112" s="51"/>
      <c r="AA112" s="51"/>
      <c r="AB112" s="51"/>
      <c r="AC112" s="51"/>
      <c r="AD112" s="49"/>
      <c r="AE112" s="49"/>
      <c r="AF112" s="49"/>
      <c r="AG112" s="49"/>
      <c r="AH112" s="49"/>
      <c r="AI112" s="51"/>
      <c r="AJ112" s="51"/>
      <c r="AK112" s="51"/>
      <c r="AL112" s="51"/>
      <c r="AM112" s="51"/>
      <c r="AN112" s="49"/>
      <c r="AO112" s="49"/>
      <c r="AP112" s="49"/>
      <c r="AQ112" s="49"/>
      <c r="AR112" s="49"/>
      <c r="AS112" s="52"/>
      <c r="AT112" s="53"/>
    </row>
    <row r="113" ht="12.75" customHeight="1">
      <c r="A113" s="102"/>
      <c r="B113" s="45"/>
      <c r="C113" s="45"/>
      <c r="D113" s="103"/>
      <c r="E113" s="89"/>
      <c r="F113" s="89"/>
      <c r="G113" s="89"/>
      <c r="H113" s="104"/>
      <c r="I113" s="45"/>
      <c r="J113" s="45"/>
      <c r="K113" s="45"/>
      <c r="L113" s="45"/>
      <c r="M113" s="103"/>
      <c r="N113" s="103"/>
      <c r="O113" s="110"/>
      <c r="P113" s="106"/>
      <c r="Q113" s="45"/>
      <c r="R113" s="45"/>
      <c r="S113" s="88"/>
      <c r="T113" s="49"/>
      <c r="U113" s="107"/>
      <c r="V113" s="107"/>
      <c r="W113" s="107"/>
      <c r="X113" s="49"/>
      <c r="Y113" s="51"/>
      <c r="Z113" s="51"/>
      <c r="AA113" s="51"/>
      <c r="AB113" s="51"/>
      <c r="AC113" s="51"/>
      <c r="AD113" s="49"/>
      <c r="AE113" s="49"/>
      <c r="AF113" s="49"/>
      <c r="AG113" s="49"/>
      <c r="AH113" s="49"/>
      <c r="AI113" s="51"/>
      <c r="AJ113" s="51"/>
      <c r="AK113" s="51"/>
      <c r="AL113" s="51"/>
      <c r="AM113" s="51"/>
      <c r="AN113" s="49"/>
      <c r="AO113" s="49"/>
      <c r="AP113" s="49"/>
      <c r="AQ113" s="49"/>
      <c r="AR113" s="49"/>
      <c r="AS113" s="52"/>
      <c r="AT113" s="53"/>
    </row>
    <row r="114" ht="12.75" customHeight="1">
      <c r="A114" s="102"/>
      <c r="B114" s="45"/>
      <c r="C114" s="45"/>
      <c r="D114" s="103"/>
      <c r="E114" s="89"/>
      <c r="F114" s="89"/>
      <c r="G114" s="89"/>
      <c r="H114" s="104"/>
      <c r="I114" s="45"/>
      <c r="J114" s="45"/>
      <c r="K114" s="45"/>
      <c r="L114" s="45"/>
      <c r="M114" s="103"/>
      <c r="N114" s="103"/>
      <c r="O114" s="110"/>
      <c r="P114" s="106"/>
      <c r="Q114" s="45"/>
      <c r="R114" s="45"/>
      <c r="S114" s="88"/>
      <c r="T114" s="49"/>
      <c r="U114" s="107"/>
      <c r="V114" s="107"/>
      <c r="W114" s="107"/>
      <c r="X114" s="49"/>
      <c r="Y114" s="51"/>
      <c r="Z114" s="51"/>
      <c r="AA114" s="51"/>
      <c r="AB114" s="51"/>
      <c r="AC114" s="51"/>
      <c r="AD114" s="49"/>
      <c r="AE114" s="49"/>
      <c r="AF114" s="49"/>
      <c r="AG114" s="49"/>
      <c r="AH114" s="49"/>
      <c r="AI114" s="51"/>
      <c r="AJ114" s="51"/>
      <c r="AK114" s="51"/>
      <c r="AL114" s="51"/>
      <c r="AM114" s="51"/>
      <c r="AN114" s="49"/>
      <c r="AO114" s="49"/>
      <c r="AP114" s="49"/>
      <c r="AQ114" s="49"/>
      <c r="AR114" s="49"/>
      <c r="AS114" s="52"/>
      <c r="AT114" s="53"/>
    </row>
    <row r="115" ht="12.75" customHeight="1">
      <c r="A115" s="102"/>
      <c r="B115" s="45"/>
      <c r="C115" s="45"/>
      <c r="D115" s="103"/>
      <c r="E115" s="89"/>
      <c r="F115" s="89"/>
      <c r="G115" s="89"/>
      <c r="H115" s="104"/>
      <c r="I115" s="45"/>
      <c r="J115" s="45"/>
      <c r="K115" s="45"/>
      <c r="L115" s="45"/>
      <c r="M115" s="103"/>
      <c r="N115" s="103"/>
      <c r="O115" s="110"/>
      <c r="P115" s="106"/>
      <c r="Q115" s="45"/>
      <c r="R115" s="45"/>
      <c r="S115" s="88"/>
      <c r="T115" s="49"/>
      <c r="U115" s="107"/>
      <c r="V115" s="107"/>
      <c r="W115" s="107"/>
      <c r="X115" s="49"/>
      <c r="Y115" s="51"/>
      <c r="Z115" s="51"/>
      <c r="AA115" s="51"/>
      <c r="AB115" s="51"/>
      <c r="AC115" s="51"/>
      <c r="AD115" s="49"/>
      <c r="AE115" s="49"/>
      <c r="AF115" s="49"/>
      <c r="AG115" s="49"/>
      <c r="AH115" s="49"/>
      <c r="AI115" s="51"/>
      <c r="AJ115" s="51"/>
      <c r="AK115" s="51"/>
      <c r="AL115" s="51"/>
      <c r="AM115" s="51"/>
      <c r="AN115" s="49"/>
      <c r="AO115" s="49"/>
      <c r="AP115" s="49"/>
      <c r="AQ115" s="49"/>
      <c r="AR115" s="49"/>
      <c r="AS115" s="52"/>
      <c r="AT115" s="53"/>
    </row>
    <row r="116" ht="12.75" customHeight="1">
      <c r="A116" s="102"/>
      <c r="B116" s="45"/>
      <c r="C116" s="45"/>
      <c r="D116" s="103"/>
      <c r="E116" s="89"/>
      <c r="F116" s="89"/>
      <c r="G116" s="89"/>
      <c r="H116" s="104"/>
      <c r="I116" s="45"/>
      <c r="J116" s="45"/>
      <c r="K116" s="45"/>
      <c r="L116" s="45"/>
      <c r="M116" s="103"/>
      <c r="N116" s="103"/>
      <c r="O116" s="110"/>
      <c r="P116" s="106"/>
      <c r="Q116" s="45"/>
      <c r="R116" s="45"/>
      <c r="S116" s="88"/>
      <c r="T116" s="49"/>
      <c r="U116" s="107"/>
      <c r="V116" s="107"/>
      <c r="W116" s="107"/>
      <c r="X116" s="49"/>
      <c r="Y116" s="51"/>
      <c r="Z116" s="51"/>
      <c r="AA116" s="51"/>
      <c r="AB116" s="51"/>
      <c r="AC116" s="51"/>
      <c r="AD116" s="49"/>
      <c r="AE116" s="49"/>
      <c r="AF116" s="49"/>
      <c r="AG116" s="49"/>
      <c r="AH116" s="49"/>
      <c r="AI116" s="51"/>
      <c r="AJ116" s="51"/>
      <c r="AK116" s="51"/>
      <c r="AL116" s="51"/>
      <c r="AM116" s="51"/>
      <c r="AN116" s="49"/>
      <c r="AO116" s="49"/>
      <c r="AP116" s="49"/>
      <c r="AQ116" s="49"/>
      <c r="AR116" s="49"/>
      <c r="AS116" s="52"/>
      <c r="AT116" s="53"/>
    </row>
    <row r="117" ht="12.75" customHeight="1">
      <c r="A117" s="102"/>
      <c r="B117" s="45"/>
      <c r="C117" s="45"/>
      <c r="D117" s="103"/>
      <c r="E117" s="89"/>
      <c r="F117" s="89"/>
      <c r="G117" s="89"/>
      <c r="H117" s="104"/>
      <c r="I117" s="45"/>
      <c r="J117" s="45"/>
      <c r="K117" s="45"/>
      <c r="L117" s="45"/>
      <c r="M117" s="103"/>
      <c r="N117" s="103"/>
      <c r="O117" s="110"/>
      <c r="P117" s="106"/>
      <c r="Q117" s="45"/>
      <c r="R117" s="45"/>
      <c r="S117" s="88"/>
      <c r="T117" s="49"/>
      <c r="U117" s="107"/>
      <c r="V117" s="107"/>
      <c r="W117" s="107"/>
      <c r="X117" s="49"/>
      <c r="Y117" s="51"/>
      <c r="Z117" s="51"/>
      <c r="AA117" s="51"/>
      <c r="AB117" s="51"/>
      <c r="AC117" s="51"/>
      <c r="AD117" s="49"/>
      <c r="AE117" s="49"/>
      <c r="AF117" s="49"/>
      <c r="AG117" s="49"/>
      <c r="AH117" s="49"/>
      <c r="AI117" s="51"/>
      <c r="AJ117" s="51"/>
      <c r="AK117" s="51"/>
      <c r="AL117" s="51"/>
      <c r="AM117" s="51"/>
      <c r="AN117" s="49"/>
      <c r="AO117" s="49"/>
      <c r="AP117" s="49"/>
      <c r="AQ117" s="49"/>
      <c r="AR117" s="49"/>
      <c r="AS117" s="52"/>
      <c r="AT117" s="53"/>
    </row>
    <row r="118" ht="12.75" customHeight="1">
      <c r="A118" s="102"/>
      <c r="B118" s="45"/>
      <c r="C118" s="45"/>
      <c r="D118" s="103"/>
      <c r="E118" s="89"/>
      <c r="F118" s="89"/>
      <c r="G118" s="89"/>
      <c r="H118" s="104"/>
      <c r="I118" s="45"/>
      <c r="J118" s="45"/>
      <c r="K118" s="45"/>
      <c r="L118" s="45"/>
      <c r="M118" s="103"/>
      <c r="N118" s="103"/>
      <c r="O118" s="110"/>
      <c r="P118" s="106"/>
      <c r="Q118" s="45"/>
      <c r="R118" s="45"/>
      <c r="S118" s="88"/>
      <c r="T118" s="49"/>
      <c r="U118" s="107"/>
      <c r="V118" s="107"/>
      <c r="W118" s="107"/>
      <c r="X118" s="49"/>
      <c r="Y118" s="51"/>
      <c r="Z118" s="51"/>
      <c r="AA118" s="51"/>
      <c r="AB118" s="51"/>
      <c r="AC118" s="51"/>
      <c r="AD118" s="49"/>
      <c r="AE118" s="49"/>
      <c r="AF118" s="49"/>
      <c r="AG118" s="49"/>
      <c r="AH118" s="49"/>
      <c r="AI118" s="51"/>
      <c r="AJ118" s="51"/>
      <c r="AK118" s="51"/>
      <c r="AL118" s="51"/>
      <c r="AM118" s="51"/>
      <c r="AN118" s="49"/>
      <c r="AO118" s="49"/>
      <c r="AP118" s="49"/>
      <c r="AQ118" s="49"/>
      <c r="AR118" s="49"/>
      <c r="AS118" s="52"/>
      <c r="AT118" s="53"/>
    </row>
    <row r="119" ht="12.75" customHeight="1">
      <c r="A119" s="102"/>
      <c r="B119" s="45"/>
      <c r="C119" s="45"/>
      <c r="D119" s="103"/>
      <c r="E119" s="89"/>
      <c r="F119" s="89"/>
      <c r="G119" s="89"/>
      <c r="H119" s="104"/>
      <c r="I119" s="45"/>
      <c r="J119" s="45"/>
      <c r="K119" s="45"/>
      <c r="L119" s="45"/>
      <c r="M119" s="103"/>
      <c r="N119" s="103"/>
      <c r="O119" s="110"/>
      <c r="P119" s="106"/>
      <c r="Q119" s="45"/>
      <c r="R119" s="45"/>
      <c r="S119" s="88"/>
      <c r="T119" s="49"/>
      <c r="U119" s="107"/>
      <c r="V119" s="107"/>
      <c r="W119" s="107"/>
      <c r="X119" s="49"/>
      <c r="Y119" s="51"/>
      <c r="Z119" s="51"/>
      <c r="AA119" s="51"/>
      <c r="AB119" s="51"/>
      <c r="AC119" s="51"/>
      <c r="AD119" s="49"/>
      <c r="AE119" s="49"/>
      <c r="AF119" s="49"/>
      <c r="AG119" s="49"/>
      <c r="AH119" s="49"/>
      <c r="AI119" s="51"/>
      <c r="AJ119" s="51"/>
      <c r="AK119" s="51"/>
      <c r="AL119" s="51"/>
      <c r="AM119" s="51"/>
      <c r="AN119" s="49"/>
      <c r="AO119" s="49"/>
      <c r="AP119" s="49"/>
      <c r="AQ119" s="49"/>
      <c r="AR119" s="49"/>
      <c r="AS119" s="52"/>
      <c r="AT119" s="53"/>
    </row>
    <row r="120" ht="12.75" customHeight="1">
      <c r="A120" s="102"/>
      <c r="B120" s="45"/>
      <c r="C120" s="45"/>
      <c r="D120" s="103"/>
      <c r="E120" s="89"/>
      <c r="F120" s="89"/>
      <c r="G120" s="89"/>
      <c r="H120" s="104"/>
      <c r="I120" s="45"/>
      <c r="J120" s="45"/>
      <c r="K120" s="45"/>
      <c r="L120" s="45"/>
      <c r="M120" s="103"/>
      <c r="N120" s="103"/>
      <c r="O120" s="110"/>
      <c r="P120" s="106"/>
      <c r="Q120" s="45"/>
      <c r="R120" s="45"/>
      <c r="S120" s="88"/>
      <c r="T120" s="49"/>
      <c r="U120" s="107"/>
      <c r="V120" s="107"/>
      <c r="W120" s="107"/>
      <c r="X120" s="49"/>
      <c r="Y120" s="51"/>
      <c r="Z120" s="51"/>
      <c r="AA120" s="51"/>
      <c r="AB120" s="51"/>
      <c r="AC120" s="51"/>
      <c r="AD120" s="49"/>
      <c r="AE120" s="49"/>
      <c r="AF120" s="49"/>
      <c r="AG120" s="49"/>
      <c r="AH120" s="49"/>
      <c r="AI120" s="51"/>
      <c r="AJ120" s="51"/>
      <c r="AK120" s="51"/>
      <c r="AL120" s="51"/>
      <c r="AM120" s="51"/>
      <c r="AN120" s="49"/>
      <c r="AO120" s="49"/>
      <c r="AP120" s="49"/>
      <c r="AQ120" s="49"/>
      <c r="AR120" s="49"/>
      <c r="AS120" s="52"/>
      <c r="AT120" s="53"/>
    </row>
    <row r="121" ht="12.75" customHeight="1">
      <c r="A121" s="102"/>
      <c r="B121" s="45"/>
      <c r="C121" s="45"/>
      <c r="D121" s="103"/>
      <c r="E121" s="89"/>
      <c r="F121" s="89"/>
      <c r="G121" s="89"/>
      <c r="H121" s="104"/>
      <c r="I121" s="45"/>
      <c r="J121" s="45"/>
      <c r="K121" s="45"/>
      <c r="L121" s="45"/>
      <c r="M121" s="103"/>
      <c r="N121" s="103"/>
      <c r="O121" s="110"/>
      <c r="P121" s="106"/>
      <c r="Q121" s="45"/>
      <c r="R121" s="45"/>
      <c r="S121" s="88"/>
      <c r="T121" s="49"/>
      <c r="U121" s="107"/>
      <c r="V121" s="107"/>
      <c r="W121" s="107"/>
      <c r="X121" s="49"/>
      <c r="Y121" s="51"/>
      <c r="Z121" s="51"/>
      <c r="AA121" s="51"/>
      <c r="AB121" s="51"/>
      <c r="AC121" s="51"/>
      <c r="AD121" s="49"/>
      <c r="AE121" s="49"/>
      <c r="AF121" s="49"/>
      <c r="AG121" s="49"/>
      <c r="AH121" s="49"/>
      <c r="AI121" s="51"/>
      <c r="AJ121" s="51"/>
      <c r="AK121" s="51"/>
      <c r="AL121" s="51"/>
      <c r="AM121" s="51"/>
      <c r="AN121" s="49"/>
      <c r="AO121" s="49"/>
      <c r="AP121" s="49"/>
      <c r="AQ121" s="49"/>
      <c r="AR121" s="49"/>
      <c r="AS121" s="52"/>
      <c r="AT121" s="53"/>
    </row>
    <row r="122" ht="12.75" customHeight="1">
      <c r="A122" s="102"/>
      <c r="B122" s="45"/>
      <c r="C122" s="45"/>
      <c r="D122" s="103"/>
      <c r="E122" s="89"/>
      <c r="F122" s="89"/>
      <c r="G122" s="89"/>
      <c r="H122" s="104"/>
      <c r="I122" s="45"/>
      <c r="J122" s="45"/>
      <c r="K122" s="45"/>
      <c r="L122" s="45"/>
      <c r="M122" s="103"/>
      <c r="N122" s="103"/>
      <c r="O122" s="110"/>
      <c r="P122" s="106"/>
      <c r="Q122" s="45"/>
      <c r="R122" s="45"/>
      <c r="S122" s="88"/>
      <c r="T122" s="49"/>
      <c r="U122" s="107"/>
      <c r="V122" s="107"/>
      <c r="W122" s="107"/>
      <c r="X122" s="49"/>
      <c r="Y122" s="51"/>
      <c r="Z122" s="51"/>
      <c r="AA122" s="51"/>
      <c r="AB122" s="51"/>
      <c r="AC122" s="51"/>
      <c r="AD122" s="49"/>
      <c r="AE122" s="49"/>
      <c r="AF122" s="49"/>
      <c r="AG122" s="49"/>
      <c r="AH122" s="49"/>
      <c r="AI122" s="51"/>
      <c r="AJ122" s="51"/>
      <c r="AK122" s="51"/>
      <c r="AL122" s="51"/>
      <c r="AM122" s="51"/>
      <c r="AN122" s="49"/>
      <c r="AO122" s="49"/>
      <c r="AP122" s="49"/>
      <c r="AQ122" s="49"/>
      <c r="AR122" s="49"/>
      <c r="AS122" s="52"/>
      <c r="AT122" s="53"/>
    </row>
    <row r="123" ht="12.75" customHeight="1">
      <c r="A123" s="102"/>
      <c r="B123" s="45"/>
      <c r="C123" s="45"/>
      <c r="D123" s="103"/>
      <c r="E123" s="89"/>
      <c r="F123" s="89"/>
      <c r="G123" s="89"/>
      <c r="H123" s="104"/>
      <c r="I123" s="45"/>
      <c r="J123" s="45"/>
      <c r="K123" s="45"/>
      <c r="L123" s="45"/>
      <c r="M123" s="103"/>
      <c r="N123" s="103"/>
      <c r="O123" s="110"/>
      <c r="P123" s="106"/>
      <c r="Q123" s="45"/>
      <c r="R123" s="45"/>
      <c r="S123" s="88"/>
      <c r="T123" s="49"/>
      <c r="U123" s="107"/>
      <c r="V123" s="107"/>
      <c r="W123" s="107"/>
      <c r="X123" s="49"/>
      <c r="Y123" s="51"/>
      <c r="Z123" s="51"/>
      <c r="AA123" s="51"/>
      <c r="AB123" s="51"/>
      <c r="AC123" s="51"/>
      <c r="AD123" s="49"/>
      <c r="AE123" s="49"/>
      <c r="AF123" s="49"/>
      <c r="AG123" s="49"/>
      <c r="AH123" s="49"/>
      <c r="AI123" s="51"/>
      <c r="AJ123" s="51"/>
      <c r="AK123" s="51"/>
      <c r="AL123" s="51"/>
      <c r="AM123" s="51"/>
      <c r="AN123" s="49"/>
      <c r="AO123" s="49"/>
      <c r="AP123" s="49"/>
      <c r="AQ123" s="49"/>
      <c r="AR123" s="49"/>
      <c r="AS123" s="52"/>
      <c r="AT123" s="53"/>
    </row>
    <row r="124" ht="12.75" customHeight="1">
      <c r="A124" s="102"/>
      <c r="B124" s="45"/>
      <c r="C124" s="45"/>
      <c r="D124" s="103"/>
      <c r="E124" s="89"/>
      <c r="F124" s="89"/>
      <c r="G124" s="89"/>
      <c r="H124" s="104"/>
      <c r="I124" s="45"/>
      <c r="J124" s="45"/>
      <c r="K124" s="45"/>
      <c r="L124" s="45"/>
      <c r="M124" s="103"/>
      <c r="N124" s="103"/>
      <c r="O124" s="110"/>
      <c r="P124" s="106"/>
      <c r="Q124" s="45"/>
      <c r="R124" s="45"/>
      <c r="S124" s="88"/>
      <c r="T124" s="49"/>
      <c r="U124" s="107"/>
      <c r="V124" s="107"/>
      <c r="W124" s="107"/>
      <c r="X124" s="49"/>
      <c r="Y124" s="51"/>
      <c r="Z124" s="51"/>
      <c r="AA124" s="51"/>
      <c r="AB124" s="51"/>
      <c r="AC124" s="51"/>
      <c r="AD124" s="49"/>
      <c r="AE124" s="49"/>
      <c r="AF124" s="49"/>
      <c r="AG124" s="49"/>
      <c r="AH124" s="49"/>
      <c r="AI124" s="51"/>
      <c r="AJ124" s="51"/>
      <c r="AK124" s="51"/>
      <c r="AL124" s="51"/>
      <c r="AM124" s="51"/>
      <c r="AN124" s="49"/>
      <c r="AO124" s="49"/>
      <c r="AP124" s="49"/>
      <c r="AQ124" s="49"/>
      <c r="AR124" s="49"/>
      <c r="AS124" s="52"/>
      <c r="AT124" s="53"/>
    </row>
    <row r="125" ht="12.75" customHeight="1">
      <c r="A125" s="102"/>
      <c r="B125" s="45"/>
      <c r="C125" s="45"/>
      <c r="D125" s="103"/>
      <c r="E125" s="89"/>
      <c r="F125" s="89"/>
      <c r="G125" s="89"/>
      <c r="H125" s="104"/>
      <c r="I125" s="45"/>
      <c r="J125" s="45"/>
      <c r="K125" s="45"/>
      <c r="L125" s="45"/>
      <c r="M125" s="103"/>
      <c r="N125" s="103"/>
      <c r="O125" s="110"/>
      <c r="P125" s="106"/>
      <c r="Q125" s="45"/>
      <c r="R125" s="45"/>
      <c r="S125" s="88"/>
      <c r="T125" s="49"/>
      <c r="U125" s="107"/>
      <c r="V125" s="107"/>
      <c r="W125" s="107"/>
      <c r="X125" s="49"/>
      <c r="Y125" s="51"/>
      <c r="Z125" s="51"/>
      <c r="AA125" s="51"/>
      <c r="AB125" s="51"/>
      <c r="AC125" s="51"/>
      <c r="AD125" s="49"/>
      <c r="AE125" s="49"/>
      <c r="AF125" s="49"/>
      <c r="AG125" s="49"/>
      <c r="AH125" s="49"/>
      <c r="AI125" s="51"/>
      <c r="AJ125" s="51"/>
      <c r="AK125" s="51"/>
      <c r="AL125" s="51"/>
      <c r="AM125" s="51"/>
      <c r="AN125" s="49"/>
      <c r="AO125" s="49"/>
      <c r="AP125" s="49"/>
      <c r="AQ125" s="49"/>
      <c r="AR125" s="49"/>
      <c r="AS125" s="52"/>
      <c r="AT125" s="53"/>
    </row>
    <row r="126" ht="12.75" customHeight="1">
      <c r="A126" s="102"/>
      <c r="B126" s="45"/>
      <c r="C126" s="45"/>
      <c r="D126" s="103"/>
      <c r="E126" s="89"/>
      <c r="F126" s="89"/>
      <c r="G126" s="89"/>
      <c r="H126" s="104"/>
      <c r="I126" s="45"/>
      <c r="J126" s="45"/>
      <c r="K126" s="45"/>
      <c r="L126" s="45"/>
      <c r="M126" s="103"/>
      <c r="N126" s="103"/>
      <c r="O126" s="110"/>
      <c r="P126" s="106"/>
      <c r="Q126" s="45"/>
      <c r="R126" s="45"/>
      <c r="S126" s="88"/>
      <c r="T126" s="49"/>
      <c r="U126" s="107"/>
      <c r="V126" s="107"/>
      <c r="W126" s="107"/>
      <c r="X126" s="49"/>
      <c r="Y126" s="51"/>
      <c r="Z126" s="51"/>
      <c r="AA126" s="51"/>
      <c r="AB126" s="51"/>
      <c r="AC126" s="51"/>
      <c r="AD126" s="49"/>
      <c r="AE126" s="49"/>
      <c r="AF126" s="49"/>
      <c r="AG126" s="49"/>
      <c r="AH126" s="49"/>
      <c r="AI126" s="51"/>
      <c r="AJ126" s="51"/>
      <c r="AK126" s="51"/>
      <c r="AL126" s="51"/>
      <c r="AM126" s="51"/>
      <c r="AN126" s="49"/>
      <c r="AO126" s="49"/>
      <c r="AP126" s="49"/>
      <c r="AQ126" s="49"/>
      <c r="AR126" s="49"/>
      <c r="AS126" s="52"/>
      <c r="AT126" s="53"/>
    </row>
    <row r="127" ht="12.75" customHeight="1">
      <c r="A127" s="102"/>
      <c r="B127" s="45"/>
      <c r="C127" s="45"/>
      <c r="D127" s="103"/>
      <c r="E127" s="89"/>
      <c r="F127" s="89"/>
      <c r="G127" s="89"/>
      <c r="H127" s="104"/>
      <c r="I127" s="45"/>
      <c r="J127" s="45"/>
      <c r="K127" s="45"/>
      <c r="L127" s="45"/>
      <c r="M127" s="103"/>
      <c r="N127" s="103"/>
      <c r="O127" s="110"/>
      <c r="P127" s="106"/>
      <c r="Q127" s="45"/>
      <c r="R127" s="45"/>
      <c r="S127" s="88"/>
      <c r="T127" s="49"/>
      <c r="U127" s="107"/>
      <c r="V127" s="107"/>
      <c r="W127" s="107"/>
      <c r="X127" s="49"/>
      <c r="Y127" s="51"/>
      <c r="Z127" s="51"/>
      <c r="AA127" s="51"/>
      <c r="AB127" s="51"/>
      <c r="AC127" s="51"/>
      <c r="AD127" s="49"/>
      <c r="AE127" s="49"/>
      <c r="AF127" s="49"/>
      <c r="AG127" s="49"/>
      <c r="AH127" s="49"/>
      <c r="AI127" s="51"/>
      <c r="AJ127" s="51"/>
      <c r="AK127" s="51"/>
      <c r="AL127" s="51"/>
      <c r="AM127" s="51"/>
      <c r="AN127" s="49"/>
      <c r="AO127" s="49"/>
      <c r="AP127" s="49"/>
      <c r="AQ127" s="49"/>
      <c r="AR127" s="49"/>
      <c r="AS127" s="52"/>
      <c r="AT127" s="53"/>
    </row>
    <row r="128" ht="12.75" customHeight="1">
      <c r="A128" s="102"/>
      <c r="B128" s="45"/>
      <c r="C128" s="45"/>
      <c r="D128" s="103"/>
      <c r="E128" s="89"/>
      <c r="F128" s="89"/>
      <c r="G128" s="89"/>
      <c r="H128" s="104"/>
      <c r="I128" s="45"/>
      <c r="J128" s="45"/>
      <c r="K128" s="45"/>
      <c r="L128" s="45"/>
      <c r="M128" s="103"/>
      <c r="N128" s="103"/>
      <c r="O128" s="110"/>
      <c r="P128" s="106"/>
      <c r="Q128" s="45"/>
      <c r="R128" s="45"/>
      <c r="S128" s="88"/>
      <c r="T128" s="49"/>
      <c r="U128" s="107"/>
      <c r="V128" s="107"/>
      <c r="W128" s="107"/>
      <c r="X128" s="49"/>
      <c r="Y128" s="51"/>
      <c r="Z128" s="51"/>
      <c r="AA128" s="51"/>
      <c r="AB128" s="51"/>
      <c r="AC128" s="51"/>
      <c r="AD128" s="49"/>
      <c r="AE128" s="49"/>
      <c r="AF128" s="49"/>
      <c r="AG128" s="49"/>
      <c r="AH128" s="49"/>
      <c r="AI128" s="51"/>
      <c r="AJ128" s="51"/>
      <c r="AK128" s="51"/>
      <c r="AL128" s="51"/>
      <c r="AM128" s="51"/>
      <c r="AN128" s="49"/>
      <c r="AO128" s="49"/>
      <c r="AP128" s="49"/>
      <c r="AQ128" s="49"/>
      <c r="AR128" s="49"/>
      <c r="AS128" s="52"/>
      <c r="AT128" s="53"/>
    </row>
    <row r="129" ht="12.75" customHeight="1">
      <c r="A129" s="102"/>
      <c r="B129" s="45"/>
      <c r="C129" s="45"/>
      <c r="D129" s="103"/>
      <c r="E129" s="45"/>
      <c r="F129" s="45"/>
      <c r="G129" s="45"/>
      <c r="H129" s="45"/>
      <c r="I129" s="45"/>
      <c r="J129" s="45"/>
      <c r="K129" s="45"/>
      <c r="L129" s="45"/>
      <c r="M129" s="103"/>
      <c r="N129" s="103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52"/>
      <c r="AT129" s="53"/>
    </row>
    <row r="130" ht="12.75" customHeight="1">
      <c r="A130" s="102"/>
      <c r="B130" s="45"/>
      <c r="C130" s="45"/>
      <c r="D130" s="103"/>
      <c r="E130" s="45"/>
      <c r="F130" s="45"/>
      <c r="G130" s="45"/>
      <c r="H130" s="45"/>
      <c r="I130" s="45"/>
      <c r="J130" s="45"/>
      <c r="K130" s="45"/>
      <c r="L130" s="45"/>
      <c r="M130" s="103"/>
      <c r="N130" s="103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52"/>
      <c r="AT130" s="53"/>
    </row>
    <row r="131" ht="12.75" customHeight="1">
      <c r="A131" s="102"/>
      <c r="B131" s="45"/>
      <c r="C131" s="45"/>
      <c r="D131" s="103"/>
      <c r="E131" s="45"/>
      <c r="F131" s="45"/>
      <c r="G131" s="45"/>
      <c r="H131" s="45"/>
      <c r="I131" s="45"/>
      <c r="J131" s="45"/>
      <c r="K131" s="45"/>
      <c r="L131" s="45"/>
      <c r="M131" s="103"/>
      <c r="N131" s="103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52"/>
      <c r="AT131" s="53"/>
    </row>
    <row r="132" ht="12.75" customHeight="1">
      <c r="A132" s="102"/>
      <c r="B132" s="45"/>
      <c r="C132" s="45"/>
      <c r="D132" s="103"/>
      <c r="E132" s="45"/>
      <c r="F132" s="45"/>
      <c r="G132" s="45"/>
      <c r="H132" s="45"/>
      <c r="I132" s="45"/>
      <c r="J132" s="45"/>
      <c r="K132" s="45"/>
      <c r="L132" s="45"/>
      <c r="M132" s="103"/>
      <c r="N132" s="103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52"/>
      <c r="AT132" s="53"/>
    </row>
    <row r="133" ht="12.75" customHeight="1">
      <c r="A133" s="102"/>
      <c r="B133" s="45"/>
      <c r="C133" s="45"/>
      <c r="D133" s="103"/>
      <c r="E133" s="45"/>
      <c r="F133" s="45"/>
      <c r="G133" s="45"/>
      <c r="H133" s="45"/>
      <c r="I133" s="45"/>
      <c r="J133" s="45"/>
      <c r="K133" s="45"/>
      <c r="L133" s="45"/>
      <c r="M133" s="103"/>
      <c r="N133" s="103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52"/>
      <c r="AT133" s="53"/>
    </row>
    <row r="134" ht="12.75" customHeight="1">
      <c r="A134" s="102"/>
      <c r="B134" s="45"/>
      <c r="C134" s="45"/>
      <c r="D134" s="103"/>
      <c r="E134" s="45"/>
      <c r="F134" s="45"/>
      <c r="G134" s="45"/>
      <c r="H134" s="45"/>
      <c r="I134" s="45"/>
      <c r="J134" s="45"/>
      <c r="K134" s="45"/>
      <c r="L134" s="45"/>
      <c r="M134" s="103"/>
      <c r="N134" s="103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52"/>
      <c r="AT134" s="53"/>
    </row>
    <row r="135" ht="12.75" customHeight="1">
      <c r="A135" s="102"/>
      <c r="B135" s="45"/>
      <c r="C135" s="45"/>
      <c r="D135" s="103"/>
      <c r="E135" s="45"/>
      <c r="F135" s="45"/>
      <c r="G135" s="45"/>
      <c r="H135" s="45"/>
      <c r="I135" s="45"/>
      <c r="J135" s="45"/>
      <c r="K135" s="45"/>
      <c r="L135" s="45"/>
      <c r="M135" s="103"/>
      <c r="N135" s="103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52"/>
      <c r="AT135" s="53"/>
    </row>
    <row r="136" ht="12.75" customHeight="1">
      <c r="A136" s="102"/>
      <c r="B136" s="45"/>
      <c r="C136" s="45"/>
      <c r="D136" s="103"/>
      <c r="E136" s="45"/>
      <c r="F136" s="45"/>
      <c r="G136" s="45"/>
      <c r="H136" s="45"/>
      <c r="I136" s="45"/>
      <c r="J136" s="45"/>
      <c r="K136" s="45"/>
      <c r="L136" s="45"/>
      <c r="M136" s="103"/>
      <c r="N136" s="103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52"/>
      <c r="AT136" s="53"/>
    </row>
    <row r="137" ht="12.75" customHeight="1">
      <c r="A137" s="102"/>
      <c r="B137" s="45"/>
      <c r="C137" s="45"/>
      <c r="D137" s="103"/>
      <c r="E137" s="45"/>
      <c r="F137" s="45"/>
      <c r="G137" s="45"/>
      <c r="H137" s="45"/>
      <c r="I137" s="45"/>
      <c r="J137" s="45"/>
      <c r="K137" s="45"/>
      <c r="L137" s="45"/>
      <c r="M137" s="103"/>
      <c r="N137" s="103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52"/>
      <c r="AT137" s="53"/>
    </row>
    <row r="138" ht="12.75" customHeight="1">
      <c r="A138" s="102"/>
      <c r="B138" s="45"/>
      <c r="C138" s="45"/>
      <c r="D138" s="103"/>
      <c r="E138" s="45"/>
      <c r="F138" s="45"/>
      <c r="G138" s="45"/>
      <c r="H138" s="45"/>
      <c r="I138" s="45"/>
      <c r="J138" s="45"/>
      <c r="K138" s="45"/>
      <c r="L138" s="45"/>
      <c r="M138" s="103"/>
      <c r="N138" s="103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52"/>
      <c r="AT138" s="53"/>
    </row>
    <row r="139" ht="12.75" customHeight="1">
      <c r="A139" s="102"/>
      <c r="B139" s="45"/>
      <c r="C139" s="45"/>
      <c r="D139" s="103"/>
      <c r="E139" s="45"/>
      <c r="F139" s="45"/>
      <c r="G139" s="45"/>
      <c r="H139" s="45"/>
      <c r="I139" s="45"/>
      <c r="J139" s="45"/>
      <c r="K139" s="45"/>
      <c r="L139" s="45"/>
      <c r="M139" s="103"/>
      <c r="N139" s="103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52"/>
      <c r="AT139" s="53"/>
    </row>
    <row r="140" ht="12.75" customHeight="1">
      <c r="A140" s="102"/>
      <c r="B140" s="45"/>
      <c r="C140" s="45"/>
      <c r="D140" s="103"/>
      <c r="E140" s="45"/>
      <c r="F140" s="45"/>
      <c r="G140" s="45"/>
      <c r="H140" s="45"/>
      <c r="I140" s="45"/>
      <c r="J140" s="45"/>
      <c r="K140" s="45"/>
      <c r="L140" s="45"/>
      <c r="M140" s="103"/>
      <c r="N140" s="103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52"/>
      <c r="AT140" s="53"/>
    </row>
    <row r="141" ht="12.75" customHeight="1">
      <c r="A141" s="102"/>
      <c r="B141" s="45"/>
      <c r="C141" s="45"/>
      <c r="D141" s="103"/>
      <c r="E141" s="45"/>
      <c r="F141" s="45"/>
      <c r="G141" s="45"/>
      <c r="H141" s="45"/>
      <c r="I141" s="45"/>
      <c r="J141" s="45"/>
      <c r="K141" s="45"/>
      <c r="L141" s="45"/>
      <c r="M141" s="103"/>
      <c r="N141" s="103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52"/>
      <c r="AT141" s="53"/>
    </row>
    <row r="142" ht="12.75" customHeight="1">
      <c r="A142" s="102"/>
      <c r="B142" s="45"/>
      <c r="C142" s="45"/>
      <c r="D142" s="103"/>
      <c r="E142" s="45"/>
      <c r="F142" s="45"/>
      <c r="G142" s="45"/>
      <c r="H142" s="45"/>
      <c r="I142" s="45"/>
      <c r="J142" s="45"/>
      <c r="K142" s="45"/>
      <c r="L142" s="45"/>
      <c r="M142" s="103"/>
      <c r="N142" s="103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52"/>
      <c r="AT142" s="53"/>
    </row>
    <row r="143" ht="12.75" customHeight="1">
      <c r="A143" s="102"/>
      <c r="B143" s="45"/>
      <c r="C143" s="45"/>
      <c r="D143" s="103"/>
      <c r="E143" s="45"/>
      <c r="F143" s="45"/>
      <c r="G143" s="45"/>
      <c r="H143" s="45"/>
      <c r="I143" s="45"/>
      <c r="J143" s="45"/>
      <c r="K143" s="45"/>
      <c r="L143" s="45"/>
      <c r="M143" s="103"/>
      <c r="N143" s="103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52"/>
      <c r="AT143" s="53"/>
    </row>
    <row r="144" ht="12.75" customHeight="1">
      <c r="A144" s="102"/>
      <c r="B144" s="45"/>
      <c r="C144" s="45"/>
      <c r="D144" s="103"/>
      <c r="E144" s="45"/>
      <c r="F144" s="45"/>
      <c r="G144" s="45"/>
      <c r="H144" s="45"/>
      <c r="I144" s="45"/>
      <c r="J144" s="45"/>
      <c r="K144" s="45"/>
      <c r="L144" s="45"/>
      <c r="M144" s="103"/>
      <c r="N144" s="103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52"/>
      <c r="AT144" s="53"/>
    </row>
    <row r="145" ht="12.75" customHeight="1">
      <c r="A145" s="102"/>
      <c r="B145" s="45"/>
      <c r="C145" s="45"/>
      <c r="D145" s="103"/>
      <c r="E145" s="45"/>
      <c r="F145" s="45"/>
      <c r="G145" s="45"/>
      <c r="H145" s="45"/>
      <c r="I145" s="45"/>
      <c r="J145" s="45"/>
      <c r="K145" s="45"/>
      <c r="L145" s="45"/>
      <c r="M145" s="103"/>
      <c r="N145" s="103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52"/>
      <c r="AT145" s="53"/>
    </row>
    <row r="146" ht="12.75" customHeight="1">
      <c r="A146" s="102"/>
      <c r="B146" s="45"/>
      <c r="C146" s="45"/>
      <c r="D146" s="103"/>
      <c r="E146" s="45"/>
      <c r="F146" s="45"/>
      <c r="G146" s="45"/>
      <c r="H146" s="45"/>
      <c r="I146" s="45"/>
      <c r="J146" s="45"/>
      <c r="K146" s="45"/>
      <c r="L146" s="45"/>
      <c r="M146" s="103"/>
      <c r="N146" s="103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52"/>
      <c r="AT146" s="53"/>
    </row>
    <row r="147" ht="12.75" customHeight="1">
      <c r="A147" s="102"/>
      <c r="B147" s="45"/>
      <c r="C147" s="45"/>
      <c r="D147" s="103"/>
      <c r="E147" s="45"/>
      <c r="F147" s="45"/>
      <c r="G147" s="45"/>
      <c r="H147" s="45"/>
      <c r="I147" s="45"/>
      <c r="J147" s="45"/>
      <c r="K147" s="45"/>
      <c r="L147" s="45"/>
      <c r="M147" s="103"/>
      <c r="N147" s="103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52"/>
      <c r="AT147" s="53"/>
    </row>
    <row r="148">
      <c r="A148" s="138"/>
      <c r="B148" s="61"/>
      <c r="C148" s="61"/>
      <c r="D148" s="124"/>
      <c r="E148" s="61"/>
      <c r="F148" s="61"/>
      <c r="G148" s="61"/>
      <c r="H148" s="61"/>
      <c r="I148" s="61"/>
      <c r="J148" s="61"/>
      <c r="K148" s="61"/>
      <c r="L148" s="61"/>
      <c r="M148" s="124"/>
      <c r="N148" s="124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53"/>
      <c r="AT148" s="53"/>
    </row>
    <row r="149">
      <c r="A149" s="138"/>
      <c r="B149" s="61"/>
      <c r="C149" s="61"/>
      <c r="D149" s="124"/>
      <c r="E149" s="61"/>
      <c r="F149" s="61"/>
      <c r="G149" s="61"/>
      <c r="H149" s="61"/>
      <c r="I149" s="61"/>
      <c r="J149" s="61"/>
      <c r="K149" s="61"/>
      <c r="L149" s="61"/>
      <c r="M149" s="124"/>
      <c r="N149" s="124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53"/>
      <c r="AT149" s="53"/>
    </row>
    <row r="150">
      <c r="A150" s="138"/>
      <c r="B150" s="61"/>
      <c r="C150" s="61"/>
      <c r="D150" s="124"/>
      <c r="E150" s="61"/>
      <c r="F150" s="61"/>
      <c r="G150" s="61"/>
      <c r="H150" s="61"/>
      <c r="I150" s="61"/>
      <c r="J150" s="61"/>
      <c r="K150" s="61"/>
      <c r="L150" s="61"/>
      <c r="M150" s="124"/>
      <c r="N150" s="124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53"/>
      <c r="AT150" s="53"/>
    </row>
    <row r="151">
      <c r="A151" s="138"/>
      <c r="B151" s="61"/>
      <c r="C151" s="61"/>
      <c r="D151" s="124"/>
      <c r="E151" s="61"/>
      <c r="F151" s="61"/>
      <c r="G151" s="61"/>
      <c r="H151" s="61"/>
      <c r="I151" s="61"/>
      <c r="J151" s="61"/>
      <c r="K151" s="61"/>
      <c r="L151" s="61"/>
      <c r="M151" s="124"/>
      <c r="N151" s="124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53"/>
      <c r="AT151" s="53"/>
    </row>
    <row r="152">
      <c r="A152" s="138"/>
      <c r="B152" s="61"/>
      <c r="C152" s="61"/>
      <c r="D152" s="124"/>
      <c r="E152" s="61"/>
      <c r="F152" s="61"/>
      <c r="G152" s="61"/>
      <c r="H152" s="61"/>
      <c r="I152" s="61"/>
      <c r="J152" s="61"/>
      <c r="K152" s="61"/>
      <c r="L152" s="61"/>
      <c r="M152" s="124"/>
      <c r="N152" s="124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53"/>
      <c r="AT152" s="53"/>
    </row>
    <row r="153">
      <c r="A153" s="138"/>
      <c r="B153" s="61"/>
      <c r="C153" s="61"/>
      <c r="D153" s="124"/>
      <c r="E153" s="61"/>
      <c r="F153" s="61"/>
      <c r="G153" s="61"/>
      <c r="H153" s="61"/>
      <c r="I153" s="61"/>
      <c r="J153" s="61"/>
      <c r="K153" s="61"/>
      <c r="L153" s="61"/>
      <c r="M153" s="124"/>
      <c r="N153" s="124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53"/>
      <c r="AT153" s="53"/>
    </row>
    <row r="154">
      <c r="A154" s="138"/>
      <c r="B154" s="61"/>
      <c r="C154" s="61"/>
      <c r="D154" s="124"/>
      <c r="E154" s="61"/>
      <c r="F154" s="61"/>
      <c r="G154" s="61"/>
      <c r="H154" s="61"/>
      <c r="I154" s="61"/>
      <c r="J154" s="61"/>
      <c r="K154" s="61"/>
      <c r="L154" s="61"/>
      <c r="M154" s="124"/>
      <c r="N154" s="124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53"/>
      <c r="AT154" s="53"/>
    </row>
    <row r="155">
      <c r="A155" s="138"/>
      <c r="B155" s="61"/>
      <c r="C155" s="61"/>
      <c r="D155" s="124"/>
      <c r="E155" s="61"/>
      <c r="F155" s="61"/>
      <c r="G155" s="61"/>
      <c r="H155" s="61"/>
      <c r="I155" s="61"/>
      <c r="J155" s="61"/>
      <c r="K155" s="61"/>
      <c r="L155" s="61"/>
      <c r="M155" s="124"/>
      <c r="N155" s="124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53"/>
      <c r="AT155" s="53"/>
    </row>
    <row r="156">
      <c r="A156" s="138"/>
      <c r="B156" s="61"/>
      <c r="C156" s="61"/>
      <c r="D156" s="124"/>
      <c r="E156" s="61"/>
      <c r="F156" s="61"/>
      <c r="G156" s="61"/>
      <c r="H156" s="61"/>
      <c r="I156" s="61"/>
      <c r="J156" s="61"/>
      <c r="K156" s="61"/>
      <c r="L156" s="61"/>
      <c r="M156" s="124"/>
      <c r="N156" s="124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53"/>
      <c r="AT156" s="53"/>
    </row>
    <row r="157">
      <c r="A157" s="138"/>
      <c r="B157" s="61"/>
      <c r="C157" s="61"/>
      <c r="D157" s="124"/>
      <c r="E157" s="61"/>
      <c r="F157" s="61"/>
      <c r="G157" s="61"/>
      <c r="H157" s="61"/>
      <c r="I157" s="61"/>
      <c r="J157" s="61"/>
      <c r="K157" s="61"/>
      <c r="L157" s="61"/>
      <c r="M157" s="124"/>
      <c r="N157" s="124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53"/>
      <c r="AT157" s="53"/>
    </row>
    <row r="158">
      <c r="A158" s="138"/>
      <c r="B158" s="61"/>
      <c r="C158" s="61"/>
      <c r="D158" s="124"/>
      <c r="E158" s="61"/>
      <c r="F158" s="61"/>
      <c r="G158" s="61"/>
      <c r="H158" s="61"/>
      <c r="I158" s="61"/>
      <c r="J158" s="61"/>
      <c r="K158" s="61"/>
      <c r="L158" s="61"/>
      <c r="M158" s="124"/>
      <c r="N158" s="124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53"/>
      <c r="AT158" s="53"/>
    </row>
    <row r="159">
      <c r="A159" s="138"/>
      <c r="B159" s="61"/>
      <c r="C159" s="61"/>
      <c r="D159" s="124"/>
      <c r="E159" s="61"/>
      <c r="F159" s="61"/>
      <c r="G159" s="61"/>
      <c r="H159" s="61"/>
      <c r="I159" s="61"/>
      <c r="J159" s="61"/>
      <c r="K159" s="61"/>
      <c r="L159" s="61"/>
      <c r="M159" s="124"/>
      <c r="N159" s="124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53"/>
      <c r="AT159" s="53"/>
    </row>
    <row r="160">
      <c r="A160" s="138"/>
      <c r="B160" s="61"/>
      <c r="C160" s="61"/>
      <c r="D160" s="124"/>
      <c r="E160" s="61"/>
      <c r="F160" s="61"/>
      <c r="G160" s="61"/>
      <c r="H160" s="61"/>
      <c r="I160" s="61"/>
      <c r="J160" s="61"/>
      <c r="K160" s="61"/>
      <c r="L160" s="61"/>
      <c r="M160" s="124"/>
      <c r="N160" s="124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53"/>
      <c r="AT160" s="53"/>
    </row>
    <row r="161">
      <c r="A161" s="138"/>
      <c r="B161" s="61"/>
      <c r="C161" s="61"/>
      <c r="D161" s="124"/>
      <c r="E161" s="61"/>
      <c r="F161" s="61"/>
      <c r="G161" s="61"/>
      <c r="H161" s="61"/>
      <c r="I161" s="61"/>
      <c r="J161" s="61"/>
      <c r="K161" s="61"/>
      <c r="L161" s="61"/>
      <c r="M161" s="124"/>
      <c r="N161" s="124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53"/>
      <c r="AT161" s="53"/>
    </row>
    <row r="162">
      <c r="A162" s="138"/>
      <c r="B162" s="61"/>
      <c r="C162" s="61"/>
      <c r="D162" s="124"/>
      <c r="E162" s="61"/>
      <c r="F162" s="61"/>
      <c r="G162" s="61"/>
      <c r="H162" s="61"/>
      <c r="I162" s="61"/>
      <c r="J162" s="61"/>
      <c r="K162" s="61"/>
      <c r="L162" s="61"/>
      <c r="M162" s="124"/>
      <c r="N162" s="124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53"/>
      <c r="AT162" s="53"/>
    </row>
    <row r="163">
      <c r="A163" s="138"/>
      <c r="B163" s="61"/>
      <c r="C163" s="61"/>
      <c r="D163" s="124"/>
      <c r="E163" s="61"/>
      <c r="F163" s="61"/>
      <c r="G163" s="61"/>
      <c r="H163" s="61"/>
      <c r="I163" s="61"/>
      <c r="J163" s="61"/>
      <c r="K163" s="61"/>
      <c r="L163" s="61"/>
      <c r="M163" s="124"/>
      <c r="N163" s="124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53"/>
      <c r="AT163" s="53"/>
    </row>
    <row r="164">
      <c r="A164" s="138"/>
      <c r="B164" s="61"/>
      <c r="C164" s="61"/>
      <c r="D164" s="124"/>
      <c r="E164" s="61"/>
      <c r="F164" s="61"/>
      <c r="G164" s="61"/>
      <c r="H164" s="61"/>
      <c r="I164" s="61"/>
      <c r="J164" s="61"/>
      <c r="K164" s="61"/>
      <c r="L164" s="61"/>
      <c r="M164" s="124"/>
      <c r="N164" s="124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53"/>
      <c r="AT164" s="53"/>
    </row>
    <row r="165">
      <c r="A165" s="138"/>
      <c r="B165" s="61"/>
      <c r="C165" s="61"/>
      <c r="D165" s="124"/>
      <c r="E165" s="61"/>
      <c r="F165" s="61"/>
      <c r="G165" s="61"/>
      <c r="H165" s="61"/>
      <c r="I165" s="61"/>
      <c r="J165" s="61"/>
      <c r="K165" s="61"/>
      <c r="L165" s="61"/>
      <c r="M165" s="124"/>
      <c r="N165" s="124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53"/>
      <c r="AT165" s="53"/>
    </row>
    <row r="166">
      <c r="A166" s="138"/>
      <c r="B166" s="61"/>
      <c r="C166" s="61"/>
      <c r="D166" s="124"/>
      <c r="E166" s="61"/>
      <c r="F166" s="61"/>
      <c r="G166" s="61"/>
      <c r="H166" s="61"/>
      <c r="I166" s="61"/>
      <c r="J166" s="61"/>
      <c r="K166" s="61"/>
      <c r="L166" s="61"/>
      <c r="M166" s="124"/>
      <c r="N166" s="124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53"/>
      <c r="AT166" s="53"/>
    </row>
    <row r="167">
      <c r="A167" s="138"/>
      <c r="B167" s="61"/>
      <c r="C167" s="61"/>
      <c r="D167" s="124"/>
      <c r="E167" s="61"/>
      <c r="F167" s="61"/>
      <c r="G167" s="61"/>
      <c r="H167" s="61"/>
      <c r="I167" s="61"/>
      <c r="J167" s="61"/>
      <c r="K167" s="61"/>
      <c r="L167" s="61"/>
      <c r="M167" s="124"/>
      <c r="N167" s="124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53"/>
      <c r="AT167" s="53"/>
    </row>
    <row r="168">
      <c r="A168" s="138"/>
      <c r="B168" s="61"/>
      <c r="C168" s="61"/>
      <c r="D168" s="124"/>
      <c r="E168" s="61"/>
      <c r="F168" s="61"/>
      <c r="G168" s="61"/>
      <c r="H168" s="61"/>
      <c r="I168" s="61"/>
      <c r="J168" s="61"/>
      <c r="K168" s="61"/>
      <c r="L168" s="61"/>
      <c r="M168" s="124"/>
      <c r="N168" s="124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53"/>
      <c r="AT168" s="53"/>
    </row>
    <row r="169">
      <c r="A169" s="138"/>
      <c r="B169" s="61"/>
      <c r="C169" s="61"/>
      <c r="D169" s="124"/>
      <c r="E169" s="61"/>
      <c r="F169" s="61"/>
      <c r="G169" s="61"/>
      <c r="H169" s="61"/>
      <c r="I169" s="61"/>
      <c r="J169" s="61"/>
      <c r="K169" s="61"/>
      <c r="L169" s="61"/>
      <c r="M169" s="124"/>
      <c r="N169" s="124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53"/>
      <c r="AT169" s="53"/>
    </row>
    <row r="170">
      <c r="A170" s="138"/>
      <c r="B170" s="61"/>
      <c r="C170" s="61"/>
      <c r="D170" s="124"/>
      <c r="E170" s="61"/>
      <c r="F170" s="61"/>
      <c r="G170" s="61"/>
      <c r="H170" s="61"/>
      <c r="I170" s="61"/>
      <c r="J170" s="61"/>
      <c r="K170" s="61"/>
      <c r="L170" s="61"/>
      <c r="M170" s="124"/>
      <c r="N170" s="124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53"/>
      <c r="AT170" s="53"/>
    </row>
    <row r="171">
      <c r="A171" s="138"/>
      <c r="B171" s="61"/>
      <c r="C171" s="61"/>
      <c r="D171" s="124"/>
      <c r="E171" s="61"/>
      <c r="F171" s="61"/>
      <c r="G171" s="61"/>
      <c r="H171" s="61"/>
      <c r="I171" s="61"/>
      <c r="J171" s="61"/>
      <c r="K171" s="61"/>
      <c r="L171" s="61"/>
      <c r="M171" s="124"/>
      <c r="N171" s="124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53"/>
      <c r="AT171" s="53"/>
    </row>
    <row r="172">
      <c r="A172" s="138"/>
      <c r="B172" s="61"/>
      <c r="C172" s="61"/>
      <c r="D172" s="124"/>
      <c r="E172" s="61"/>
      <c r="F172" s="61"/>
      <c r="G172" s="61"/>
      <c r="H172" s="61"/>
      <c r="I172" s="61"/>
      <c r="J172" s="61"/>
      <c r="K172" s="61"/>
      <c r="L172" s="61"/>
      <c r="M172" s="124"/>
      <c r="N172" s="124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53"/>
      <c r="AT172" s="53"/>
    </row>
    <row r="173">
      <c r="A173" s="138"/>
      <c r="B173" s="61"/>
      <c r="C173" s="61"/>
      <c r="D173" s="124"/>
      <c r="E173" s="61"/>
      <c r="F173" s="61"/>
      <c r="G173" s="61"/>
      <c r="H173" s="61"/>
      <c r="I173" s="61"/>
      <c r="J173" s="61"/>
      <c r="K173" s="61"/>
      <c r="L173" s="61"/>
      <c r="M173" s="124"/>
      <c r="N173" s="124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53"/>
      <c r="AT173" s="53"/>
    </row>
    <row r="174">
      <c r="A174" s="138"/>
      <c r="B174" s="61"/>
      <c r="C174" s="61"/>
      <c r="D174" s="124"/>
      <c r="E174" s="61"/>
      <c r="F174" s="61"/>
      <c r="G174" s="61"/>
      <c r="H174" s="61"/>
      <c r="I174" s="61"/>
      <c r="J174" s="61"/>
      <c r="K174" s="61"/>
      <c r="L174" s="61"/>
      <c r="M174" s="124"/>
      <c r="N174" s="124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53"/>
      <c r="AT174" s="53"/>
    </row>
    <row r="175">
      <c r="A175" s="138"/>
      <c r="B175" s="61"/>
      <c r="C175" s="61"/>
      <c r="D175" s="124"/>
      <c r="E175" s="61"/>
      <c r="F175" s="61"/>
      <c r="G175" s="61"/>
      <c r="H175" s="61"/>
      <c r="I175" s="61"/>
      <c r="J175" s="61"/>
      <c r="K175" s="61"/>
      <c r="L175" s="61"/>
      <c r="M175" s="124"/>
      <c r="N175" s="124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53"/>
      <c r="AT175" s="53"/>
    </row>
    <row r="176">
      <c r="A176" s="138"/>
      <c r="B176" s="61"/>
      <c r="C176" s="61"/>
      <c r="D176" s="124"/>
      <c r="E176" s="61"/>
      <c r="F176" s="61"/>
      <c r="G176" s="61"/>
      <c r="H176" s="61"/>
      <c r="I176" s="61"/>
      <c r="J176" s="61"/>
      <c r="K176" s="61"/>
      <c r="L176" s="61"/>
      <c r="M176" s="124"/>
      <c r="N176" s="124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53"/>
      <c r="AT176" s="53"/>
    </row>
    <row r="177">
      <c r="A177" s="138"/>
      <c r="B177" s="61"/>
      <c r="C177" s="61"/>
      <c r="D177" s="124"/>
      <c r="E177" s="61"/>
      <c r="F177" s="61"/>
      <c r="G177" s="61"/>
      <c r="H177" s="61"/>
      <c r="I177" s="61"/>
      <c r="J177" s="61"/>
      <c r="K177" s="61"/>
      <c r="L177" s="61"/>
      <c r="M177" s="124"/>
      <c r="N177" s="124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53"/>
      <c r="AT177" s="53"/>
    </row>
    <row r="178">
      <c r="A178" s="138"/>
      <c r="B178" s="61"/>
      <c r="C178" s="61"/>
      <c r="D178" s="124"/>
      <c r="E178" s="61"/>
      <c r="F178" s="61"/>
      <c r="G178" s="61"/>
      <c r="H178" s="61"/>
      <c r="I178" s="61"/>
      <c r="J178" s="61"/>
      <c r="K178" s="61"/>
      <c r="L178" s="61"/>
      <c r="M178" s="124"/>
      <c r="N178" s="124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53"/>
      <c r="AT178" s="53"/>
    </row>
    <row r="179">
      <c r="A179" s="138"/>
      <c r="B179" s="61"/>
      <c r="C179" s="61"/>
      <c r="D179" s="124"/>
      <c r="E179" s="61"/>
      <c r="F179" s="61"/>
      <c r="G179" s="61"/>
      <c r="H179" s="61"/>
      <c r="I179" s="61"/>
      <c r="J179" s="61"/>
      <c r="K179" s="61"/>
      <c r="L179" s="61"/>
      <c r="M179" s="124"/>
      <c r="N179" s="124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53"/>
      <c r="AT179" s="53"/>
    </row>
    <row r="180">
      <c r="A180" s="138"/>
      <c r="B180" s="61"/>
      <c r="C180" s="61"/>
      <c r="D180" s="124"/>
      <c r="E180" s="61"/>
      <c r="F180" s="61"/>
      <c r="G180" s="61"/>
      <c r="H180" s="61"/>
      <c r="I180" s="61"/>
      <c r="J180" s="61"/>
      <c r="K180" s="61"/>
      <c r="L180" s="61"/>
      <c r="M180" s="124"/>
      <c r="N180" s="124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53"/>
      <c r="AT180" s="53"/>
    </row>
    <row r="181">
      <c r="A181" s="138"/>
      <c r="B181" s="61"/>
      <c r="C181" s="61"/>
      <c r="D181" s="124"/>
      <c r="E181" s="61"/>
      <c r="F181" s="61"/>
      <c r="G181" s="61"/>
      <c r="H181" s="61"/>
      <c r="I181" s="61"/>
      <c r="J181" s="61"/>
      <c r="K181" s="61"/>
      <c r="L181" s="61"/>
      <c r="M181" s="124"/>
      <c r="N181" s="124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53"/>
      <c r="AT181" s="53"/>
    </row>
    <row r="182">
      <c r="A182" s="138"/>
      <c r="B182" s="61"/>
      <c r="C182" s="61"/>
      <c r="D182" s="124"/>
      <c r="E182" s="61"/>
      <c r="F182" s="61"/>
      <c r="G182" s="61"/>
      <c r="H182" s="61"/>
      <c r="I182" s="61"/>
      <c r="J182" s="61"/>
      <c r="K182" s="61"/>
      <c r="L182" s="61"/>
      <c r="M182" s="124"/>
      <c r="N182" s="124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53"/>
      <c r="AT182" s="53"/>
    </row>
    <row r="183">
      <c r="A183" s="138"/>
      <c r="B183" s="61"/>
      <c r="C183" s="61"/>
      <c r="D183" s="124"/>
      <c r="E183" s="61"/>
      <c r="F183" s="61"/>
      <c r="G183" s="61"/>
      <c r="H183" s="61"/>
      <c r="I183" s="61"/>
      <c r="J183" s="61"/>
      <c r="K183" s="61"/>
      <c r="L183" s="61"/>
      <c r="M183" s="124"/>
      <c r="N183" s="124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53"/>
      <c r="AT183" s="53"/>
    </row>
    <row r="184">
      <c r="A184" s="138"/>
      <c r="B184" s="61"/>
      <c r="C184" s="61"/>
      <c r="D184" s="124"/>
      <c r="E184" s="61"/>
      <c r="F184" s="61"/>
      <c r="G184" s="61"/>
      <c r="H184" s="61"/>
      <c r="I184" s="61"/>
      <c r="J184" s="61"/>
      <c r="K184" s="61"/>
      <c r="L184" s="61"/>
      <c r="M184" s="124"/>
      <c r="N184" s="124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53"/>
      <c r="AT184" s="53"/>
    </row>
    <row r="185">
      <c r="A185" s="138"/>
      <c r="B185" s="61"/>
      <c r="C185" s="61"/>
      <c r="D185" s="124"/>
      <c r="E185" s="61"/>
      <c r="F185" s="61"/>
      <c r="G185" s="61"/>
      <c r="H185" s="61"/>
      <c r="I185" s="61"/>
      <c r="J185" s="61"/>
      <c r="K185" s="61"/>
      <c r="L185" s="61"/>
      <c r="M185" s="124"/>
      <c r="N185" s="124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53"/>
      <c r="AT185" s="53"/>
    </row>
    <row r="186">
      <c r="A186" s="138"/>
      <c r="B186" s="61"/>
      <c r="C186" s="61"/>
      <c r="D186" s="124"/>
      <c r="E186" s="61"/>
      <c r="F186" s="61"/>
      <c r="G186" s="61"/>
      <c r="H186" s="61"/>
      <c r="I186" s="61"/>
      <c r="J186" s="61"/>
      <c r="K186" s="61"/>
      <c r="L186" s="61"/>
      <c r="M186" s="124"/>
      <c r="N186" s="124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53"/>
      <c r="AT186" s="53"/>
    </row>
    <row r="187">
      <c r="A187" s="138"/>
      <c r="B187" s="61"/>
      <c r="C187" s="61"/>
      <c r="D187" s="124"/>
      <c r="E187" s="61"/>
      <c r="F187" s="61"/>
      <c r="G187" s="61"/>
      <c r="H187" s="61"/>
      <c r="I187" s="61"/>
      <c r="J187" s="61"/>
      <c r="K187" s="61"/>
      <c r="L187" s="61"/>
      <c r="M187" s="124"/>
      <c r="N187" s="124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53"/>
      <c r="AT187" s="53"/>
    </row>
    <row r="188">
      <c r="A188" s="138"/>
      <c r="B188" s="61"/>
      <c r="C188" s="61"/>
      <c r="D188" s="124"/>
      <c r="E188" s="61"/>
      <c r="F188" s="61"/>
      <c r="G188" s="61"/>
      <c r="H188" s="61"/>
      <c r="I188" s="61"/>
      <c r="J188" s="61"/>
      <c r="K188" s="61"/>
      <c r="L188" s="61"/>
      <c r="M188" s="124"/>
      <c r="N188" s="124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53"/>
      <c r="AT188" s="53"/>
    </row>
    <row r="189">
      <c r="A189" s="138"/>
      <c r="B189" s="61"/>
      <c r="C189" s="61"/>
      <c r="D189" s="124"/>
      <c r="E189" s="61"/>
      <c r="F189" s="61"/>
      <c r="G189" s="61"/>
      <c r="H189" s="61"/>
      <c r="I189" s="61"/>
      <c r="J189" s="61"/>
      <c r="K189" s="61"/>
      <c r="L189" s="61"/>
      <c r="M189" s="124"/>
      <c r="N189" s="124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53"/>
      <c r="AT189" s="53"/>
    </row>
    <row r="190">
      <c r="A190" s="138"/>
      <c r="B190" s="61"/>
      <c r="C190" s="61"/>
      <c r="D190" s="124"/>
      <c r="E190" s="61"/>
      <c r="F190" s="61"/>
      <c r="G190" s="61"/>
      <c r="H190" s="61"/>
      <c r="I190" s="61"/>
      <c r="J190" s="61"/>
      <c r="K190" s="61"/>
      <c r="L190" s="61"/>
      <c r="M190" s="124"/>
      <c r="N190" s="124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53"/>
      <c r="AT190" s="53"/>
    </row>
    <row r="191">
      <c r="A191" s="138"/>
      <c r="B191" s="61"/>
      <c r="C191" s="61"/>
      <c r="D191" s="124"/>
      <c r="E191" s="61"/>
      <c r="F191" s="61"/>
      <c r="G191" s="61"/>
      <c r="H191" s="61"/>
      <c r="I191" s="61"/>
      <c r="J191" s="61"/>
      <c r="K191" s="61"/>
      <c r="L191" s="61"/>
      <c r="M191" s="124"/>
      <c r="N191" s="124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53"/>
      <c r="AT191" s="53"/>
    </row>
    <row r="192">
      <c r="A192" s="138"/>
      <c r="B192" s="61"/>
      <c r="C192" s="61"/>
      <c r="D192" s="124"/>
      <c r="E192" s="61"/>
      <c r="F192" s="61"/>
      <c r="G192" s="61"/>
      <c r="H192" s="61"/>
      <c r="I192" s="61"/>
      <c r="J192" s="61"/>
      <c r="K192" s="61"/>
      <c r="L192" s="61"/>
      <c r="M192" s="124"/>
      <c r="N192" s="124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53"/>
      <c r="AT192" s="53"/>
    </row>
    <row r="193">
      <c r="A193" s="138"/>
      <c r="B193" s="61"/>
      <c r="C193" s="61"/>
      <c r="D193" s="124"/>
      <c r="E193" s="61"/>
      <c r="F193" s="61"/>
      <c r="G193" s="61"/>
      <c r="H193" s="61"/>
      <c r="I193" s="61"/>
      <c r="J193" s="61"/>
      <c r="K193" s="61"/>
      <c r="L193" s="61"/>
      <c r="M193" s="124"/>
      <c r="N193" s="124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53"/>
      <c r="AT193" s="53"/>
    </row>
    <row r="194">
      <c r="A194" s="138"/>
      <c r="B194" s="61"/>
      <c r="C194" s="61"/>
      <c r="D194" s="124"/>
      <c r="E194" s="61"/>
      <c r="F194" s="61"/>
      <c r="G194" s="61"/>
      <c r="H194" s="61"/>
      <c r="I194" s="61"/>
      <c r="J194" s="61"/>
      <c r="K194" s="61"/>
      <c r="L194" s="61"/>
      <c r="M194" s="124"/>
      <c r="N194" s="124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53"/>
      <c r="AT194" s="53"/>
    </row>
    <row r="195">
      <c r="A195" s="138"/>
      <c r="B195" s="61"/>
      <c r="C195" s="61"/>
      <c r="D195" s="124"/>
      <c r="E195" s="61"/>
      <c r="F195" s="61"/>
      <c r="G195" s="61"/>
      <c r="H195" s="61"/>
      <c r="I195" s="61"/>
      <c r="J195" s="61"/>
      <c r="K195" s="61"/>
      <c r="L195" s="61"/>
      <c r="M195" s="124"/>
      <c r="N195" s="124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53"/>
      <c r="AT195" s="53"/>
    </row>
    <row r="196">
      <c r="A196" s="138"/>
      <c r="B196" s="61"/>
      <c r="C196" s="61"/>
      <c r="D196" s="124"/>
      <c r="E196" s="61"/>
      <c r="F196" s="61"/>
      <c r="G196" s="61"/>
      <c r="H196" s="61"/>
      <c r="I196" s="61"/>
      <c r="J196" s="61"/>
      <c r="K196" s="61"/>
      <c r="L196" s="61"/>
      <c r="M196" s="124"/>
      <c r="N196" s="124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53"/>
      <c r="AT196" s="53"/>
    </row>
    <row r="197">
      <c r="A197" s="138"/>
      <c r="B197" s="61"/>
      <c r="C197" s="61"/>
      <c r="D197" s="124"/>
      <c r="E197" s="61"/>
      <c r="F197" s="61"/>
      <c r="G197" s="61"/>
      <c r="H197" s="61"/>
      <c r="I197" s="61"/>
      <c r="J197" s="61"/>
      <c r="K197" s="61"/>
      <c r="L197" s="61"/>
      <c r="M197" s="124"/>
      <c r="N197" s="124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53"/>
      <c r="AT197" s="53"/>
    </row>
    <row r="198">
      <c r="A198" s="138"/>
      <c r="B198" s="61"/>
      <c r="C198" s="61"/>
      <c r="D198" s="124"/>
      <c r="E198" s="61"/>
      <c r="F198" s="61"/>
      <c r="G198" s="61"/>
      <c r="H198" s="61"/>
      <c r="I198" s="61"/>
      <c r="J198" s="61"/>
      <c r="K198" s="61"/>
      <c r="L198" s="61"/>
      <c r="M198" s="124"/>
      <c r="N198" s="124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53"/>
      <c r="AT198" s="53"/>
    </row>
    <row r="199">
      <c r="A199" s="138"/>
      <c r="B199" s="61"/>
      <c r="C199" s="61"/>
      <c r="D199" s="124"/>
      <c r="E199" s="61"/>
      <c r="F199" s="61"/>
      <c r="G199" s="61"/>
      <c r="H199" s="61"/>
      <c r="I199" s="61"/>
      <c r="J199" s="61"/>
      <c r="K199" s="61"/>
      <c r="L199" s="61"/>
      <c r="M199" s="124"/>
      <c r="N199" s="124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53"/>
      <c r="AT199" s="53"/>
    </row>
    <row r="200">
      <c r="A200" s="138"/>
      <c r="B200" s="61"/>
      <c r="C200" s="61"/>
      <c r="D200" s="124"/>
      <c r="E200" s="61"/>
      <c r="F200" s="61"/>
      <c r="G200" s="61"/>
      <c r="H200" s="61"/>
      <c r="I200" s="61"/>
      <c r="J200" s="61"/>
      <c r="K200" s="61"/>
      <c r="L200" s="61"/>
      <c r="M200" s="124"/>
      <c r="N200" s="124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53"/>
      <c r="AT200" s="53"/>
    </row>
    <row r="201">
      <c r="A201" s="138"/>
      <c r="B201" s="61"/>
      <c r="C201" s="61"/>
      <c r="D201" s="124"/>
      <c r="E201" s="61"/>
      <c r="F201" s="61"/>
      <c r="G201" s="61"/>
      <c r="H201" s="61"/>
      <c r="I201" s="61"/>
      <c r="J201" s="61"/>
      <c r="K201" s="61"/>
      <c r="L201" s="61"/>
      <c r="M201" s="124"/>
      <c r="N201" s="124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53"/>
      <c r="AT201" s="53"/>
    </row>
    <row r="202">
      <c r="A202" s="138"/>
      <c r="B202" s="61"/>
      <c r="C202" s="61"/>
      <c r="D202" s="124"/>
      <c r="E202" s="61"/>
      <c r="F202" s="61"/>
      <c r="G202" s="61"/>
      <c r="H202" s="61"/>
      <c r="I202" s="61"/>
      <c r="J202" s="61"/>
      <c r="K202" s="61"/>
      <c r="L202" s="61"/>
      <c r="M202" s="124"/>
      <c r="N202" s="124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53"/>
      <c r="AT202" s="53"/>
    </row>
    <row r="203">
      <c r="A203" s="138"/>
      <c r="B203" s="61"/>
      <c r="C203" s="61"/>
      <c r="D203" s="124"/>
      <c r="E203" s="61"/>
      <c r="F203" s="61"/>
      <c r="G203" s="61"/>
      <c r="H203" s="61"/>
      <c r="I203" s="61"/>
      <c r="J203" s="61"/>
      <c r="K203" s="61"/>
      <c r="L203" s="61"/>
      <c r="M203" s="124"/>
      <c r="N203" s="124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53"/>
      <c r="AT203" s="53"/>
    </row>
    <row r="204">
      <c r="A204" s="138"/>
      <c r="B204" s="61"/>
      <c r="C204" s="61"/>
      <c r="D204" s="124"/>
      <c r="E204" s="61"/>
      <c r="F204" s="61"/>
      <c r="G204" s="61"/>
      <c r="H204" s="61"/>
      <c r="I204" s="61"/>
      <c r="J204" s="61"/>
      <c r="K204" s="61"/>
      <c r="L204" s="61"/>
      <c r="M204" s="124"/>
      <c r="N204" s="124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53"/>
      <c r="AT204" s="53"/>
    </row>
    <row r="205">
      <c r="A205" s="138"/>
      <c r="B205" s="61"/>
      <c r="C205" s="61"/>
      <c r="D205" s="124"/>
      <c r="E205" s="61"/>
      <c r="F205" s="61"/>
      <c r="G205" s="61"/>
      <c r="H205" s="61"/>
      <c r="I205" s="61"/>
      <c r="J205" s="61"/>
      <c r="K205" s="61"/>
      <c r="L205" s="61"/>
      <c r="M205" s="124"/>
      <c r="N205" s="124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53"/>
      <c r="AT205" s="53"/>
    </row>
    <row r="206">
      <c r="A206" s="138"/>
      <c r="B206" s="61"/>
      <c r="C206" s="61"/>
      <c r="D206" s="124"/>
      <c r="E206" s="61"/>
      <c r="F206" s="61"/>
      <c r="G206" s="61"/>
      <c r="H206" s="61"/>
      <c r="I206" s="61"/>
      <c r="J206" s="61"/>
      <c r="K206" s="61"/>
      <c r="L206" s="61"/>
      <c r="M206" s="124"/>
      <c r="N206" s="124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53"/>
      <c r="AT206" s="53"/>
    </row>
    <row r="207">
      <c r="A207" s="138"/>
      <c r="B207" s="61"/>
      <c r="C207" s="61"/>
      <c r="D207" s="124"/>
      <c r="E207" s="61"/>
      <c r="F207" s="61"/>
      <c r="G207" s="61"/>
      <c r="H207" s="61"/>
      <c r="I207" s="61"/>
      <c r="J207" s="61"/>
      <c r="K207" s="61"/>
      <c r="L207" s="61"/>
      <c r="M207" s="124"/>
      <c r="N207" s="124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53"/>
      <c r="AT207" s="53"/>
    </row>
    <row r="208">
      <c r="A208" s="138"/>
      <c r="B208" s="61"/>
      <c r="C208" s="61"/>
      <c r="D208" s="124"/>
      <c r="E208" s="61"/>
      <c r="F208" s="61"/>
      <c r="G208" s="61"/>
      <c r="H208" s="61"/>
      <c r="I208" s="61"/>
      <c r="J208" s="61"/>
      <c r="K208" s="61"/>
      <c r="L208" s="61"/>
      <c r="M208" s="124"/>
      <c r="N208" s="124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53"/>
      <c r="AT208" s="53"/>
    </row>
    <row r="209">
      <c r="A209" s="138"/>
      <c r="B209" s="61"/>
      <c r="C209" s="61"/>
      <c r="D209" s="124"/>
      <c r="E209" s="61"/>
      <c r="F209" s="61"/>
      <c r="G209" s="61"/>
      <c r="H209" s="61"/>
      <c r="I209" s="61"/>
      <c r="J209" s="61"/>
      <c r="K209" s="61"/>
      <c r="L209" s="61"/>
      <c r="M209" s="124"/>
      <c r="N209" s="124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53"/>
      <c r="AT209" s="53"/>
    </row>
    <row r="210">
      <c r="A210" s="138"/>
      <c r="B210" s="61"/>
      <c r="C210" s="61"/>
      <c r="D210" s="124"/>
      <c r="E210" s="61"/>
      <c r="F210" s="61"/>
      <c r="G210" s="61"/>
      <c r="H210" s="61"/>
      <c r="I210" s="61"/>
      <c r="J210" s="61"/>
      <c r="K210" s="61"/>
      <c r="L210" s="61"/>
      <c r="M210" s="124"/>
      <c r="N210" s="124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53"/>
      <c r="AT210" s="53"/>
    </row>
    <row r="211">
      <c r="A211" s="138"/>
      <c r="B211" s="61"/>
      <c r="C211" s="61"/>
      <c r="D211" s="124"/>
      <c r="E211" s="61"/>
      <c r="F211" s="61"/>
      <c r="G211" s="61"/>
      <c r="H211" s="61"/>
      <c r="I211" s="61"/>
      <c r="J211" s="61"/>
      <c r="K211" s="61"/>
      <c r="L211" s="61"/>
      <c r="M211" s="124"/>
      <c r="N211" s="124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53"/>
      <c r="AT211" s="53"/>
    </row>
    <row r="212">
      <c r="A212" s="138"/>
      <c r="B212" s="61"/>
      <c r="C212" s="61"/>
      <c r="D212" s="124"/>
      <c r="E212" s="61"/>
      <c r="F212" s="61"/>
      <c r="G212" s="61"/>
      <c r="H212" s="61"/>
      <c r="I212" s="61"/>
      <c r="J212" s="61"/>
      <c r="K212" s="61"/>
      <c r="L212" s="61"/>
      <c r="M212" s="124"/>
      <c r="N212" s="124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53"/>
      <c r="AT212" s="53"/>
    </row>
    <row r="213">
      <c r="A213" s="138"/>
      <c r="B213" s="61"/>
      <c r="C213" s="61"/>
      <c r="D213" s="124"/>
      <c r="E213" s="61"/>
      <c r="F213" s="61"/>
      <c r="G213" s="61"/>
      <c r="H213" s="61"/>
      <c r="I213" s="61"/>
      <c r="J213" s="61"/>
      <c r="K213" s="61"/>
      <c r="L213" s="61"/>
      <c r="M213" s="124"/>
      <c r="N213" s="124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53"/>
      <c r="AT213" s="53"/>
    </row>
    <row r="214">
      <c r="A214" s="138"/>
      <c r="B214" s="61"/>
      <c r="C214" s="61"/>
      <c r="D214" s="124"/>
      <c r="E214" s="61"/>
      <c r="F214" s="61"/>
      <c r="G214" s="61"/>
      <c r="H214" s="61"/>
      <c r="I214" s="61"/>
      <c r="J214" s="61"/>
      <c r="K214" s="61"/>
      <c r="L214" s="61"/>
      <c r="M214" s="124"/>
      <c r="N214" s="124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53"/>
      <c r="AT214" s="53"/>
    </row>
    <row r="215">
      <c r="A215" s="138"/>
      <c r="B215" s="61"/>
      <c r="C215" s="61"/>
      <c r="D215" s="124"/>
      <c r="E215" s="61"/>
      <c r="F215" s="61"/>
      <c r="G215" s="61"/>
      <c r="H215" s="61"/>
      <c r="I215" s="61"/>
      <c r="J215" s="61"/>
      <c r="K215" s="61"/>
      <c r="L215" s="61"/>
      <c r="M215" s="124"/>
      <c r="N215" s="124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53"/>
      <c r="AT215" s="53"/>
    </row>
    <row r="216">
      <c r="A216" s="138"/>
      <c r="B216" s="61"/>
      <c r="C216" s="61"/>
      <c r="D216" s="124"/>
      <c r="E216" s="61"/>
      <c r="F216" s="61"/>
      <c r="G216" s="61"/>
      <c r="H216" s="61"/>
      <c r="I216" s="61"/>
      <c r="J216" s="61"/>
      <c r="K216" s="61"/>
      <c r="L216" s="61"/>
      <c r="M216" s="124"/>
      <c r="N216" s="124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53"/>
      <c r="AT216" s="53"/>
    </row>
    <row r="217">
      <c r="A217" s="138"/>
      <c r="B217" s="61"/>
      <c r="C217" s="61"/>
      <c r="D217" s="124"/>
      <c r="E217" s="61"/>
      <c r="F217" s="61"/>
      <c r="G217" s="61"/>
      <c r="H217" s="61"/>
      <c r="I217" s="61"/>
      <c r="J217" s="61"/>
      <c r="K217" s="61"/>
      <c r="L217" s="61"/>
      <c r="M217" s="124"/>
      <c r="N217" s="124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53"/>
      <c r="AT217" s="53"/>
    </row>
    <row r="218">
      <c r="A218" s="138"/>
      <c r="B218" s="61"/>
      <c r="C218" s="61"/>
      <c r="D218" s="124"/>
      <c r="E218" s="61"/>
      <c r="F218" s="61"/>
      <c r="G218" s="61"/>
      <c r="H218" s="61"/>
      <c r="I218" s="61"/>
      <c r="J218" s="61"/>
      <c r="K218" s="61"/>
      <c r="L218" s="61"/>
      <c r="M218" s="124"/>
      <c r="N218" s="124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53"/>
      <c r="AT218" s="53"/>
    </row>
    <row r="219">
      <c r="A219" s="138"/>
      <c r="B219" s="61"/>
      <c r="C219" s="61"/>
      <c r="D219" s="124"/>
      <c r="E219" s="61"/>
      <c r="F219" s="61"/>
      <c r="G219" s="61"/>
      <c r="H219" s="61"/>
      <c r="I219" s="61"/>
      <c r="J219" s="61"/>
      <c r="K219" s="61"/>
      <c r="L219" s="61"/>
      <c r="M219" s="124"/>
      <c r="N219" s="124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53"/>
      <c r="AT219" s="53"/>
    </row>
    <row r="220">
      <c r="A220" s="138"/>
      <c r="B220" s="61"/>
      <c r="C220" s="61"/>
      <c r="D220" s="124"/>
      <c r="E220" s="61"/>
      <c r="F220" s="61"/>
      <c r="G220" s="61"/>
      <c r="H220" s="61"/>
      <c r="I220" s="61"/>
      <c r="J220" s="61"/>
      <c r="K220" s="61"/>
      <c r="L220" s="61"/>
      <c r="M220" s="124"/>
      <c r="N220" s="124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53"/>
      <c r="AT220" s="53"/>
    </row>
    <row r="221">
      <c r="A221" s="138"/>
      <c r="B221" s="61"/>
      <c r="C221" s="61"/>
      <c r="D221" s="124"/>
      <c r="E221" s="61"/>
      <c r="F221" s="61"/>
      <c r="G221" s="61"/>
      <c r="H221" s="61"/>
      <c r="I221" s="61"/>
      <c r="J221" s="61"/>
      <c r="K221" s="61"/>
      <c r="L221" s="61"/>
      <c r="M221" s="124"/>
      <c r="N221" s="124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53"/>
      <c r="AT221" s="53"/>
    </row>
    <row r="222">
      <c r="A222" s="138"/>
      <c r="B222" s="61"/>
      <c r="C222" s="61"/>
      <c r="D222" s="124"/>
      <c r="E222" s="61"/>
      <c r="F222" s="61"/>
      <c r="G222" s="61"/>
      <c r="H222" s="61"/>
      <c r="I222" s="61"/>
      <c r="J222" s="61"/>
      <c r="K222" s="61"/>
      <c r="L222" s="61"/>
      <c r="M222" s="124"/>
      <c r="N222" s="124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53"/>
      <c r="AT222" s="53"/>
    </row>
    <row r="223">
      <c r="A223" s="138"/>
      <c r="B223" s="61"/>
      <c r="C223" s="61"/>
      <c r="D223" s="124"/>
      <c r="E223" s="61"/>
      <c r="F223" s="61"/>
      <c r="G223" s="61"/>
      <c r="H223" s="61"/>
      <c r="I223" s="61"/>
      <c r="J223" s="61"/>
      <c r="K223" s="61"/>
      <c r="L223" s="61"/>
      <c r="M223" s="124"/>
      <c r="N223" s="124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53"/>
      <c r="AT223" s="53"/>
    </row>
    <row r="224">
      <c r="A224" s="138"/>
      <c r="B224" s="61"/>
      <c r="C224" s="61"/>
      <c r="D224" s="124"/>
      <c r="E224" s="61"/>
      <c r="F224" s="61"/>
      <c r="G224" s="61"/>
      <c r="H224" s="61"/>
      <c r="I224" s="61"/>
      <c r="J224" s="61"/>
      <c r="K224" s="61"/>
      <c r="L224" s="61"/>
      <c r="M224" s="124"/>
      <c r="N224" s="124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53"/>
      <c r="AT224" s="53"/>
    </row>
    <row r="225">
      <c r="A225" s="138"/>
      <c r="B225" s="61"/>
      <c r="C225" s="61"/>
      <c r="D225" s="124"/>
      <c r="E225" s="61"/>
      <c r="F225" s="61"/>
      <c r="G225" s="61"/>
      <c r="H225" s="61"/>
      <c r="I225" s="61"/>
      <c r="J225" s="61"/>
      <c r="K225" s="61"/>
      <c r="L225" s="61"/>
      <c r="M225" s="124"/>
      <c r="N225" s="124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53"/>
      <c r="AT225" s="53"/>
    </row>
    <row r="226">
      <c r="A226" s="138"/>
      <c r="B226" s="61"/>
      <c r="C226" s="61"/>
      <c r="D226" s="124"/>
      <c r="E226" s="61"/>
      <c r="F226" s="61"/>
      <c r="G226" s="61"/>
      <c r="H226" s="61"/>
      <c r="I226" s="61"/>
      <c r="J226" s="61"/>
      <c r="K226" s="61"/>
      <c r="L226" s="61"/>
      <c r="M226" s="124"/>
      <c r="N226" s="124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53"/>
      <c r="AT226" s="53"/>
    </row>
    <row r="227">
      <c r="A227" s="138"/>
      <c r="B227" s="61"/>
      <c r="C227" s="61"/>
      <c r="D227" s="124"/>
      <c r="E227" s="61"/>
      <c r="F227" s="61"/>
      <c r="G227" s="61"/>
      <c r="H227" s="61"/>
      <c r="I227" s="61"/>
      <c r="J227" s="61"/>
      <c r="K227" s="61"/>
      <c r="L227" s="61"/>
      <c r="M227" s="124"/>
      <c r="N227" s="124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53"/>
      <c r="AT227" s="53"/>
    </row>
    <row r="228">
      <c r="A228" s="138"/>
      <c r="B228" s="61"/>
      <c r="C228" s="61"/>
      <c r="D228" s="124"/>
      <c r="E228" s="61"/>
      <c r="F228" s="61"/>
      <c r="G228" s="61"/>
      <c r="H228" s="61"/>
      <c r="I228" s="61"/>
      <c r="J228" s="61"/>
      <c r="K228" s="61"/>
      <c r="L228" s="61"/>
      <c r="M228" s="124"/>
      <c r="N228" s="124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53"/>
      <c r="AT228" s="53"/>
    </row>
    <row r="229">
      <c r="A229" s="138"/>
      <c r="B229" s="61"/>
      <c r="C229" s="61"/>
      <c r="D229" s="124"/>
      <c r="E229" s="61"/>
      <c r="F229" s="61"/>
      <c r="G229" s="61"/>
      <c r="H229" s="61"/>
      <c r="I229" s="61"/>
      <c r="J229" s="61"/>
      <c r="K229" s="61"/>
      <c r="L229" s="61"/>
      <c r="M229" s="124"/>
      <c r="N229" s="124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53"/>
      <c r="AT229" s="53"/>
    </row>
    <row r="230">
      <c r="A230" s="138"/>
      <c r="B230" s="61"/>
      <c r="C230" s="61"/>
      <c r="D230" s="124"/>
      <c r="E230" s="61"/>
      <c r="F230" s="61"/>
      <c r="G230" s="61"/>
      <c r="H230" s="61"/>
      <c r="I230" s="61"/>
      <c r="J230" s="61"/>
      <c r="K230" s="61"/>
      <c r="L230" s="61"/>
      <c r="M230" s="124"/>
      <c r="N230" s="124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53"/>
      <c r="AT230" s="53"/>
    </row>
    <row r="231">
      <c r="A231" s="138"/>
      <c r="B231" s="61"/>
      <c r="C231" s="61"/>
      <c r="D231" s="124"/>
      <c r="E231" s="61"/>
      <c r="F231" s="61"/>
      <c r="G231" s="61"/>
      <c r="H231" s="61"/>
      <c r="I231" s="61"/>
      <c r="J231" s="61"/>
      <c r="K231" s="61"/>
      <c r="L231" s="61"/>
      <c r="M231" s="124"/>
      <c r="N231" s="124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53"/>
      <c r="AT231" s="53"/>
    </row>
    <row r="232">
      <c r="A232" s="138"/>
      <c r="B232" s="61"/>
      <c r="C232" s="61"/>
      <c r="D232" s="124"/>
      <c r="E232" s="61"/>
      <c r="F232" s="61"/>
      <c r="G232" s="61"/>
      <c r="H232" s="61"/>
      <c r="I232" s="61"/>
      <c r="J232" s="61"/>
      <c r="K232" s="61"/>
      <c r="L232" s="61"/>
      <c r="M232" s="124"/>
      <c r="N232" s="124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53"/>
      <c r="AT232" s="53"/>
    </row>
    <row r="233">
      <c r="A233" s="138"/>
      <c r="B233" s="61"/>
      <c r="C233" s="61"/>
      <c r="D233" s="124"/>
      <c r="E233" s="61"/>
      <c r="F233" s="61"/>
      <c r="G233" s="61"/>
      <c r="H233" s="61"/>
      <c r="I233" s="61"/>
      <c r="J233" s="61"/>
      <c r="K233" s="61"/>
      <c r="L233" s="61"/>
      <c r="M233" s="124"/>
      <c r="N233" s="124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53"/>
      <c r="AT233" s="53"/>
    </row>
    <row r="234">
      <c r="A234" s="138"/>
      <c r="B234" s="61"/>
      <c r="C234" s="61"/>
      <c r="D234" s="124"/>
      <c r="E234" s="61"/>
      <c r="F234" s="61"/>
      <c r="G234" s="61"/>
      <c r="H234" s="61"/>
      <c r="I234" s="61"/>
      <c r="J234" s="61"/>
      <c r="K234" s="61"/>
      <c r="L234" s="61"/>
      <c r="M234" s="124"/>
      <c r="N234" s="124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53"/>
      <c r="AT234" s="53"/>
    </row>
    <row r="235">
      <c r="A235" s="138"/>
      <c r="B235" s="61"/>
      <c r="C235" s="61"/>
      <c r="D235" s="124"/>
      <c r="E235" s="61"/>
      <c r="F235" s="61"/>
      <c r="G235" s="61"/>
      <c r="H235" s="61"/>
      <c r="I235" s="61"/>
      <c r="J235" s="61"/>
      <c r="K235" s="61"/>
      <c r="L235" s="61"/>
      <c r="M235" s="124"/>
      <c r="N235" s="124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53"/>
      <c r="AT235" s="53"/>
    </row>
    <row r="236">
      <c r="A236" s="138"/>
      <c r="B236" s="61"/>
      <c r="C236" s="61"/>
      <c r="D236" s="124"/>
      <c r="E236" s="61"/>
      <c r="F236" s="61"/>
      <c r="G236" s="61"/>
      <c r="H236" s="61"/>
      <c r="I236" s="61"/>
      <c r="J236" s="61"/>
      <c r="K236" s="61"/>
      <c r="L236" s="61"/>
      <c r="M236" s="124"/>
      <c r="N236" s="124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53"/>
      <c r="AT236" s="53"/>
    </row>
    <row r="237">
      <c r="A237" s="138"/>
      <c r="B237" s="61"/>
      <c r="C237" s="61"/>
      <c r="D237" s="124"/>
      <c r="E237" s="61"/>
      <c r="F237" s="61"/>
      <c r="G237" s="61"/>
      <c r="H237" s="61"/>
      <c r="I237" s="61"/>
      <c r="J237" s="61"/>
      <c r="K237" s="61"/>
      <c r="L237" s="61"/>
      <c r="M237" s="124"/>
      <c r="N237" s="124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53"/>
      <c r="AT237" s="53"/>
    </row>
    <row r="238">
      <c r="A238" s="138"/>
      <c r="B238" s="61"/>
      <c r="C238" s="61"/>
      <c r="D238" s="124"/>
      <c r="E238" s="61"/>
      <c r="F238" s="61"/>
      <c r="G238" s="61"/>
      <c r="H238" s="61"/>
      <c r="I238" s="61"/>
      <c r="J238" s="61"/>
      <c r="K238" s="61"/>
      <c r="L238" s="61"/>
      <c r="M238" s="124"/>
      <c r="N238" s="124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53"/>
      <c r="AT238" s="53"/>
    </row>
    <row r="239">
      <c r="A239" s="138"/>
      <c r="B239" s="61"/>
      <c r="C239" s="61"/>
      <c r="D239" s="124"/>
      <c r="E239" s="61"/>
      <c r="F239" s="61"/>
      <c r="G239" s="61"/>
      <c r="H239" s="61"/>
      <c r="I239" s="61"/>
      <c r="J239" s="61"/>
      <c r="K239" s="61"/>
      <c r="L239" s="61"/>
      <c r="M239" s="124"/>
      <c r="N239" s="124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53"/>
      <c r="AT239" s="53"/>
    </row>
    <row r="240">
      <c r="A240" s="138"/>
      <c r="B240" s="61"/>
      <c r="C240" s="61"/>
      <c r="D240" s="124"/>
      <c r="E240" s="61"/>
      <c r="F240" s="61"/>
      <c r="G240" s="61"/>
      <c r="H240" s="61"/>
      <c r="I240" s="61"/>
      <c r="J240" s="61"/>
      <c r="K240" s="61"/>
      <c r="L240" s="61"/>
      <c r="M240" s="124"/>
      <c r="N240" s="124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53"/>
      <c r="AT240" s="53"/>
    </row>
    <row r="241">
      <c r="A241" s="138"/>
      <c r="B241" s="61"/>
      <c r="C241" s="61"/>
      <c r="D241" s="124"/>
      <c r="E241" s="61"/>
      <c r="F241" s="61"/>
      <c r="G241" s="61"/>
      <c r="H241" s="61"/>
      <c r="I241" s="61"/>
      <c r="J241" s="61"/>
      <c r="K241" s="61"/>
      <c r="L241" s="61"/>
      <c r="M241" s="124"/>
      <c r="N241" s="124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53"/>
      <c r="AT241" s="53"/>
    </row>
    <row r="242">
      <c r="A242" s="138"/>
      <c r="B242" s="61"/>
      <c r="C242" s="61"/>
      <c r="D242" s="124"/>
      <c r="E242" s="61"/>
      <c r="F242" s="61"/>
      <c r="G242" s="61"/>
      <c r="H242" s="61"/>
      <c r="I242" s="61"/>
      <c r="J242" s="61"/>
      <c r="K242" s="61"/>
      <c r="L242" s="61"/>
      <c r="M242" s="124"/>
      <c r="N242" s="124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53"/>
      <c r="AT242" s="53"/>
    </row>
    <row r="243">
      <c r="A243" s="138"/>
      <c r="B243" s="61"/>
      <c r="C243" s="61"/>
      <c r="D243" s="124"/>
      <c r="E243" s="61"/>
      <c r="F243" s="61"/>
      <c r="G243" s="61"/>
      <c r="H243" s="61"/>
      <c r="I243" s="61"/>
      <c r="J243" s="61"/>
      <c r="K243" s="61"/>
      <c r="L243" s="61"/>
      <c r="M243" s="124"/>
      <c r="N243" s="124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53"/>
      <c r="AT243" s="53"/>
    </row>
    <row r="244">
      <c r="A244" s="138"/>
      <c r="B244" s="61"/>
      <c r="C244" s="61"/>
      <c r="D244" s="124"/>
      <c r="E244" s="61"/>
      <c r="F244" s="61"/>
      <c r="G244" s="61"/>
      <c r="H244" s="61"/>
      <c r="I244" s="61"/>
      <c r="J244" s="61"/>
      <c r="K244" s="61"/>
      <c r="L244" s="61"/>
      <c r="M244" s="124"/>
      <c r="N244" s="124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53"/>
      <c r="AT244" s="53"/>
    </row>
    <row r="245">
      <c r="A245" s="138"/>
      <c r="B245" s="61"/>
      <c r="C245" s="61"/>
      <c r="D245" s="124"/>
      <c r="E245" s="61"/>
      <c r="F245" s="61"/>
      <c r="G245" s="61"/>
      <c r="H245" s="61"/>
      <c r="I245" s="61"/>
      <c r="J245" s="61"/>
      <c r="K245" s="61"/>
      <c r="L245" s="61"/>
      <c r="M245" s="124"/>
      <c r="N245" s="124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53"/>
      <c r="AT245" s="53"/>
    </row>
    <row r="246">
      <c r="A246" s="138"/>
      <c r="B246" s="61"/>
      <c r="C246" s="61"/>
      <c r="D246" s="124"/>
      <c r="E246" s="61"/>
      <c r="F246" s="61"/>
      <c r="G246" s="61"/>
      <c r="H246" s="61"/>
      <c r="I246" s="61"/>
      <c r="J246" s="61"/>
      <c r="K246" s="61"/>
      <c r="L246" s="61"/>
      <c r="M246" s="124"/>
      <c r="N246" s="124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53"/>
      <c r="AT246" s="53"/>
    </row>
    <row r="247">
      <c r="A247" s="138"/>
      <c r="B247" s="61"/>
      <c r="C247" s="61"/>
      <c r="D247" s="124"/>
      <c r="E247" s="61"/>
      <c r="F247" s="61"/>
      <c r="G247" s="61"/>
      <c r="H247" s="61"/>
      <c r="I247" s="61"/>
      <c r="J247" s="61"/>
      <c r="K247" s="61"/>
      <c r="L247" s="61"/>
      <c r="M247" s="124"/>
      <c r="N247" s="124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53"/>
      <c r="AT247" s="53"/>
    </row>
    <row r="248">
      <c r="A248" s="138"/>
      <c r="B248" s="61"/>
      <c r="C248" s="61"/>
      <c r="D248" s="124"/>
      <c r="E248" s="61"/>
      <c r="F248" s="61"/>
      <c r="G248" s="61"/>
      <c r="H248" s="61"/>
      <c r="I248" s="61"/>
      <c r="J248" s="61"/>
      <c r="K248" s="61"/>
      <c r="L248" s="61"/>
      <c r="M248" s="124"/>
      <c r="N248" s="124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53"/>
      <c r="AT248" s="53"/>
    </row>
    <row r="249">
      <c r="A249" s="138"/>
      <c r="B249" s="61"/>
      <c r="C249" s="61"/>
      <c r="D249" s="124"/>
      <c r="E249" s="61"/>
      <c r="F249" s="61"/>
      <c r="G249" s="61"/>
      <c r="H249" s="61"/>
      <c r="I249" s="61"/>
      <c r="J249" s="61"/>
      <c r="K249" s="61"/>
      <c r="L249" s="61"/>
      <c r="M249" s="124"/>
      <c r="N249" s="124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53"/>
      <c r="AT249" s="53"/>
    </row>
    <row r="250">
      <c r="A250" s="138"/>
      <c r="B250" s="61"/>
      <c r="C250" s="61"/>
      <c r="D250" s="124"/>
      <c r="E250" s="61"/>
      <c r="F250" s="61"/>
      <c r="G250" s="61"/>
      <c r="H250" s="61"/>
      <c r="I250" s="61"/>
      <c r="J250" s="61"/>
      <c r="K250" s="61"/>
      <c r="L250" s="61"/>
      <c r="M250" s="124"/>
      <c r="N250" s="124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53"/>
      <c r="AT250" s="53"/>
    </row>
    <row r="251">
      <c r="A251" s="138"/>
      <c r="B251" s="61"/>
      <c r="C251" s="61"/>
      <c r="D251" s="124"/>
      <c r="E251" s="61"/>
      <c r="F251" s="61"/>
      <c r="G251" s="61"/>
      <c r="H251" s="61"/>
      <c r="I251" s="61"/>
      <c r="J251" s="61"/>
      <c r="K251" s="61"/>
      <c r="L251" s="61"/>
      <c r="M251" s="124"/>
      <c r="N251" s="124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53"/>
      <c r="AT251" s="53"/>
    </row>
    <row r="252">
      <c r="A252" s="138"/>
      <c r="B252" s="61"/>
      <c r="C252" s="61"/>
      <c r="D252" s="124"/>
      <c r="E252" s="61"/>
      <c r="F252" s="61"/>
      <c r="G252" s="61"/>
      <c r="H252" s="61"/>
      <c r="I252" s="61"/>
      <c r="J252" s="61"/>
      <c r="K252" s="61"/>
      <c r="L252" s="61"/>
      <c r="M252" s="124"/>
      <c r="N252" s="124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53"/>
      <c r="AT252" s="53"/>
    </row>
    <row r="253">
      <c r="A253" s="138"/>
      <c r="B253" s="61"/>
      <c r="C253" s="61"/>
      <c r="D253" s="124"/>
      <c r="E253" s="61"/>
      <c r="F253" s="61"/>
      <c r="G253" s="61"/>
      <c r="H253" s="61"/>
      <c r="I253" s="61"/>
      <c r="J253" s="61"/>
      <c r="K253" s="61"/>
      <c r="L253" s="61"/>
      <c r="M253" s="124"/>
      <c r="N253" s="124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53"/>
      <c r="AT253" s="53"/>
    </row>
    <row r="254">
      <c r="A254" s="138"/>
      <c r="B254" s="61"/>
      <c r="C254" s="61"/>
      <c r="D254" s="124"/>
      <c r="E254" s="61"/>
      <c r="F254" s="61"/>
      <c r="G254" s="61"/>
      <c r="H254" s="61"/>
      <c r="I254" s="61"/>
      <c r="J254" s="61"/>
      <c r="K254" s="61"/>
      <c r="L254" s="61"/>
      <c r="M254" s="124"/>
      <c r="N254" s="124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53"/>
      <c r="AT254" s="53"/>
    </row>
    <row r="255">
      <c r="A255" s="138"/>
      <c r="B255" s="61"/>
      <c r="C255" s="61"/>
      <c r="D255" s="124"/>
      <c r="E255" s="61"/>
      <c r="F255" s="61"/>
      <c r="G255" s="61"/>
      <c r="H255" s="61"/>
      <c r="I255" s="61"/>
      <c r="J255" s="61"/>
      <c r="K255" s="61"/>
      <c r="L255" s="61"/>
      <c r="M255" s="124"/>
      <c r="N255" s="124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53"/>
      <c r="AT255" s="53"/>
    </row>
    <row r="256">
      <c r="A256" s="138"/>
      <c r="B256" s="61"/>
      <c r="C256" s="61"/>
      <c r="D256" s="124"/>
      <c r="E256" s="61"/>
      <c r="F256" s="61"/>
      <c r="G256" s="61"/>
      <c r="H256" s="61"/>
      <c r="I256" s="61"/>
      <c r="J256" s="61"/>
      <c r="K256" s="61"/>
      <c r="L256" s="61"/>
      <c r="M256" s="124"/>
      <c r="N256" s="124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53"/>
      <c r="AT256" s="53"/>
    </row>
    <row r="257">
      <c r="A257" s="138"/>
      <c r="B257" s="61"/>
      <c r="C257" s="61"/>
      <c r="D257" s="124"/>
      <c r="E257" s="61"/>
      <c r="F257" s="61"/>
      <c r="G257" s="61"/>
      <c r="H257" s="61"/>
      <c r="I257" s="61"/>
      <c r="J257" s="61"/>
      <c r="K257" s="61"/>
      <c r="L257" s="61"/>
      <c r="M257" s="124"/>
      <c r="N257" s="124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53"/>
      <c r="AT257" s="53"/>
    </row>
    <row r="258">
      <c r="A258" s="138"/>
      <c r="B258" s="61"/>
      <c r="C258" s="61"/>
      <c r="D258" s="124"/>
      <c r="E258" s="61"/>
      <c r="F258" s="61"/>
      <c r="G258" s="61"/>
      <c r="H258" s="61"/>
      <c r="I258" s="61"/>
      <c r="J258" s="61"/>
      <c r="K258" s="61"/>
      <c r="L258" s="61"/>
      <c r="M258" s="124"/>
      <c r="N258" s="124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53"/>
      <c r="AT258" s="53"/>
    </row>
    <row r="259">
      <c r="A259" s="138"/>
      <c r="B259" s="61"/>
      <c r="C259" s="61"/>
      <c r="D259" s="124"/>
      <c r="E259" s="61"/>
      <c r="F259" s="61"/>
      <c r="G259" s="61"/>
      <c r="H259" s="61"/>
      <c r="I259" s="61"/>
      <c r="J259" s="61"/>
      <c r="K259" s="61"/>
      <c r="L259" s="61"/>
      <c r="M259" s="124"/>
      <c r="N259" s="124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53"/>
      <c r="AT259" s="53"/>
    </row>
    <row r="260">
      <c r="A260" s="138"/>
      <c r="B260" s="61"/>
      <c r="C260" s="61"/>
      <c r="D260" s="124"/>
      <c r="E260" s="61"/>
      <c r="F260" s="61"/>
      <c r="G260" s="61"/>
      <c r="H260" s="61"/>
      <c r="I260" s="61"/>
      <c r="J260" s="61"/>
      <c r="K260" s="61"/>
      <c r="L260" s="61"/>
      <c r="M260" s="124"/>
      <c r="N260" s="124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53"/>
      <c r="AT260" s="53"/>
    </row>
    <row r="261">
      <c r="A261" s="138"/>
      <c r="B261" s="61"/>
      <c r="C261" s="61"/>
      <c r="D261" s="124"/>
      <c r="E261" s="61"/>
      <c r="F261" s="61"/>
      <c r="G261" s="61"/>
      <c r="H261" s="61"/>
      <c r="I261" s="61"/>
      <c r="J261" s="61"/>
      <c r="K261" s="61"/>
      <c r="L261" s="61"/>
      <c r="M261" s="124"/>
      <c r="N261" s="124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53"/>
      <c r="AT261" s="53"/>
    </row>
    <row r="262">
      <c r="A262" s="138"/>
      <c r="B262" s="61"/>
      <c r="C262" s="61"/>
      <c r="D262" s="124"/>
      <c r="E262" s="61"/>
      <c r="F262" s="61"/>
      <c r="G262" s="61"/>
      <c r="H262" s="61"/>
      <c r="I262" s="61"/>
      <c r="J262" s="61"/>
      <c r="K262" s="61"/>
      <c r="L262" s="61"/>
      <c r="M262" s="124"/>
      <c r="N262" s="124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53"/>
      <c r="AT262" s="53"/>
    </row>
    <row r="263">
      <c r="A263" s="138"/>
      <c r="B263" s="61"/>
      <c r="C263" s="61"/>
      <c r="D263" s="124"/>
      <c r="E263" s="61"/>
      <c r="F263" s="61"/>
      <c r="G263" s="61"/>
      <c r="H263" s="61"/>
      <c r="I263" s="61"/>
      <c r="J263" s="61"/>
      <c r="K263" s="61"/>
      <c r="L263" s="61"/>
      <c r="M263" s="124"/>
      <c r="N263" s="124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53"/>
      <c r="AT263" s="53"/>
    </row>
    <row r="264">
      <c r="A264" s="138"/>
      <c r="B264" s="61"/>
      <c r="C264" s="61"/>
      <c r="D264" s="124"/>
      <c r="E264" s="61"/>
      <c r="F264" s="61"/>
      <c r="G264" s="61"/>
      <c r="H264" s="61"/>
      <c r="I264" s="61"/>
      <c r="J264" s="61"/>
      <c r="K264" s="61"/>
      <c r="L264" s="61"/>
      <c r="M264" s="124"/>
      <c r="N264" s="124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53"/>
      <c r="AT264" s="53"/>
    </row>
    <row r="265">
      <c r="A265" s="138"/>
      <c r="B265" s="61"/>
      <c r="C265" s="61"/>
      <c r="D265" s="124"/>
      <c r="E265" s="61"/>
      <c r="F265" s="61"/>
      <c r="G265" s="61"/>
      <c r="H265" s="61"/>
      <c r="I265" s="61"/>
      <c r="J265" s="61"/>
      <c r="K265" s="61"/>
      <c r="L265" s="61"/>
      <c r="M265" s="124"/>
      <c r="N265" s="124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53"/>
      <c r="AT265" s="53"/>
    </row>
    <row r="266">
      <c r="A266" s="138"/>
      <c r="B266" s="61"/>
      <c r="C266" s="61"/>
      <c r="D266" s="124"/>
      <c r="E266" s="61"/>
      <c r="F266" s="61"/>
      <c r="G266" s="61"/>
      <c r="H266" s="61"/>
      <c r="I266" s="61"/>
      <c r="J266" s="61"/>
      <c r="K266" s="61"/>
      <c r="L266" s="61"/>
      <c r="M266" s="124"/>
      <c r="N266" s="124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53"/>
      <c r="AT266" s="53"/>
    </row>
    <row r="267">
      <c r="A267" s="138"/>
      <c r="B267" s="61"/>
      <c r="C267" s="61"/>
      <c r="D267" s="124"/>
      <c r="E267" s="61"/>
      <c r="F267" s="61"/>
      <c r="G267" s="61"/>
      <c r="H267" s="61"/>
      <c r="I267" s="61"/>
      <c r="J267" s="61"/>
      <c r="K267" s="61"/>
      <c r="L267" s="61"/>
      <c r="M267" s="124"/>
      <c r="N267" s="124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53"/>
      <c r="AT267" s="53"/>
    </row>
    <row r="268">
      <c r="A268" s="138"/>
      <c r="B268" s="61"/>
      <c r="C268" s="61"/>
      <c r="D268" s="124"/>
      <c r="E268" s="61"/>
      <c r="F268" s="61"/>
      <c r="G268" s="61"/>
      <c r="H268" s="61"/>
      <c r="I268" s="61"/>
      <c r="J268" s="61"/>
      <c r="K268" s="61"/>
      <c r="L268" s="61"/>
      <c r="M268" s="124"/>
      <c r="N268" s="124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53"/>
      <c r="AT268" s="53"/>
    </row>
    <row r="269">
      <c r="A269" s="138"/>
      <c r="B269" s="61"/>
      <c r="C269" s="61"/>
      <c r="D269" s="124"/>
      <c r="E269" s="61"/>
      <c r="F269" s="61"/>
      <c r="G269" s="61"/>
      <c r="H269" s="61"/>
      <c r="I269" s="61"/>
      <c r="J269" s="61"/>
      <c r="K269" s="61"/>
      <c r="L269" s="61"/>
      <c r="M269" s="124"/>
      <c r="N269" s="124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53"/>
      <c r="AT269" s="53"/>
    </row>
    <row r="270">
      <c r="A270" s="138"/>
      <c r="B270" s="61"/>
      <c r="C270" s="61"/>
      <c r="D270" s="124"/>
      <c r="E270" s="61"/>
      <c r="F270" s="61"/>
      <c r="G270" s="61"/>
      <c r="H270" s="61"/>
      <c r="I270" s="61"/>
      <c r="J270" s="61"/>
      <c r="K270" s="61"/>
      <c r="L270" s="61"/>
      <c r="M270" s="124"/>
      <c r="N270" s="124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53"/>
      <c r="AT270" s="53"/>
    </row>
    <row r="271">
      <c r="A271" s="138"/>
      <c r="B271" s="61"/>
      <c r="C271" s="61"/>
      <c r="D271" s="124"/>
      <c r="E271" s="61"/>
      <c r="F271" s="61"/>
      <c r="G271" s="61"/>
      <c r="H271" s="61"/>
      <c r="I271" s="61"/>
      <c r="J271" s="61"/>
      <c r="K271" s="61"/>
      <c r="L271" s="61"/>
      <c r="M271" s="124"/>
      <c r="N271" s="124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53"/>
      <c r="AT271" s="53"/>
    </row>
    <row r="272">
      <c r="A272" s="138"/>
      <c r="B272" s="61"/>
      <c r="C272" s="61"/>
      <c r="D272" s="124"/>
      <c r="E272" s="61"/>
      <c r="F272" s="61"/>
      <c r="G272" s="61"/>
      <c r="H272" s="61"/>
      <c r="I272" s="61"/>
      <c r="J272" s="61"/>
      <c r="K272" s="61"/>
      <c r="L272" s="61"/>
      <c r="M272" s="124"/>
      <c r="N272" s="124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53"/>
      <c r="AT272" s="53"/>
    </row>
    <row r="273">
      <c r="A273" s="138"/>
      <c r="B273" s="61"/>
      <c r="C273" s="61"/>
      <c r="D273" s="124"/>
      <c r="E273" s="61"/>
      <c r="F273" s="61"/>
      <c r="G273" s="61"/>
      <c r="H273" s="61"/>
      <c r="I273" s="61"/>
      <c r="J273" s="61"/>
      <c r="K273" s="61"/>
      <c r="L273" s="61"/>
      <c r="M273" s="124"/>
      <c r="N273" s="124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53"/>
      <c r="AT273" s="53"/>
    </row>
    <row r="274">
      <c r="A274" s="138"/>
      <c r="B274" s="61"/>
      <c r="C274" s="61"/>
      <c r="D274" s="124"/>
      <c r="E274" s="61"/>
      <c r="F274" s="61"/>
      <c r="G274" s="61"/>
      <c r="H274" s="61"/>
      <c r="I274" s="61"/>
      <c r="J274" s="61"/>
      <c r="K274" s="61"/>
      <c r="L274" s="61"/>
      <c r="M274" s="124"/>
      <c r="N274" s="124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53"/>
      <c r="AT274" s="53"/>
    </row>
    <row r="275">
      <c r="A275" s="138"/>
      <c r="B275" s="61"/>
      <c r="C275" s="61"/>
      <c r="D275" s="124"/>
      <c r="E275" s="61"/>
      <c r="F275" s="61"/>
      <c r="G275" s="61"/>
      <c r="H275" s="61"/>
      <c r="I275" s="61"/>
      <c r="J275" s="61"/>
      <c r="K275" s="61"/>
      <c r="L275" s="61"/>
      <c r="M275" s="124"/>
      <c r="N275" s="124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53"/>
      <c r="AT275" s="53"/>
    </row>
    <row r="276">
      <c r="A276" s="138"/>
      <c r="B276" s="61"/>
      <c r="C276" s="61"/>
      <c r="D276" s="124"/>
      <c r="E276" s="61"/>
      <c r="F276" s="61"/>
      <c r="G276" s="61"/>
      <c r="H276" s="61"/>
      <c r="I276" s="61"/>
      <c r="J276" s="61"/>
      <c r="K276" s="61"/>
      <c r="L276" s="61"/>
      <c r="M276" s="124"/>
      <c r="N276" s="124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53"/>
      <c r="AT276" s="53"/>
    </row>
    <row r="277">
      <c r="A277" s="138"/>
      <c r="B277" s="61"/>
      <c r="C277" s="61"/>
      <c r="D277" s="124"/>
      <c r="E277" s="61"/>
      <c r="F277" s="61"/>
      <c r="G277" s="61"/>
      <c r="H277" s="61"/>
      <c r="I277" s="61"/>
      <c r="J277" s="61"/>
      <c r="K277" s="61"/>
      <c r="L277" s="61"/>
      <c r="M277" s="124"/>
      <c r="N277" s="124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53"/>
      <c r="AT277" s="53"/>
    </row>
    <row r="278">
      <c r="A278" s="138"/>
      <c r="B278" s="61"/>
      <c r="C278" s="61"/>
      <c r="D278" s="124"/>
      <c r="E278" s="61"/>
      <c r="F278" s="61"/>
      <c r="G278" s="61"/>
      <c r="H278" s="61"/>
      <c r="I278" s="61"/>
      <c r="J278" s="61"/>
      <c r="K278" s="61"/>
      <c r="L278" s="61"/>
      <c r="M278" s="124"/>
      <c r="N278" s="124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53"/>
      <c r="AT278" s="53"/>
    </row>
    <row r="279">
      <c r="A279" s="138"/>
      <c r="B279" s="61"/>
      <c r="C279" s="61"/>
      <c r="D279" s="124"/>
      <c r="E279" s="61"/>
      <c r="F279" s="61"/>
      <c r="G279" s="61"/>
      <c r="H279" s="61"/>
      <c r="I279" s="61"/>
      <c r="J279" s="61"/>
      <c r="K279" s="61"/>
      <c r="L279" s="61"/>
      <c r="M279" s="124"/>
      <c r="N279" s="124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53"/>
      <c r="AT279" s="53"/>
    </row>
    <row r="280">
      <c r="A280" s="138"/>
      <c r="B280" s="61"/>
      <c r="C280" s="61"/>
      <c r="D280" s="124"/>
      <c r="E280" s="61"/>
      <c r="F280" s="61"/>
      <c r="G280" s="61"/>
      <c r="H280" s="61"/>
      <c r="I280" s="61"/>
      <c r="J280" s="61"/>
      <c r="K280" s="61"/>
      <c r="L280" s="61"/>
      <c r="M280" s="124"/>
      <c r="N280" s="124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53"/>
      <c r="AT280" s="53"/>
    </row>
    <row r="281">
      <c r="A281" s="138"/>
      <c r="B281" s="61"/>
      <c r="C281" s="61"/>
      <c r="D281" s="124"/>
      <c r="E281" s="61"/>
      <c r="F281" s="61"/>
      <c r="G281" s="61"/>
      <c r="H281" s="61"/>
      <c r="I281" s="61"/>
      <c r="J281" s="61"/>
      <c r="K281" s="61"/>
      <c r="L281" s="61"/>
      <c r="M281" s="124"/>
      <c r="N281" s="124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53"/>
      <c r="AT281" s="53"/>
    </row>
    <row r="282">
      <c r="A282" s="138"/>
      <c r="B282" s="61"/>
      <c r="C282" s="61"/>
      <c r="D282" s="124"/>
      <c r="E282" s="61"/>
      <c r="F282" s="61"/>
      <c r="G282" s="61"/>
      <c r="H282" s="61"/>
      <c r="I282" s="61"/>
      <c r="J282" s="61"/>
      <c r="K282" s="61"/>
      <c r="L282" s="61"/>
      <c r="M282" s="124"/>
      <c r="N282" s="124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53"/>
      <c r="AT282" s="53"/>
    </row>
    <row r="283">
      <c r="A283" s="138"/>
      <c r="B283" s="61"/>
      <c r="C283" s="61"/>
      <c r="D283" s="124"/>
      <c r="E283" s="61"/>
      <c r="F283" s="61"/>
      <c r="G283" s="61"/>
      <c r="H283" s="61"/>
      <c r="I283" s="61"/>
      <c r="J283" s="61"/>
      <c r="K283" s="61"/>
      <c r="L283" s="61"/>
      <c r="M283" s="124"/>
      <c r="N283" s="124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53"/>
      <c r="AT283" s="53"/>
    </row>
    <row r="284">
      <c r="A284" s="138"/>
      <c r="B284" s="61"/>
      <c r="C284" s="61"/>
      <c r="D284" s="124"/>
      <c r="E284" s="61"/>
      <c r="F284" s="61"/>
      <c r="G284" s="61"/>
      <c r="H284" s="61"/>
      <c r="I284" s="61"/>
      <c r="J284" s="61"/>
      <c r="K284" s="61"/>
      <c r="L284" s="61"/>
      <c r="M284" s="124"/>
      <c r="N284" s="124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53"/>
      <c r="AT284" s="53"/>
    </row>
    <row r="285">
      <c r="A285" s="138"/>
      <c r="B285" s="61"/>
      <c r="C285" s="61"/>
      <c r="D285" s="124"/>
      <c r="E285" s="61"/>
      <c r="F285" s="61"/>
      <c r="G285" s="61"/>
      <c r="H285" s="61"/>
      <c r="I285" s="61"/>
      <c r="J285" s="61"/>
      <c r="K285" s="61"/>
      <c r="L285" s="61"/>
      <c r="M285" s="124"/>
      <c r="N285" s="124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53"/>
      <c r="AT285" s="53"/>
    </row>
    <row r="286">
      <c r="A286" s="138"/>
      <c r="B286" s="61"/>
      <c r="C286" s="61"/>
      <c r="D286" s="124"/>
      <c r="E286" s="61"/>
      <c r="F286" s="61"/>
      <c r="G286" s="61"/>
      <c r="H286" s="61"/>
      <c r="I286" s="61"/>
      <c r="J286" s="61"/>
      <c r="K286" s="61"/>
      <c r="L286" s="61"/>
      <c r="M286" s="124"/>
      <c r="N286" s="124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53"/>
      <c r="AT286" s="53"/>
    </row>
    <row r="287">
      <c r="A287" s="138"/>
      <c r="B287" s="61"/>
      <c r="C287" s="61"/>
      <c r="D287" s="124"/>
      <c r="E287" s="61"/>
      <c r="F287" s="61"/>
      <c r="G287" s="61"/>
      <c r="H287" s="61"/>
      <c r="I287" s="61"/>
      <c r="J287" s="61"/>
      <c r="K287" s="61"/>
      <c r="L287" s="61"/>
      <c r="M287" s="124"/>
      <c r="N287" s="124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53"/>
      <c r="AT287" s="53"/>
    </row>
    <row r="288">
      <c r="A288" s="138"/>
      <c r="B288" s="61"/>
      <c r="C288" s="61"/>
      <c r="D288" s="124"/>
      <c r="E288" s="61"/>
      <c r="F288" s="61"/>
      <c r="G288" s="61"/>
      <c r="H288" s="61"/>
      <c r="I288" s="61"/>
      <c r="J288" s="61"/>
      <c r="K288" s="61"/>
      <c r="L288" s="61"/>
      <c r="M288" s="124"/>
      <c r="N288" s="124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53"/>
      <c r="AT288" s="53"/>
    </row>
    <row r="289">
      <c r="A289" s="138"/>
      <c r="B289" s="61"/>
      <c r="C289" s="61"/>
      <c r="D289" s="124"/>
      <c r="E289" s="61"/>
      <c r="F289" s="61"/>
      <c r="G289" s="61"/>
      <c r="H289" s="61"/>
      <c r="I289" s="61"/>
      <c r="J289" s="61"/>
      <c r="K289" s="61"/>
      <c r="L289" s="61"/>
      <c r="M289" s="124"/>
      <c r="N289" s="124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53"/>
      <c r="AT289" s="53"/>
    </row>
    <row r="290">
      <c r="A290" s="138"/>
      <c r="B290" s="61"/>
      <c r="C290" s="61"/>
      <c r="D290" s="124"/>
      <c r="E290" s="61"/>
      <c r="F290" s="61"/>
      <c r="G290" s="61"/>
      <c r="H290" s="61"/>
      <c r="I290" s="61"/>
      <c r="J290" s="61"/>
      <c r="K290" s="61"/>
      <c r="L290" s="61"/>
      <c r="M290" s="124"/>
      <c r="N290" s="124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53"/>
      <c r="AT290" s="53"/>
    </row>
    <row r="291">
      <c r="A291" s="138"/>
      <c r="B291" s="61"/>
      <c r="C291" s="61"/>
      <c r="D291" s="124"/>
      <c r="E291" s="61"/>
      <c r="F291" s="61"/>
      <c r="G291" s="61"/>
      <c r="H291" s="61"/>
      <c r="I291" s="61"/>
      <c r="J291" s="61"/>
      <c r="K291" s="61"/>
      <c r="L291" s="61"/>
      <c r="M291" s="124"/>
      <c r="N291" s="124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53"/>
      <c r="AT291" s="53"/>
    </row>
    <row r="292">
      <c r="A292" s="138"/>
      <c r="B292" s="61"/>
      <c r="C292" s="61"/>
      <c r="D292" s="124"/>
      <c r="E292" s="61"/>
      <c r="F292" s="61"/>
      <c r="G292" s="61"/>
      <c r="H292" s="61"/>
      <c r="I292" s="61"/>
      <c r="J292" s="61"/>
      <c r="K292" s="61"/>
      <c r="L292" s="61"/>
      <c r="M292" s="124"/>
      <c r="N292" s="124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53"/>
      <c r="AT292" s="53"/>
    </row>
    <row r="293">
      <c r="A293" s="138"/>
      <c r="B293" s="61"/>
      <c r="C293" s="61"/>
      <c r="D293" s="124"/>
      <c r="E293" s="61"/>
      <c r="F293" s="61"/>
      <c r="G293" s="61"/>
      <c r="H293" s="61"/>
      <c r="I293" s="61"/>
      <c r="J293" s="61"/>
      <c r="K293" s="61"/>
      <c r="L293" s="61"/>
      <c r="M293" s="124"/>
      <c r="N293" s="124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53"/>
      <c r="AT293" s="53"/>
    </row>
    <row r="294">
      <c r="A294" s="138"/>
      <c r="B294" s="61"/>
      <c r="C294" s="61"/>
      <c r="D294" s="124"/>
      <c r="E294" s="61"/>
      <c r="F294" s="61"/>
      <c r="G294" s="61"/>
      <c r="H294" s="61"/>
      <c r="I294" s="61"/>
      <c r="J294" s="61"/>
      <c r="K294" s="61"/>
      <c r="L294" s="61"/>
      <c r="M294" s="124"/>
      <c r="N294" s="124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53"/>
      <c r="AT294" s="53"/>
    </row>
    <row r="295">
      <c r="A295" s="138"/>
      <c r="B295" s="61"/>
      <c r="C295" s="61"/>
      <c r="D295" s="124"/>
      <c r="E295" s="61"/>
      <c r="F295" s="61"/>
      <c r="G295" s="61"/>
      <c r="H295" s="61"/>
      <c r="I295" s="61"/>
      <c r="J295" s="61"/>
      <c r="K295" s="61"/>
      <c r="L295" s="61"/>
      <c r="M295" s="124"/>
      <c r="N295" s="124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53"/>
      <c r="AT295" s="53"/>
    </row>
    <row r="296">
      <c r="A296" s="138"/>
      <c r="B296" s="61"/>
      <c r="C296" s="61"/>
      <c r="D296" s="124"/>
      <c r="E296" s="61"/>
      <c r="F296" s="61"/>
      <c r="G296" s="61"/>
      <c r="H296" s="61"/>
      <c r="I296" s="61"/>
      <c r="J296" s="61"/>
      <c r="K296" s="61"/>
      <c r="L296" s="61"/>
      <c r="M296" s="124"/>
      <c r="N296" s="124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53"/>
      <c r="AT296" s="53"/>
    </row>
    <row r="297">
      <c r="A297" s="138"/>
      <c r="B297" s="61"/>
      <c r="C297" s="61"/>
      <c r="D297" s="124"/>
      <c r="E297" s="61"/>
      <c r="F297" s="61"/>
      <c r="G297" s="61"/>
      <c r="H297" s="61"/>
      <c r="I297" s="61"/>
      <c r="J297" s="61"/>
      <c r="K297" s="61"/>
      <c r="L297" s="61"/>
      <c r="M297" s="124"/>
      <c r="N297" s="124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53"/>
      <c r="AT297" s="53"/>
    </row>
    <row r="298">
      <c r="A298" s="138"/>
      <c r="B298" s="61"/>
      <c r="C298" s="61"/>
      <c r="D298" s="124"/>
      <c r="E298" s="61"/>
      <c r="F298" s="61"/>
      <c r="G298" s="61"/>
      <c r="H298" s="61"/>
      <c r="I298" s="61"/>
      <c r="J298" s="61"/>
      <c r="K298" s="61"/>
      <c r="L298" s="61"/>
      <c r="M298" s="124"/>
      <c r="N298" s="124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53"/>
      <c r="AT298" s="53"/>
    </row>
    <row r="299">
      <c r="A299" s="138"/>
      <c r="B299" s="61"/>
      <c r="C299" s="61"/>
      <c r="D299" s="124"/>
      <c r="E299" s="61"/>
      <c r="F299" s="61"/>
      <c r="G299" s="61"/>
      <c r="H299" s="61"/>
      <c r="I299" s="61"/>
      <c r="J299" s="61"/>
      <c r="K299" s="61"/>
      <c r="L299" s="61"/>
      <c r="M299" s="124"/>
      <c r="N299" s="124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53"/>
      <c r="AT299" s="53"/>
    </row>
    <row r="300">
      <c r="A300" s="138"/>
      <c r="B300" s="61"/>
      <c r="C300" s="61"/>
      <c r="D300" s="124"/>
      <c r="E300" s="61"/>
      <c r="F300" s="61"/>
      <c r="G300" s="61"/>
      <c r="H300" s="61"/>
      <c r="I300" s="61"/>
      <c r="J300" s="61"/>
      <c r="K300" s="61"/>
      <c r="L300" s="61"/>
      <c r="M300" s="124"/>
      <c r="N300" s="124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53"/>
      <c r="AT300" s="53"/>
    </row>
    <row r="301">
      <c r="A301" s="138"/>
      <c r="B301" s="61"/>
      <c r="C301" s="61"/>
      <c r="D301" s="124"/>
      <c r="E301" s="61"/>
      <c r="F301" s="61"/>
      <c r="G301" s="61"/>
      <c r="H301" s="61"/>
      <c r="I301" s="61"/>
      <c r="J301" s="61"/>
      <c r="K301" s="61"/>
      <c r="L301" s="61"/>
      <c r="M301" s="124"/>
      <c r="N301" s="124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53"/>
      <c r="AT301" s="53"/>
    </row>
    <row r="302">
      <c r="A302" s="138"/>
      <c r="B302" s="61"/>
      <c r="C302" s="61"/>
      <c r="D302" s="124"/>
      <c r="E302" s="61"/>
      <c r="F302" s="61"/>
      <c r="G302" s="61"/>
      <c r="H302" s="61"/>
      <c r="I302" s="61"/>
      <c r="J302" s="61"/>
      <c r="K302" s="61"/>
      <c r="L302" s="61"/>
      <c r="M302" s="124"/>
      <c r="N302" s="124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53"/>
      <c r="AT302" s="53"/>
    </row>
    <row r="303">
      <c r="A303" s="138"/>
      <c r="B303" s="61"/>
      <c r="C303" s="61"/>
      <c r="D303" s="124"/>
      <c r="E303" s="61"/>
      <c r="F303" s="61"/>
      <c r="G303" s="61"/>
      <c r="H303" s="61"/>
      <c r="I303" s="61"/>
      <c r="J303" s="61"/>
      <c r="K303" s="61"/>
      <c r="L303" s="61"/>
      <c r="M303" s="124"/>
      <c r="N303" s="124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53"/>
      <c r="AT303" s="53"/>
    </row>
    <row r="304">
      <c r="A304" s="138"/>
      <c r="B304" s="61"/>
      <c r="C304" s="61"/>
      <c r="D304" s="124"/>
      <c r="E304" s="61"/>
      <c r="F304" s="61"/>
      <c r="G304" s="61"/>
      <c r="H304" s="61"/>
      <c r="I304" s="61"/>
      <c r="J304" s="61"/>
      <c r="K304" s="61"/>
      <c r="L304" s="61"/>
      <c r="M304" s="124"/>
      <c r="N304" s="124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53"/>
      <c r="AT304" s="53"/>
    </row>
    <row r="305">
      <c r="A305" s="138"/>
      <c r="B305" s="61"/>
      <c r="C305" s="61"/>
      <c r="D305" s="124"/>
      <c r="E305" s="61"/>
      <c r="F305" s="61"/>
      <c r="G305" s="61"/>
      <c r="H305" s="61"/>
      <c r="I305" s="61"/>
      <c r="J305" s="61"/>
      <c r="K305" s="61"/>
      <c r="L305" s="61"/>
      <c r="M305" s="124"/>
      <c r="N305" s="124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53"/>
      <c r="AT305" s="53"/>
    </row>
    <row r="306">
      <c r="A306" s="138"/>
      <c r="B306" s="61"/>
      <c r="C306" s="61"/>
      <c r="D306" s="124"/>
      <c r="E306" s="61"/>
      <c r="F306" s="61"/>
      <c r="G306" s="61"/>
      <c r="H306" s="61"/>
      <c r="I306" s="61"/>
      <c r="J306" s="61"/>
      <c r="K306" s="61"/>
      <c r="L306" s="61"/>
      <c r="M306" s="124"/>
      <c r="N306" s="124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53"/>
      <c r="AT306" s="53"/>
    </row>
    <row r="307">
      <c r="A307" s="138"/>
      <c r="B307" s="61"/>
      <c r="C307" s="61"/>
      <c r="D307" s="124"/>
      <c r="E307" s="61"/>
      <c r="F307" s="61"/>
      <c r="G307" s="61"/>
      <c r="H307" s="61"/>
      <c r="I307" s="61"/>
      <c r="J307" s="61"/>
      <c r="K307" s="61"/>
      <c r="L307" s="61"/>
      <c r="M307" s="124"/>
      <c r="N307" s="124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53"/>
      <c r="AT307" s="53"/>
    </row>
    <row r="308">
      <c r="A308" s="138"/>
      <c r="B308" s="61"/>
      <c r="C308" s="61"/>
      <c r="D308" s="124"/>
      <c r="E308" s="61"/>
      <c r="F308" s="61"/>
      <c r="G308" s="61"/>
      <c r="H308" s="61"/>
      <c r="I308" s="61"/>
      <c r="J308" s="61"/>
      <c r="K308" s="61"/>
      <c r="L308" s="61"/>
      <c r="M308" s="124"/>
      <c r="N308" s="124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53"/>
      <c r="AT308" s="53"/>
    </row>
    <row r="309">
      <c r="A309" s="138"/>
      <c r="B309" s="61"/>
      <c r="C309" s="61"/>
      <c r="D309" s="124"/>
      <c r="E309" s="61"/>
      <c r="F309" s="61"/>
      <c r="G309" s="61"/>
      <c r="H309" s="61"/>
      <c r="I309" s="61"/>
      <c r="J309" s="61"/>
      <c r="K309" s="61"/>
      <c r="L309" s="61"/>
      <c r="M309" s="124"/>
      <c r="N309" s="124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53"/>
      <c r="AT309" s="53"/>
    </row>
    <row r="310">
      <c r="A310" s="138"/>
      <c r="B310" s="61"/>
      <c r="C310" s="61"/>
      <c r="D310" s="124"/>
      <c r="E310" s="61"/>
      <c r="F310" s="61"/>
      <c r="G310" s="61"/>
      <c r="H310" s="61"/>
      <c r="I310" s="61"/>
      <c r="J310" s="61"/>
      <c r="K310" s="61"/>
      <c r="L310" s="61"/>
      <c r="M310" s="124"/>
      <c r="N310" s="124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53"/>
      <c r="AT310" s="53"/>
    </row>
    <row r="311">
      <c r="A311" s="138"/>
      <c r="B311" s="61"/>
      <c r="C311" s="61"/>
      <c r="D311" s="124"/>
      <c r="E311" s="61"/>
      <c r="F311" s="61"/>
      <c r="G311" s="61"/>
      <c r="H311" s="61"/>
      <c r="I311" s="61"/>
      <c r="J311" s="61"/>
      <c r="K311" s="61"/>
      <c r="L311" s="61"/>
      <c r="M311" s="124"/>
      <c r="N311" s="124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53"/>
      <c r="AT311" s="53"/>
    </row>
    <row r="312">
      <c r="A312" s="138"/>
      <c r="B312" s="61"/>
      <c r="C312" s="61"/>
      <c r="D312" s="124"/>
      <c r="E312" s="61"/>
      <c r="F312" s="61"/>
      <c r="G312" s="61"/>
      <c r="H312" s="61"/>
      <c r="I312" s="61"/>
      <c r="J312" s="61"/>
      <c r="K312" s="61"/>
      <c r="L312" s="61"/>
      <c r="M312" s="124"/>
      <c r="N312" s="124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53"/>
      <c r="AT312" s="53"/>
    </row>
    <row r="313">
      <c r="A313" s="138"/>
      <c r="B313" s="61"/>
      <c r="C313" s="61"/>
      <c r="D313" s="124"/>
      <c r="E313" s="61"/>
      <c r="F313" s="61"/>
      <c r="G313" s="61"/>
      <c r="H313" s="61"/>
      <c r="I313" s="61"/>
      <c r="J313" s="61"/>
      <c r="K313" s="61"/>
      <c r="L313" s="61"/>
      <c r="M313" s="124"/>
      <c r="N313" s="124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53"/>
      <c r="AT313" s="53"/>
    </row>
    <row r="314">
      <c r="A314" s="138"/>
      <c r="B314" s="61"/>
      <c r="C314" s="61"/>
      <c r="D314" s="124"/>
      <c r="E314" s="61"/>
      <c r="F314" s="61"/>
      <c r="G314" s="61"/>
      <c r="H314" s="61"/>
      <c r="I314" s="61"/>
      <c r="J314" s="61"/>
      <c r="K314" s="61"/>
      <c r="L314" s="61"/>
      <c r="M314" s="124"/>
      <c r="N314" s="124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53"/>
      <c r="AT314" s="53"/>
    </row>
    <row r="315">
      <c r="A315" s="138"/>
      <c r="B315" s="61"/>
      <c r="C315" s="61"/>
      <c r="D315" s="124"/>
      <c r="E315" s="61"/>
      <c r="F315" s="61"/>
      <c r="G315" s="61"/>
      <c r="H315" s="61"/>
      <c r="I315" s="61"/>
      <c r="J315" s="61"/>
      <c r="K315" s="61"/>
      <c r="L315" s="61"/>
      <c r="M315" s="124"/>
      <c r="N315" s="124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53"/>
      <c r="AT315" s="53"/>
    </row>
    <row r="316">
      <c r="A316" s="138"/>
      <c r="B316" s="61"/>
      <c r="C316" s="61"/>
      <c r="D316" s="124"/>
      <c r="E316" s="61"/>
      <c r="F316" s="61"/>
      <c r="G316" s="61"/>
      <c r="H316" s="61"/>
      <c r="I316" s="61"/>
      <c r="J316" s="61"/>
      <c r="K316" s="61"/>
      <c r="L316" s="61"/>
      <c r="M316" s="124"/>
      <c r="N316" s="124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53"/>
      <c r="AT316" s="53"/>
    </row>
    <row r="317">
      <c r="A317" s="138"/>
      <c r="B317" s="61"/>
      <c r="C317" s="61"/>
      <c r="D317" s="124"/>
      <c r="E317" s="61"/>
      <c r="F317" s="61"/>
      <c r="G317" s="61"/>
      <c r="H317" s="61"/>
      <c r="I317" s="61"/>
      <c r="J317" s="61"/>
      <c r="K317" s="61"/>
      <c r="L317" s="61"/>
      <c r="M317" s="124"/>
      <c r="N317" s="124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53"/>
      <c r="AT317" s="53"/>
    </row>
    <row r="318">
      <c r="A318" s="138"/>
      <c r="B318" s="61"/>
      <c r="C318" s="61"/>
      <c r="D318" s="124"/>
      <c r="E318" s="61"/>
      <c r="F318" s="61"/>
      <c r="G318" s="61"/>
      <c r="H318" s="61"/>
      <c r="I318" s="61"/>
      <c r="J318" s="61"/>
      <c r="K318" s="61"/>
      <c r="L318" s="61"/>
      <c r="M318" s="124"/>
      <c r="N318" s="124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53"/>
      <c r="AT318" s="53"/>
    </row>
    <row r="319">
      <c r="A319" s="138"/>
      <c r="B319" s="61"/>
      <c r="C319" s="61"/>
      <c r="D319" s="124"/>
      <c r="E319" s="61"/>
      <c r="F319" s="61"/>
      <c r="G319" s="61"/>
      <c r="H319" s="61"/>
      <c r="I319" s="61"/>
      <c r="J319" s="61"/>
      <c r="K319" s="61"/>
      <c r="L319" s="61"/>
      <c r="M319" s="124"/>
      <c r="N319" s="124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53"/>
      <c r="AT319" s="53"/>
    </row>
    <row r="320">
      <c r="A320" s="138"/>
      <c r="B320" s="61"/>
      <c r="C320" s="61"/>
      <c r="D320" s="124"/>
      <c r="E320" s="61"/>
      <c r="F320" s="61"/>
      <c r="G320" s="61"/>
      <c r="H320" s="61"/>
      <c r="I320" s="61"/>
      <c r="J320" s="61"/>
      <c r="K320" s="61"/>
      <c r="L320" s="61"/>
      <c r="M320" s="124"/>
      <c r="N320" s="124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53"/>
      <c r="AT320" s="53"/>
    </row>
    <row r="321">
      <c r="A321" s="138"/>
      <c r="B321" s="61"/>
      <c r="C321" s="61"/>
      <c r="D321" s="124"/>
      <c r="E321" s="61"/>
      <c r="F321" s="61"/>
      <c r="G321" s="61"/>
      <c r="H321" s="61"/>
      <c r="I321" s="61"/>
      <c r="J321" s="61"/>
      <c r="K321" s="61"/>
      <c r="L321" s="61"/>
      <c r="M321" s="124"/>
      <c r="N321" s="124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53"/>
      <c r="AT321" s="53"/>
    </row>
    <row r="322">
      <c r="A322" s="138"/>
      <c r="B322" s="61"/>
      <c r="C322" s="61"/>
      <c r="D322" s="124"/>
      <c r="E322" s="61"/>
      <c r="F322" s="61"/>
      <c r="G322" s="61"/>
      <c r="H322" s="61"/>
      <c r="I322" s="61"/>
      <c r="J322" s="61"/>
      <c r="K322" s="61"/>
      <c r="L322" s="61"/>
      <c r="M322" s="124"/>
      <c r="N322" s="124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53"/>
      <c r="AT322" s="53"/>
    </row>
    <row r="323">
      <c r="A323" s="138"/>
      <c r="B323" s="61"/>
      <c r="C323" s="61"/>
      <c r="D323" s="124"/>
      <c r="E323" s="61"/>
      <c r="F323" s="61"/>
      <c r="G323" s="61"/>
      <c r="H323" s="61"/>
      <c r="I323" s="61"/>
      <c r="J323" s="61"/>
      <c r="K323" s="61"/>
      <c r="L323" s="61"/>
      <c r="M323" s="124"/>
      <c r="N323" s="124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53"/>
      <c r="AT323" s="53"/>
    </row>
    <row r="324">
      <c r="A324" s="138"/>
      <c r="B324" s="61"/>
      <c r="C324" s="61"/>
      <c r="D324" s="124"/>
      <c r="E324" s="61"/>
      <c r="F324" s="61"/>
      <c r="G324" s="61"/>
      <c r="H324" s="61"/>
      <c r="I324" s="61"/>
      <c r="J324" s="61"/>
      <c r="K324" s="61"/>
      <c r="L324" s="61"/>
      <c r="M324" s="124"/>
      <c r="N324" s="124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53"/>
      <c r="AT324" s="53"/>
    </row>
    <row r="325">
      <c r="A325" s="138"/>
      <c r="B325" s="61"/>
      <c r="C325" s="61"/>
      <c r="D325" s="124"/>
      <c r="E325" s="61"/>
      <c r="F325" s="61"/>
      <c r="G325" s="61"/>
      <c r="H325" s="61"/>
      <c r="I325" s="61"/>
      <c r="J325" s="61"/>
      <c r="K325" s="61"/>
      <c r="L325" s="61"/>
      <c r="M325" s="124"/>
      <c r="N325" s="124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53"/>
      <c r="AT325" s="53"/>
    </row>
    <row r="326">
      <c r="A326" s="138"/>
      <c r="B326" s="61"/>
      <c r="C326" s="61"/>
      <c r="D326" s="124"/>
      <c r="E326" s="61"/>
      <c r="F326" s="61"/>
      <c r="G326" s="61"/>
      <c r="H326" s="61"/>
      <c r="I326" s="61"/>
      <c r="J326" s="61"/>
      <c r="K326" s="61"/>
      <c r="L326" s="61"/>
      <c r="M326" s="124"/>
      <c r="N326" s="124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53"/>
      <c r="AT326" s="53"/>
    </row>
    <row r="327">
      <c r="A327" s="138"/>
      <c r="B327" s="61"/>
      <c r="C327" s="61"/>
      <c r="D327" s="124"/>
      <c r="E327" s="61"/>
      <c r="F327" s="61"/>
      <c r="G327" s="61"/>
      <c r="H327" s="61"/>
      <c r="I327" s="61"/>
      <c r="J327" s="61"/>
      <c r="K327" s="61"/>
      <c r="L327" s="61"/>
      <c r="M327" s="124"/>
      <c r="N327" s="124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53"/>
      <c r="AT327" s="53"/>
    </row>
    <row r="328">
      <c r="A328" s="138"/>
      <c r="B328" s="61"/>
      <c r="C328" s="61"/>
      <c r="D328" s="124"/>
      <c r="E328" s="61"/>
      <c r="F328" s="61"/>
      <c r="G328" s="61"/>
      <c r="H328" s="61"/>
      <c r="I328" s="61"/>
      <c r="J328" s="61"/>
      <c r="K328" s="61"/>
      <c r="L328" s="61"/>
      <c r="M328" s="124"/>
      <c r="N328" s="124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53"/>
      <c r="AT328" s="53"/>
    </row>
    <row r="329">
      <c r="A329" s="138"/>
      <c r="B329" s="61"/>
      <c r="C329" s="61"/>
      <c r="D329" s="124"/>
      <c r="E329" s="61"/>
      <c r="F329" s="61"/>
      <c r="G329" s="61"/>
      <c r="H329" s="61"/>
      <c r="I329" s="61"/>
      <c r="J329" s="61"/>
      <c r="K329" s="61"/>
      <c r="L329" s="61"/>
      <c r="M329" s="124"/>
      <c r="N329" s="124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53"/>
      <c r="AT329" s="53"/>
    </row>
    <row r="330">
      <c r="A330" s="138"/>
      <c r="B330" s="61"/>
      <c r="C330" s="61"/>
      <c r="D330" s="124"/>
      <c r="E330" s="61"/>
      <c r="F330" s="61"/>
      <c r="G330" s="61"/>
      <c r="H330" s="61"/>
      <c r="I330" s="61"/>
      <c r="J330" s="61"/>
      <c r="K330" s="61"/>
      <c r="L330" s="61"/>
      <c r="M330" s="124"/>
      <c r="N330" s="124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53"/>
      <c r="AT330" s="53"/>
    </row>
    <row r="331">
      <c r="A331" s="138"/>
      <c r="B331" s="61"/>
      <c r="C331" s="61"/>
      <c r="D331" s="124"/>
      <c r="E331" s="61"/>
      <c r="F331" s="61"/>
      <c r="G331" s="61"/>
      <c r="H331" s="61"/>
      <c r="I331" s="61"/>
      <c r="J331" s="61"/>
      <c r="K331" s="61"/>
      <c r="L331" s="61"/>
      <c r="M331" s="124"/>
      <c r="N331" s="124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53"/>
      <c r="AT331" s="53"/>
    </row>
    <row r="332">
      <c r="A332" s="138"/>
      <c r="B332" s="61"/>
      <c r="C332" s="61"/>
      <c r="D332" s="124"/>
      <c r="E332" s="61"/>
      <c r="F332" s="61"/>
      <c r="G332" s="61"/>
      <c r="H332" s="61"/>
      <c r="I332" s="61"/>
      <c r="J332" s="61"/>
      <c r="K332" s="61"/>
      <c r="L332" s="61"/>
      <c r="M332" s="124"/>
      <c r="N332" s="124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53"/>
      <c r="AT332" s="53"/>
    </row>
    <row r="333">
      <c r="A333" s="138"/>
      <c r="B333" s="61"/>
      <c r="C333" s="61"/>
      <c r="D333" s="124"/>
      <c r="E333" s="61"/>
      <c r="F333" s="61"/>
      <c r="G333" s="61"/>
      <c r="H333" s="61"/>
      <c r="I333" s="61"/>
      <c r="J333" s="61"/>
      <c r="K333" s="61"/>
      <c r="L333" s="61"/>
      <c r="M333" s="124"/>
      <c r="N333" s="124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53"/>
      <c r="AT333" s="53"/>
    </row>
    <row r="334">
      <c r="A334" s="138"/>
      <c r="B334" s="61"/>
      <c r="C334" s="61"/>
      <c r="D334" s="124"/>
      <c r="E334" s="61"/>
      <c r="F334" s="61"/>
      <c r="G334" s="61"/>
      <c r="H334" s="61"/>
      <c r="I334" s="61"/>
      <c r="J334" s="61"/>
      <c r="K334" s="61"/>
      <c r="L334" s="61"/>
      <c r="M334" s="124"/>
      <c r="N334" s="124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53"/>
      <c r="AT334" s="53"/>
    </row>
    <row r="335">
      <c r="A335" s="138"/>
      <c r="B335" s="61"/>
      <c r="C335" s="61"/>
      <c r="D335" s="124"/>
      <c r="E335" s="61"/>
      <c r="F335" s="61"/>
      <c r="G335" s="61"/>
      <c r="H335" s="61"/>
      <c r="I335" s="61"/>
      <c r="J335" s="61"/>
      <c r="K335" s="61"/>
      <c r="L335" s="61"/>
      <c r="M335" s="124"/>
      <c r="N335" s="124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53"/>
      <c r="AT335" s="53"/>
    </row>
    <row r="336">
      <c r="A336" s="138"/>
      <c r="B336" s="61"/>
      <c r="C336" s="61"/>
      <c r="D336" s="124"/>
      <c r="E336" s="61"/>
      <c r="F336" s="61"/>
      <c r="G336" s="61"/>
      <c r="H336" s="61"/>
      <c r="I336" s="61"/>
      <c r="J336" s="61"/>
      <c r="K336" s="61"/>
      <c r="L336" s="61"/>
      <c r="M336" s="124"/>
      <c r="N336" s="124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53"/>
      <c r="AT336" s="53"/>
    </row>
    <row r="337">
      <c r="A337" s="138"/>
      <c r="B337" s="61"/>
      <c r="C337" s="61"/>
      <c r="D337" s="124"/>
      <c r="E337" s="61"/>
      <c r="F337" s="61"/>
      <c r="G337" s="61"/>
      <c r="H337" s="61"/>
      <c r="I337" s="61"/>
      <c r="J337" s="61"/>
      <c r="K337" s="61"/>
      <c r="L337" s="61"/>
      <c r="M337" s="124"/>
      <c r="N337" s="124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53"/>
      <c r="AT337" s="53"/>
    </row>
    <row r="338">
      <c r="A338" s="138"/>
      <c r="B338" s="61"/>
      <c r="C338" s="61"/>
      <c r="D338" s="124"/>
      <c r="E338" s="61"/>
      <c r="F338" s="61"/>
      <c r="G338" s="61"/>
      <c r="H338" s="61"/>
      <c r="I338" s="61"/>
      <c r="J338" s="61"/>
      <c r="K338" s="61"/>
      <c r="L338" s="61"/>
      <c r="M338" s="124"/>
      <c r="N338" s="124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53"/>
      <c r="AT338" s="53"/>
    </row>
    <row r="339">
      <c r="A339" s="138"/>
      <c r="B339" s="61"/>
      <c r="C339" s="61"/>
      <c r="D339" s="124"/>
      <c r="E339" s="61"/>
      <c r="F339" s="61"/>
      <c r="G339" s="61"/>
      <c r="H339" s="61"/>
      <c r="I339" s="61"/>
      <c r="J339" s="61"/>
      <c r="K339" s="61"/>
      <c r="L339" s="61"/>
      <c r="M339" s="124"/>
      <c r="N339" s="124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53"/>
      <c r="AT339" s="53"/>
    </row>
    <row r="340">
      <c r="A340" s="138"/>
      <c r="B340" s="61"/>
      <c r="C340" s="61"/>
      <c r="D340" s="124"/>
      <c r="E340" s="61"/>
      <c r="F340" s="61"/>
      <c r="G340" s="61"/>
      <c r="H340" s="61"/>
      <c r="I340" s="61"/>
      <c r="J340" s="61"/>
      <c r="K340" s="61"/>
      <c r="L340" s="61"/>
      <c r="M340" s="124"/>
      <c r="N340" s="124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53"/>
      <c r="AT340" s="53"/>
    </row>
    <row r="341">
      <c r="A341" s="138"/>
      <c r="B341" s="61"/>
      <c r="C341" s="61"/>
      <c r="D341" s="124"/>
      <c r="E341" s="61"/>
      <c r="F341" s="61"/>
      <c r="G341" s="61"/>
      <c r="H341" s="61"/>
      <c r="I341" s="61"/>
      <c r="J341" s="61"/>
      <c r="K341" s="61"/>
      <c r="L341" s="61"/>
      <c r="M341" s="124"/>
      <c r="N341" s="124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53"/>
      <c r="AT341" s="53"/>
    </row>
    <row r="342">
      <c r="A342" s="138"/>
      <c r="B342" s="61"/>
      <c r="C342" s="61"/>
      <c r="D342" s="124"/>
      <c r="E342" s="61"/>
      <c r="F342" s="61"/>
      <c r="G342" s="61"/>
      <c r="H342" s="61"/>
      <c r="I342" s="61"/>
      <c r="J342" s="61"/>
      <c r="K342" s="61"/>
      <c r="L342" s="61"/>
      <c r="M342" s="124"/>
      <c r="N342" s="124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53"/>
      <c r="AT342" s="53"/>
    </row>
    <row r="343">
      <c r="A343" s="138"/>
      <c r="B343" s="61"/>
      <c r="C343" s="61"/>
      <c r="D343" s="124"/>
      <c r="E343" s="61"/>
      <c r="F343" s="61"/>
      <c r="G343" s="61"/>
      <c r="H343" s="61"/>
      <c r="I343" s="61"/>
      <c r="J343" s="61"/>
      <c r="K343" s="61"/>
      <c r="L343" s="61"/>
      <c r="M343" s="124"/>
      <c r="N343" s="124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53"/>
      <c r="AT343" s="53"/>
    </row>
    <row r="344">
      <c r="A344" s="138"/>
      <c r="B344" s="61"/>
      <c r="C344" s="61"/>
      <c r="D344" s="124"/>
      <c r="E344" s="61"/>
      <c r="F344" s="61"/>
      <c r="G344" s="61"/>
      <c r="H344" s="61"/>
      <c r="I344" s="61"/>
      <c r="J344" s="61"/>
      <c r="K344" s="61"/>
      <c r="L344" s="61"/>
      <c r="M344" s="124"/>
      <c r="N344" s="124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53"/>
      <c r="AT344" s="53"/>
    </row>
    <row r="345">
      <c r="A345" s="138"/>
      <c r="B345" s="61"/>
      <c r="C345" s="61"/>
      <c r="D345" s="124"/>
      <c r="E345" s="61"/>
      <c r="F345" s="61"/>
      <c r="G345" s="61"/>
      <c r="H345" s="61"/>
      <c r="I345" s="61"/>
      <c r="J345" s="61"/>
      <c r="K345" s="61"/>
      <c r="L345" s="61"/>
      <c r="M345" s="124"/>
      <c r="N345" s="124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53"/>
      <c r="AT345" s="53"/>
    </row>
    <row r="346">
      <c r="A346" s="138"/>
      <c r="B346" s="61"/>
      <c r="C346" s="61"/>
      <c r="D346" s="124"/>
      <c r="E346" s="61"/>
      <c r="F346" s="61"/>
      <c r="G346" s="61"/>
      <c r="H346" s="61"/>
      <c r="I346" s="61"/>
      <c r="J346" s="61"/>
      <c r="K346" s="61"/>
      <c r="L346" s="61"/>
      <c r="M346" s="124"/>
      <c r="N346" s="124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53"/>
      <c r="AT346" s="53"/>
    </row>
    <row r="347">
      <c r="A347" s="138"/>
      <c r="B347" s="61"/>
      <c r="C347" s="61"/>
      <c r="D347" s="124"/>
      <c r="E347" s="61"/>
      <c r="F347" s="61"/>
      <c r="G347" s="61"/>
      <c r="H347" s="61"/>
      <c r="I347" s="61"/>
      <c r="J347" s="61"/>
      <c r="K347" s="61"/>
      <c r="L347" s="61"/>
      <c r="M347" s="124"/>
      <c r="N347" s="124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53"/>
      <c r="AT347" s="53"/>
    </row>
    <row r="348">
      <c r="A348" s="138"/>
      <c r="B348" s="61"/>
      <c r="C348" s="61"/>
      <c r="D348" s="124"/>
      <c r="E348" s="61"/>
      <c r="F348" s="61"/>
      <c r="G348" s="61"/>
      <c r="H348" s="61"/>
      <c r="I348" s="61"/>
      <c r="J348" s="61"/>
      <c r="K348" s="61"/>
      <c r="L348" s="61"/>
      <c r="M348" s="124"/>
      <c r="N348" s="124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53"/>
      <c r="AT348" s="53"/>
    </row>
    <row r="349">
      <c r="A349" s="138"/>
      <c r="B349" s="61"/>
      <c r="C349" s="61"/>
      <c r="D349" s="124"/>
      <c r="E349" s="61"/>
      <c r="F349" s="61"/>
      <c r="G349" s="61"/>
      <c r="H349" s="61"/>
      <c r="I349" s="61"/>
      <c r="J349" s="61"/>
      <c r="K349" s="61"/>
      <c r="L349" s="61"/>
      <c r="M349" s="124"/>
      <c r="N349" s="124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53"/>
      <c r="AT349" s="53"/>
    </row>
    <row r="350">
      <c r="A350" s="138"/>
      <c r="B350" s="61"/>
      <c r="C350" s="61"/>
      <c r="D350" s="124"/>
      <c r="E350" s="61"/>
      <c r="F350" s="61"/>
      <c r="G350" s="61"/>
      <c r="H350" s="61"/>
      <c r="I350" s="61"/>
      <c r="J350" s="61"/>
      <c r="K350" s="61"/>
      <c r="L350" s="61"/>
      <c r="M350" s="124"/>
      <c r="N350" s="124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53"/>
      <c r="AT350" s="53"/>
    </row>
    <row r="351">
      <c r="A351" s="138"/>
      <c r="B351" s="61"/>
      <c r="C351" s="61"/>
      <c r="D351" s="124"/>
      <c r="E351" s="61"/>
      <c r="F351" s="61"/>
      <c r="G351" s="61"/>
      <c r="H351" s="61"/>
      <c r="I351" s="61"/>
      <c r="J351" s="61"/>
      <c r="K351" s="61"/>
      <c r="L351" s="61"/>
      <c r="M351" s="124"/>
      <c r="N351" s="124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53"/>
      <c r="AT351" s="53"/>
    </row>
    <row r="352">
      <c r="A352" s="138"/>
      <c r="B352" s="61"/>
      <c r="C352" s="61"/>
      <c r="D352" s="124"/>
      <c r="E352" s="61"/>
      <c r="F352" s="61"/>
      <c r="G352" s="61"/>
      <c r="H352" s="61"/>
      <c r="I352" s="61"/>
      <c r="J352" s="61"/>
      <c r="K352" s="61"/>
      <c r="L352" s="61"/>
      <c r="M352" s="124"/>
      <c r="N352" s="124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53"/>
      <c r="AT352" s="53"/>
    </row>
    <row r="353">
      <c r="A353" s="138"/>
      <c r="B353" s="61"/>
      <c r="C353" s="61"/>
      <c r="D353" s="124"/>
      <c r="E353" s="61"/>
      <c r="F353" s="61"/>
      <c r="G353" s="61"/>
      <c r="H353" s="61"/>
      <c r="I353" s="61"/>
      <c r="J353" s="61"/>
      <c r="K353" s="61"/>
      <c r="L353" s="61"/>
      <c r="M353" s="124"/>
      <c r="N353" s="124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53"/>
      <c r="AT353" s="53"/>
    </row>
    <row r="354">
      <c r="A354" s="138"/>
      <c r="B354" s="61"/>
      <c r="C354" s="61"/>
      <c r="D354" s="124"/>
      <c r="E354" s="61"/>
      <c r="F354" s="61"/>
      <c r="G354" s="61"/>
      <c r="H354" s="61"/>
      <c r="I354" s="61"/>
      <c r="J354" s="61"/>
      <c r="K354" s="61"/>
      <c r="L354" s="61"/>
      <c r="M354" s="124"/>
      <c r="N354" s="124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53"/>
      <c r="AT354" s="53"/>
    </row>
    <row r="355">
      <c r="A355" s="138"/>
      <c r="B355" s="61"/>
      <c r="C355" s="61"/>
      <c r="D355" s="124"/>
      <c r="E355" s="61"/>
      <c r="F355" s="61"/>
      <c r="G355" s="61"/>
      <c r="H355" s="61"/>
      <c r="I355" s="61"/>
      <c r="J355" s="61"/>
      <c r="K355" s="61"/>
      <c r="L355" s="61"/>
      <c r="M355" s="124"/>
      <c r="N355" s="124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53"/>
      <c r="AT355" s="53"/>
    </row>
    <row r="356">
      <c r="A356" s="138"/>
      <c r="B356" s="61"/>
      <c r="C356" s="61"/>
      <c r="D356" s="124"/>
      <c r="E356" s="61"/>
      <c r="F356" s="61"/>
      <c r="G356" s="61"/>
      <c r="H356" s="61"/>
      <c r="I356" s="61"/>
      <c r="J356" s="61"/>
      <c r="K356" s="61"/>
      <c r="L356" s="61"/>
      <c r="M356" s="124"/>
      <c r="N356" s="124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53"/>
      <c r="AT356" s="53"/>
    </row>
    <row r="357">
      <c r="A357" s="138"/>
      <c r="B357" s="61"/>
      <c r="C357" s="61"/>
      <c r="D357" s="124"/>
      <c r="E357" s="61"/>
      <c r="F357" s="61"/>
      <c r="G357" s="61"/>
      <c r="H357" s="61"/>
      <c r="I357" s="61"/>
      <c r="J357" s="61"/>
      <c r="K357" s="61"/>
      <c r="L357" s="61"/>
      <c r="M357" s="124"/>
      <c r="N357" s="124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53"/>
      <c r="AT357" s="53"/>
    </row>
    <row r="358">
      <c r="A358" s="138"/>
      <c r="B358" s="61"/>
      <c r="C358" s="61"/>
      <c r="D358" s="124"/>
      <c r="E358" s="61"/>
      <c r="F358" s="61"/>
      <c r="G358" s="61"/>
      <c r="H358" s="61"/>
      <c r="I358" s="61"/>
      <c r="J358" s="61"/>
      <c r="K358" s="61"/>
      <c r="L358" s="61"/>
      <c r="M358" s="124"/>
      <c r="N358" s="124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53"/>
      <c r="AT358" s="53"/>
    </row>
    <row r="359">
      <c r="A359" s="138"/>
      <c r="B359" s="61"/>
      <c r="C359" s="61"/>
      <c r="D359" s="124"/>
      <c r="E359" s="61"/>
      <c r="F359" s="61"/>
      <c r="G359" s="61"/>
      <c r="H359" s="61"/>
      <c r="I359" s="61"/>
      <c r="J359" s="61"/>
      <c r="K359" s="61"/>
      <c r="L359" s="61"/>
      <c r="M359" s="124"/>
      <c r="N359" s="124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53"/>
      <c r="AT359" s="53"/>
    </row>
    <row r="360">
      <c r="A360" s="138"/>
      <c r="B360" s="61"/>
      <c r="C360" s="61"/>
      <c r="D360" s="124"/>
      <c r="E360" s="61"/>
      <c r="F360" s="61"/>
      <c r="G360" s="61"/>
      <c r="H360" s="61"/>
      <c r="I360" s="61"/>
      <c r="J360" s="61"/>
      <c r="K360" s="61"/>
      <c r="L360" s="61"/>
      <c r="M360" s="124"/>
      <c r="N360" s="124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53"/>
      <c r="AT360" s="53"/>
    </row>
    <row r="361">
      <c r="A361" s="138"/>
      <c r="B361" s="61"/>
      <c r="C361" s="61"/>
      <c r="D361" s="124"/>
      <c r="E361" s="61"/>
      <c r="F361" s="61"/>
      <c r="G361" s="61"/>
      <c r="H361" s="61"/>
      <c r="I361" s="61"/>
      <c r="J361" s="61"/>
      <c r="K361" s="61"/>
      <c r="L361" s="61"/>
      <c r="M361" s="124"/>
      <c r="N361" s="124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53"/>
      <c r="AT361" s="53"/>
    </row>
    <row r="362">
      <c r="A362" s="138"/>
      <c r="B362" s="61"/>
      <c r="C362" s="61"/>
      <c r="D362" s="124"/>
      <c r="E362" s="61"/>
      <c r="F362" s="61"/>
      <c r="G362" s="61"/>
      <c r="H362" s="61"/>
      <c r="I362" s="61"/>
      <c r="J362" s="61"/>
      <c r="K362" s="61"/>
      <c r="L362" s="61"/>
      <c r="M362" s="124"/>
      <c r="N362" s="124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53"/>
      <c r="AT362" s="53"/>
    </row>
    <row r="363">
      <c r="A363" s="138"/>
      <c r="B363" s="61"/>
      <c r="C363" s="61"/>
      <c r="D363" s="124"/>
      <c r="E363" s="61"/>
      <c r="F363" s="61"/>
      <c r="G363" s="61"/>
      <c r="H363" s="61"/>
      <c r="I363" s="61"/>
      <c r="J363" s="61"/>
      <c r="K363" s="61"/>
      <c r="L363" s="61"/>
      <c r="M363" s="124"/>
      <c r="N363" s="124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53"/>
      <c r="AT363" s="53"/>
    </row>
    <row r="364">
      <c r="A364" s="138"/>
      <c r="B364" s="61"/>
      <c r="C364" s="61"/>
      <c r="D364" s="124"/>
      <c r="E364" s="61"/>
      <c r="F364" s="61"/>
      <c r="G364" s="61"/>
      <c r="H364" s="61"/>
      <c r="I364" s="61"/>
      <c r="J364" s="61"/>
      <c r="K364" s="61"/>
      <c r="L364" s="61"/>
      <c r="M364" s="124"/>
      <c r="N364" s="124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53"/>
      <c r="AT364" s="53"/>
    </row>
    <row r="365">
      <c r="A365" s="138"/>
      <c r="B365" s="61"/>
      <c r="C365" s="61"/>
      <c r="D365" s="124"/>
      <c r="E365" s="61"/>
      <c r="F365" s="61"/>
      <c r="G365" s="61"/>
      <c r="H365" s="61"/>
      <c r="I365" s="61"/>
      <c r="J365" s="61"/>
      <c r="K365" s="61"/>
      <c r="L365" s="61"/>
      <c r="M365" s="124"/>
      <c r="N365" s="124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53"/>
      <c r="AT365" s="53"/>
    </row>
    <row r="366">
      <c r="A366" s="138"/>
      <c r="B366" s="61"/>
      <c r="C366" s="61"/>
      <c r="D366" s="124"/>
      <c r="E366" s="61"/>
      <c r="F366" s="61"/>
      <c r="G366" s="61"/>
      <c r="H366" s="61"/>
      <c r="I366" s="61"/>
      <c r="J366" s="61"/>
      <c r="K366" s="61"/>
      <c r="L366" s="61"/>
      <c r="M366" s="124"/>
      <c r="N366" s="124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53"/>
      <c r="AT366" s="53"/>
    </row>
    <row r="367">
      <c r="A367" s="138"/>
      <c r="B367" s="61"/>
      <c r="C367" s="61"/>
      <c r="D367" s="124"/>
      <c r="E367" s="61"/>
      <c r="F367" s="61"/>
      <c r="G367" s="61"/>
      <c r="H367" s="61"/>
      <c r="I367" s="61"/>
      <c r="J367" s="61"/>
      <c r="K367" s="61"/>
      <c r="L367" s="61"/>
      <c r="M367" s="124"/>
      <c r="N367" s="124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53"/>
      <c r="AT367" s="53"/>
    </row>
    <row r="368">
      <c r="A368" s="138"/>
      <c r="B368" s="61"/>
      <c r="C368" s="61"/>
      <c r="D368" s="124"/>
      <c r="E368" s="61"/>
      <c r="F368" s="61"/>
      <c r="G368" s="61"/>
      <c r="H368" s="61"/>
      <c r="I368" s="61"/>
      <c r="J368" s="61"/>
      <c r="K368" s="61"/>
      <c r="L368" s="61"/>
      <c r="M368" s="124"/>
      <c r="N368" s="124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53"/>
      <c r="AT368" s="53"/>
    </row>
    <row r="369">
      <c r="A369" s="138"/>
      <c r="B369" s="61"/>
      <c r="C369" s="61"/>
      <c r="D369" s="124"/>
      <c r="E369" s="61"/>
      <c r="F369" s="61"/>
      <c r="G369" s="61"/>
      <c r="H369" s="61"/>
      <c r="I369" s="61"/>
      <c r="J369" s="61"/>
      <c r="K369" s="61"/>
      <c r="L369" s="61"/>
      <c r="M369" s="124"/>
      <c r="N369" s="124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53"/>
      <c r="AT369" s="53"/>
    </row>
    <row r="370">
      <c r="A370" s="138"/>
      <c r="B370" s="61"/>
      <c r="C370" s="61"/>
      <c r="D370" s="124"/>
      <c r="E370" s="61"/>
      <c r="F370" s="61"/>
      <c r="G370" s="61"/>
      <c r="H370" s="61"/>
      <c r="I370" s="61"/>
      <c r="J370" s="61"/>
      <c r="K370" s="61"/>
      <c r="L370" s="61"/>
      <c r="M370" s="124"/>
      <c r="N370" s="124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53"/>
      <c r="AT370" s="53"/>
    </row>
    <row r="371">
      <c r="A371" s="138"/>
      <c r="B371" s="61"/>
      <c r="C371" s="61"/>
      <c r="D371" s="124"/>
      <c r="E371" s="61"/>
      <c r="F371" s="61"/>
      <c r="G371" s="61"/>
      <c r="H371" s="61"/>
      <c r="I371" s="61"/>
      <c r="J371" s="61"/>
      <c r="K371" s="61"/>
      <c r="L371" s="61"/>
      <c r="M371" s="124"/>
      <c r="N371" s="124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53"/>
      <c r="AT371" s="53"/>
    </row>
    <row r="372">
      <c r="A372" s="138"/>
      <c r="B372" s="61"/>
      <c r="C372" s="61"/>
      <c r="D372" s="124"/>
      <c r="E372" s="61"/>
      <c r="F372" s="61"/>
      <c r="G372" s="61"/>
      <c r="H372" s="61"/>
      <c r="I372" s="61"/>
      <c r="J372" s="61"/>
      <c r="K372" s="61"/>
      <c r="L372" s="61"/>
      <c r="M372" s="124"/>
      <c r="N372" s="124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53"/>
      <c r="AT372" s="53"/>
    </row>
    <row r="373">
      <c r="A373" s="138"/>
      <c r="B373" s="61"/>
      <c r="C373" s="61"/>
      <c r="D373" s="124"/>
      <c r="E373" s="61"/>
      <c r="F373" s="61"/>
      <c r="G373" s="61"/>
      <c r="H373" s="61"/>
      <c r="I373" s="61"/>
      <c r="J373" s="61"/>
      <c r="K373" s="61"/>
      <c r="L373" s="61"/>
      <c r="M373" s="124"/>
      <c r="N373" s="124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53"/>
      <c r="AT373" s="53"/>
    </row>
    <row r="374">
      <c r="A374" s="138"/>
      <c r="B374" s="61"/>
      <c r="C374" s="61"/>
      <c r="D374" s="124"/>
      <c r="E374" s="61"/>
      <c r="F374" s="61"/>
      <c r="G374" s="61"/>
      <c r="H374" s="61"/>
      <c r="I374" s="61"/>
      <c r="J374" s="61"/>
      <c r="K374" s="61"/>
      <c r="L374" s="61"/>
      <c r="M374" s="124"/>
      <c r="N374" s="124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53"/>
      <c r="AT374" s="53"/>
    </row>
    <row r="375">
      <c r="A375" s="138"/>
      <c r="B375" s="61"/>
      <c r="C375" s="61"/>
      <c r="D375" s="124"/>
      <c r="E375" s="61"/>
      <c r="F375" s="61"/>
      <c r="G375" s="61"/>
      <c r="H375" s="61"/>
      <c r="I375" s="61"/>
      <c r="J375" s="61"/>
      <c r="K375" s="61"/>
      <c r="L375" s="61"/>
      <c r="M375" s="124"/>
      <c r="N375" s="124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53"/>
      <c r="AT375" s="53"/>
    </row>
    <row r="376">
      <c r="A376" s="138"/>
      <c r="B376" s="61"/>
      <c r="C376" s="61"/>
      <c r="D376" s="124"/>
      <c r="E376" s="61"/>
      <c r="F376" s="61"/>
      <c r="G376" s="61"/>
      <c r="H376" s="61"/>
      <c r="I376" s="61"/>
      <c r="J376" s="61"/>
      <c r="K376" s="61"/>
      <c r="L376" s="61"/>
      <c r="M376" s="124"/>
      <c r="N376" s="124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53"/>
      <c r="AT376" s="53"/>
    </row>
    <row r="377">
      <c r="A377" s="138"/>
      <c r="B377" s="61"/>
      <c r="C377" s="61"/>
      <c r="D377" s="124"/>
      <c r="E377" s="61"/>
      <c r="F377" s="61"/>
      <c r="G377" s="61"/>
      <c r="H377" s="61"/>
      <c r="I377" s="61"/>
      <c r="J377" s="61"/>
      <c r="K377" s="61"/>
      <c r="L377" s="61"/>
      <c r="M377" s="124"/>
      <c r="N377" s="124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53"/>
      <c r="AT377" s="53"/>
    </row>
    <row r="378">
      <c r="A378" s="138"/>
      <c r="B378" s="61"/>
      <c r="C378" s="61"/>
      <c r="D378" s="124"/>
      <c r="E378" s="61"/>
      <c r="F378" s="61"/>
      <c r="G378" s="61"/>
      <c r="H378" s="61"/>
      <c r="I378" s="61"/>
      <c r="J378" s="61"/>
      <c r="K378" s="61"/>
      <c r="L378" s="61"/>
      <c r="M378" s="124"/>
      <c r="N378" s="124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53"/>
      <c r="AT378" s="53"/>
    </row>
    <row r="379">
      <c r="A379" s="138"/>
      <c r="B379" s="61"/>
      <c r="C379" s="61"/>
      <c r="D379" s="124"/>
      <c r="E379" s="61"/>
      <c r="F379" s="61"/>
      <c r="G379" s="61"/>
      <c r="H379" s="61"/>
      <c r="I379" s="61"/>
      <c r="J379" s="61"/>
      <c r="K379" s="61"/>
      <c r="L379" s="61"/>
      <c r="M379" s="124"/>
      <c r="N379" s="124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53"/>
      <c r="AT379" s="53"/>
    </row>
    <row r="380">
      <c r="A380" s="138"/>
      <c r="B380" s="61"/>
      <c r="C380" s="61"/>
      <c r="D380" s="124"/>
      <c r="E380" s="61"/>
      <c r="F380" s="61"/>
      <c r="G380" s="61"/>
      <c r="H380" s="61"/>
      <c r="I380" s="61"/>
      <c r="J380" s="61"/>
      <c r="K380" s="61"/>
      <c r="L380" s="61"/>
      <c r="M380" s="124"/>
      <c r="N380" s="124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53"/>
      <c r="AT380" s="53"/>
    </row>
    <row r="381">
      <c r="A381" s="138"/>
      <c r="B381" s="61"/>
      <c r="C381" s="61"/>
      <c r="D381" s="124"/>
      <c r="E381" s="61"/>
      <c r="F381" s="61"/>
      <c r="G381" s="61"/>
      <c r="H381" s="61"/>
      <c r="I381" s="61"/>
      <c r="J381" s="61"/>
      <c r="K381" s="61"/>
      <c r="L381" s="61"/>
      <c r="M381" s="124"/>
      <c r="N381" s="124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53"/>
      <c r="AT381" s="53"/>
    </row>
    <row r="382">
      <c r="A382" s="138"/>
      <c r="B382" s="61"/>
      <c r="C382" s="61"/>
      <c r="D382" s="124"/>
      <c r="E382" s="61"/>
      <c r="F382" s="61"/>
      <c r="G382" s="61"/>
      <c r="H382" s="61"/>
      <c r="I382" s="61"/>
      <c r="J382" s="61"/>
      <c r="K382" s="61"/>
      <c r="L382" s="61"/>
      <c r="M382" s="124"/>
      <c r="N382" s="124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53"/>
      <c r="AT382" s="53"/>
    </row>
    <row r="383">
      <c r="A383" s="138"/>
      <c r="B383" s="61"/>
      <c r="C383" s="61"/>
      <c r="D383" s="124"/>
      <c r="E383" s="61"/>
      <c r="F383" s="61"/>
      <c r="G383" s="61"/>
      <c r="H383" s="61"/>
      <c r="I383" s="61"/>
      <c r="J383" s="61"/>
      <c r="K383" s="61"/>
      <c r="L383" s="61"/>
      <c r="M383" s="124"/>
      <c r="N383" s="124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53"/>
      <c r="AT383" s="53"/>
    </row>
    <row r="384">
      <c r="A384" s="138"/>
      <c r="B384" s="61"/>
      <c r="C384" s="61"/>
      <c r="D384" s="124"/>
      <c r="E384" s="61"/>
      <c r="F384" s="61"/>
      <c r="G384" s="61"/>
      <c r="H384" s="61"/>
      <c r="I384" s="61"/>
      <c r="J384" s="61"/>
      <c r="K384" s="61"/>
      <c r="L384" s="61"/>
      <c r="M384" s="124"/>
      <c r="N384" s="124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53"/>
      <c r="AT384" s="53"/>
    </row>
    <row r="385">
      <c r="A385" s="138"/>
      <c r="B385" s="61"/>
      <c r="C385" s="61"/>
      <c r="D385" s="124"/>
      <c r="E385" s="61"/>
      <c r="F385" s="61"/>
      <c r="G385" s="61"/>
      <c r="H385" s="61"/>
      <c r="I385" s="61"/>
      <c r="J385" s="61"/>
      <c r="K385" s="61"/>
      <c r="L385" s="61"/>
      <c r="M385" s="124"/>
      <c r="N385" s="124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53"/>
      <c r="AT385" s="53"/>
    </row>
    <row r="386">
      <c r="A386" s="138"/>
      <c r="B386" s="61"/>
      <c r="C386" s="61"/>
      <c r="D386" s="124"/>
      <c r="E386" s="61"/>
      <c r="F386" s="61"/>
      <c r="G386" s="61"/>
      <c r="H386" s="61"/>
      <c r="I386" s="61"/>
      <c r="J386" s="61"/>
      <c r="K386" s="61"/>
      <c r="L386" s="61"/>
      <c r="M386" s="124"/>
      <c r="N386" s="124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53"/>
      <c r="AT386" s="53"/>
    </row>
    <row r="387">
      <c r="A387" s="138"/>
      <c r="B387" s="61"/>
      <c r="C387" s="61"/>
      <c r="D387" s="124"/>
      <c r="E387" s="61"/>
      <c r="F387" s="61"/>
      <c r="G387" s="61"/>
      <c r="H387" s="61"/>
      <c r="I387" s="61"/>
      <c r="J387" s="61"/>
      <c r="K387" s="61"/>
      <c r="L387" s="61"/>
      <c r="M387" s="124"/>
      <c r="N387" s="124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53"/>
      <c r="AT387" s="53"/>
    </row>
    <row r="388">
      <c r="A388" s="138"/>
      <c r="B388" s="61"/>
      <c r="C388" s="61"/>
      <c r="D388" s="124"/>
      <c r="E388" s="61"/>
      <c r="F388" s="61"/>
      <c r="G388" s="61"/>
      <c r="H388" s="61"/>
      <c r="I388" s="61"/>
      <c r="J388" s="61"/>
      <c r="K388" s="61"/>
      <c r="L388" s="61"/>
      <c r="M388" s="124"/>
      <c r="N388" s="124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53"/>
      <c r="AT388" s="53"/>
    </row>
    <row r="389">
      <c r="A389" s="138"/>
      <c r="B389" s="61"/>
      <c r="C389" s="61"/>
      <c r="D389" s="124"/>
      <c r="E389" s="61"/>
      <c r="F389" s="61"/>
      <c r="G389" s="61"/>
      <c r="H389" s="61"/>
      <c r="I389" s="61"/>
      <c r="J389" s="61"/>
      <c r="K389" s="61"/>
      <c r="L389" s="61"/>
      <c r="M389" s="124"/>
      <c r="N389" s="124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53"/>
      <c r="AT389" s="53"/>
    </row>
    <row r="390">
      <c r="A390" s="138"/>
      <c r="B390" s="61"/>
      <c r="C390" s="61"/>
      <c r="D390" s="124"/>
      <c r="E390" s="61"/>
      <c r="F390" s="61"/>
      <c r="G390" s="61"/>
      <c r="H390" s="61"/>
      <c r="I390" s="61"/>
      <c r="J390" s="61"/>
      <c r="K390" s="61"/>
      <c r="L390" s="61"/>
      <c r="M390" s="124"/>
      <c r="N390" s="124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53"/>
      <c r="AT390" s="53"/>
    </row>
    <row r="391">
      <c r="A391" s="138"/>
      <c r="B391" s="61"/>
      <c r="C391" s="61"/>
      <c r="D391" s="124"/>
      <c r="E391" s="61"/>
      <c r="F391" s="61"/>
      <c r="G391" s="61"/>
      <c r="H391" s="61"/>
      <c r="I391" s="61"/>
      <c r="J391" s="61"/>
      <c r="K391" s="61"/>
      <c r="L391" s="61"/>
      <c r="M391" s="124"/>
      <c r="N391" s="124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53"/>
      <c r="AT391" s="53"/>
    </row>
    <row r="392">
      <c r="A392" s="138"/>
      <c r="B392" s="61"/>
      <c r="C392" s="61"/>
      <c r="D392" s="124"/>
      <c r="E392" s="61"/>
      <c r="F392" s="61"/>
      <c r="G392" s="61"/>
      <c r="H392" s="61"/>
      <c r="I392" s="61"/>
      <c r="J392" s="61"/>
      <c r="K392" s="61"/>
      <c r="L392" s="61"/>
      <c r="M392" s="124"/>
      <c r="N392" s="124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53"/>
      <c r="AT392" s="53"/>
    </row>
    <row r="393">
      <c r="A393" s="138"/>
      <c r="B393" s="61"/>
      <c r="C393" s="61"/>
      <c r="D393" s="124"/>
      <c r="E393" s="61"/>
      <c r="F393" s="61"/>
      <c r="G393" s="61"/>
      <c r="H393" s="61"/>
      <c r="I393" s="61"/>
      <c r="J393" s="61"/>
      <c r="K393" s="61"/>
      <c r="L393" s="61"/>
      <c r="M393" s="124"/>
      <c r="N393" s="124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53"/>
      <c r="AT393" s="53"/>
    </row>
    <row r="394">
      <c r="A394" s="138"/>
      <c r="B394" s="61"/>
      <c r="C394" s="61"/>
      <c r="D394" s="124"/>
      <c r="E394" s="61"/>
      <c r="F394" s="61"/>
      <c r="G394" s="61"/>
      <c r="H394" s="61"/>
      <c r="I394" s="61"/>
      <c r="J394" s="61"/>
      <c r="K394" s="61"/>
      <c r="L394" s="61"/>
      <c r="M394" s="124"/>
      <c r="N394" s="124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53"/>
      <c r="AT394" s="53"/>
    </row>
    <row r="395">
      <c r="A395" s="138"/>
      <c r="B395" s="61"/>
      <c r="C395" s="61"/>
      <c r="D395" s="124"/>
      <c r="E395" s="61"/>
      <c r="F395" s="61"/>
      <c r="G395" s="61"/>
      <c r="H395" s="61"/>
      <c r="I395" s="61"/>
      <c r="J395" s="61"/>
      <c r="K395" s="61"/>
      <c r="L395" s="61"/>
      <c r="M395" s="124"/>
      <c r="N395" s="124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53"/>
      <c r="AT395" s="53"/>
    </row>
    <row r="396">
      <c r="A396" s="138"/>
      <c r="B396" s="61"/>
      <c r="C396" s="61"/>
      <c r="D396" s="124"/>
      <c r="E396" s="61"/>
      <c r="F396" s="61"/>
      <c r="G396" s="61"/>
      <c r="H396" s="61"/>
      <c r="I396" s="61"/>
      <c r="J396" s="61"/>
      <c r="K396" s="61"/>
      <c r="L396" s="61"/>
      <c r="M396" s="124"/>
      <c r="N396" s="124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53"/>
      <c r="AT396" s="53"/>
    </row>
    <row r="397">
      <c r="A397" s="138"/>
      <c r="B397" s="61"/>
      <c r="C397" s="61"/>
      <c r="D397" s="124"/>
      <c r="E397" s="61"/>
      <c r="F397" s="61"/>
      <c r="G397" s="61"/>
      <c r="H397" s="61"/>
      <c r="I397" s="61"/>
      <c r="J397" s="61"/>
      <c r="K397" s="61"/>
      <c r="L397" s="61"/>
      <c r="M397" s="124"/>
      <c r="N397" s="124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53"/>
      <c r="AT397" s="53"/>
    </row>
    <row r="398">
      <c r="A398" s="138"/>
      <c r="B398" s="61"/>
      <c r="C398" s="61"/>
      <c r="D398" s="124"/>
      <c r="E398" s="61"/>
      <c r="F398" s="61"/>
      <c r="G398" s="61"/>
      <c r="H398" s="61"/>
      <c r="I398" s="61"/>
      <c r="J398" s="61"/>
      <c r="K398" s="61"/>
      <c r="L398" s="61"/>
      <c r="M398" s="124"/>
      <c r="N398" s="124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53"/>
      <c r="AT398" s="53"/>
    </row>
    <row r="399">
      <c r="A399" s="138"/>
      <c r="B399" s="61"/>
      <c r="C399" s="61"/>
      <c r="D399" s="124"/>
      <c r="E399" s="61"/>
      <c r="F399" s="61"/>
      <c r="G399" s="61"/>
      <c r="H399" s="61"/>
      <c r="I399" s="61"/>
      <c r="J399" s="61"/>
      <c r="K399" s="61"/>
      <c r="L399" s="61"/>
      <c r="M399" s="124"/>
      <c r="N399" s="124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53"/>
      <c r="AT399" s="53"/>
    </row>
    <row r="400">
      <c r="A400" s="138"/>
      <c r="B400" s="61"/>
      <c r="C400" s="61"/>
      <c r="D400" s="124"/>
      <c r="E400" s="61"/>
      <c r="F400" s="61"/>
      <c r="G400" s="61"/>
      <c r="H400" s="61"/>
      <c r="I400" s="61"/>
      <c r="J400" s="61"/>
      <c r="K400" s="61"/>
      <c r="L400" s="61"/>
      <c r="M400" s="124"/>
      <c r="N400" s="124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53"/>
      <c r="AT400" s="53"/>
    </row>
    <row r="401">
      <c r="A401" s="138"/>
      <c r="B401" s="61"/>
      <c r="C401" s="61"/>
      <c r="D401" s="124"/>
      <c r="E401" s="61"/>
      <c r="F401" s="61"/>
      <c r="G401" s="61"/>
      <c r="H401" s="61"/>
      <c r="I401" s="61"/>
      <c r="J401" s="61"/>
      <c r="K401" s="61"/>
      <c r="L401" s="61"/>
      <c r="M401" s="124"/>
      <c r="N401" s="124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53"/>
      <c r="AT401" s="53"/>
    </row>
    <row r="402">
      <c r="A402" s="138"/>
      <c r="B402" s="61"/>
      <c r="C402" s="61"/>
      <c r="D402" s="124"/>
      <c r="E402" s="61"/>
      <c r="F402" s="61"/>
      <c r="G402" s="61"/>
      <c r="H402" s="61"/>
      <c r="I402" s="61"/>
      <c r="J402" s="61"/>
      <c r="K402" s="61"/>
      <c r="L402" s="61"/>
      <c r="M402" s="124"/>
      <c r="N402" s="124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53"/>
      <c r="AT402" s="53"/>
    </row>
    <row r="403">
      <c r="A403" s="138"/>
      <c r="B403" s="61"/>
      <c r="C403" s="61"/>
      <c r="D403" s="124"/>
      <c r="E403" s="61"/>
      <c r="F403" s="61"/>
      <c r="G403" s="61"/>
      <c r="H403" s="61"/>
      <c r="I403" s="61"/>
      <c r="J403" s="61"/>
      <c r="K403" s="61"/>
      <c r="L403" s="61"/>
      <c r="M403" s="124"/>
      <c r="N403" s="124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53"/>
      <c r="AT403" s="53"/>
    </row>
    <row r="404">
      <c r="A404" s="138"/>
      <c r="B404" s="61"/>
      <c r="C404" s="61"/>
      <c r="D404" s="124"/>
      <c r="E404" s="61"/>
      <c r="F404" s="61"/>
      <c r="G404" s="61"/>
      <c r="H404" s="61"/>
      <c r="I404" s="61"/>
      <c r="J404" s="61"/>
      <c r="K404" s="61"/>
      <c r="L404" s="61"/>
      <c r="M404" s="124"/>
      <c r="N404" s="124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53"/>
      <c r="AT404" s="53"/>
    </row>
    <row r="405">
      <c r="A405" s="138"/>
      <c r="B405" s="61"/>
      <c r="C405" s="61"/>
      <c r="D405" s="124"/>
      <c r="E405" s="61"/>
      <c r="F405" s="61"/>
      <c r="G405" s="61"/>
      <c r="H405" s="61"/>
      <c r="I405" s="61"/>
      <c r="J405" s="61"/>
      <c r="K405" s="61"/>
      <c r="L405" s="61"/>
      <c r="M405" s="124"/>
      <c r="N405" s="124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53"/>
      <c r="AT405" s="53"/>
    </row>
    <row r="406">
      <c r="A406" s="138"/>
      <c r="B406" s="61"/>
      <c r="C406" s="61"/>
      <c r="D406" s="124"/>
      <c r="E406" s="61"/>
      <c r="F406" s="61"/>
      <c r="G406" s="61"/>
      <c r="H406" s="61"/>
      <c r="I406" s="61"/>
      <c r="J406" s="61"/>
      <c r="K406" s="61"/>
      <c r="L406" s="61"/>
      <c r="M406" s="124"/>
      <c r="N406" s="124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53"/>
      <c r="AT406" s="53"/>
    </row>
    <row r="407">
      <c r="A407" s="138"/>
      <c r="B407" s="61"/>
      <c r="C407" s="61"/>
      <c r="D407" s="124"/>
      <c r="E407" s="61"/>
      <c r="F407" s="61"/>
      <c r="G407" s="61"/>
      <c r="H407" s="61"/>
      <c r="I407" s="61"/>
      <c r="J407" s="61"/>
      <c r="K407" s="61"/>
      <c r="L407" s="61"/>
      <c r="M407" s="124"/>
      <c r="N407" s="124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53"/>
      <c r="AT407" s="53"/>
    </row>
    <row r="408">
      <c r="A408" s="138"/>
      <c r="B408" s="61"/>
      <c r="C408" s="61"/>
      <c r="D408" s="124"/>
      <c r="E408" s="61"/>
      <c r="F408" s="61"/>
      <c r="G408" s="61"/>
      <c r="H408" s="61"/>
      <c r="I408" s="61"/>
      <c r="J408" s="61"/>
      <c r="K408" s="61"/>
      <c r="L408" s="61"/>
      <c r="M408" s="124"/>
      <c r="N408" s="124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53"/>
      <c r="AT408" s="53"/>
    </row>
    <row r="409">
      <c r="A409" s="138"/>
      <c r="B409" s="61"/>
      <c r="C409" s="61"/>
      <c r="D409" s="124"/>
      <c r="E409" s="61"/>
      <c r="F409" s="61"/>
      <c r="G409" s="61"/>
      <c r="H409" s="61"/>
      <c r="I409" s="61"/>
      <c r="J409" s="61"/>
      <c r="K409" s="61"/>
      <c r="L409" s="61"/>
      <c r="M409" s="124"/>
      <c r="N409" s="124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53"/>
      <c r="AT409" s="53"/>
    </row>
    <row r="410">
      <c r="A410" s="138"/>
      <c r="B410" s="61"/>
      <c r="C410" s="61"/>
      <c r="D410" s="124"/>
      <c r="E410" s="61"/>
      <c r="F410" s="61"/>
      <c r="G410" s="61"/>
      <c r="H410" s="61"/>
      <c r="I410" s="61"/>
      <c r="J410" s="61"/>
      <c r="K410" s="61"/>
      <c r="L410" s="61"/>
      <c r="M410" s="124"/>
      <c r="N410" s="124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53"/>
      <c r="AT410" s="53"/>
    </row>
    <row r="411">
      <c r="A411" s="138"/>
      <c r="B411" s="61"/>
      <c r="C411" s="61"/>
      <c r="D411" s="124"/>
      <c r="E411" s="61"/>
      <c r="F411" s="61"/>
      <c r="G411" s="61"/>
      <c r="H411" s="61"/>
      <c r="I411" s="61"/>
      <c r="J411" s="61"/>
      <c r="K411" s="61"/>
      <c r="L411" s="61"/>
      <c r="M411" s="124"/>
      <c r="N411" s="124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53"/>
      <c r="AT411" s="53"/>
    </row>
    <row r="412">
      <c r="A412" s="138"/>
      <c r="B412" s="61"/>
      <c r="C412" s="61"/>
      <c r="D412" s="124"/>
      <c r="E412" s="61"/>
      <c r="F412" s="61"/>
      <c r="G412" s="61"/>
      <c r="H412" s="61"/>
      <c r="I412" s="61"/>
      <c r="J412" s="61"/>
      <c r="K412" s="61"/>
      <c r="L412" s="61"/>
      <c r="M412" s="124"/>
      <c r="N412" s="124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53"/>
      <c r="AT412" s="53"/>
    </row>
    <row r="413">
      <c r="A413" s="138"/>
      <c r="B413" s="61"/>
      <c r="C413" s="61"/>
      <c r="D413" s="124"/>
      <c r="E413" s="61"/>
      <c r="F413" s="61"/>
      <c r="G413" s="61"/>
      <c r="H413" s="61"/>
      <c r="I413" s="61"/>
      <c r="J413" s="61"/>
      <c r="K413" s="61"/>
      <c r="L413" s="61"/>
      <c r="M413" s="124"/>
      <c r="N413" s="124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53"/>
      <c r="AT413" s="53"/>
    </row>
    <row r="414">
      <c r="A414" s="138"/>
      <c r="B414" s="61"/>
      <c r="C414" s="61"/>
      <c r="D414" s="124"/>
      <c r="E414" s="61"/>
      <c r="F414" s="61"/>
      <c r="G414" s="61"/>
      <c r="H414" s="61"/>
      <c r="I414" s="61"/>
      <c r="J414" s="61"/>
      <c r="K414" s="61"/>
      <c r="L414" s="61"/>
      <c r="M414" s="124"/>
      <c r="N414" s="124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53"/>
      <c r="AT414" s="53"/>
    </row>
    <row r="415">
      <c r="A415" s="138"/>
      <c r="B415" s="61"/>
      <c r="C415" s="61"/>
      <c r="D415" s="124"/>
      <c r="E415" s="61"/>
      <c r="F415" s="61"/>
      <c r="G415" s="61"/>
      <c r="H415" s="61"/>
      <c r="I415" s="61"/>
      <c r="J415" s="61"/>
      <c r="K415" s="61"/>
      <c r="L415" s="61"/>
      <c r="M415" s="124"/>
      <c r="N415" s="124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53"/>
      <c r="AT415" s="53"/>
    </row>
    <row r="416">
      <c r="A416" s="138"/>
      <c r="B416" s="61"/>
      <c r="C416" s="61"/>
      <c r="D416" s="124"/>
      <c r="E416" s="61"/>
      <c r="F416" s="61"/>
      <c r="G416" s="61"/>
      <c r="H416" s="61"/>
      <c r="I416" s="61"/>
      <c r="J416" s="61"/>
      <c r="K416" s="61"/>
      <c r="L416" s="61"/>
      <c r="M416" s="124"/>
      <c r="N416" s="124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53"/>
      <c r="AT416" s="53"/>
    </row>
    <row r="417">
      <c r="A417" s="138"/>
      <c r="B417" s="61"/>
      <c r="C417" s="61"/>
      <c r="D417" s="124"/>
      <c r="E417" s="61"/>
      <c r="F417" s="61"/>
      <c r="G417" s="61"/>
      <c r="H417" s="61"/>
      <c r="I417" s="61"/>
      <c r="J417" s="61"/>
      <c r="K417" s="61"/>
      <c r="L417" s="61"/>
      <c r="M417" s="124"/>
      <c r="N417" s="124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53"/>
      <c r="AT417" s="53"/>
    </row>
    <row r="418">
      <c r="A418" s="138"/>
      <c r="B418" s="61"/>
      <c r="C418" s="61"/>
      <c r="D418" s="124"/>
      <c r="E418" s="61"/>
      <c r="F418" s="61"/>
      <c r="G418" s="61"/>
      <c r="H418" s="61"/>
      <c r="I418" s="61"/>
      <c r="J418" s="61"/>
      <c r="K418" s="61"/>
      <c r="L418" s="61"/>
      <c r="M418" s="124"/>
      <c r="N418" s="124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53"/>
      <c r="AT418" s="53"/>
    </row>
    <row r="419">
      <c r="A419" s="138"/>
      <c r="B419" s="61"/>
      <c r="C419" s="61"/>
      <c r="D419" s="124"/>
      <c r="E419" s="61"/>
      <c r="F419" s="61"/>
      <c r="G419" s="61"/>
      <c r="H419" s="61"/>
      <c r="I419" s="61"/>
      <c r="J419" s="61"/>
      <c r="K419" s="61"/>
      <c r="L419" s="61"/>
      <c r="M419" s="124"/>
      <c r="N419" s="124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53"/>
      <c r="AT419" s="53"/>
    </row>
    <row r="420">
      <c r="A420" s="138"/>
      <c r="B420" s="61"/>
      <c r="C420" s="61"/>
      <c r="D420" s="124"/>
      <c r="E420" s="61"/>
      <c r="F420" s="61"/>
      <c r="G420" s="61"/>
      <c r="H420" s="61"/>
      <c r="I420" s="61"/>
      <c r="J420" s="61"/>
      <c r="K420" s="61"/>
      <c r="L420" s="61"/>
      <c r="M420" s="124"/>
      <c r="N420" s="124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53"/>
      <c r="AT420" s="53"/>
    </row>
    <row r="421">
      <c r="A421" s="138"/>
      <c r="B421" s="61"/>
      <c r="C421" s="61"/>
      <c r="D421" s="124"/>
      <c r="E421" s="61"/>
      <c r="F421" s="61"/>
      <c r="G421" s="61"/>
      <c r="H421" s="61"/>
      <c r="I421" s="61"/>
      <c r="J421" s="61"/>
      <c r="K421" s="61"/>
      <c r="L421" s="61"/>
      <c r="M421" s="124"/>
      <c r="N421" s="124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53"/>
      <c r="AT421" s="53"/>
    </row>
    <row r="422">
      <c r="A422" s="138"/>
      <c r="B422" s="61"/>
      <c r="C422" s="61"/>
      <c r="D422" s="124"/>
      <c r="E422" s="61"/>
      <c r="F422" s="61"/>
      <c r="G422" s="61"/>
      <c r="H422" s="61"/>
      <c r="I422" s="61"/>
      <c r="J422" s="61"/>
      <c r="K422" s="61"/>
      <c r="L422" s="61"/>
      <c r="M422" s="124"/>
      <c r="N422" s="124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53"/>
      <c r="AT422" s="53"/>
    </row>
    <row r="423">
      <c r="A423" s="138"/>
      <c r="B423" s="61"/>
      <c r="C423" s="61"/>
      <c r="D423" s="124"/>
      <c r="E423" s="61"/>
      <c r="F423" s="61"/>
      <c r="G423" s="61"/>
      <c r="H423" s="61"/>
      <c r="I423" s="61"/>
      <c r="J423" s="61"/>
      <c r="K423" s="61"/>
      <c r="L423" s="61"/>
      <c r="M423" s="124"/>
      <c r="N423" s="124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53"/>
      <c r="AT423" s="53"/>
    </row>
    <row r="424">
      <c r="A424" s="138"/>
      <c r="B424" s="61"/>
      <c r="C424" s="61"/>
      <c r="D424" s="124"/>
      <c r="E424" s="61"/>
      <c r="F424" s="61"/>
      <c r="G424" s="61"/>
      <c r="H424" s="61"/>
      <c r="I424" s="61"/>
      <c r="J424" s="61"/>
      <c r="K424" s="61"/>
      <c r="L424" s="61"/>
      <c r="M424" s="124"/>
      <c r="N424" s="124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53"/>
      <c r="AT424" s="53"/>
    </row>
    <row r="425">
      <c r="A425" s="138"/>
      <c r="B425" s="61"/>
      <c r="C425" s="61"/>
      <c r="D425" s="124"/>
      <c r="E425" s="61"/>
      <c r="F425" s="61"/>
      <c r="G425" s="61"/>
      <c r="H425" s="61"/>
      <c r="I425" s="61"/>
      <c r="J425" s="61"/>
      <c r="K425" s="61"/>
      <c r="L425" s="61"/>
      <c r="M425" s="124"/>
      <c r="N425" s="124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53"/>
      <c r="AT425" s="53"/>
    </row>
    <row r="426">
      <c r="A426" s="138"/>
      <c r="B426" s="61"/>
      <c r="C426" s="61"/>
      <c r="D426" s="124"/>
      <c r="E426" s="61"/>
      <c r="F426" s="61"/>
      <c r="G426" s="61"/>
      <c r="H426" s="61"/>
      <c r="I426" s="61"/>
      <c r="J426" s="61"/>
      <c r="K426" s="61"/>
      <c r="L426" s="61"/>
      <c r="M426" s="124"/>
      <c r="N426" s="124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53"/>
      <c r="AT426" s="53"/>
    </row>
    <row r="427">
      <c r="A427" s="138"/>
      <c r="B427" s="61"/>
      <c r="C427" s="61"/>
      <c r="D427" s="124"/>
      <c r="E427" s="61"/>
      <c r="F427" s="61"/>
      <c r="G427" s="61"/>
      <c r="H427" s="61"/>
      <c r="I427" s="61"/>
      <c r="J427" s="61"/>
      <c r="K427" s="61"/>
      <c r="L427" s="61"/>
      <c r="M427" s="124"/>
      <c r="N427" s="124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53"/>
      <c r="AT427" s="53"/>
    </row>
    <row r="428">
      <c r="A428" s="138"/>
      <c r="B428" s="61"/>
      <c r="C428" s="61"/>
      <c r="D428" s="124"/>
      <c r="E428" s="61"/>
      <c r="F428" s="61"/>
      <c r="G428" s="61"/>
      <c r="H428" s="61"/>
      <c r="I428" s="61"/>
      <c r="J428" s="61"/>
      <c r="K428" s="61"/>
      <c r="L428" s="61"/>
      <c r="M428" s="124"/>
      <c r="N428" s="124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53"/>
      <c r="AT428" s="53"/>
    </row>
    <row r="429">
      <c r="A429" s="138"/>
      <c r="B429" s="61"/>
      <c r="C429" s="61"/>
      <c r="D429" s="124"/>
      <c r="E429" s="61"/>
      <c r="F429" s="61"/>
      <c r="G429" s="61"/>
      <c r="H429" s="61"/>
      <c r="I429" s="61"/>
      <c r="J429" s="61"/>
      <c r="K429" s="61"/>
      <c r="L429" s="61"/>
      <c r="M429" s="124"/>
      <c r="N429" s="124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53"/>
      <c r="AT429" s="53"/>
    </row>
    <row r="430">
      <c r="A430" s="138"/>
      <c r="B430" s="61"/>
      <c r="C430" s="61"/>
      <c r="D430" s="124"/>
      <c r="E430" s="61"/>
      <c r="F430" s="61"/>
      <c r="G430" s="61"/>
      <c r="H430" s="61"/>
      <c r="I430" s="61"/>
      <c r="J430" s="61"/>
      <c r="K430" s="61"/>
      <c r="L430" s="61"/>
      <c r="M430" s="124"/>
      <c r="N430" s="124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53"/>
      <c r="AT430" s="53"/>
    </row>
    <row r="431">
      <c r="A431" s="138"/>
      <c r="B431" s="61"/>
      <c r="C431" s="61"/>
      <c r="D431" s="124"/>
      <c r="E431" s="61"/>
      <c r="F431" s="61"/>
      <c r="G431" s="61"/>
      <c r="H431" s="61"/>
      <c r="I431" s="61"/>
      <c r="J431" s="61"/>
      <c r="K431" s="61"/>
      <c r="L431" s="61"/>
      <c r="M431" s="124"/>
      <c r="N431" s="124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53"/>
      <c r="AT431" s="53"/>
    </row>
    <row r="432">
      <c r="A432" s="138"/>
      <c r="B432" s="61"/>
      <c r="C432" s="61"/>
      <c r="D432" s="124"/>
      <c r="E432" s="61"/>
      <c r="F432" s="61"/>
      <c r="G432" s="61"/>
      <c r="H432" s="61"/>
      <c r="I432" s="61"/>
      <c r="J432" s="61"/>
      <c r="K432" s="61"/>
      <c r="L432" s="61"/>
      <c r="M432" s="124"/>
      <c r="N432" s="124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53"/>
      <c r="AT432" s="53"/>
    </row>
    <row r="433">
      <c r="A433" s="138"/>
      <c r="B433" s="61"/>
      <c r="C433" s="61"/>
      <c r="D433" s="124"/>
      <c r="E433" s="61"/>
      <c r="F433" s="61"/>
      <c r="G433" s="61"/>
      <c r="H433" s="61"/>
      <c r="I433" s="61"/>
      <c r="J433" s="61"/>
      <c r="K433" s="61"/>
      <c r="L433" s="61"/>
      <c r="M433" s="124"/>
      <c r="N433" s="124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53"/>
      <c r="AT433" s="53"/>
    </row>
    <row r="434">
      <c r="A434" s="138"/>
      <c r="B434" s="61"/>
      <c r="C434" s="61"/>
      <c r="D434" s="124"/>
      <c r="E434" s="61"/>
      <c r="F434" s="61"/>
      <c r="G434" s="61"/>
      <c r="H434" s="61"/>
      <c r="I434" s="61"/>
      <c r="J434" s="61"/>
      <c r="K434" s="61"/>
      <c r="L434" s="61"/>
      <c r="M434" s="124"/>
      <c r="N434" s="124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53"/>
      <c r="AT434" s="53"/>
    </row>
    <row r="435">
      <c r="A435" s="138"/>
      <c r="B435" s="61"/>
      <c r="C435" s="61"/>
      <c r="D435" s="124"/>
      <c r="E435" s="61"/>
      <c r="F435" s="61"/>
      <c r="G435" s="61"/>
      <c r="H435" s="61"/>
      <c r="I435" s="61"/>
      <c r="J435" s="61"/>
      <c r="K435" s="61"/>
      <c r="L435" s="61"/>
      <c r="M435" s="124"/>
      <c r="N435" s="124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53"/>
      <c r="AT435" s="53"/>
    </row>
    <row r="436">
      <c r="A436" s="138"/>
      <c r="B436" s="61"/>
      <c r="C436" s="61"/>
      <c r="D436" s="124"/>
      <c r="E436" s="61"/>
      <c r="F436" s="61"/>
      <c r="G436" s="61"/>
      <c r="H436" s="61"/>
      <c r="I436" s="61"/>
      <c r="J436" s="61"/>
      <c r="K436" s="61"/>
      <c r="L436" s="61"/>
      <c r="M436" s="124"/>
      <c r="N436" s="124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53"/>
      <c r="AT436" s="53"/>
    </row>
    <row r="437">
      <c r="A437" s="138"/>
      <c r="B437" s="61"/>
      <c r="C437" s="61"/>
      <c r="D437" s="124"/>
      <c r="E437" s="61"/>
      <c r="F437" s="61"/>
      <c r="G437" s="61"/>
      <c r="H437" s="61"/>
      <c r="I437" s="61"/>
      <c r="J437" s="61"/>
      <c r="K437" s="61"/>
      <c r="L437" s="61"/>
      <c r="M437" s="124"/>
      <c r="N437" s="124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53"/>
      <c r="AT437" s="53"/>
    </row>
    <row r="438">
      <c r="A438" s="138"/>
      <c r="B438" s="61"/>
      <c r="C438" s="61"/>
      <c r="D438" s="124"/>
      <c r="E438" s="61"/>
      <c r="F438" s="61"/>
      <c r="G438" s="61"/>
      <c r="H438" s="61"/>
      <c r="I438" s="61"/>
      <c r="J438" s="61"/>
      <c r="K438" s="61"/>
      <c r="L438" s="61"/>
      <c r="M438" s="124"/>
      <c r="N438" s="124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53"/>
      <c r="AT438" s="53"/>
    </row>
    <row r="439">
      <c r="A439" s="138"/>
      <c r="B439" s="61"/>
      <c r="C439" s="61"/>
      <c r="D439" s="124"/>
      <c r="E439" s="61"/>
      <c r="F439" s="61"/>
      <c r="G439" s="61"/>
      <c r="H439" s="61"/>
      <c r="I439" s="61"/>
      <c r="J439" s="61"/>
      <c r="K439" s="61"/>
      <c r="L439" s="61"/>
      <c r="M439" s="124"/>
      <c r="N439" s="124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53"/>
      <c r="AT439" s="53"/>
    </row>
    <row r="440">
      <c r="A440" s="138"/>
      <c r="B440" s="61"/>
      <c r="C440" s="61"/>
      <c r="D440" s="124"/>
      <c r="E440" s="61"/>
      <c r="F440" s="61"/>
      <c r="G440" s="61"/>
      <c r="H440" s="61"/>
      <c r="I440" s="61"/>
      <c r="J440" s="61"/>
      <c r="K440" s="61"/>
      <c r="L440" s="61"/>
      <c r="M440" s="124"/>
      <c r="N440" s="124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53"/>
      <c r="AT440" s="53"/>
    </row>
    <row r="441">
      <c r="A441" s="138"/>
      <c r="B441" s="61"/>
      <c r="C441" s="61"/>
      <c r="D441" s="124"/>
      <c r="E441" s="61"/>
      <c r="F441" s="61"/>
      <c r="G441" s="61"/>
      <c r="H441" s="61"/>
      <c r="I441" s="61"/>
      <c r="J441" s="61"/>
      <c r="K441" s="61"/>
      <c r="L441" s="61"/>
      <c r="M441" s="124"/>
      <c r="N441" s="124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53"/>
      <c r="AT441" s="53"/>
    </row>
    <row r="442">
      <c r="A442" s="138"/>
      <c r="B442" s="61"/>
      <c r="C442" s="61"/>
      <c r="D442" s="124"/>
      <c r="E442" s="61"/>
      <c r="F442" s="61"/>
      <c r="G442" s="61"/>
      <c r="H442" s="61"/>
      <c r="I442" s="61"/>
      <c r="J442" s="61"/>
      <c r="K442" s="61"/>
      <c r="L442" s="61"/>
      <c r="M442" s="124"/>
      <c r="N442" s="124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53"/>
      <c r="AT442" s="53"/>
    </row>
    <row r="443">
      <c r="A443" s="138"/>
      <c r="B443" s="61"/>
      <c r="C443" s="61"/>
      <c r="D443" s="124"/>
      <c r="E443" s="61"/>
      <c r="F443" s="61"/>
      <c r="G443" s="61"/>
      <c r="H443" s="61"/>
      <c r="I443" s="61"/>
      <c r="J443" s="61"/>
      <c r="K443" s="61"/>
      <c r="L443" s="61"/>
      <c r="M443" s="124"/>
      <c r="N443" s="124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53"/>
      <c r="AT443" s="53"/>
    </row>
    <row r="444">
      <c r="A444" s="138"/>
      <c r="B444" s="61"/>
      <c r="C444" s="61"/>
      <c r="D444" s="124"/>
      <c r="E444" s="61"/>
      <c r="F444" s="61"/>
      <c r="G444" s="61"/>
      <c r="H444" s="61"/>
      <c r="I444" s="61"/>
      <c r="J444" s="61"/>
      <c r="K444" s="61"/>
      <c r="L444" s="61"/>
      <c r="M444" s="124"/>
      <c r="N444" s="124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53"/>
      <c r="AT444" s="53"/>
    </row>
    <row r="445">
      <c r="A445" s="138"/>
      <c r="B445" s="61"/>
      <c r="C445" s="61"/>
      <c r="D445" s="124"/>
      <c r="E445" s="61"/>
      <c r="F445" s="61"/>
      <c r="G445" s="61"/>
      <c r="H445" s="61"/>
      <c r="I445" s="61"/>
      <c r="J445" s="61"/>
      <c r="K445" s="61"/>
      <c r="L445" s="61"/>
      <c r="M445" s="124"/>
      <c r="N445" s="124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53"/>
      <c r="AT445" s="53"/>
    </row>
    <row r="446">
      <c r="A446" s="138"/>
      <c r="B446" s="61"/>
      <c r="C446" s="61"/>
      <c r="D446" s="124"/>
      <c r="E446" s="61"/>
      <c r="F446" s="61"/>
      <c r="G446" s="61"/>
      <c r="H446" s="61"/>
      <c r="I446" s="61"/>
      <c r="J446" s="61"/>
      <c r="K446" s="61"/>
      <c r="L446" s="61"/>
      <c r="M446" s="124"/>
      <c r="N446" s="124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53"/>
      <c r="AT446" s="53"/>
    </row>
    <row r="447">
      <c r="A447" s="138"/>
      <c r="B447" s="61"/>
      <c r="C447" s="61"/>
      <c r="D447" s="124"/>
      <c r="E447" s="61"/>
      <c r="F447" s="61"/>
      <c r="G447" s="61"/>
      <c r="H447" s="61"/>
      <c r="I447" s="61"/>
      <c r="J447" s="61"/>
      <c r="K447" s="61"/>
      <c r="L447" s="61"/>
      <c r="M447" s="124"/>
      <c r="N447" s="124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53"/>
      <c r="AT447" s="53"/>
    </row>
    <row r="448">
      <c r="A448" s="138"/>
      <c r="B448" s="61"/>
      <c r="C448" s="61"/>
      <c r="D448" s="124"/>
      <c r="E448" s="61"/>
      <c r="F448" s="61"/>
      <c r="G448" s="61"/>
      <c r="H448" s="61"/>
      <c r="I448" s="61"/>
      <c r="J448" s="61"/>
      <c r="K448" s="61"/>
      <c r="L448" s="61"/>
      <c r="M448" s="124"/>
      <c r="N448" s="124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53"/>
      <c r="AT448" s="53"/>
    </row>
    <row r="449">
      <c r="A449" s="138"/>
      <c r="B449" s="61"/>
      <c r="C449" s="61"/>
      <c r="D449" s="124"/>
      <c r="E449" s="61"/>
      <c r="F449" s="61"/>
      <c r="G449" s="61"/>
      <c r="H449" s="61"/>
      <c r="I449" s="61"/>
      <c r="J449" s="61"/>
      <c r="K449" s="61"/>
      <c r="L449" s="61"/>
      <c r="M449" s="124"/>
      <c r="N449" s="124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53"/>
      <c r="AT449" s="53"/>
    </row>
    <row r="450">
      <c r="A450" s="138"/>
      <c r="B450" s="61"/>
      <c r="C450" s="61"/>
      <c r="D450" s="124"/>
      <c r="E450" s="61"/>
      <c r="F450" s="61"/>
      <c r="G450" s="61"/>
      <c r="H450" s="61"/>
      <c r="I450" s="61"/>
      <c r="J450" s="61"/>
      <c r="K450" s="61"/>
      <c r="L450" s="61"/>
      <c r="M450" s="124"/>
      <c r="N450" s="124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53"/>
      <c r="AT450" s="53"/>
    </row>
    <row r="451">
      <c r="A451" s="138"/>
      <c r="B451" s="61"/>
      <c r="C451" s="61"/>
      <c r="D451" s="124"/>
      <c r="E451" s="61"/>
      <c r="F451" s="61"/>
      <c r="G451" s="61"/>
      <c r="H451" s="61"/>
      <c r="I451" s="61"/>
      <c r="J451" s="61"/>
      <c r="K451" s="61"/>
      <c r="L451" s="61"/>
      <c r="M451" s="124"/>
      <c r="N451" s="124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53"/>
      <c r="AT451" s="53"/>
    </row>
    <row r="452">
      <c r="A452" s="138"/>
      <c r="B452" s="61"/>
      <c r="C452" s="61"/>
      <c r="D452" s="124"/>
      <c r="E452" s="61"/>
      <c r="F452" s="61"/>
      <c r="G452" s="61"/>
      <c r="H452" s="61"/>
      <c r="I452" s="61"/>
      <c r="J452" s="61"/>
      <c r="K452" s="61"/>
      <c r="L452" s="61"/>
      <c r="M452" s="124"/>
      <c r="N452" s="124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53"/>
      <c r="AT452" s="53"/>
    </row>
    <row r="453">
      <c r="A453" s="138"/>
      <c r="B453" s="61"/>
      <c r="C453" s="61"/>
      <c r="D453" s="124"/>
      <c r="E453" s="61"/>
      <c r="F453" s="61"/>
      <c r="G453" s="61"/>
      <c r="H453" s="61"/>
      <c r="I453" s="61"/>
      <c r="J453" s="61"/>
      <c r="K453" s="61"/>
      <c r="L453" s="61"/>
      <c r="M453" s="124"/>
      <c r="N453" s="124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53"/>
      <c r="AT453" s="53"/>
    </row>
    <row r="454">
      <c r="A454" s="138"/>
      <c r="B454" s="61"/>
      <c r="C454" s="61"/>
      <c r="D454" s="124"/>
      <c r="E454" s="61"/>
      <c r="F454" s="61"/>
      <c r="G454" s="61"/>
      <c r="H454" s="61"/>
      <c r="I454" s="61"/>
      <c r="J454" s="61"/>
      <c r="K454" s="61"/>
      <c r="L454" s="61"/>
      <c r="M454" s="124"/>
      <c r="N454" s="124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53"/>
      <c r="AT454" s="53"/>
    </row>
    <row r="455">
      <c r="A455" s="138"/>
      <c r="B455" s="61"/>
      <c r="C455" s="61"/>
      <c r="D455" s="124"/>
      <c r="E455" s="61"/>
      <c r="F455" s="61"/>
      <c r="G455" s="61"/>
      <c r="H455" s="61"/>
      <c r="I455" s="61"/>
      <c r="J455" s="61"/>
      <c r="K455" s="61"/>
      <c r="L455" s="61"/>
      <c r="M455" s="124"/>
      <c r="N455" s="124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53"/>
      <c r="AT455" s="53"/>
    </row>
    <row r="456">
      <c r="A456" s="138"/>
      <c r="B456" s="61"/>
      <c r="C456" s="61"/>
      <c r="D456" s="124"/>
      <c r="E456" s="61"/>
      <c r="F456" s="61"/>
      <c r="G456" s="61"/>
      <c r="H456" s="61"/>
      <c r="I456" s="61"/>
      <c r="J456" s="61"/>
      <c r="K456" s="61"/>
      <c r="L456" s="61"/>
      <c r="M456" s="124"/>
      <c r="N456" s="124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53"/>
      <c r="AT456" s="53"/>
    </row>
    <row r="457">
      <c r="A457" s="138"/>
      <c r="B457" s="61"/>
      <c r="C457" s="61"/>
      <c r="D457" s="124"/>
      <c r="E457" s="61"/>
      <c r="F457" s="61"/>
      <c r="G457" s="61"/>
      <c r="H457" s="61"/>
      <c r="I457" s="61"/>
      <c r="J457" s="61"/>
      <c r="K457" s="61"/>
      <c r="L457" s="61"/>
      <c r="M457" s="124"/>
      <c r="N457" s="124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53"/>
      <c r="AT457" s="53"/>
    </row>
    <row r="458">
      <c r="A458" s="138"/>
      <c r="B458" s="61"/>
      <c r="C458" s="61"/>
      <c r="D458" s="124"/>
      <c r="E458" s="61"/>
      <c r="F458" s="61"/>
      <c r="G458" s="61"/>
      <c r="H458" s="61"/>
      <c r="I458" s="61"/>
      <c r="J458" s="61"/>
      <c r="K458" s="61"/>
      <c r="L458" s="61"/>
      <c r="M458" s="124"/>
      <c r="N458" s="124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53"/>
      <c r="AT458" s="53"/>
    </row>
    <row r="459">
      <c r="A459" s="138"/>
      <c r="B459" s="61"/>
      <c r="C459" s="61"/>
      <c r="D459" s="124"/>
      <c r="E459" s="61"/>
      <c r="F459" s="61"/>
      <c r="G459" s="61"/>
      <c r="H459" s="61"/>
      <c r="I459" s="61"/>
      <c r="J459" s="61"/>
      <c r="K459" s="61"/>
      <c r="L459" s="61"/>
      <c r="M459" s="124"/>
      <c r="N459" s="124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53"/>
      <c r="AT459" s="53"/>
    </row>
    <row r="460">
      <c r="A460" s="138"/>
      <c r="B460" s="61"/>
      <c r="C460" s="61"/>
      <c r="D460" s="124"/>
      <c r="E460" s="61"/>
      <c r="F460" s="61"/>
      <c r="G460" s="61"/>
      <c r="H460" s="61"/>
      <c r="I460" s="61"/>
      <c r="J460" s="61"/>
      <c r="K460" s="61"/>
      <c r="L460" s="61"/>
      <c r="M460" s="124"/>
      <c r="N460" s="124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53"/>
      <c r="AT460" s="53"/>
    </row>
    <row r="461">
      <c r="A461" s="138"/>
      <c r="B461" s="61"/>
      <c r="C461" s="61"/>
      <c r="D461" s="124"/>
      <c r="E461" s="61"/>
      <c r="F461" s="61"/>
      <c r="G461" s="61"/>
      <c r="H461" s="61"/>
      <c r="I461" s="61"/>
      <c r="J461" s="61"/>
      <c r="K461" s="61"/>
      <c r="L461" s="61"/>
      <c r="M461" s="124"/>
      <c r="N461" s="124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53"/>
      <c r="AT461" s="53"/>
    </row>
    <row r="462">
      <c r="A462" s="138"/>
      <c r="B462" s="61"/>
      <c r="C462" s="61"/>
      <c r="D462" s="124"/>
      <c r="E462" s="61"/>
      <c r="F462" s="61"/>
      <c r="G462" s="61"/>
      <c r="H462" s="61"/>
      <c r="I462" s="61"/>
      <c r="J462" s="61"/>
      <c r="K462" s="61"/>
      <c r="L462" s="61"/>
      <c r="M462" s="124"/>
      <c r="N462" s="124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53"/>
      <c r="AT462" s="53"/>
    </row>
    <row r="463">
      <c r="A463" s="138"/>
      <c r="B463" s="61"/>
      <c r="C463" s="61"/>
      <c r="D463" s="124"/>
      <c r="E463" s="61"/>
      <c r="F463" s="61"/>
      <c r="G463" s="61"/>
      <c r="H463" s="61"/>
      <c r="I463" s="61"/>
      <c r="J463" s="61"/>
      <c r="K463" s="61"/>
      <c r="L463" s="61"/>
      <c r="M463" s="124"/>
      <c r="N463" s="124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53"/>
      <c r="AT463" s="53"/>
    </row>
    <row r="464">
      <c r="A464" s="138"/>
      <c r="B464" s="61"/>
      <c r="C464" s="61"/>
      <c r="D464" s="124"/>
      <c r="E464" s="61"/>
      <c r="F464" s="61"/>
      <c r="G464" s="61"/>
      <c r="H464" s="61"/>
      <c r="I464" s="61"/>
      <c r="J464" s="61"/>
      <c r="K464" s="61"/>
      <c r="L464" s="61"/>
      <c r="M464" s="124"/>
      <c r="N464" s="124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53"/>
      <c r="AT464" s="53"/>
    </row>
    <row r="465">
      <c r="A465" s="138"/>
      <c r="B465" s="61"/>
      <c r="C465" s="61"/>
      <c r="D465" s="124"/>
      <c r="E465" s="61"/>
      <c r="F465" s="61"/>
      <c r="G465" s="61"/>
      <c r="H465" s="61"/>
      <c r="I465" s="61"/>
      <c r="J465" s="61"/>
      <c r="K465" s="61"/>
      <c r="L465" s="61"/>
      <c r="M465" s="124"/>
      <c r="N465" s="124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53"/>
      <c r="AT465" s="53"/>
    </row>
    <row r="466">
      <c r="A466" s="138"/>
      <c r="B466" s="61"/>
      <c r="C466" s="61"/>
      <c r="D466" s="124"/>
      <c r="E466" s="61"/>
      <c r="F466" s="61"/>
      <c r="G466" s="61"/>
      <c r="H466" s="61"/>
      <c r="I466" s="61"/>
      <c r="J466" s="61"/>
      <c r="K466" s="61"/>
      <c r="L466" s="61"/>
      <c r="M466" s="124"/>
      <c r="N466" s="124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53"/>
      <c r="AT466" s="53"/>
    </row>
    <row r="467">
      <c r="A467" s="138"/>
      <c r="B467" s="61"/>
      <c r="C467" s="61"/>
      <c r="D467" s="124"/>
      <c r="E467" s="61"/>
      <c r="F467" s="61"/>
      <c r="G467" s="61"/>
      <c r="H467" s="61"/>
      <c r="I467" s="61"/>
      <c r="J467" s="61"/>
      <c r="K467" s="61"/>
      <c r="L467" s="61"/>
      <c r="M467" s="124"/>
      <c r="N467" s="124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53"/>
      <c r="AT467" s="53"/>
    </row>
    <row r="468">
      <c r="A468" s="138"/>
      <c r="B468" s="61"/>
      <c r="C468" s="61"/>
      <c r="D468" s="124"/>
      <c r="E468" s="61"/>
      <c r="F468" s="61"/>
      <c r="G468" s="61"/>
      <c r="H468" s="61"/>
      <c r="I468" s="61"/>
      <c r="J468" s="61"/>
      <c r="K468" s="61"/>
      <c r="L468" s="61"/>
      <c r="M468" s="124"/>
      <c r="N468" s="124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53"/>
      <c r="AT468" s="53"/>
    </row>
    <row r="469">
      <c r="A469" s="138"/>
      <c r="B469" s="61"/>
      <c r="C469" s="61"/>
      <c r="D469" s="124"/>
      <c r="E469" s="61"/>
      <c r="F469" s="61"/>
      <c r="G469" s="61"/>
      <c r="H469" s="61"/>
      <c r="I469" s="61"/>
      <c r="J469" s="61"/>
      <c r="K469" s="61"/>
      <c r="L469" s="61"/>
      <c r="M469" s="124"/>
      <c r="N469" s="124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53"/>
      <c r="AT469" s="53"/>
    </row>
    <row r="470">
      <c r="A470" s="138"/>
      <c r="B470" s="61"/>
      <c r="C470" s="61"/>
      <c r="D470" s="124"/>
      <c r="E470" s="61"/>
      <c r="F470" s="61"/>
      <c r="G470" s="61"/>
      <c r="H470" s="61"/>
      <c r="I470" s="61"/>
      <c r="J470" s="61"/>
      <c r="K470" s="61"/>
      <c r="L470" s="61"/>
      <c r="M470" s="124"/>
      <c r="N470" s="124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53"/>
      <c r="AT470" s="53"/>
    </row>
    <row r="471">
      <c r="A471" s="138"/>
      <c r="B471" s="61"/>
      <c r="C471" s="61"/>
      <c r="D471" s="124"/>
      <c r="E471" s="61"/>
      <c r="F471" s="61"/>
      <c r="G471" s="61"/>
      <c r="H471" s="61"/>
      <c r="I471" s="61"/>
      <c r="J471" s="61"/>
      <c r="K471" s="61"/>
      <c r="L471" s="61"/>
      <c r="M471" s="124"/>
      <c r="N471" s="124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53"/>
      <c r="AT471" s="53"/>
    </row>
    <row r="472">
      <c r="A472" s="138"/>
      <c r="B472" s="61"/>
      <c r="C472" s="61"/>
      <c r="D472" s="124"/>
      <c r="E472" s="61"/>
      <c r="F472" s="61"/>
      <c r="G472" s="61"/>
      <c r="H472" s="61"/>
      <c r="I472" s="61"/>
      <c r="J472" s="61"/>
      <c r="K472" s="61"/>
      <c r="L472" s="61"/>
      <c r="M472" s="124"/>
      <c r="N472" s="124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53"/>
      <c r="AT472" s="53"/>
    </row>
    <row r="473">
      <c r="A473" s="138"/>
      <c r="B473" s="61"/>
      <c r="C473" s="61"/>
      <c r="D473" s="124"/>
      <c r="E473" s="61"/>
      <c r="F473" s="61"/>
      <c r="G473" s="61"/>
      <c r="H473" s="61"/>
      <c r="I473" s="61"/>
      <c r="J473" s="61"/>
      <c r="K473" s="61"/>
      <c r="L473" s="61"/>
      <c r="M473" s="124"/>
      <c r="N473" s="124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53"/>
      <c r="AT473" s="53"/>
    </row>
    <row r="474">
      <c r="A474" s="138"/>
      <c r="B474" s="61"/>
      <c r="C474" s="61"/>
      <c r="D474" s="124"/>
      <c r="E474" s="61"/>
      <c r="F474" s="61"/>
      <c r="G474" s="61"/>
      <c r="H474" s="61"/>
      <c r="I474" s="61"/>
      <c r="J474" s="61"/>
      <c r="K474" s="61"/>
      <c r="L474" s="61"/>
      <c r="M474" s="124"/>
      <c r="N474" s="124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53"/>
      <c r="AT474" s="53"/>
    </row>
    <row r="475">
      <c r="A475" s="138"/>
      <c r="B475" s="61"/>
      <c r="C475" s="61"/>
      <c r="D475" s="124"/>
      <c r="E475" s="61"/>
      <c r="F475" s="61"/>
      <c r="G475" s="61"/>
      <c r="H475" s="61"/>
      <c r="I475" s="61"/>
      <c r="J475" s="61"/>
      <c r="K475" s="61"/>
      <c r="L475" s="61"/>
      <c r="M475" s="124"/>
      <c r="N475" s="124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53"/>
      <c r="AT475" s="53"/>
    </row>
    <row r="476">
      <c r="A476" s="138"/>
      <c r="B476" s="61"/>
      <c r="C476" s="61"/>
      <c r="D476" s="124"/>
      <c r="E476" s="61"/>
      <c r="F476" s="61"/>
      <c r="G476" s="61"/>
      <c r="H476" s="61"/>
      <c r="I476" s="61"/>
      <c r="J476" s="61"/>
      <c r="K476" s="61"/>
      <c r="L476" s="61"/>
      <c r="M476" s="124"/>
      <c r="N476" s="124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53"/>
      <c r="AT476" s="53"/>
    </row>
    <row r="477">
      <c r="A477" s="138"/>
      <c r="B477" s="61"/>
      <c r="C477" s="61"/>
      <c r="D477" s="124"/>
      <c r="E477" s="61"/>
      <c r="F477" s="61"/>
      <c r="G477" s="61"/>
      <c r="H477" s="61"/>
      <c r="I477" s="61"/>
      <c r="J477" s="61"/>
      <c r="K477" s="61"/>
      <c r="L477" s="61"/>
      <c r="M477" s="124"/>
      <c r="N477" s="124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53"/>
      <c r="AT477" s="53"/>
    </row>
    <row r="478">
      <c r="A478" s="138"/>
      <c r="B478" s="61"/>
      <c r="C478" s="61"/>
      <c r="D478" s="124"/>
      <c r="E478" s="61"/>
      <c r="F478" s="61"/>
      <c r="G478" s="61"/>
      <c r="H478" s="61"/>
      <c r="I478" s="61"/>
      <c r="J478" s="61"/>
      <c r="K478" s="61"/>
      <c r="L478" s="61"/>
      <c r="M478" s="124"/>
      <c r="N478" s="124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53"/>
      <c r="AT478" s="53"/>
    </row>
    <row r="479">
      <c r="A479" s="138"/>
      <c r="B479" s="61"/>
      <c r="C479" s="61"/>
      <c r="D479" s="124"/>
      <c r="E479" s="61"/>
      <c r="F479" s="61"/>
      <c r="G479" s="61"/>
      <c r="H479" s="61"/>
      <c r="I479" s="61"/>
      <c r="J479" s="61"/>
      <c r="K479" s="61"/>
      <c r="L479" s="61"/>
      <c r="M479" s="124"/>
      <c r="N479" s="124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53"/>
      <c r="AT479" s="53"/>
    </row>
    <row r="480">
      <c r="A480" s="138"/>
      <c r="B480" s="61"/>
      <c r="C480" s="61"/>
      <c r="D480" s="124"/>
      <c r="E480" s="61"/>
      <c r="F480" s="61"/>
      <c r="G480" s="61"/>
      <c r="H480" s="61"/>
      <c r="I480" s="61"/>
      <c r="J480" s="61"/>
      <c r="K480" s="61"/>
      <c r="L480" s="61"/>
      <c r="M480" s="124"/>
      <c r="N480" s="124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53"/>
      <c r="AT480" s="53"/>
    </row>
    <row r="481">
      <c r="A481" s="138"/>
      <c r="B481" s="61"/>
      <c r="C481" s="61"/>
      <c r="D481" s="124"/>
      <c r="E481" s="61"/>
      <c r="F481" s="61"/>
      <c r="G481" s="61"/>
      <c r="H481" s="61"/>
      <c r="I481" s="61"/>
      <c r="J481" s="61"/>
      <c r="K481" s="61"/>
      <c r="L481" s="61"/>
      <c r="M481" s="124"/>
      <c r="N481" s="124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53"/>
      <c r="AT481" s="53"/>
    </row>
    <row r="482">
      <c r="A482" s="138"/>
      <c r="B482" s="61"/>
      <c r="C482" s="61"/>
      <c r="D482" s="124"/>
      <c r="E482" s="61"/>
      <c r="F482" s="61"/>
      <c r="G482" s="61"/>
      <c r="H482" s="61"/>
      <c r="I482" s="61"/>
      <c r="J482" s="61"/>
      <c r="K482" s="61"/>
      <c r="L482" s="61"/>
      <c r="M482" s="124"/>
      <c r="N482" s="124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53"/>
      <c r="AT482" s="53"/>
    </row>
    <row r="483">
      <c r="A483" s="138"/>
      <c r="B483" s="61"/>
      <c r="C483" s="61"/>
      <c r="D483" s="124"/>
      <c r="E483" s="61"/>
      <c r="F483" s="61"/>
      <c r="G483" s="61"/>
      <c r="H483" s="61"/>
      <c r="I483" s="61"/>
      <c r="J483" s="61"/>
      <c r="K483" s="61"/>
      <c r="L483" s="61"/>
      <c r="M483" s="124"/>
      <c r="N483" s="124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53"/>
      <c r="AT483" s="53"/>
    </row>
    <row r="484">
      <c r="A484" s="138"/>
      <c r="B484" s="61"/>
      <c r="C484" s="61"/>
      <c r="D484" s="124"/>
      <c r="E484" s="61"/>
      <c r="F484" s="61"/>
      <c r="G484" s="61"/>
      <c r="H484" s="61"/>
      <c r="I484" s="61"/>
      <c r="J484" s="61"/>
      <c r="K484" s="61"/>
      <c r="L484" s="61"/>
      <c r="M484" s="124"/>
      <c r="N484" s="124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53"/>
      <c r="AT484" s="53"/>
    </row>
    <row r="485">
      <c r="A485" s="138"/>
      <c r="B485" s="61"/>
      <c r="C485" s="61"/>
      <c r="D485" s="124"/>
      <c r="E485" s="61"/>
      <c r="F485" s="61"/>
      <c r="G485" s="61"/>
      <c r="H485" s="61"/>
      <c r="I485" s="61"/>
      <c r="J485" s="61"/>
      <c r="K485" s="61"/>
      <c r="L485" s="61"/>
      <c r="M485" s="124"/>
      <c r="N485" s="124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53"/>
      <c r="AT485" s="53"/>
    </row>
    <row r="486">
      <c r="A486" s="138"/>
      <c r="B486" s="61"/>
      <c r="C486" s="61"/>
      <c r="D486" s="124"/>
      <c r="E486" s="61"/>
      <c r="F486" s="61"/>
      <c r="G486" s="61"/>
      <c r="H486" s="61"/>
      <c r="I486" s="61"/>
      <c r="J486" s="61"/>
      <c r="K486" s="61"/>
      <c r="L486" s="61"/>
      <c r="M486" s="124"/>
      <c r="N486" s="124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53"/>
      <c r="AT486" s="53"/>
    </row>
    <row r="487">
      <c r="A487" s="138"/>
      <c r="B487" s="61"/>
      <c r="C487" s="61"/>
      <c r="D487" s="124"/>
      <c r="E487" s="61"/>
      <c r="F487" s="61"/>
      <c r="G487" s="61"/>
      <c r="H487" s="61"/>
      <c r="I487" s="61"/>
      <c r="J487" s="61"/>
      <c r="K487" s="61"/>
      <c r="L487" s="61"/>
      <c r="M487" s="124"/>
      <c r="N487" s="124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53"/>
      <c r="AT487" s="53"/>
    </row>
    <row r="488">
      <c r="A488" s="138"/>
      <c r="B488" s="61"/>
      <c r="C488" s="61"/>
      <c r="D488" s="124"/>
      <c r="E488" s="61"/>
      <c r="F488" s="61"/>
      <c r="G488" s="61"/>
      <c r="H488" s="61"/>
      <c r="I488" s="61"/>
      <c r="J488" s="61"/>
      <c r="K488" s="61"/>
      <c r="L488" s="61"/>
      <c r="M488" s="124"/>
      <c r="N488" s="124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53"/>
      <c r="AT488" s="53"/>
    </row>
    <row r="489">
      <c r="A489" s="138"/>
      <c r="B489" s="61"/>
      <c r="C489" s="61"/>
      <c r="D489" s="124"/>
      <c r="E489" s="61"/>
      <c r="F489" s="61"/>
      <c r="G489" s="61"/>
      <c r="H489" s="61"/>
      <c r="I489" s="61"/>
      <c r="J489" s="61"/>
      <c r="K489" s="61"/>
      <c r="L489" s="61"/>
      <c r="M489" s="124"/>
      <c r="N489" s="124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53"/>
      <c r="AT489" s="53"/>
    </row>
    <row r="490">
      <c r="A490" s="138"/>
      <c r="B490" s="61"/>
      <c r="C490" s="61"/>
      <c r="D490" s="124"/>
      <c r="E490" s="61"/>
      <c r="F490" s="61"/>
      <c r="G490" s="61"/>
      <c r="H490" s="61"/>
      <c r="I490" s="61"/>
      <c r="J490" s="61"/>
      <c r="K490" s="61"/>
      <c r="L490" s="61"/>
      <c r="M490" s="124"/>
      <c r="N490" s="124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53"/>
      <c r="AT490" s="53"/>
    </row>
    <row r="491">
      <c r="A491" s="138"/>
      <c r="B491" s="61"/>
      <c r="C491" s="61"/>
      <c r="D491" s="124"/>
      <c r="E491" s="61"/>
      <c r="F491" s="61"/>
      <c r="G491" s="61"/>
      <c r="H491" s="61"/>
      <c r="I491" s="61"/>
      <c r="J491" s="61"/>
      <c r="K491" s="61"/>
      <c r="L491" s="61"/>
      <c r="M491" s="124"/>
      <c r="N491" s="124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53"/>
      <c r="AT491" s="53"/>
    </row>
    <row r="492">
      <c r="A492" s="138"/>
      <c r="B492" s="61"/>
      <c r="C492" s="61"/>
      <c r="D492" s="124"/>
      <c r="E492" s="61"/>
      <c r="F492" s="61"/>
      <c r="G492" s="61"/>
      <c r="H492" s="61"/>
      <c r="I492" s="61"/>
      <c r="J492" s="61"/>
      <c r="K492" s="61"/>
      <c r="L492" s="61"/>
      <c r="M492" s="124"/>
      <c r="N492" s="124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53"/>
      <c r="AT492" s="53"/>
    </row>
    <row r="493">
      <c r="A493" s="138"/>
      <c r="B493" s="61"/>
      <c r="C493" s="61"/>
      <c r="D493" s="124"/>
      <c r="E493" s="61"/>
      <c r="F493" s="61"/>
      <c r="G493" s="61"/>
      <c r="H493" s="61"/>
      <c r="I493" s="61"/>
      <c r="J493" s="61"/>
      <c r="K493" s="61"/>
      <c r="L493" s="61"/>
      <c r="M493" s="124"/>
      <c r="N493" s="124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53"/>
      <c r="AT493" s="53"/>
    </row>
    <row r="494">
      <c r="A494" s="138"/>
      <c r="B494" s="61"/>
      <c r="C494" s="61"/>
      <c r="D494" s="124"/>
      <c r="E494" s="61"/>
      <c r="F494" s="61"/>
      <c r="G494" s="61"/>
      <c r="H494" s="61"/>
      <c r="I494" s="61"/>
      <c r="J494" s="61"/>
      <c r="K494" s="61"/>
      <c r="L494" s="61"/>
      <c r="M494" s="124"/>
      <c r="N494" s="124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53"/>
      <c r="AT494" s="53"/>
    </row>
    <row r="495">
      <c r="A495" s="138"/>
      <c r="B495" s="61"/>
      <c r="C495" s="61"/>
      <c r="D495" s="124"/>
      <c r="E495" s="61"/>
      <c r="F495" s="61"/>
      <c r="G495" s="61"/>
      <c r="H495" s="61"/>
      <c r="I495" s="61"/>
      <c r="J495" s="61"/>
      <c r="K495" s="61"/>
      <c r="L495" s="61"/>
      <c r="M495" s="124"/>
      <c r="N495" s="124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53"/>
      <c r="AT495" s="53"/>
    </row>
    <row r="496">
      <c r="A496" s="138"/>
      <c r="B496" s="61"/>
      <c r="C496" s="61"/>
      <c r="D496" s="124"/>
      <c r="E496" s="61"/>
      <c r="F496" s="61"/>
      <c r="G496" s="61"/>
      <c r="H496" s="61"/>
      <c r="I496" s="61"/>
      <c r="J496" s="61"/>
      <c r="K496" s="61"/>
      <c r="L496" s="61"/>
      <c r="M496" s="124"/>
      <c r="N496" s="124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53"/>
      <c r="AT496" s="53"/>
    </row>
    <row r="497">
      <c r="A497" s="138"/>
      <c r="B497" s="61"/>
      <c r="C497" s="61"/>
      <c r="D497" s="124"/>
      <c r="E497" s="61"/>
      <c r="F497" s="61"/>
      <c r="G497" s="61"/>
      <c r="H497" s="61"/>
      <c r="I497" s="61"/>
      <c r="J497" s="61"/>
      <c r="K497" s="61"/>
      <c r="L497" s="61"/>
      <c r="M497" s="124"/>
      <c r="N497" s="124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53"/>
      <c r="AT497" s="53"/>
    </row>
    <row r="498">
      <c r="A498" s="138"/>
      <c r="B498" s="61"/>
      <c r="C498" s="61"/>
      <c r="D498" s="124"/>
      <c r="E498" s="61"/>
      <c r="F498" s="61"/>
      <c r="G498" s="61"/>
      <c r="H498" s="61"/>
      <c r="I498" s="61"/>
      <c r="J498" s="61"/>
      <c r="K498" s="61"/>
      <c r="L498" s="61"/>
      <c r="M498" s="124"/>
      <c r="N498" s="124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53"/>
      <c r="AT498" s="53"/>
    </row>
    <row r="499">
      <c r="A499" s="138"/>
      <c r="B499" s="61"/>
      <c r="C499" s="61"/>
      <c r="D499" s="124"/>
      <c r="E499" s="61"/>
      <c r="F499" s="61"/>
      <c r="G499" s="61"/>
      <c r="H499" s="61"/>
      <c r="I499" s="61"/>
      <c r="J499" s="61"/>
      <c r="K499" s="61"/>
      <c r="L499" s="61"/>
      <c r="M499" s="124"/>
      <c r="N499" s="124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53"/>
      <c r="AT499" s="53"/>
    </row>
    <row r="500">
      <c r="A500" s="138"/>
      <c r="B500" s="61"/>
      <c r="C500" s="61"/>
      <c r="D500" s="124"/>
      <c r="E500" s="61"/>
      <c r="F500" s="61"/>
      <c r="G500" s="61"/>
      <c r="H500" s="61"/>
      <c r="I500" s="61"/>
      <c r="J500" s="61"/>
      <c r="K500" s="61"/>
      <c r="L500" s="61"/>
      <c r="M500" s="124"/>
      <c r="N500" s="124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53"/>
      <c r="AT500" s="53"/>
    </row>
    <row r="501">
      <c r="A501" s="138"/>
      <c r="B501" s="61"/>
      <c r="C501" s="61"/>
      <c r="D501" s="124"/>
      <c r="E501" s="61"/>
      <c r="F501" s="61"/>
      <c r="G501" s="61"/>
      <c r="H501" s="61"/>
      <c r="I501" s="61"/>
      <c r="J501" s="61"/>
      <c r="K501" s="61"/>
      <c r="L501" s="61"/>
      <c r="M501" s="124"/>
      <c r="N501" s="124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53"/>
      <c r="AT501" s="53"/>
    </row>
    <row r="502">
      <c r="A502" s="138"/>
      <c r="B502" s="61"/>
      <c r="C502" s="61"/>
      <c r="D502" s="124"/>
      <c r="E502" s="61"/>
      <c r="F502" s="61"/>
      <c r="G502" s="61"/>
      <c r="H502" s="61"/>
      <c r="I502" s="61"/>
      <c r="J502" s="61"/>
      <c r="K502" s="61"/>
      <c r="L502" s="61"/>
      <c r="M502" s="124"/>
      <c r="N502" s="124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53"/>
      <c r="AT502" s="53"/>
    </row>
    <row r="503">
      <c r="A503" s="138"/>
      <c r="B503" s="61"/>
      <c r="C503" s="61"/>
      <c r="D503" s="124"/>
      <c r="E503" s="61"/>
      <c r="F503" s="61"/>
      <c r="G503" s="61"/>
      <c r="H503" s="61"/>
      <c r="I503" s="61"/>
      <c r="J503" s="61"/>
      <c r="K503" s="61"/>
      <c r="L503" s="61"/>
      <c r="M503" s="124"/>
      <c r="N503" s="124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53"/>
      <c r="AT503" s="53"/>
    </row>
    <row r="504">
      <c r="A504" s="138"/>
      <c r="B504" s="61"/>
      <c r="C504" s="61"/>
      <c r="D504" s="124"/>
      <c r="E504" s="61"/>
      <c r="F504" s="61"/>
      <c r="G504" s="61"/>
      <c r="H504" s="61"/>
      <c r="I504" s="61"/>
      <c r="J504" s="61"/>
      <c r="K504" s="61"/>
      <c r="L504" s="61"/>
      <c r="M504" s="124"/>
      <c r="N504" s="124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53"/>
      <c r="AT504" s="53"/>
    </row>
    <row r="505">
      <c r="A505" s="138"/>
      <c r="B505" s="61"/>
      <c r="C505" s="61"/>
      <c r="D505" s="124"/>
      <c r="E505" s="61"/>
      <c r="F505" s="61"/>
      <c r="G505" s="61"/>
      <c r="H505" s="61"/>
      <c r="I505" s="61"/>
      <c r="J505" s="61"/>
      <c r="K505" s="61"/>
      <c r="L505" s="61"/>
      <c r="M505" s="124"/>
      <c r="N505" s="124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53"/>
      <c r="AT505" s="53"/>
    </row>
    <row r="506">
      <c r="A506" s="138"/>
      <c r="B506" s="61"/>
      <c r="C506" s="61"/>
      <c r="D506" s="124"/>
      <c r="E506" s="61"/>
      <c r="F506" s="61"/>
      <c r="G506" s="61"/>
      <c r="H506" s="61"/>
      <c r="I506" s="61"/>
      <c r="J506" s="61"/>
      <c r="K506" s="61"/>
      <c r="L506" s="61"/>
      <c r="M506" s="124"/>
      <c r="N506" s="124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53"/>
      <c r="AT506" s="53"/>
    </row>
    <row r="507">
      <c r="A507" s="138"/>
      <c r="B507" s="61"/>
      <c r="C507" s="61"/>
      <c r="D507" s="124"/>
      <c r="E507" s="61"/>
      <c r="F507" s="61"/>
      <c r="G507" s="61"/>
      <c r="H507" s="61"/>
      <c r="I507" s="61"/>
      <c r="J507" s="61"/>
      <c r="K507" s="61"/>
      <c r="L507" s="61"/>
      <c r="M507" s="124"/>
      <c r="N507" s="124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53"/>
      <c r="AT507" s="53"/>
    </row>
    <row r="508">
      <c r="A508" s="138"/>
      <c r="B508" s="61"/>
      <c r="C508" s="61"/>
      <c r="D508" s="124"/>
      <c r="E508" s="61"/>
      <c r="F508" s="61"/>
      <c r="G508" s="61"/>
      <c r="H508" s="61"/>
      <c r="I508" s="61"/>
      <c r="J508" s="61"/>
      <c r="K508" s="61"/>
      <c r="L508" s="61"/>
      <c r="M508" s="124"/>
      <c r="N508" s="124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53"/>
      <c r="AT508" s="53"/>
    </row>
    <row r="509">
      <c r="A509" s="138"/>
      <c r="B509" s="61"/>
      <c r="C509" s="61"/>
      <c r="D509" s="124"/>
      <c r="E509" s="61"/>
      <c r="F509" s="61"/>
      <c r="G509" s="61"/>
      <c r="H509" s="61"/>
      <c r="I509" s="61"/>
      <c r="J509" s="61"/>
      <c r="K509" s="61"/>
      <c r="L509" s="61"/>
      <c r="M509" s="124"/>
      <c r="N509" s="124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53"/>
      <c r="AT509" s="53"/>
    </row>
    <row r="510">
      <c r="A510" s="138"/>
      <c r="B510" s="61"/>
      <c r="C510" s="61"/>
      <c r="D510" s="124"/>
      <c r="E510" s="61"/>
      <c r="F510" s="61"/>
      <c r="G510" s="61"/>
      <c r="H510" s="61"/>
      <c r="I510" s="61"/>
      <c r="J510" s="61"/>
      <c r="K510" s="61"/>
      <c r="L510" s="61"/>
      <c r="M510" s="124"/>
      <c r="N510" s="124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53"/>
      <c r="AT510" s="53"/>
    </row>
    <row r="511">
      <c r="A511" s="138"/>
      <c r="B511" s="61"/>
      <c r="C511" s="61"/>
      <c r="D511" s="124"/>
      <c r="E511" s="61"/>
      <c r="F511" s="61"/>
      <c r="G511" s="61"/>
      <c r="H511" s="61"/>
      <c r="I511" s="61"/>
      <c r="J511" s="61"/>
      <c r="K511" s="61"/>
      <c r="L511" s="61"/>
      <c r="M511" s="124"/>
      <c r="N511" s="124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53"/>
      <c r="AT511" s="53"/>
    </row>
    <row r="512">
      <c r="A512" s="138"/>
      <c r="B512" s="61"/>
      <c r="C512" s="61"/>
      <c r="D512" s="124"/>
      <c r="E512" s="61"/>
      <c r="F512" s="61"/>
      <c r="G512" s="61"/>
      <c r="H512" s="61"/>
      <c r="I512" s="61"/>
      <c r="J512" s="61"/>
      <c r="K512" s="61"/>
      <c r="L512" s="61"/>
      <c r="M512" s="124"/>
      <c r="N512" s="124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53"/>
      <c r="AT512" s="53"/>
    </row>
    <row r="513">
      <c r="A513" s="138"/>
      <c r="B513" s="61"/>
      <c r="C513" s="61"/>
      <c r="D513" s="124"/>
      <c r="E513" s="61"/>
      <c r="F513" s="61"/>
      <c r="G513" s="61"/>
      <c r="H513" s="61"/>
      <c r="I513" s="61"/>
      <c r="J513" s="61"/>
      <c r="K513" s="61"/>
      <c r="L513" s="61"/>
      <c r="M513" s="124"/>
      <c r="N513" s="124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53"/>
      <c r="AT513" s="53"/>
    </row>
    <row r="514">
      <c r="A514" s="138"/>
      <c r="B514" s="61"/>
      <c r="C514" s="61"/>
      <c r="D514" s="124"/>
      <c r="E514" s="61"/>
      <c r="F514" s="61"/>
      <c r="G514" s="61"/>
      <c r="H514" s="61"/>
      <c r="I514" s="61"/>
      <c r="J514" s="61"/>
      <c r="K514" s="61"/>
      <c r="L514" s="61"/>
      <c r="M514" s="124"/>
      <c r="N514" s="124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53"/>
      <c r="AT514" s="53"/>
    </row>
    <row r="515">
      <c r="A515" s="138"/>
      <c r="B515" s="61"/>
      <c r="C515" s="61"/>
      <c r="D515" s="124"/>
      <c r="E515" s="61"/>
      <c r="F515" s="61"/>
      <c r="G515" s="61"/>
      <c r="H515" s="61"/>
      <c r="I515" s="61"/>
      <c r="J515" s="61"/>
      <c r="K515" s="61"/>
      <c r="L515" s="61"/>
      <c r="M515" s="124"/>
      <c r="N515" s="124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53"/>
      <c r="AT515" s="53"/>
    </row>
    <row r="516">
      <c r="A516" s="138"/>
      <c r="B516" s="61"/>
      <c r="C516" s="61"/>
      <c r="D516" s="124"/>
      <c r="E516" s="61"/>
      <c r="F516" s="61"/>
      <c r="G516" s="61"/>
      <c r="H516" s="61"/>
      <c r="I516" s="61"/>
      <c r="J516" s="61"/>
      <c r="K516" s="61"/>
      <c r="L516" s="61"/>
      <c r="M516" s="124"/>
      <c r="N516" s="124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53"/>
      <c r="AT516" s="53"/>
    </row>
    <row r="517">
      <c r="A517" s="138"/>
      <c r="B517" s="61"/>
      <c r="C517" s="61"/>
      <c r="D517" s="124"/>
      <c r="E517" s="61"/>
      <c r="F517" s="61"/>
      <c r="G517" s="61"/>
      <c r="H517" s="61"/>
      <c r="I517" s="61"/>
      <c r="J517" s="61"/>
      <c r="K517" s="61"/>
      <c r="L517" s="61"/>
      <c r="M517" s="124"/>
      <c r="N517" s="124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53"/>
      <c r="AT517" s="53"/>
    </row>
    <row r="518">
      <c r="A518" s="138"/>
      <c r="B518" s="61"/>
      <c r="C518" s="61"/>
      <c r="D518" s="124"/>
      <c r="E518" s="61"/>
      <c r="F518" s="61"/>
      <c r="G518" s="61"/>
      <c r="H518" s="61"/>
      <c r="I518" s="61"/>
      <c r="J518" s="61"/>
      <c r="K518" s="61"/>
      <c r="L518" s="61"/>
      <c r="M518" s="124"/>
      <c r="N518" s="124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53"/>
      <c r="AT518" s="53"/>
    </row>
    <row r="519">
      <c r="A519" s="138"/>
      <c r="B519" s="61"/>
      <c r="C519" s="61"/>
      <c r="D519" s="124"/>
      <c r="E519" s="61"/>
      <c r="F519" s="61"/>
      <c r="G519" s="61"/>
      <c r="H519" s="61"/>
      <c r="I519" s="61"/>
      <c r="J519" s="61"/>
      <c r="K519" s="61"/>
      <c r="L519" s="61"/>
      <c r="M519" s="124"/>
      <c r="N519" s="124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53"/>
      <c r="AT519" s="53"/>
    </row>
    <row r="520">
      <c r="A520" s="138"/>
      <c r="B520" s="61"/>
      <c r="C520" s="61"/>
      <c r="D520" s="124"/>
      <c r="E520" s="61"/>
      <c r="F520" s="61"/>
      <c r="G520" s="61"/>
      <c r="H520" s="61"/>
      <c r="I520" s="61"/>
      <c r="J520" s="61"/>
      <c r="K520" s="61"/>
      <c r="L520" s="61"/>
      <c r="M520" s="124"/>
      <c r="N520" s="124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53"/>
      <c r="AT520" s="53"/>
    </row>
    <row r="521">
      <c r="A521" s="138"/>
      <c r="B521" s="61"/>
      <c r="C521" s="61"/>
      <c r="D521" s="124"/>
      <c r="E521" s="61"/>
      <c r="F521" s="61"/>
      <c r="G521" s="61"/>
      <c r="H521" s="61"/>
      <c r="I521" s="61"/>
      <c r="J521" s="61"/>
      <c r="K521" s="61"/>
      <c r="L521" s="61"/>
      <c r="M521" s="124"/>
      <c r="N521" s="124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53"/>
      <c r="AT521" s="53"/>
    </row>
    <row r="522">
      <c r="A522" s="138"/>
      <c r="B522" s="61"/>
      <c r="C522" s="61"/>
      <c r="D522" s="124"/>
      <c r="E522" s="61"/>
      <c r="F522" s="61"/>
      <c r="G522" s="61"/>
      <c r="H522" s="61"/>
      <c r="I522" s="61"/>
      <c r="J522" s="61"/>
      <c r="K522" s="61"/>
      <c r="L522" s="61"/>
      <c r="M522" s="124"/>
      <c r="N522" s="124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53"/>
      <c r="AT522" s="53"/>
    </row>
    <row r="523">
      <c r="A523" s="138"/>
      <c r="B523" s="61"/>
      <c r="C523" s="61"/>
      <c r="D523" s="124"/>
      <c r="E523" s="61"/>
      <c r="F523" s="61"/>
      <c r="G523" s="61"/>
      <c r="H523" s="61"/>
      <c r="I523" s="61"/>
      <c r="J523" s="61"/>
      <c r="K523" s="61"/>
      <c r="L523" s="61"/>
      <c r="M523" s="124"/>
      <c r="N523" s="124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53"/>
      <c r="AT523" s="53"/>
    </row>
    <row r="524">
      <c r="A524" s="138"/>
      <c r="B524" s="61"/>
      <c r="C524" s="61"/>
      <c r="D524" s="124"/>
      <c r="E524" s="61"/>
      <c r="F524" s="61"/>
      <c r="G524" s="61"/>
      <c r="H524" s="61"/>
      <c r="I524" s="61"/>
      <c r="J524" s="61"/>
      <c r="K524" s="61"/>
      <c r="L524" s="61"/>
      <c r="M524" s="124"/>
      <c r="N524" s="124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53"/>
      <c r="AT524" s="53"/>
    </row>
    <row r="525">
      <c r="A525" s="138"/>
      <c r="B525" s="61"/>
      <c r="C525" s="61"/>
      <c r="D525" s="124"/>
      <c r="E525" s="61"/>
      <c r="F525" s="61"/>
      <c r="G525" s="61"/>
      <c r="H525" s="61"/>
      <c r="I525" s="61"/>
      <c r="J525" s="61"/>
      <c r="K525" s="61"/>
      <c r="L525" s="61"/>
      <c r="M525" s="124"/>
      <c r="N525" s="124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53"/>
      <c r="AT525" s="53"/>
    </row>
    <row r="526">
      <c r="A526" s="138"/>
      <c r="B526" s="61"/>
      <c r="C526" s="61"/>
      <c r="D526" s="124"/>
      <c r="E526" s="61"/>
      <c r="F526" s="61"/>
      <c r="G526" s="61"/>
      <c r="H526" s="61"/>
      <c r="I526" s="61"/>
      <c r="J526" s="61"/>
      <c r="K526" s="61"/>
      <c r="L526" s="61"/>
      <c r="M526" s="124"/>
      <c r="N526" s="124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53"/>
      <c r="AT526" s="53"/>
    </row>
    <row r="527">
      <c r="A527" s="138"/>
      <c r="B527" s="61"/>
      <c r="C527" s="61"/>
      <c r="D527" s="124"/>
      <c r="E527" s="61"/>
      <c r="F527" s="61"/>
      <c r="G527" s="61"/>
      <c r="H527" s="61"/>
      <c r="I527" s="61"/>
      <c r="J527" s="61"/>
      <c r="K527" s="61"/>
      <c r="L527" s="61"/>
      <c r="M527" s="124"/>
      <c r="N527" s="124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53"/>
      <c r="AT527" s="53"/>
    </row>
    <row r="528">
      <c r="A528" s="138"/>
      <c r="B528" s="61"/>
      <c r="C528" s="61"/>
      <c r="D528" s="124"/>
      <c r="E528" s="61"/>
      <c r="F528" s="61"/>
      <c r="G528" s="61"/>
      <c r="H528" s="61"/>
      <c r="I528" s="61"/>
      <c r="J528" s="61"/>
      <c r="K528" s="61"/>
      <c r="L528" s="61"/>
      <c r="M528" s="124"/>
      <c r="N528" s="124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53"/>
      <c r="AT528" s="53"/>
    </row>
    <row r="529">
      <c r="A529" s="138"/>
      <c r="B529" s="61"/>
      <c r="C529" s="61"/>
      <c r="D529" s="124"/>
      <c r="E529" s="61"/>
      <c r="F529" s="61"/>
      <c r="G529" s="61"/>
      <c r="H529" s="61"/>
      <c r="I529" s="61"/>
      <c r="J529" s="61"/>
      <c r="K529" s="61"/>
      <c r="L529" s="61"/>
      <c r="M529" s="124"/>
      <c r="N529" s="124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53"/>
      <c r="AT529" s="53"/>
    </row>
    <row r="530">
      <c r="A530" s="138"/>
      <c r="B530" s="61"/>
      <c r="C530" s="61"/>
      <c r="D530" s="124"/>
      <c r="E530" s="61"/>
      <c r="F530" s="61"/>
      <c r="G530" s="61"/>
      <c r="H530" s="61"/>
      <c r="I530" s="61"/>
      <c r="J530" s="61"/>
      <c r="K530" s="61"/>
      <c r="L530" s="61"/>
      <c r="M530" s="124"/>
      <c r="N530" s="124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53"/>
      <c r="AT530" s="53"/>
    </row>
    <row r="531">
      <c r="A531" s="138"/>
      <c r="B531" s="61"/>
      <c r="C531" s="61"/>
      <c r="D531" s="124"/>
      <c r="E531" s="61"/>
      <c r="F531" s="61"/>
      <c r="G531" s="61"/>
      <c r="H531" s="61"/>
      <c r="I531" s="61"/>
      <c r="J531" s="61"/>
      <c r="K531" s="61"/>
      <c r="L531" s="61"/>
      <c r="M531" s="124"/>
      <c r="N531" s="124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53"/>
      <c r="AT531" s="53"/>
    </row>
    <row r="532">
      <c r="A532" s="138"/>
      <c r="B532" s="61"/>
      <c r="C532" s="61"/>
      <c r="D532" s="124"/>
      <c r="E532" s="61"/>
      <c r="F532" s="61"/>
      <c r="G532" s="61"/>
      <c r="H532" s="61"/>
      <c r="I532" s="61"/>
      <c r="J532" s="61"/>
      <c r="K532" s="61"/>
      <c r="L532" s="61"/>
      <c r="M532" s="124"/>
      <c r="N532" s="124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53"/>
      <c r="AT532" s="53"/>
    </row>
    <row r="533">
      <c r="A533" s="138"/>
      <c r="B533" s="61"/>
      <c r="C533" s="61"/>
      <c r="D533" s="124"/>
      <c r="E533" s="61"/>
      <c r="F533" s="61"/>
      <c r="G533" s="61"/>
      <c r="H533" s="61"/>
      <c r="I533" s="61"/>
      <c r="J533" s="61"/>
      <c r="K533" s="61"/>
      <c r="L533" s="61"/>
      <c r="M533" s="124"/>
      <c r="N533" s="124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53"/>
      <c r="AT533" s="53"/>
    </row>
    <row r="534">
      <c r="A534" s="138"/>
      <c r="B534" s="61"/>
      <c r="C534" s="61"/>
      <c r="D534" s="124"/>
      <c r="E534" s="61"/>
      <c r="F534" s="61"/>
      <c r="G534" s="61"/>
      <c r="H534" s="61"/>
      <c r="I534" s="61"/>
      <c r="J534" s="61"/>
      <c r="K534" s="61"/>
      <c r="L534" s="61"/>
      <c r="M534" s="124"/>
      <c r="N534" s="124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53"/>
      <c r="AT534" s="53"/>
    </row>
    <row r="535">
      <c r="A535" s="138"/>
      <c r="B535" s="61"/>
      <c r="C535" s="61"/>
      <c r="D535" s="124"/>
      <c r="E535" s="61"/>
      <c r="F535" s="61"/>
      <c r="G535" s="61"/>
      <c r="H535" s="61"/>
      <c r="I535" s="61"/>
      <c r="J535" s="61"/>
      <c r="K535" s="61"/>
      <c r="L535" s="61"/>
      <c r="M535" s="124"/>
      <c r="N535" s="124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53"/>
      <c r="AT535" s="53"/>
    </row>
    <row r="536">
      <c r="A536" s="138"/>
      <c r="B536" s="61"/>
      <c r="C536" s="61"/>
      <c r="D536" s="124"/>
      <c r="E536" s="61"/>
      <c r="F536" s="61"/>
      <c r="G536" s="61"/>
      <c r="H536" s="61"/>
      <c r="I536" s="61"/>
      <c r="J536" s="61"/>
      <c r="K536" s="61"/>
      <c r="L536" s="61"/>
      <c r="M536" s="124"/>
      <c r="N536" s="124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53"/>
      <c r="AT536" s="53"/>
    </row>
    <row r="537">
      <c r="A537" s="138"/>
      <c r="B537" s="61"/>
      <c r="C537" s="61"/>
      <c r="D537" s="124"/>
      <c r="E537" s="61"/>
      <c r="F537" s="61"/>
      <c r="G537" s="61"/>
      <c r="H537" s="61"/>
      <c r="I537" s="61"/>
      <c r="J537" s="61"/>
      <c r="K537" s="61"/>
      <c r="L537" s="61"/>
      <c r="M537" s="124"/>
      <c r="N537" s="124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53"/>
      <c r="AT537" s="53"/>
    </row>
    <row r="538">
      <c r="A538" s="138"/>
      <c r="B538" s="61"/>
      <c r="C538" s="61"/>
      <c r="D538" s="124"/>
      <c r="E538" s="61"/>
      <c r="F538" s="61"/>
      <c r="G538" s="61"/>
      <c r="H538" s="61"/>
      <c r="I538" s="61"/>
      <c r="J538" s="61"/>
      <c r="K538" s="61"/>
      <c r="L538" s="61"/>
      <c r="M538" s="124"/>
      <c r="N538" s="124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53"/>
      <c r="AT538" s="53"/>
    </row>
    <row r="539">
      <c r="A539" s="138"/>
      <c r="B539" s="61"/>
      <c r="C539" s="61"/>
      <c r="D539" s="124"/>
      <c r="E539" s="61"/>
      <c r="F539" s="61"/>
      <c r="G539" s="61"/>
      <c r="H539" s="61"/>
      <c r="I539" s="61"/>
      <c r="J539" s="61"/>
      <c r="K539" s="61"/>
      <c r="L539" s="61"/>
      <c r="M539" s="124"/>
      <c r="N539" s="124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53"/>
      <c r="AT539" s="53"/>
    </row>
    <row r="540">
      <c r="A540" s="138"/>
      <c r="B540" s="61"/>
      <c r="C540" s="61"/>
      <c r="D540" s="124"/>
      <c r="E540" s="61"/>
      <c r="F540" s="61"/>
      <c r="G540" s="61"/>
      <c r="H540" s="61"/>
      <c r="I540" s="61"/>
      <c r="J540" s="61"/>
      <c r="K540" s="61"/>
      <c r="L540" s="61"/>
      <c r="M540" s="124"/>
      <c r="N540" s="124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53"/>
      <c r="AT540" s="53"/>
    </row>
    <row r="541">
      <c r="A541" s="138"/>
      <c r="B541" s="61"/>
      <c r="C541" s="61"/>
      <c r="D541" s="124"/>
      <c r="E541" s="61"/>
      <c r="F541" s="61"/>
      <c r="G541" s="61"/>
      <c r="H541" s="61"/>
      <c r="I541" s="61"/>
      <c r="J541" s="61"/>
      <c r="K541" s="61"/>
      <c r="L541" s="61"/>
      <c r="M541" s="124"/>
      <c r="N541" s="124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53"/>
      <c r="AT541" s="53"/>
    </row>
    <row r="542">
      <c r="A542" s="138"/>
      <c r="B542" s="61"/>
      <c r="C542" s="61"/>
      <c r="D542" s="124"/>
      <c r="E542" s="61"/>
      <c r="F542" s="61"/>
      <c r="G542" s="61"/>
      <c r="H542" s="61"/>
      <c r="I542" s="61"/>
      <c r="J542" s="61"/>
      <c r="K542" s="61"/>
      <c r="L542" s="61"/>
      <c r="M542" s="124"/>
      <c r="N542" s="124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53"/>
      <c r="AT542" s="53"/>
    </row>
    <row r="543">
      <c r="A543" s="138"/>
      <c r="B543" s="61"/>
      <c r="C543" s="61"/>
      <c r="D543" s="124"/>
      <c r="E543" s="61"/>
      <c r="F543" s="61"/>
      <c r="G543" s="61"/>
      <c r="H543" s="61"/>
      <c r="I543" s="61"/>
      <c r="J543" s="61"/>
      <c r="K543" s="61"/>
      <c r="L543" s="61"/>
      <c r="M543" s="124"/>
      <c r="N543" s="124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53"/>
      <c r="AT543" s="53"/>
    </row>
    <row r="544">
      <c r="A544" s="138"/>
      <c r="B544" s="61"/>
      <c r="C544" s="61"/>
      <c r="D544" s="124"/>
      <c r="E544" s="61"/>
      <c r="F544" s="61"/>
      <c r="G544" s="61"/>
      <c r="H544" s="61"/>
      <c r="I544" s="61"/>
      <c r="J544" s="61"/>
      <c r="K544" s="61"/>
      <c r="L544" s="61"/>
      <c r="M544" s="124"/>
      <c r="N544" s="124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53"/>
      <c r="AT544" s="53"/>
    </row>
    <row r="545">
      <c r="A545" s="138"/>
      <c r="B545" s="61"/>
      <c r="C545" s="61"/>
      <c r="D545" s="124"/>
      <c r="E545" s="61"/>
      <c r="F545" s="61"/>
      <c r="G545" s="61"/>
      <c r="H545" s="61"/>
      <c r="I545" s="61"/>
      <c r="J545" s="61"/>
      <c r="K545" s="61"/>
      <c r="L545" s="61"/>
      <c r="M545" s="124"/>
      <c r="N545" s="124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53"/>
      <c r="AT545" s="53"/>
    </row>
    <row r="546">
      <c r="A546" s="138"/>
      <c r="B546" s="61"/>
      <c r="C546" s="61"/>
      <c r="D546" s="124"/>
      <c r="E546" s="61"/>
      <c r="F546" s="61"/>
      <c r="G546" s="61"/>
      <c r="H546" s="61"/>
      <c r="I546" s="61"/>
      <c r="J546" s="61"/>
      <c r="K546" s="61"/>
      <c r="L546" s="61"/>
      <c r="M546" s="124"/>
      <c r="N546" s="124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53"/>
      <c r="AT546" s="53"/>
    </row>
    <row r="547">
      <c r="A547" s="138"/>
      <c r="B547" s="61"/>
      <c r="C547" s="61"/>
      <c r="D547" s="124"/>
      <c r="E547" s="61"/>
      <c r="F547" s="61"/>
      <c r="G547" s="61"/>
      <c r="H547" s="61"/>
      <c r="I547" s="61"/>
      <c r="J547" s="61"/>
      <c r="K547" s="61"/>
      <c r="L547" s="61"/>
      <c r="M547" s="124"/>
      <c r="N547" s="124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53"/>
      <c r="AT547" s="53"/>
    </row>
    <row r="548">
      <c r="A548" s="138"/>
      <c r="B548" s="61"/>
      <c r="C548" s="61"/>
      <c r="D548" s="124"/>
      <c r="E548" s="61"/>
      <c r="F548" s="61"/>
      <c r="G548" s="61"/>
      <c r="H548" s="61"/>
      <c r="I548" s="61"/>
      <c r="J548" s="61"/>
      <c r="K548" s="61"/>
      <c r="L548" s="61"/>
      <c r="M548" s="124"/>
      <c r="N548" s="124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53"/>
      <c r="AT548" s="53"/>
    </row>
    <row r="549">
      <c r="A549" s="138"/>
      <c r="B549" s="61"/>
      <c r="C549" s="61"/>
      <c r="D549" s="124"/>
      <c r="E549" s="61"/>
      <c r="F549" s="61"/>
      <c r="G549" s="61"/>
      <c r="H549" s="61"/>
      <c r="I549" s="61"/>
      <c r="J549" s="61"/>
      <c r="K549" s="61"/>
      <c r="L549" s="61"/>
      <c r="M549" s="124"/>
      <c r="N549" s="124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53"/>
      <c r="AT549" s="53"/>
    </row>
    <row r="550">
      <c r="A550" s="138"/>
      <c r="B550" s="61"/>
      <c r="C550" s="61"/>
      <c r="D550" s="124"/>
      <c r="E550" s="61"/>
      <c r="F550" s="61"/>
      <c r="G550" s="61"/>
      <c r="H550" s="61"/>
      <c r="I550" s="61"/>
      <c r="J550" s="61"/>
      <c r="K550" s="61"/>
      <c r="L550" s="61"/>
      <c r="M550" s="124"/>
      <c r="N550" s="124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53"/>
      <c r="AT550" s="53"/>
    </row>
    <row r="551">
      <c r="A551" s="138"/>
      <c r="B551" s="61"/>
      <c r="C551" s="61"/>
      <c r="D551" s="124"/>
      <c r="E551" s="61"/>
      <c r="F551" s="61"/>
      <c r="G551" s="61"/>
      <c r="H551" s="61"/>
      <c r="I551" s="61"/>
      <c r="J551" s="61"/>
      <c r="K551" s="61"/>
      <c r="L551" s="61"/>
      <c r="M551" s="124"/>
      <c r="N551" s="124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53"/>
      <c r="AT551" s="53"/>
    </row>
    <row r="552">
      <c r="A552" s="138"/>
      <c r="B552" s="61"/>
      <c r="C552" s="61"/>
      <c r="D552" s="124"/>
      <c r="E552" s="61"/>
      <c r="F552" s="61"/>
      <c r="G552" s="61"/>
      <c r="H552" s="61"/>
      <c r="I552" s="61"/>
      <c r="J552" s="61"/>
      <c r="K552" s="61"/>
      <c r="L552" s="61"/>
      <c r="M552" s="124"/>
      <c r="N552" s="124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53"/>
      <c r="AT552" s="53"/>
    </row>
    <row r="553">
      <c r="A553" s="138"/>
      <c r="B553" s="61"/>
      <c r="C553" s="61"/>
      <c r="D553" s="124"/>
      <c r="E553" s="61"/>
      <c r="F553" s="61"/>
      <c r="G553" s="61"/>
      <c r="H553" s="61"/>
      <c r="I553" s="61"/>
      <c r="J553" s="61"/>
      <c r="K553" s="61"/>
      <c r="L553" s="61"/>
      <c r="M553" s="124"/>
      <c r="N553" s="124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53"/>
      <c r="AT553" s="53"/>
    </row>
    <row r="554">
      <c r="A554" s="138"/>
      <c r="B554" s="61"/>
      <c r="C554" s="61"/>
      <c r="D554" s="124"/>
      <c r="E554" s="61"/>
      <c r="F554" s="61"/>
      <c r="G554" s="61"/>
      <c r="H554" s="61"/>
      <c r="I554" s="61"/>
      <c r="J554" s="61"/>
      <c r="K554" s="61"/>
      <c r="L554" s="61"/>
      <c r="M554" s="124"/>
      <c r="N554" s="124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53"/>
      <c r="AT554" s="53"/>
    </row>
    <row r="555">
      <c r="A555" s="138"/>
      <c r="B555" s="61"/>
      <c r="C555" s="61"/>
      <c r="D555" s="124"/>
      <c r="E555" s="61"/>
      <c r="F555" s="61"/>
      <c r="G555" s="61"/>
      <c r="H555" s="61"/>
      <c r="I555" s="61"/>
      <c r="J555" s="61"/>
      <c r="K555" s="61"/>
      <c r="L555" s="61"/>
      <c r="M555" s="124"/>
      <c r="N555" s="124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53"/>
      <c r="AT555" s="53"/>
    </row>
    <row r="556">
      <c r="A556" s="138"/>
      <c r="B556" s="61"/>
      <c r="C556" s="61"/>
      <c r="D556" s="124"/>
      <c r="E556" s="61"/>
      <c r="F556" s="61"/>
      <c r="G556" s="61"/>
      <c r="H556" s="61"/>
      <c r="I556" s="61"/>
      <c r="J556" s="61"/>
      <c r="K556" s="61"/>
      <c r="L556" s="61"/>
      <c r="M556" s="124"/>
      <c r="N556" s="124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53"/>
      <c r="AT556" s="53"/>
    </row>
    <row r="557">
      <c r="A557" s="138"/>
      <c r="B557" s="61"/>
      <c r="C557" s="61"/>
      <c r="D557" s="124"/>
      <c r="E557" s="61"/>
      <c r="F557" s="61"/>
      <c r="G557" s="61"/>
      <c r="H557" s="61"/>
      <c r="I557" s="61"/>
      <c r="J557" s="61"/>
      <c r="K557" s="61"/>
      <c r="L557" s="61"/>
      <c r="M557" s="124"/>
      <c r="N557" s="124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53"/>
      <c r="AT557" s="53"/>
    </row>
    <row r="558">
      <c r="A558" s="138"/>
      <c r="B558" s="61"/>
      <c r="C558" s="61"/>
      <c r="D558" s="124"/>
      <c r="E558" s="61"/>
      <c r="F558" s="61"/>
      <c r="G558" s="61"/>
      <c r="H558" s="61"/>
      <c r="I558" s="61"/>
      <c r="J558" s="61"/>
      <c r="K558" s="61"/>
      <c r="L558" s="61"/>
      <c r="M558" s="124"/>
      <c r="N558" s="124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53"/>
      <c r="AT558" s="53"/>
    </row>
    <row r="559">
      <c r="A559" s="138"/>
      <c r="B559" s="61"/>
      <c r="C559" s="61"/>
      <c r="D559" s="124"/>
      <c r="E559" s="61"/>
      <c r="F559" s="61"/>
      <c r="G559" s="61"/>
      <c r="H559" s="61"/>
      <c r="I559" s="61"/>
      <c r="J559" s="61"/>
      <c r="K559" s="61"/>
      <c r="L559" s="61"/>
      <c r="M559" s="124"/>
      <c r="N559" s="124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53"/>
      <c r="AT559" s="53"/>
    </row>
    <row r="560">
      <c r="A560" s="138"/>
      <c r="B560" s="61"/>
      <c r="C560" s="61"/>
      <c r="D560" s="124"/>
      <c r="E560" s="61"/>
      <c r="F560" s="61"/>
      <c r="G560" s="61"/>
      <c r="H560" s="61"/>
      <c r="I560" s="61"/>
      <c r="J560" s="61"/>
      <c r="K560" s="61"/>
      <c r="L560" s="61"/>
      <c r="M560" s="124"/>
      <c r="N560" s="124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53"/>
      <c r="AT560" s="53"/>
    </row>
    <row r="561">
      <c r="A561" s="138"/>
      <c r="B561" s="61"/>
      <c r="C561" s="61"/>
      <c r="D561" s="124"/>
      <c r="E561" s="61"/>
      <c r="F561" s="61"/>
      <c r="G561" s="61"/>
      <c r="H561" s="61"/>
      <c r="I561" s="61"/>
      <c r="J561" s="61"/>
      <c r="K561" s="61"/>
      <c r="L561" s="61"/>
      <c r="M561" s="124"/>
      <c r="N561" s="124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53"/>
      <c r="AT561" s="53"/>
    </row>
    <row r="562">
      <c r="A562" s="138"/>
      <c r="B562" s="61"/>
      <c r="C562" s="61"/>
      <c r="D562" s="124"/>
      <c r="E562" s="61"/>
      <c r="F562" s="61"/>
      <c r="G562" s="61"/>
      <c r="H562" s="61"/>
      <c r="I562" s="61"/>
      <c r="J562" s="61"/>
      <c r="K562" s="61"/>
      <c r="L562" s="61"/>
      <c r="M562" s="124"/>
      <c r="N562" s="124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53"/>
      <c r="AT562" s="53"/>
    </row>
    <row r="563">
      <c r="A563" s="138"/>
      <c r="B563" s="61"/>
      <c r="C563" s="61"/>
      <c r="D563" s="124"/>
      <c r="E563" s="61"/>
      <c r="F563" s="61"/>
      <c r="G563" s="61"/>
      <c r="H563" s="61"/>
      <c r="I563" s="61"/>
      <c r="J563" s="61"/>
      <c r="K563" s="61"/>
      <c r="L563" s="61"/>
      <c r="M563" s="124"/>
      <c r="N563" s="124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53"/>
      <c r="AT563" s="53"/>
    </row>
    <row r="564">
      <c r="A564" s="138"/>
      <c r="B564" s="61"/>
      <c r="C564" s="61"/>
      <c r="D564" s="124"/>
      <c r="E564" s="61"/>
      <c r="F564" s="61"/>
      <c r="G564" s="61"/>
      <c r="H564" s="61"/>
      <c r="I564" s="61"/>
      <c r="J564" s="61"/>
      <c r="K564" s="61"/>
      <c r="L564" s="61"/>
      <c r="M564" s="124"/>
      <c r="N564" s="124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53"/>
      <c r="AT564" s="53"/>
    </row>
    <row r="565">
      <c r="A565" s="138"/>
      <c r="B565" s="61"/>
      <c r="C565" s="61"/>
      <c r="D565" s="124"/>
      <c r="E565" s="61"/>
      <c r="F565" s="61"/>
      <c r="G565" s="61"/>
      <c r="H565" s="61"/>
      <c r="I565" s="61"/>
      <c r="J565" s="61"/>
      <c r="K565" s="61"/>
      <c r="L565" s="61"/>
      <c r="M565" s="124"/>
      <c r="N565" s="124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53"/>
      <c r="AT565" s="53"/>
    </row>
    <row r="566">
      <c r="A566" s="138"/>
      <c r="B566" s="61"/>
      <c r="C566" s="61"/>
      <c r="D566" s="124"/>
      <c r="E566" s="61"/>
      <c r="F566" s="61"/>
      <c r="G566" s="61"/>
      <c r="H566" s="61"/>
      <c r="I566" s="61"/>
      <c r="J566" s="61"/>
      <c r="K566" s="61"/>
      <c r="L566" s="61"/>
      <c r="M566" s="124"/>
      <c r="N566" s="124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53"/>
      <c r="AT566" s="53"/>
    </row>
    <row r="567">
      <c r="A567" s="138"/>
      <c r="B567" s="61"/>
      <c r="C567" s="61"/>
      <c r="D567" s="124"/>
      <c r="E567" s="61"/>
      <c r="F567" s="61"/>
      <c r="G567" s="61"/>
      <c r="H567" s="61"/>
      <c r="I567" s="61"/>
      <c r="J567" s="61"/>
      <c r="K567" s="61"/>
      <c r="L567" s="61"/>
      <c r="M567" s="124"/>
      <c r="N567" s="124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53"/>
      <c r="AT567" s="53"/>
    </row>
    <row r="568">
      <c r="A568" s="138"/>
      <c r="B568" s="61"/>
      <c r="C568" s="61"/>
      <c r="D568" s="124"/>
      <c r="E568" s="61"/>
      <c r="F568" s="61"/>
      <c r="G568" s="61"/>
      <c r="H568" s="61"/>
      <c r="I568" s="61"/>
      <c r="J568" s="61"/>
      <c r="K568" s="61"/>
      <c r="L568" s="61"/>
      <c r="M568" s="124"/>
      <c r="N568" s="124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53"/>
      <c r="AT568" s="53"/>
    </row>
    <row r="569">
      <c r="A569" s="138"/>
      <c r="B569" s="61"/>
      <c r="C569" s="61"/>
      <c r="D569" s="124"/>
      <c r="E569" s="61"/>
      <c r="F569" s="61"/>
      <c r="G569" s="61"/>
      <c r="H569" s="61"/>
      <c r="I569" s="61"/>
      <c r="J569" s="61"/>
      <c r="K569" s="61"/>
      <c r="L569" s="61"/>
      <c r="M569" s="124"/>
      <c r="N569" s="124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53"/>
      <c r="AT569" s="53"/>
    </row>
    <row r="570">
      <c r="A570" s="138"/>
      <c r="B570" s="61"/>
      <c r="C570" s="61"/>
      <c r="D570" s="124"/>
      <c r="E570" s="61"/>
      <c r="F570" s="61"/>
      <c r="G570" s="61"/>
      <c r="H570" s="61"/>
      <c r="I570" s="61"/>
      <c r="J570" s="61"/>
      <c r="K570" s="61"/>
      <c r="L570" s="61"/>
      <c r="M570" s="124"/>
      <c r="N570" s="124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53"/>
      <c r="AT570" s="53"/>
    </row>
    <row r="571">
      <c r="A571" s="138"/>
      <c r="B571" s="61"/>
      <c r="C571" s="61"/>
      <c r="D571" s="124"/>
      <c r="E571" s="61"/>
      <c r="F571" s="61"/>
      <c r="G571" s="61"/>
      <c r="H571" s="61"/>
      <c r="I571" s="61"/>
      <c r="J571" s="61"/>
      <c r="K571" s="61"/>
      <c r="L571" s="61"/>
      <c r="M571" s="124"/>
      <c r="N571" s="124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53"/>
      <c r="AT571" s="53"/>
    </row>
    <row r="572">
      <c r="A572" s="138"/>
      <c r="B572" s="61"/>
      <c r="C572" s="61"/>
      <c r="D572" s="124"/>
      <c r="E572" s="61"/>
      <c r="F572" s="61"/>
      <c r="G572" s="61"/>
      <c r="H572" s="61"/>
      <c r="I572" s="61"/>
      <c r="J572" s="61"/>
      <c r="K572" s="61"/>
      <c r="L572" s="61"/>
      <c r="M572" s="124"/>
      <c r="N572" s="124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53"/>
      <c r="AT572" s="53"/>
    </row>
    <row r="573">
      <c r="A573" s="138"/>
      <c r="B573" s="61"/>
      <c r="C573" s="61"/>
      <c r="D573" s="124"/>
      <c r="E573" s="61"/>
      <c r="F573" s="61"/>
      <c r="G573" s="61"/>
      <c r="H573" s="61"/>
      <c r="I573" s="61"/>
      <c r="J573" s="61"/>
      <c r="K573" s="61"/>
      <c r="L573" s="61"/>
      <c r="M573" s="124"/>
      <c r="N573" s="124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53"/>
      <c r="AT573" s="53"/>
    </row>
    <row r="574">
      <c r="A574" s="138"/>
      <c r="B574" s="61"/>
      <c r="C574" s="61"/>
      <c r="D574" s="124"/>
      <c r="E574" s="61"/>
      <c r="F574" s="61"/>
      <c r="G574" s="61"/>
      <c r="H574" s="61"/>
      <c r="I574" s="61"/>
      <c r="J574" s="61"/>
      <c r="K574" s="61"/>
      <c r="L574" s="61"/>
      <c r="M574" s="124"/>
      <c r="N574" s="124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53"/>
      <c r="AT574" s="53"/>
    </row>
    <row r="575">
      <c r="A575" s="138"/>
      <c r="B575" s="61"/>
      <c r="C575" s="61"/>
      <c r="D575" s="124"/>
      <c r="E575" s="61"/>
      <c r="F575" s="61"/>
      <c r="G575" s="61"/>
      <c r="H575" s="61"/>
      <c r="I575" s="61"/>
      <c r="J575" s="61"/>
      <c r="K575" s="61"/>
      <c r="L575" s="61"/>
      <c r="M575" s="124"/>
      <c r="N575" s="124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53"/>
      <c r="AT575" s="53"/>
    </row>
    <row r="576">
      <c r="A576" s="138"/>
      <c r="B576" s="61"/>
      <c r="C576" s="61"/>
      <c r="D576" s="124"/>
      <c r="E576" s="61"/>
      <c r="F576" s="61"/>
      <c r="G576" s="61"/>
      <c r="H576" s="61"/>
      <c r="I576" s="61"/>
      <c r="J576" s="61"/>
      <c r="K576" s="61"/>
      <c r="L576" s="61"/>
      <c r="M576" s="124"/>
      <c r="N576" s="124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53"/>
      <c r="AT576" s="53"/>
    </row>
    <row r="577">
      <c r="A577" s="138"/>
      <c r="B577" s="61"/>
      <c r="C577" s="61"/>
      <c r="D577" s="124"/>
      <c r="E577" s="61"/>
      <c r="F577" s="61"/>
      <c r="G577" s="61"/>
      <c r="H577" s="61"/>
      <c r="I577" s="61"/>
      <c r="J577" s="61"/>
      <c r="K577" s="61"/>
      <c r="L577" s="61"/>
      <c r="M577" s="124"/>
      <c r="N577" s="124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53"/>
      <c r="AT577" s="53"/>
    </row>
    <row r="578">
      <c r="A578" s="138"/>
      <c r="B578" s="61"/>
      <c r="C578" s="61"/>
      <c r="D578" s="124"/>
      <c r="E578" s="61"/>
      <c r="F578" s="61"/>
      <c r="G578" s="61"/>
      <c r="H578" s="61"/>
      <c r="I578" s="61"/>
      <c r="J578" s="61"/>
      <c r="K578" s="61"/>
      <c r="L578" s="61"/>
      <c r="M578" s="124"/>
      <c r="N578" s="124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53"/>
      <c r="AT578" s="53"/>
    </row>
    <row r="579">
      <c r="A579" s="138"/>
      <c r="B579" s="61"/>
      <c r="C579" s="61"/>
      <c r="D579" s="124"/>
      <c r="E579" s="61"/>
      <c r="F579" s="61"/>
      <c r="G579" s="61"/>
      <c r="H579" s="61"/>
      <c r="I579" s="61"/>
      <c r="J579" s="61"/>
      <c r="K579" s="61"/>
      <c r="L579" s="61"/>
      <c r="M579" s="124"/>
      <c r="N579" s="124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53"/>
      <c r="AT579" s="53"/>
    </row>
    <row r="580">
      <c r="A580" s="138"/>
      <c r="B580" s="61"/>
      <c r="C580" s="61"/>
      <c r="D580" s="124"/>
      <c r="E580" s="61"/>
      <c r="F580" s="61"/>
      <c r="G580" s="61"/>
      <c r="H580" s="61"/>
      <c r="I580" s="61"/>
      <c r="J580" s="61"/>
      <c r="K580" s="61"/>
      <c r="L580" s="61"/>
      <c r="M580" s="124"/>
      <c r="N580" s="124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53"/>
      <c r="AT580" s="53"/>
    </row>
    <row r="581">
      <c r="A581" s="138"/>
      <c r="B581" s="61"/>
      <c r="C581" s="61"/>
      <c r="D581" s="124"/>
      <c r="E581" s="61"/>
      <c r="F581" s="61"/>
      <c r="G581" s="61"/>
      <c r="H581" s="61"/>
      <c r="I581" s="61"/>
      <c r="J581" s="61"/>
      <c r="K581" s="61"/>
      <c r="L581" s="61"/>
      <c r="M581" s="124"/>
      <c r="N581" s="124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53"/>
      <c r="AT581" s="53"/>
    </row>
    <row r="582">
      <c r="A582" s="138"/>
      <c r="B582" s="61"/>
      <c r="C582" s="61"/>
      <c r="D582" s="124"/>
      <c r="E582" s="61"/>
      <c r="F582" s="61"/>
      <c r="G582" s="61"/>
      <c r="H582" s="61"/>
      <c r="I582" s="61"/>
      <c r="J582" s="61"/>
      <c r="K582" s="61"/>
      <c r="L582" s="61"/>
      <c r="M582" s="124"/>
      <c r="N582" s="124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53"/>
      <c r="AT582" s="53"/>
    </row>
    <row r="583">
      <c r="A583" s="138"/>
      <c r="B583" s="61"/>
      <c r="C583" s="61"/>
      <c r="D583" s="124"/>
      <c r="E583" s="61"/>
      <c r="F583" s="61"/>
      <c r="G583" s="61"/>
      <c r="H583" s="61"/>
      <c r="I583" s="61"/>
      <c r="J583" s="61"/>
      <c r="K583" s="61"/>
      <c r="L583" s="61"/>
      <c r="M583" s="124"/>
      <c r="N583" s="124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53"/>
      <c r="AT583" s="53"/>
    </row>
    <row r="584">
      <c r="A584" s="138"/>
      <c r="B584" s="61"/>
      <c r="C584" s="61"/>
      <c r="D584" s="124"/>
      <c r="E584" s="61"/>
      <c r="F584" s="61"/>
      <c r="G584" s="61"/>
      <c r="H584" s="61"/>
      <c r="I584" s="61"/>
      <c r="J584" s="61"/>
      <c r="K584" s="61"/>
      <c r="L584" s="61"/>
      <c r="M584" s="124"/>
      <c r="N584" s="124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53"/>
      <c r="AT584" s="53"/>
    </row>
    <row r="585">
      <c r="A585" s="138"/>
      <c r="B585" s="61"/>
      <c r="C585" s="61"/>
      <c r="D585" s="124"/>
      <c r="E585" s="61"/>
      <c r="F585" s="61"/>
      <c r="G585" s="61"/>
      <c r="H585" s="61"/>
      <c r="I585" s="61"/>
      <c r="J585" s="61"/>
      <c r="K585" s="61"/>
      <c r="L585" s="61"/>
      <c r="M585" s="124"/>
      <c r="N585" s="124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53"/>
      <c r="AT585" s="53"/>
    </row>
    <row r="586">
      <c r="A586" s="138"/>
      <c r="B586" s="61"/>
      <c r="C586" s="61"/>
      <c r="D586" s="124"/>
      <c r="E586" s="61"/>
      <c r="F586" s="61"/>
      <c r="G586" s="61"/>
      <c r="H586" s="61"/>
      <c r="I586" s="61"/>
      <c r="J586" s="61"/>
      <c r="K586" s="61"/>
      <c r="L586" s="61"/>
      <c r="M586" s="124"/>
      <c r="N586" s="124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53"/>
      <c r="AT586" s="53"/>
    </row>
    <row r="587">
      <c r="A587" s="138"/>
      <c r="B587" s="61"/>
      <c r="C587" s="61"/>
      <c r="D587" s="124"/>
      <c r="E587" s="61"/>
      <c r="F587" s="61"/>
      <c r="G587" s="61"/>
      <c r="H587" s="61"/>
      <c r="I587" s="61"/>
      <c r="J587" s="61"/>
      <c r="K587" s="61"/>
      <c r="L587" s="61"/>
      <c r="M587" s="124"/>
      <c r="N587" s="124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53"/>
      <c r="AT587" s="53"/>
    </row>
    <row r="588">
      <c r="A588" s="138"/>
      <c r="B588" s="61"/>
      <c r="C588" s="61"/>
      <c r="D588" s="124"/>
      <c r="E588" s="61"/>
      <c r="F588" s="61"/>
      <c r="G588" s="61"/>
      <c r="H588" s="61"/>
      <c r="I588" s="61"/>
      <c r="J588" s="61"/>
      <c r="K588" s="61"/>
      <c r="L588" s="61"/>
      <c r="M588" s="124"/>
      <c r="N588" s="124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53"/>
      <c r="AT588" s="53"/>
    </row>
    <row r="589">
      <c r="A589" s="138"/>
      <c r="B589" s="61"/>
      <c r="C589" s="61"/>
      <c r="D589" s="124"/>
      <c r="E589" s="61"/>
      <c r="F589" s="61"/>
      <c r="G589" s="61"/>
      <c r="H589" s="61"/>
      <c r="I589" s="61"/>
      <c r="J589" s="61"/>
      <c r="K589" s="61"/>
      <c r="L589" s="61"/>
      <c r="M589" s="124"/>
      <c r="N589" s="124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53"/>
      <c r="AT589" s="53"/>
    </row>
    <row r="590">
      <c r="A590" s="138"/>
      <c r="B590" s="61"/>
      <c r="C590" s="61"/>
      <c r="D590" s="124"/>
      <c r="E590" s="61"/>
      <c r="F590" s="61"/>
      <c r="G590" s="61"/>
      <c r="H590" s="61"/>
      <c r="I590" s="61"/>
      <c r="J590" s="61"/>
      <c r="K590" s="61"/>
      <c r="L590" s="61"/>
      <c r="M590" s="124"/>
      <c r="N590" s="124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53"/>
      <c r="AT590" s="53"/>
    </row>
    <row r="591">
      <c r="A591" s="138"/>
      <c r="B591" s="61"/>
      <c r="C591" s="61"/>
      <c r="D591" s="124"/>
      <c r="E591" s="61"/>
      <c r="F591" s="61"/>
      <c r="G591" s="61"/>
      <c r="H591" s="61"/>
      <c r="I591" s="61"/>
      <c r="J591" s="61"/>
      <c r="K591" s="61"/>
      <c r="L591" s="61"/>
      <c r="M591" s="124"/>
      <c r="N591" s="124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53"/>
      <c r="AT591" s="53"/>
    </row>
    <row r="592">
      <c r="A592" s="138"/>
      <c r="B592" s="61"/>
      <c r="C592" s="61"/>
      <c r="D592" s="124"/>
      <c r="E592" s="61"/>
      <c r="F592" s="61"/>
      <c r="G592" s="61"/>
      <c r="H592" s="61"/>
      <c r="I592" s="61"/>
      <c r="J592" s="61"/>
      <c r="K592" s="61"/>
      <c r="L592" s="61"/>
      <c r="M592" s="124"/>
      <c r="N592" s="124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53"/>
      <c r="AT592" s="53"/>
    </row>
    <row r="593">
      <c r="A593" s="138"/>
      <c r="B593" s="61"/>
      <c r="C593" s="61"/>
      <c r="D593" s="124"/>
      <c r="E593" s="61"/>
      <c r="F593" s="61"/>
      <c r="G593" s="61"/>
      <c r="H593" s="61"/>
      <c r="I593" s="61"/>
      <c r="J593" s="61"/>
      <c r="K593" s="61"/>
      <c r="L593" s="61"/>
      <c r="M593" s="124"/>
      <c r="N593" s="124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53"/>
      <c r="AT593" s="53"/>
    </row>
    <row r="594">
      <c r="A594" s="138"/>
      <c r="B594" s="61"/>
      <c r="C594" s="61"/>
      <c r="D594" s="124"/>
      <c r="E594" s="61"/>
      <c r="F594" s="61"/>
      <c r="G594" s="61"/>
      <c r="H594" s="61"/>
      <c r="I594" s="61"/>
      <c r="J594" s="61"/>
      <c r="K594" s="61"/>
      <c r="L594" s="61"/>
      <c r="M594" s="124"/>
      <c r="N594" s="124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53"/>
      <c r="AT594" s="53"/>
    </row>
    <row r="595">
      <c r="A595" s="138"/>
      <c r="B595" s="61"/>
      <c r="C595" s="61"/>
      <c r="D595" s="124"/>
      <c r="E595" s="61"/>
      <c r="F595" s="61"/>
      <c r="G595" s="61"/>
      <c r="H595" s="61"/>
      <c r="I595" s="61"/>
      <c r="J595" s="61"/>
      <c r="K595" s="61"/>
      <c r="L595" s="61"/>
      <c r="M595" s="124"/>
      <c r="N595" s="124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53"/>
      <c r="AT595" s="53"/>
    </row>
    <row r="596">
      <c r="A596" s="138"/>
      <c r="B596" s="61"/>
      <c r="C596" s="61"/>
      <c r="D596" s="124"/>
      <c r="E596" s="61"/>
      <c r="F596" s="61"/>
      <c r="G596" s="61"/>
      <c r="H596" s="61"/>
      <c r="I596" s="61"/>
      <c r="J596" s="61"/>
      <c r="K596" s="61"/>
      <c r="L596" s="61"/>
      <c r="M596" s="124"/>
      <c r="N596" s="124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53"/>
      <c r="AT596" s="53"/>
    </row>
    <row r="597">
      <c r="A597" s="138"/>
      <c r="B597" s="61"/>
      <c r="C597" s="61"/>
      <c r="D597" s="124"/>
      <c r="E597" s="61"/>
      <c r="F597" s="61"/>
      <c r="G597" s="61"/>
      <c r="H597" s="61"/>
      <c r="I597" s="61"/>
      <c r="J597" s="61"/>
      <c r="K597" s="61"/>
      <c r="L597" s="61"/>
      <c r="M597" s="124"/>
      <c r="N597" s="124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53"/>
      <c r="AT597" s="53"/>
    </row>
    <row r="598">
      <c r="A598" s="138"/>
      <c r="B598" s="61"/>
      <c r="C598" s="61"/>
      <c r="D598" s="124"/>
      <c r="E598" s="61"/>
      <c r="F598" s="61"/>
      <c r="G598" s="61"/>
      <c r="H598" s="61"/>
      <c r="I598" s="61"/>
      <c r="J598" s="61"/>
      <c r="K598" s="61"/>
      <c r="L598" s="61"/>
      <c r="M598" s="124"/>
      <c r="N598" s="124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53"/>
      <c r="AT598" s="53"/>
    </row>
    <row r="599">
      <c r="A599" s="138"/>
      <c r="B599" s="61"/>
      <c r="C599" s="61"/>
      <c r="D599" s="124"/>
      <c r="E599" s="61"/>
      <c r="F599" s="61"/>
      <c r="G599" s="61"/>
      <c r="H599" s="61"/>
      <c r="I599" s="61"/>
      <c r="J599" s="61"/>
      <c r="K599" s="61"/>
      <c r="L599" s="61"/>
      <c r="M599" s="124"/>
      <c r="N599" s="124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53"/>
      <c r="AT599" s="53"/>
    </row>
    <row r="600">
      <c r="A600" s="138"/>
      <c r="B600" s="61"/>
      <c r="C600" s="61"/>
      <c r="D600" s="124"/>
      <c r="E600" s="61"/>
      <c r="F600" s="61"/>
      <c r="G600" s="61"/>
      <c r="H600" s="61"/>
      <c r="I600" s="61"/>
      <c r="J600" s="61"/>
      <c r="K600" s="61"/>
      <c r="L600" s="61"/>
      <c r="M600" s="124"/>
      <c r="N600" s="124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53"/>
      <c r="AT600" s="53"/>
    </row>
    <row r="601">
      <c r="A601" s="138"/>
      <c r="B601" s="61"/>
      <c r="C601" s="61"/>
      <c r="D601" s="124"/>
      <c r="E601" s="61"/>
      <c r="F601" s="61"/>
      <c r="G601" s="61"/>
      <c r="H601" s="61"/>
      <c r="I601" s="61"/>
      <c r="J601" s="61"/>
      <c r="K601" s="61"/>
      <c r="L601" s="61"/>
      <c r="M601" s="124"/>
      <c r="N601" s="124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53"/>
      <c r="AT601" s="53"/>
    </row>
    <row r="602">
      <c r="A602" s="138"/>
      <c r="B602" s="61"/>
      <c r="C602" s="61"/>
      <c r="D602" s="124"/>
      <c r="E602" s="61"/>
      <c r="F602" s="61"/>
      <c r="G602" s="61"/>
      <c r="H602" s="61"/>
      <c r="I602" s="61"/>
      <c r="J602" s="61"/>
      <c r="K602" s="61"/>
      <c r="L602" s="61"/>
      <c r="M602" s="124"/>
      <c r="N602" s="124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53"/>
      <c r="AT602" s="53"/>
    </row>
    <row r="603">
      <c r="A603" s="138"/>
      <c r="B603" s="61"/>
      <c r="C603" s="61"/>
      <c r="D603" s="124"/>
      <c r="E603" s="61"/>
      <c r="F603" s="61"/>
      <c r="G603" s="61"/>
      <c r="H603" s="61"/>
      <c r="I603" s="61"/>
      <c r="J603" s="61"/>
      <c r="K603" s="61"/>
      <c r="L603" s="61"/>
      <c r="M603" s="124"/>
      <c r="N603" s="124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53"/>
      <c r="AT603" s="53"/>
    </row>
    <row r="604">
      <c r="A604" s="138"/>
      <c r="B604" s="61"/>
      <c r="C604" s="61"/>
      <c r="D604" s="124"/>
      <c r="E604" s="61"/>
      <c r="F604" s="61"/>
      <c r="G604" s="61"/>
      <c r="H604" s="61"/>
      <c r="I604" s="61"/>
      <c r="J604" s="61"/>
      <c r="K604" s="61"/>
      <c r="L604" s="61"/>
      <c r="M604" s="124"/>
      <c r="N604" s="124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53"/>
      <c r="AT604" s="53"/>
    </row>
    <row r="605">
      <c r="A605" s="138"/>
      <c r="B605" s="61"/>
      <c r="C605" s="61"/>
      <c r="D605" s="124"/>
      <c r="E605" s="61"/>
      <c r="F605" s="61"/>
      <c r="G605" s="61"/>
      <c r="H605" s="61"/>
      <c r="I605" s="61"/>
      <c r="J605" s="61"/>
      <c r="K605" s="61"/>
      <c r="L605" s="61"/>
      <c r="M605" s="124"/>
      <c r="N605" s="124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53"/>
      <c r="AT605" s="53"/>
    </row>
    <row r="606">
      <c r="A606" s="138"/>
      <c r="B606" s="61"/>
      <c r="C606" s="61"/>
      <c r="D606" s="124"/>
      <c r="E606" s="61"/>
      <c r="F606" s="61"/>
      <c r="G606" s="61"/>
      <c r="H606" s="61"/>
      <c r="I606" s="61"/>
      <c r="J606" s="61"/>
      <c r="K606" s="61"/>
      <c r="L606" s="61"/>
      <c r="M606" s="124"/>
      <c r="N606" s="124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53"/>
      <c r="AT606" s="53"/>
    </row>
    <row r="607">
      <c r="A607" s="138"/>
      <c r="B607" s="61"/>
      <c r="C607" s="61"/>
      <c r="D607" s="124"/>
      <c r="E607" s="61"/>
      <c r="F607" s="61"/>
      <c r="G607" s="61"/>
      <c r="H607" s="61"/>
      <c r="I607" s="61"/>
      <c r="J607" s="61"/>
      <c r="K607" s="61"/>
      <c r="L607" s="61"/>
      <c r="M607" s="124"/>
      <c r="N607" s="124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53"/>
      <c r="AT607" s="53"/>
    </row>
    <row r="608">
      <c r="A608" s="138"/>
      <c r="B608" s="61"/>
      <c r="C608" s="61"/>
      <c r="D608" s="124"/>
      <c r="E608" s="61"/>
      <c r="F608" s="61"/>
      <c r="G608" s="61"/>
      <c r="H608" s="61"/>
      <c r="I608" s="61"/>
      <c r="J608" s="61"/>
      <c r="K608" s="61"/>
      <c r="L608" s="61"/>
      <c r="M608" s="124"/>
      <c r="N608" s="124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53"/>
      <c r="AT608" s="53"/>
    </row>
    <row r="609">
      <c r="A609" s="138"/>
      <c r="B609" s="61"/>
      <c r="C609" s="61"/>
      <c r="D609" s="124"/>
      <c r="E609" s="61"/>
      <c r="F609" s="61"/>
      <c r="G609" s="61"/>
      <c r="H609" s="61"/>
      <c r="I609" s="61"/>
      <c r="J609" s="61"/>
      <c r="K609" s="61"/>
      <c r="L609" s="61"/>
      <c r="M609" s="124"/>
      <c r="N609" s="124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53"/>
      <c r="AT609" s="53"/>
    </row>
    <row r="610">
      <c r="A610" s="138"/>
      <c r="B610" s="61"/>
      <c r="C610" s="61"/>
      <c r="D610" s="124"/>
      <c r="E610" s="61"/>
      <c r="F610" s="61"/>
      <c r="G610" s="61"/>
      <c r="H610" s="61"/>
      <c r="I610" s="61"/>
      <c r="J610" s="61"/>
      <c r="K610" s="61"/>
      <c r="L610" s="61"/>
      <c r="M610" s="124"/>
      <c r="N610" s="124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53"/>
      <c r="AT610" s="53"/>
    </row>
    <row r="611">
      <c r="A611" s="138"/>
      <c r="B611" s="61"/>
      <c r="C611" s="61"/>
      <c r="D611" s="124"/>
      <c r="E611" s="61"/>
      <c r="F611" s="61"/>
      <c r="G611" s="61"/>
      <c r="H611" s="61"/>
      <c r="I611" s="61"/>
      <c r="J611" s="61"/>
      <c r="K611" s="61"/>
      <c r="L611" s="61"/>
      <c r="M611" s="124"/>
      <c r="N611" s="124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53"/>
      <c r="AT611" s="53"/>
    </row>
    <row r="612">
      <c r="A612" s="138"/>
      <c r="B612" s="61"/>
      <c r="C612" s="61"/>
      <c r="D612" s="124"/>
      <c r="E612" s="61"/>
      <c r="F612" s="61"/>
      <c r="G612" s="61"/>
      <c r="H612" s="61"/>
      <c r="I612" s="61"/>
      <c r="J612" s="61"/>
      <c r="K612" s="61"/>
      <c r="L612" s="61"/>
      <c r="M612" s="124"/>
      <c r="N612" s="124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53"/>
      <c r="AT612" s="53"/>
    </row>
    <row r="613">
      <c r="A613" s="138"/>
      <c r="B613" s="61"/>
      <c r="C613" s="61"/>
      <c r="D613" s="124"/>
      <c r="E613" s="61"/>
      <c r="F613" s="61"/>
      <c r="G613" s="61"/>
      <c r="H613" s="61"/>
      <c r="I613" s="61"/>
      <c r="J613" s="61"/>
      <c r="K613" s="61"/>
      <c r="L613" s="61"/>
      <c r="M613" s="124"/>
      <c r="N613" s="124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53"/>
      <c r="AT613" s="53"/>
    </row>
    <row r="614">
      <c r="A614" s="138"/>
      <c r="B614" s="61"/>
      <c r="C614" s="61"/>
      <c r="D614" s="124"/>
      <c r="E614" s="61"/>
      <c r="F614" s="61"/>
      <c r="G614" s="61"/>
      <c r="H614" s="61"/>
      <c r="I614" s="61"/>
      <c r="J614" s="61"/>
      <c r="K614" s="61"/>
      <c r="L614" s="61"/>
      <c r="M614" s="124"/>
      <c r="N614" s="124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53"/>
      <c r="AT614" s="53"/>
    </row>
    <row r="615">
      <c r="A615" s="138"/>
      <c r="B615" s="61"/>
      <c r="C615" s="61"/>
      <c r="D615" s="124"/>
      <c r="E615" s="61"/>
      <c r="F615" s="61"/>
      <c r="G615" s="61"/>
      <c r="H615" s="61"/>
      <c r="I615" s="61"/>
      <c r="J615" s="61"/>
      <c r="K615" s="61"/>
      <c r="L615" s="61"/>
      <c r="M615" s="124"/>
      <c r="N615" s="124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53"/>
      <c r="AT615" s="53"/>
    </row>
    <row r="616">
      <c r="A616" s="138"/>
      <c r="B616" s="61"/>
      <c r="C616" s="61"/>
      <c r="D616" s="124"/>
      <c r="E616" s="61"/>
      <c r="F616" s="61"/>
      <c r="G616" s="61"/>
      <c r="H616" s="61"/>
      <c r="I616" s="61"/>
      <c r="J616" s="61"/>
      <c r="K616" s="61"/>
      <c r="L616" s="61"/>
      <c r="M616" s="124"/>
      <c r="N616" s="124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53"/>
      <c r="AT616" s="53"/>
    </row>
    <row r="617">
      <c r="A617" s="138"/>
      <c r="B617" s="61"/>
      <c r="C617" s="61"/>
      <c r="D617" s="124"/>
      <c r="E617" s="61"/>
      <c r="F617" s="61"/>
      <c r="G617" s="61"/>
      <c r="H617" s="61"/>
      <c r="I617" s="61"/>
      <c r="J617" s="61"/>
      <c r="K617" s="61"/>
      <c r="L617" s="61"/>
      <c r="M617" s="124"/>
      <c r="N617" s="124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53"/>
      <c r="AT617" s="53"/>
    </row>
    <row r="618">
      <c r="A618" s="138"/>
      <c r="B618" s="61"/>
      <c r="C618" s="61"/>
      <c r="D618" s="124"/>
      <c r="E618" s="61"/>
      <c r="F618" s="61"/>
      <c r="G618" s="61"/>
      <c r="H618" s="61"/>
      <c r="I618" s="61"/>
      <c r="J618" s="61"/>
      <c r="K618" s="61"/>
      <c r="L618" s="61"/>
      <c r="M618" s="124"/>
      <c r="N618" s="124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53"/>
      <c r="AT618" s="53"/>
    </row>
    <row r="619">
      <c r="A619" s="138"/>
      <c r="B619" s="61"/>
      <c r="C619" s="61"/>
      <c r="D619" s="124"/>
      <c r="E619" s="61"/>
      <c r="F619" s="61"/>
      <c r="G619" s="61"/>
      <c r="H619" s="61"/>
      <c r="I619" s="61"/>
      <c r="J619" s="61"/>
      <c r="K619" s="61"/>
      <c r="L619" s="61"/>
      <c r="M619" s="124"/>
      <c r="N619" s="124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53"/>
      <c r="AT619" s="53"/>
    </row>
    <row r="620">
      <c r="A620" s="138"/>
      <c r="B620" s="61"/>
      <c r="C620" s="61"/>
      <c r="D620" s="124"/>
      <c r="E620" s="61"/>
      <c r="F620" s="61"/>
      <c r="G620" s="61"/>
      <c r="H620" s="61"/>
      <c r="I620" s="61"/>
      <c r="J620" s="61"/>
      <c r="K620" s="61"/>
      <c r="L620" s="61"/>
      <c r="M620" s="124"/>
      <c r="N620" s="124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53"/>
      <c r="AT620" s="53"/>
    </row>
    <row r="621">
      <c r="A621" s="138"/>
      <c r="B621" s="61"/>
      <c r="C621" s="61"/>
      <c r="D621" s="124"/>
      <c r="E621" s="61"/>
      <c r="F621" s="61"/>
      <c r="G621" s="61"/>
      <c r="H621" s="61"/>
      <c r="I621" s="61"/>
      <c r="J621" s="61"/>
      <c r="K621" s="61"/>
      <c r="L621" s="61"/>
      <c r="M621" s="124"/>
      <c r="N621" s="124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53"/>
      <c r="AT621" s="53"/>
    </row>
    <row r="622">
      <c r="A622" s="138"/>
      <c r="B622" s="61"/>
      <c r="C622" s="61"/>
      <c r="D622" s="124"/>
      <c r="E622" s="61"/>
      <c r="F622" s="61"/>
      <c r="G622" s="61"/>
      <c r="H622" s="61"/>
      <c r="I622" s="61"/>
      <c r="J622" s="61"/>
      <c r="K622" s="61"/>
      <c r="L622" s="61"/>
      <c r="M622" s="124"/>
      <c r="N622" s="124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53"/>
      <c r="AT622" s="53"/>
    </row>
    <row r="623">
      <c r="A623" s="138"/>
      <c r="B623" s="61"/>
      <c r="C623" s="61"/>
      <c r="D623" s="124"/>
      <c r="E623" s="61"/>
      <c r="F623" s="61"/>
      <c r="G623" s="61"/>
      <c r="H623" s="61"/>
      <c r="I623" s="61"/>
      <c r="J623" s="61"/>
      <c r="K623" s="61"/>
      <c r="L623" s="61"/>
      <c r="M623" s="124"/>
      <c r="N623" s="124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53"/>
      <c r="AT623" s="53"/>
    </row>
    <row r="624">
      <c r="A624" s="138"/>
      <c r="B624" s="61"/>
      <c r="C624" s="61"/>
      <c r="D624" s="124"/>
      <c r="E624" s="61"/>
      <c r="F624" s="61"/>
      <c r="G624" s="61"/>
      <c r="H624" s="61"/>
      <c r="I624" s="61"/>
      <c r="J624" s="61"/>
      <c r="K624" s="61"/>
      <c r="L624" s="61"/>
      <c r="M624" s="124"/>
      <c r="N624" s="124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53"/>
      <c r="AT624" s="53"/>
    </row>
    <row r="625">
      <c r="A625" s="138"/>
      <c r="B625" s="61"/>
      <c r="C625" s="61"/>
      <c r="D625" s="124"/>
      <c r="E625" s="61"/>
      <c r="F625" s="61"/>
      <c r="G625" s="61"/>
      <c r="H625" s="61"/>
      <c r="I625" s="61"/>
      <c r="J625" s="61"/>
      <c r="K625" s="61"/>
      <c r="L625" s="61"/>
      <c r="M625" s="124"/>
      <c r="N625" s="124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53"/>
      <c r="AT625" s="53"/>
    </row>
    <row r="626">
      <c r="A626" s="138"/>
      <c r="B626" s="61"/>
      <c r="C626" s="61"/>
      <c r="D626" s="124"/>
      <c r="E626" s="61"/>
      <c r="F626" s="61"/>
      <c r="G626" s="61"/>
      <c r="H626" s="61"/>
      <c r="I626" s="61"/>
      <c r="J626" s="61"/>
      <c r="K626" s="61"/>
      <c r="L626" s="61"/>
      <c r="M626" s="124"/>
      <c r="N626" s="124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53"/>
      <c r="AT626" s="53"/>
    </row>
    <row r="627">
      <c r="A627" s="138"/>
      <c r="B627" s="61"/>
      <c r="C627" s="61"/>
      <c r="D627" s="124"/>
      <c r="E627" s="61"/>
      <c r="F627" s="61"/>
      <c r="G627" s="61"/>
      <c r="H627" s="61"/>
      <c r="I627" s="61"/>
      <c r="J627" s="61"/>
      <c r="K627" s="61"/>
      <c r="L627" s="61"/>
      <c r="M627" s="124"/>
      <c r="N627" s="124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53"/>
      <c r="AT627" s="53"/>
    </row>
    <row r="628">
      <c r="A628" s="138"/>
      <c r="B628" s="61"/>
      <c r="C628" s="61"/>
      <c r="D628" s="124"/>
      <c r="E628" s="61"/>
      <c r="F628" s="61"/>
      <c r="G628" s="61"/>
      <c r="H628" s="61"/>
      <c r="I628" s="61"/>
      <c r="J628" s="61"/>
      <c r="K628" s="61"/>
      <c r="L628" s="61"/>
      <c r="M628" s="124"/>
      <c r="N628" s="124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53"/>
      <c r="AT628" s="53"/>
    </row>
    <row r="629">
      <c r="A629" s="138"/>
      <c r="B629" s="61"/>
      <c r="C629" s="61"/>
      <c r="D629" s="124"/>
      <c r="E629" s="61"/>
      <c r="F629" s="61"/>
      <c r="G629" s="61"/>
      <c r="H629" s="61"/>
      <c r="I629" s="61"/>
      <c r="J629" s="61"/>
      <c r="K629" s="61"/>
      <c r="L629" s="61"/>
      <c r="M629" s="124"/>
      <c r="N629" s="124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53"/>
      <c r="AT629" s="53"/>
    </row>
    <row r="630">
      <c r="A630" s="138"/>
      <c r="B630" s="61"/>
      <c r="C630" s="61"/>
      <c r="D630" s="124"/>
      <c r="E630" s="61"/>
      <c r="F630" s="61"/>
      <c r="G630" s="61"/>
      <c r="H630" s="61"/>
      <c r="I630" s="61"/>
      <c r="J630" s="61"/>
      <c r="K630" s="61"/>
      <c r="L630" s="61"/>
      <c r="M630" s="124"/>
      <c r="N630" s="124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53"/>
      <c r="AT630" s="53"/>
    </row>
    <row r="631">
      <c r="A631" s="138"/>
      <c r="B631" s="61"/>
      <c r="C631" s="61"/>
      <c r="D631" s="124"/>
      <c r="E631" s="61"/>
      <c r="F631" s="61"/>
      <c r="G631" s="61"/>
      <c r="H631" s="61"/>
      <c r="I631" s="61"/>
      <c r="J631" s="61"/>
      <c r="K631" s="61"/>
      <c r="L631" s="61"/>
      <c r="M631" s="124"/>
      <c r="N631" s="124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53"/>
      <c r="AT631" s="53"/>
    </row>
    <row r="632">
      <c r="A632" s="138"/>
      <c r="B632" s="61"/>
      <c r="C632" s="61"/>
      <c r="D632" s="124"/>
      <c r="E632" s="61"/>
      <c r="F632" s="61"/>
      <c r="G632" s="61"/>
      <c r="H632" s="61"/>
      <c r="I632" s="61"/>
      <c r="J632" s="61"/>
      <c r="K632" s="61"/>
      <c r="L632" s="61"/>
      <c r="M632" s="124"/>
      <c r="N632" s="124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53"/>
      <c r="AT632" s="53"/>
    </row>
    <row r="633">
      <c r="A633" s="138"/>
      <c r="B633" s="61"/>
      <c r="C633" s="61"/>
      <c r="D633" s="124"/>
      <c r="E633" s="61"/>
      <c r="F633" s="61"/>
      <c r="G633" s="61"/>
      <c r="H633" s="61"/>
      <c r="I633" s="61"/>
      <c r="J633" s="61"/>
      <c r="K633" s="61"/>
      <c r="L633" s="61"/>
      <c r="M633" s="124"/>
      <c r="N633" s="124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53"/>
      <c r="AT633" s="53"/>
    </row>
    <row r="634">
      <c r="A634" s="138"/>
      <c r="B634" s="61"/>
      <c r="C634" s="61"/>
      <c r="D634" s="124"/>
      <c r="E634" s="61"/>
      <c r="F634" s="61"/>
      <c r="G634" s="61"/>
      <c r="H634" s="61"/>
      <c r="I634" s="61"/>
      <c r="J634" s="61"/>
      <c r="K634" s="61"/>
      <c r="L634" s="61"/>
      <c r="M634" s="124"/>
      <c r="N634" s="124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53"/>
      <c r="AT634" s="53"/>
    </row>
    <row r="635">
      <c r="A635" s="138"/>
      <c r="B635" s="61"/>
      <c r="C635" s="61"/>
      <c r="D635" s="124"/>
      <c r="E635" s="61"/>
      <c r="F635" s="61"/>
      <c r="G635" s="61"/>
      <c r="H635" s="61"/>
      <c r="I635" s="61"/>
      <c r="J635" s="61"/>
      <c r="K635" s="61"/>
      <c r="L635" s="61"/>
      <c r="M635" s="124"/>
      <c r="N635" s="124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53"/>
      <c r="AT635" s="53"/>
    </row>
    <row r="636">
      <c r="A636" s="138"/>
      <c r="B636" s="61"/>
      <c r="C636" s="61"/>
      <c r="D636" s="124"/>
      <c r="E636" s="61"/>
      <c r="F636" s="61"/>
      <c r="G636" s="61"/>
      <c r="H636" s="61"/>
      <c r="I636" s="61"/>
      <c r="J636" s="61"/>
      <c r="K636" s="61"/>
      <c r="L636" s="61"/>
      <c r="M636" s="124"/>
      <c r="N636" s="124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53"/>
      <c r="AT636" s="53"/>
    </row>
    <row r="637">
      <c r="A637" s="138"/>
      <c r="B637" s="61"/>
      <c r="C637" s="61"/>
      <c r="D637" s="124"/>
      <c r="E637" s="61"/>
      <c r="F637" s="61"/>
      <c r="G637" s="61"/>
      <c r="H637" s="61"/>
      <c r="I637" s="61"/>
      <c r="J637" s="61"/>
      <c r="K637" s="61"/>
      <c r="L637" s="61"/>
      <c r="M637" s="124"/>
      <c r="N637" s="124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53"/>
      <c r="AT637" s="53"/>
    </row>
    <row r="638">
      <c r="A638" s="138"/>
      <c r="B638" s="61"/>
      <c r="C638" s="61"/>
      <c r="D638" s="124"/>
      <c r="E638" s="61"/>
      <c r="F638" s="61"/>
      <c r="G638" s="61"/>
      <c r="H638" s="61"/>
      <c r="I638" s="61"/>
      <c r="J638" s="61"/>
      <c r="K638" s="61"/>
      <c r="L638" s="61"/>
      <c r="M638" s="124"/>
      <c r="N638" s="124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53"/>
      <c r="AT638" s="53"/>
    </row>
    <row r="639">
      <c r="A639" s="138"/>
      <c r="B639" s="61"/>
      <c r="C639" s="61"/>
      <c r="D639" s="124"/>
      <c r="E639" s="61"/>
      <c r="F639" s="61"/>
      <c r="G639" s="61"/>
      <c r="H639" s="61"/>
      <c r="I639" s="61"/>
      <c r="J639" s="61"/>
      <c r="K639" s="61"/>
      <c r="L639" s="61"/>
      <c r="M639" s="124"/>
      <c r="N639" s="124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53"/>
      <c r="AT639" s="53"/>
    </row>
    <row r="640">
      <c r="A640" s="138"/>
      <c r="B640" s="61"/>
      <c r="C640" s="61"/>
      <c r="D640" s="124"/>
      <c r="E640" s="61"/>
      <c r="F640" s="61"/>
      <c r="G640" s="61"/>
      <c r="H640" s="61"/>
      <c r="I640" s="61"/>
      <c r="J640" s="61"/>
      <c r="K640" s="61"/>
      <c r="L640" s="61"/>
      <c r="M640" s="124"/>
      <c r="N640" s="124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53"/>
      <c r="AT640" s="53"/>
    </row>
    <row r="641">
      <c r="A641" s="138"/>
      <c r="B641" s="61"/>
      <c r="C641" s="61"/>
      <c r="D641" s="124"/>
      <c r="E641" s="61"/>
      <c r="F641" s="61"/>
      <c r="G641" s="61"/>
      <c r="H641" s="61"/>
      <c r="I641" s="61"/>
      <c r="J641" s="61"/>
      <c r="K641" s="61"/>
      <c r="L641" s="61"/>
      <c r="M641" s="124"/>
      <c r="N641" s="124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53"/>
      <c r="AT641" s="53"/>
    </row>
    <row r="642">
      <c r="A642" s="138"/>
      <c r="B642" s="61"/>
      <c r="C642" s="61"/>
      <c r="D642" s="124"/>
      <c r="E642" s="61"/>
      <c r="F642" s="61"/>
      <c r="G642" s="61"/>
      <c r="H642" s="61"/>
      <c r="I642" s="61"/>
      <c r="J642" s="61"/>
      <c r="K642" s="61"/>
      <c r="L642" s="61"/>
      <c r="M642" s="124"/>
      <c r="N642" s="124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53"/>
      <c r="AT642" s="53"/>
    </row>
    <row r="643">
      <c r="A643" s="138"/>
      <c r="B643" s="61"/>
      <c r="C643" s="61"/>
      <c r="D643" s="124"/>
      <c r="E643" s="61"/>
      <c r="F643" s="61"/>
      <c r="G643" s="61"/>
      <c r="H643" s="61"/>
      <c r="I643" s="61"/>
      <c r="J643" s="61"/>
      <c r="K643" s="61"/>
      <c r="L643" s="61"/>
      <c r="M643" s="124"/>
      <c r="N643" s="124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53"/>
      <c r="AT643" s="53"/>
    </row>
    <row r="644">
      <c r="A644" s="138"/>
      <c r="B644" s="61"/>
      <c r="C644" s="61"/>
      <c r="D644" s="124"/>
      <c r="E644" s="61"/>
      <c r="F644" s="61"/>
      <c r="G644" s="61"/>
      <c r="H644" s="61"/>
      <c r="I644" s="61"/>
      <c r="J644" s="61"/>
      <c r="K644" s="61"/>
      <c r="L644" s="61"/>
      <c r="M644" s="124"/>
      <c r="N644" s="124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53"/>
      <c r="AT644" s="53"/>
    </row>
    <row r="645">
      <c r="A645" s="138"/>
      <c r="B645" s="61"/>
      <c r="C645" s="61"/>
      <c r="D645" s="124"/>
      <c r="E645" s="61"/>
      <c r="F645" s="61"/>
      <c r="G645" s="61"/>
      <c r="H645" s="61"/>
      <c r="I645" s="61"/>
      <c r="J645" s="61"/>
      <c r="K645" s="61"/>
      <c r="L645" s="61"/>
      <c r="M645" s="124"/>
      <c r="N645" s="124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53"/>
      <c r="AT645" s="53"/>
    </row>
    <row r="646">
      <c r="A646" s="138"/>
      <c r="B646" s="61"/>
      <c r="C646" s="61"/>
      <c r="D646" s="124"/>
      <c r="E646" s="61"/>
      <c r="F646" s="61"/>
      <c r="G646" s="61"/>
      <c r="H646" s="61"/>
      <c r="I646" s="61"/>
      <c r="J646" s="61"/>
      <c r="K646" s="61"/>
      <c r="L646" s="61"/>
      <c r="M646" s="124"/>
      <c r="N646" s="124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53"/>
      <c r="AT646" s="53"/>
    </row>
    <row r="647">
      <c r="A647" s="138"/>
      <c r="B647" s="61"/>
      <c r="C647" s="61"/>
      <c r="D647" s="124"/>
      <c r="E647" s="61"/>
      <c r="F647" s="61"/>
      <c r="G647" s="61"/>
      <c r="H647" s="61"/>
      <c r="I647" s="61"/>
      <c r="J647" s="61"/>
      <c r="K647" s="61"/>
      <c r="L647" s="61"/>
      <c r="M647" s="124"/>
      <c r="N647" s="124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53"/>
      <c r="AT647" s="53"/>
    </row>
    <row r="648">
      <c r="A648" s="138"/>
      <c r="B648" s="61"/>
      <c r="C648" s="61"/>
      <c r="D648" s="124"/>
      <c r="E648" s="61"/>
      <c r="F648" s="61"/>
      <c r="G648" s="61"/>
      <c r="H648" s="61"/>
      <c r="I648" s="61"/>
      <c r="J648" s="61"/>
      <c r="K648" s="61"/>
      <c r="L648" s="61"/>
      <c r="M648" s="124"/>
      <c r="N648" s="124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53"/>
      <c r="AT648" s="53"/>
    </row>
    <row r="649">
      <c r="A649" s="138"/>
      <c r="B649" s="61"/>
      <c r="C649" s="61"/>
      <c r="D649" s="124"/>
      <c r="E649" s="61"/>
      <c r="F649" s="61"/>
      <c r="G649" s="61"/>
      <c r="H649" s="61"/>
      <c r="I649" s="61"/>
      <c r="J649" s="61"/>
      <c r="K649" s="61"/>
      <c r="L649" s="61"/>
      <c r="M649" s="124"/>
      <c r="N649" s="124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53"/>
      <c r="AT649" s="53"/>
    </row>
    <row r="650">
      <c r="A650" s="138"/>
      <c r="B650" s="61"/>
      <c r="C650" s="61"/>
      <c r="D650" s="124"/>
      <c r="E650" s="61"/>
      <c r="F650" s="61"/>
      <c r="G650" s="61"/>
      <c r="H650" s="61"/>
      <c r="I650" s="61"/>
      <c r="J650" s="61"/>
      <c r="K650" s="61"/>
      <c r="L650" s="61"/>
      <c r="M650" s="124"/>
      <c r="N650" s="124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53"/>
      <c r="AT650" s="53"/>
    </row>
    <row r="651">
      <c r="A651" s="138"/>
      <c r="B651" s="61"/>
      <c r="C651" s="61"/>
      <c r="D651" s="124"/>
      <c r="E651" s="61"/>
      <c r="F651" s="61"/>
      <c r="G651" s="61"/>
      <c r="H651" s="61"/>
      <c r="I651" s="61"/>
      <c r="J651" s="61"/>
      <c r="K651" s="61"/>
      <c r="L651" s="61"/>
      <c r="M651" s="124"/>
      <c r="N651" s="124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53"/>
      <c r="AT651" s="53"/>
    </row>
    <row r="652">
      <c r="A652" s="138"/>
      <c r="B652" s="61"/>
      <c r="C652" s="61"/>
      <c r="D652" s="124"/>
      <c r="E652" s="61"/>
      <c r="F652" s="61"/>
      <c r="G652" s="61"/>
      <c r="H652" s="61"/>
      <c r="I652" s="61"/>
      <c r="J652" s="61"/>
      <c r="K652" s="61"/>
      <c r="L652" s="61"/>
      <c r="M652" s="124"/>
      <c r="N652" s="124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53"/>
      <c r="AT652" s="53"/>
    </row>
    <row r="653">
      <c r="A653" s="138"/>
      <c r="B653" s="61"/>
      <c r="C653" s="61"/>
      <c r="D653" s="124"/>
      <c r="E653" s="61"/>
      <c r="F653" s="61"/>
      <c r="G653" s="61"/>
      <c r="H653" s="61"/>
      <c r="I653" s="61"/>
      <c r="J653" s="61"/>
      <c r="K653" s="61"/>
      <c r="L653" s="61"/>
      <c r="M653" s="124"/>
      <c r="N653" s="124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53"/>
      <c r="AT653" s="53"/>
    </row>
    <row r="654">
      <c r="A654" s="138"/>
      <c r="B654" s="61"/>
      <c r="C654" s="61"/>
      <c r="D654" s="124"/>
      <c r="E654" s="61"/>
      <c r="F654" s="61"/>
      <c r="G654" s="61"/>
      <c r="H654" s="61"/>
      <c r="I654" s="61"/>
      <c r="J654" s="61"/>
      <c r="K654" s="61"/>
      <c r="L654" s="61"/>
      <c r="M654" s="124"/>
      <c r="N654" s="124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53"/>
      <c r="AT654" s="53"/>
    </row>
    <row r="655">
      <c r="A655" s="138"/>
      <c r="B655" s="61"/>
      <c r="C655" s="61"/>
      <c r="D655" s="124"/>
      <c r="E655" s="61"/>
      <c r="F655" s="61"/>
      <c r="G655" s="61"/>
      <c r="H655" s="61"/>
      <c r="I655" s="61"/>
      <c r="J655" s="61"/>
      <c r="K655" s="61"/>
      <c r="L655" s="61"/>
      <c r="M655" s="124"/>
      <c r="N655" s="124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53"/>
      <c r="AT655" s="53"/>
    </row>
    <row r="656">
      <c r="A656" s="138"/>
      <c r="B656" s="61"/>
      <c r="C656" s="61"/>
      <c r="D656" s="124"/>
      <c r="E656" s="61"/>
      <c r="F656" s="61"/>
      <c r="G656" s="61"/>
      <c r="H656" s="61"/>
      <c r="I656" s="61"/>
      <c r="J656" s="61"/>
      <c r="K656" s="61"/>
      <c r="L656" s="61"/>
      <c r="M656" s="124"/>
      <c r="N656" s="124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53"/>
      <c r="AT656" s="53"/>
    </row>
    <row r="657">
      <c r="A657" s="138"/>
      <c r="B657" s="61"/>
      <c r="C657" s="61"/>
      <c r="D657" s="124"/>
      <c r="E657" s="61"/>
      <c r="F657" s="61"/>
      <c r="G657" s="61"/>
      <c r="H657" s="61"/>
      <c r="I657" s="61"/>
      <c r="J657" s="61"/>
      <c r="K657" s="61"/>
      <c r="L657" s="61"/>
      <c r="M657" s="124"/>
      <c r="N657" s="124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53"/>
      <c r="AT657" s="53"/>
    </row>
    <row r="658">
      <c r="A658" s="138"/>
      <c r="B658" s="61"/>
      <c r="C658" s="61"/>
      <c r="D658" s="124"/>
      <c r="E658" s="61"/>
      <c r="F658" s="61"/>
      <c r="G658" s="61"/>
      <c r="H658" s="61"/>
      <c r="I658" s="61"/>
      <c r="J658" s="61"/>
      <c r="K658" s="61"/>
      <c r="L658" s="61"/>
      <c r="M658" s="124"/>
      <c r="N658" s="124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53"/>
      <c r="AT658" s="53"/>
    </row>
    <row r="659">
      <c r="A659" s="138"/>
      <c r="B659" s="61"/>
      <c r="C659" s="61"/>
      <c r="D659" s="124"/>
      <c r="E659" s="61"/>
      <c r="F659" s="61"/>
      <c r="G659" s="61"/>
      <c r="H659" s="61"/>
      <c r="I659" s="61"/>
      <c r="J659" s="61"/>
      <c r="K659" s="61"/>
      <c r="L659" s="61"/>
      <c r="M659" s="124"/>
      <c r="N659" s="124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53"/>
      <c r="AT659" s="53"/>
    </row>
    <row r="660">
      <c r="A660" s="138"/>
      <c r="B660" s="61"/>
      <c r="C660" s="61"/>
      <c r="D660" s="124"/>
      <c r="E660" s="61"/>
      <c r="F660" s="61"/>
      <c r="G660" s="61"/>
      <c r="H660" s="61"/>
      <c r="I660" s="61"/>
      <c r="J660" s="61"/>
      <c r="K660" s="61"/>
      <c r="L660" s="61"/>
      <c r="M660" s="124"/>
      <c r="N660" s="124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53"/>
      <c r="AT660" s="53"/>
    </row>
    <row r="661">
      <c r="A661" s="138"/>
      <c r="B661" s="61"/>
      <c r="C661" s="61"/>
      <c r="D661" s="124"/>
      <c r="E661" s="61"/>
      <c r="F661" s="61"/>
      <c r="G661" s="61"/>
      <c r="H661" s="61"/>
      <c r="I661" s="61"/>
      <c r="J661" s="61"/>
      <c r="K661" s="61"/>
      <c r="L661" s="61"/>
      <c r="M661" s="124"/>
      <c r="N661" s="124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53"/>
      <c r="AT661" s="53"/>
    </row>
    <row r="662">
      <c r="A662" s="138"/>
      <c r="B662" s="61"/>
      <c r="C662" s="61"/>
      <c r="D662" s="124"/>
      <c r="E662" s="61"/>
      <c r="F662" s="61"/>
      <c r="G662" s="61"/>
      <c r="H662" s="61"/>
      <c r="I662" s="61"/>
      <c r="J662" s="61"/>
      <c r="K662" s="61"/>
      <c r="L662" s="61"/>
      <c r="M662" s="124"/>
      <c r="N662" s="124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53"/>
      <c r="AT662" s="53"/>
    </row>
    <row r="663">
      <c r="A663" s="138"/>
      <c r="B663" s="61"/>
      <c r="C663" s="61"/>
      <c r="D663" s="124"/>
      <c r="E663" s="61"/>
      <c r="F663" s="61"/>
      <c r="G663" s="61"/>
      <c r="H663" s="61"/>
      <c r="I663" s="61"/>
      <c r="J663" s="61"/>
      <c r="K663" s="61"/>
      <c r="L663" s="61"/>
      <c r="M663" s="124"/>
      <c r="N663" s="124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53"/>
      <c r="AT663" s="53"/>
    </row>
    <row r="664">
      <c r="A664" s="138"/>
      <c r="B664" s="61"/>
      <c r="C664" s="61"/>
      <c r="D664" s="124"/>
      <c r="E664" s="61"/>
      <c r="F664" s="61"/>
      <c r="G664" s="61"/>
      <c r="H664" s="61"/>
      <c r="I664" s="61"/>
      <c r="J664" s="61"/>
      <c r="K664" s="61"/>
      <c r="L664" s="61"/>
      <c r="M664" s="124"/>
      <c r="N664" s="124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53"/>
      <c r="AT664" s="53"/>
    </row>
    <row r="665">
      <c r="A665" s="138"/>
      <c r="B665" s="61"/>
      <c r="C665" s="61"/>
      <c r="D665" s="124"/>
      <c r="E665" s="61"/>
      <c r="F665" s="61"/>
      <c r="G665" s="61"/>
      <c r="H665" s="61"/>
      <c r="I665" s="61"/>
      <c r="J665" s="61"/>
      <c r="K665" s="61"/>
      <c r="L665" s="61"/>
      <c r="M665" s="124"/>
      <c r="N665" s="124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53"/>
      <c r="AT665" s="53"/>
    </row>
    <row r="666">
      <c r="A666" s="138"/>
      <c r="B666" s="61"/>
      <c r="C666" s="61"/>
      <c r="D666" s="124"/>
      <c r="E666" s="61"/>
      <c r="F666" s="61"/>
      <c r="G666" s="61"/>
      <c r="H666" s="61"/>
      <c r="I666" s="61"/>
      <c r="J666" s="61"/>
      <c r="K666" s="61"/>
      <c r="L666" s="61"/>
      <c r="M666" s="124"/>
      <c r="N666" s="124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53"/>
      <c r="AT666" s="53"/>
    </row>
    <row r="667">
      <c r="A667" s="138"/>
      <c r="B667" s="61"/>
      <c r="C667" s="61"/>
      <c r="D667" s="124"/>
      <c r="E667" s="61"/>
      <c r="F667" s="61"/>
      <c r="G667" s="61"/>
      <c r="H667" s="61"/>
      <c r="I667" s="61"/>
      <c r="J667" s="61"/>
      <c r="K667" s="61"/>
      <c r="L667" s="61"/>
      <c r="M667" s="124"/>
      <c r="N667" s="124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53"/>
      <c r="AT667" s="53"/>
    </row>
    <row r="668">
      <c r="A668" s="138"/>
      <c r="B668" s="61"/>
      <c r="C668" s="61"/>
      <c r="D668" s="124"/>
      <c r="E668" s="61"/>
      <c r="F668" s="61"/>
      <c r="G668" s="61"/>
      <c r="H668" s="61"/>
      <c r="I668" s="61"/>
      <c r="J668" s="61"/>
      <c r="K668" s="61"/>
      <c r="L668" s="61"/>
      <c r="M668" s="124"/>
      <c r="N668" s="124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53"/>
      <c r="AT668" s="53"/>
    </row>
    <row r="669">
      <c r="A669" s="138"/>
      <c r="B669" s="61"/>
      <c r="C669" s="61"/>
      <c r="D669" s="124"/>
      <c r="E669" s="61"/>
      <c r="F669" s="61"/>
      <c r="G669" s="61"/>
      <c r="H669" s="61"/>
      <c r="I669" s="61"/>
      <c r="J669" s="61"/>
      <c r="K669" s="61"/>
      <c r="L669" s="61"/>
      <c r="M669" s="124"/>
      <c r="N669" s="124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53"/>
      <c r="AT669" s="53"/>
    </row>
    <row r="670">
      <c r="A670" s="138"/>
      <c r="B670" s="61"/>
      <c r="C670" s="61"/>
      <c r="D670" s="124"/>
      <c r="E670" s="61"/>
      <c r="F670" s="61"/>
      <c r="G670" s="61"/>
      <c r="H670" s="61"/>
      <c r="I670" s="61"/>
      <c r="J670" s="61"/>
      <c r="K670" s="61"/>
      <c r="L670" s="61"/>
      <c r="M670" s="124"/>
      <c r="N670" s="124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53"/>
      <c r="AT670" s="53"/>
    </row>
    <row r="671">
      <c r="A671" s="138"/>
      <c r="B671" s="61"/>
      <c r="C671" s="61"/>
      <c r="D671" s="124"/>
      <c r="E671" s="61"/>
      <c r="F671" s="61"/>
      <c r="G671" s="61"/>
      <c r="H671" s="61"/>
      <c r="I671" s="61"/>
      <c r="J671" s="61"/>
      <c r="K671" s="61"/>
      <c r="L671" s="61"/>
      <c r="M671" s="124"/>
      <c r="N671" s="124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53"/>
      <c r="AT671" s="53"/>
    </row>
    <row r="672">
      <c r="A672" s="138"/>
      <c r="B672" s="61"/>
      <c r="C672" s="61"/>
      <c r="D672" s="124"/>
      <c r="E672" s="61"/>
      <c r="F672" s="61"/>
      <c r="G672" s="61"/>
      <c r="H672" s="61"/>
      <c r="I672" s="61"/>
      <c r="J672" s="61"/>
      <c r="K672" s="61"/>
      <c r="L672" s="61"/>
      <c r="M672" s="124"/>
      <c r="N672" s="124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53"/>
      <c r="AT672" s="53"/>
    </row>
    <row r="673">
      <c r="A673" s="138"/>
      <c r="B673" s="61"/>
      <c r="C673" s="61"/>
      <c r="D673" s="124"/>
      <c r="E673" s="61"/>
      <c r="F673" s="61"/>
      <c r="G673" s="61"/>
      <c r="H673" s="61"/>
      <c r="I673" s="61"/>
      <c r="J673" s="61"/>
      <c r="K673" s="61"/>
      <c r="L673" s="61"/>
      <c r="M673" s="124"/>
      <c r="N673" s="124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53"/>
      <c r="AT673" s="53"/>
    </row>
    <row r="674">
      <c r="A674" s="138"/>
      <c r="B674" s="61"/>
      <c r="C674" s="61"/>
      <c r="D674" s="124"/>
      <c r="E674" s="61"/>
      <c r="F674" s="61"/>
      <c r="G674" s="61"/>
      <c r="H674" s="61"/>
      <c r="I674" s="61"/>
      <c r="J674" s="61"/>
      <c r="K674" s="61"/>
      <c r="L674" s="61"/>
      <c r="M674" s="124"/>
      <c r="N674" s="124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53"/>
      <c r="AT674" s="53"/>
    </row>
    <row r="675">
      <c r="A675" s="138"/>
      <c r="B675" s="61"/>
      <c r="C675" s="61"/>
      <c r="D675" s="124"/>
      <c r="E675" s="61"/>
      <c r="F675" s="61"/>
      <c r="G675" s="61"/>
      <c r="H675" s="61"/>
      <c r="I675" s="61"/>
      <c r="J675" s="61"/>
      <c r="K675" s="61"/>
      <c r="L675" s="61"/>
      <c r="M675" s="124"/>
      <c r="N675" s="124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53"/>
      <c r="AT675" s="53"/>
    </row>
    <row r="676">
      <c r="A676" s="138"/>
      <c r="B676" s="61"/>
      <c r="C676" s="61"/>
      <c r="D676" s="124"/>
      <c r="E676" s="61"/>
      <c r="F676" s="61"/>
      <c r="G676" s="61"/>
      <c r="H676" s="61"/>
      <c r="I676" s="61"/>
      <c r="J676" s="61"/>
      <c r="K676" s="61"/>
      <c r="L676" s="61"/>
      <c r="M676" s="124"/>
      <c r="N676" s="124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53"/>
      <c r="AT676" s="53"/>
    </row>
    <row r="677">
      <c r="A677" s="138"/>
      <c r="B677" s="61"/>
      <c r="C677" s="61"/>
      <c r="D677" s="124"/>
      <c r="E677" s="61"/>
      <c r="F677" s="61"/>
      <c r="G677" s="61"/>
      <c r="H677" s="61"/>
      <c r="I677" s="61"/>
      <c r="J677" s="61"/>
      <c r="K677" s="61"/>
      <c r="L677" s="61"/>
      <c r="M677" s="124"/>
      <c r="N677" s="124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53"/>
      <c r="AT677" s="53"/>
    </row>
    <row r="678">
      <c r="A678" s="138"/>
      <c r="B678" s="61"/>
      <c r="C678" s="61"/>
      <c r="D678" s="124"/>
      <c r="E678" s="61"/>
      <c r="F678" s="61"/>
      <c r="G678" s="61"/>
      <c r="H678" s="61"/>
      <c r="I678" s="61"/>
      <c r="J678" s="61"/>
      <c r="K678" s="61"/>
      <c r="L678" s="61"/>
      <c r="M678" s="124"/>
      <c r="N678" s="124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53"/>
      <c r="AT678" s="53"/>
    </row>
    <row r="679">
      <c r="A679" s="138"/>
      <c r="B679" s="61"/>
      <c r="C679" s="61"/>
      <c r="D679" s="124"/>
      <c r="E679" s="61"/>
      <c r="F679" s="61"/>
      <c r="G679" s="61"/>
      <c r="H679" s="61"/>
      <c r="I679" s="61"/>
      <c r="J679" s="61"/>
      <c r="K679" s="61"/>
      <c r="L679" s="61"/>
      <c r="M679" s="124"/>
      <c r="N679" s="124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53"/>
      <c r="AT679" s="53"/>
    </row>
    <row r="680">
      <c r="A680" s="138"/>
      <c r="B680" s="61"/>
      <c r="C680" s="61"/>
      <c r="D680" s="124"/>
      <c r="E680" s="61"/>
      <c r="F680" s="61"/>
      <c r="G680" s="61"/>
      <c r="H680" s="61"/>
      <c r="I680" s="61"/>
      <c r="J680" s="61"/>
      <c r="K680" s="61"/>
      <c r="L680" s="61"/>
      <c r="M680" s="124"/>
      <c r="N680" s="124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53"/>
      <c r="AT680" s="53"/>
    </row>
    <row r="681">
      <c r="A681" s="138"/>
      <c r="B681" s="61"/>
      <c r="C681" s="61"/>
      <c r="D681" s="124"/>
      <c r="E681" s="61"/>
      <c r="F681" s="61"/>
      <c r="G681" s="61"/>
      <c r="H681" s="61"/>
      <c r="I681" s="61"/>
      <c r="J681" s="61"/>
      <c r="K681" s="61"/>
      <c r="L681" s="61"/>
      <c r="M681" s="124"/>
      <c r="N681" s="124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53"/>
      <c r="AT681" s="53"/>
    </row>
    <row r="682">
      <c r="A682" s="138"/>
      <c r="B682" s="61"/>
      <c r="C682" s="61"/>
      <c r="D682" s="124"/>
      <c r="E682" s="61"/>
      <c r="F682" s="61"/>
      <c r="G682" s="61"/>
      <c r="H682" s="61"/>
      <c r="I682" s="61"/>
      <c r="J682" s="61"/>
      <c r="K682" s="61"/>
      <c r="L682" s="61"/>
      <c r="M682" s="124"/>
      <c r="N682" s="124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53"/>
      <c r="AT682" s="53"/>
    </row>
    <row r="683">
      <c r="A683" s="138"/>
      <c r="B683" s="61"/>
      <c r="C683" s="61"/>
      <c r="D683" s="124"/>
      <c r="E683" s="61"/>
      <c r="F683" s="61"/>
      <c r="G683" s="61"/>
      <c r="H683" s="61"/>
      <c r="I683" s="61"/>
      <c r="J683" s="61"/>
      <c r="K683" s="61"/>
      <c r="L683" s="61"/>
      <c r="M683" s="124"/>
      <c r="N683" s="124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53"/>
      <c r="AT683" s="53"/>
    </row>
    <row r="684">
      <c r="A684" s="138"/>
      <c r="B684" s="61"/>
      <c r="C684" s="61"/>
      <c r="D684" s="124"/>
      <c r="E684" s="61"/>
      <c r="F684" s="61"/>
      <c r="G684" s="61"/>
      <c r="H684" s="61"/>
      <c r="I684" s="61"/>
      <c r="J684" s="61"/>
      <c r="K684" s="61"/>
      <c r="L684" s="61"/>
      <c r="M684" s="124"/>
      <c r="N684" s="124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53"/>
      <c r="AT684" s="53"/>
    </row>
    <row r="685">
      <c r="A685" s="138"/>
      <c r="B685" s="61"/>
      <c r="C685" s="61"/>
      <c r="D685" s="124"/>
      <c r="E685" s="61"/>
      <c r="F685" s="61"/>
      <c r="G685" s="61"/>
      <c r="H685" s="61"/>
      <c r="I685" s="61"/>
      <c r="J685" s="61"/>
      <c r="K685" s="61"/>
      <c r="L685" s="61"/>
      <c r="M685" s="124"/>
      <c r="N685" s="124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53"/>
      <c r="AT685" s="53"/>
    </row>
    <row r="686">
      <c r="A686" s="138"/>
      <c r="B686" s="61"/>
      <c r="C686" s="61"/>
      <c r="D686" s="124"/>
      <c r="E686" s="61"/>
      <c r="F686" s="61"/>
      <c r="G686" s="61"/>
      <c r="H686" s="61"/>
      <c r="I686" s="61"/>
      <c r="J686" s="61"/>
      <c r="K686" s="61"/>
      <c r="L686" s="61"/>
      <c r="M686" s="124"/>
      <c r="N686" s="124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53"/>
      <c r="AT686" s="53"/>
    </row>
    <row r="687">
      <c r="A687" s="138"/>
      <c r="B687" s="61"/>
      <c r="C687" s="61"/>
      <c r="D687" s="124"/>
      <c r="E687" s="61"/>
      <c r="F687" s="61"/>
      <c r="G687" s="61"/>
      <c r="H687" s="61"/>
      <c r="I687" s="61"/>
      <c r="J687" s="61"/>
      <c r="K687" s="61"/>
      <c r="L687" s="61"/>
      <c r="M687" s="124"/>
      <c r="N687" s="124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53"/>
      <c r="AT687" s="53"/>
    </row>
    <row r="688">
      <c r="A688" s="138"/>
      <c r="B688" s="61"/>
      <c r="C688" s="61"/>
      <c r="D688" s="124"/>
      <c r="E688" s="61"/>
      <c r="F688" s="61"/>
      <c r="G688" s="61"/>
      <c r="H688" s="61"/>
      <c r="I688" s="61"/>
      <c r="J688" s="61"/>
      <c r="K688" s="61"/>
      <c r="L688" s="61"/>
      <c r="M688" s="124"/>
      <c r="N688" s="124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53"/>
      <c r="AT688" s="53"/>
    </row>
    <row r="689">
      <c r="A689" s="138"/>
      <c r="B689" s="61"/>
      <c r="C689" s="61"/>
      <c r="D689" s="124"/>
      <c r="E689" s="61"/>
      <c r="F689" s="61"/>
      <c r="G689" s="61"/>
      <c r="H689" s="61"/>
      <c r="I689" s="61"/>
      <c r="J689" s="61"/>
      <c r="K689" s="61"/>
      <c r="L689" s="61"/>
      <c r="M689" s="124"/>
      <c r="N689" s="124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53"/>
      <c r="AT689" s="53"/>
    </row>
    <row r="690">
      <c r="A690" s="138"/>
      <c r="B690" s="61"/>
      <c r="C690" s="61"/>
      <c r="D690" s="124"/>
      <c r="E690" s="61"/>
      <c r="F690" s="61"/>
      <c r="G690" s="61"/>
      <c r="H690" s="61"/>
      <c r="I690" s="61"/>
      <c r="J690" s="61"/>
      <c r="K690" s="61"/>
      <c r="L690" s="61"/>
      <c r="M690" s="124"/>
      <c r="N690" s="124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53"/>
      <c r="AT690" s="53"/>
    </row>
    <row r="691">
      <c r="A691" s="138"/>
      <c r="B691" s="61"/>
      <c r="C691" s="61"/>
      <c r="D691" s="124"/>
      <c r="E691" s="61"/>
      <c r="F691" s="61"/>
      <c r="G691" s="61"/>
      <c r="H691" s="61"/>
      <c r="I691" s="61"/>
      <c r="J691" s="61"/>
      <c r="K691" s="61"/>
      <c r="L691" s="61"/>
      <c r="M691" s="124"/>
      <c r="N691" s="124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53"/>
      <c r="AT691" s="53"/>
    </row>
    <row r="692">
      <c r="A692" s="138"/>
      <c r="B692" s="61"/>
      <c r="C692" s="61"/>
      <c r="D692" s="124"/>
      <c r="E692" s="61"/>
      <c r="F692" s="61"/>
      <c r="G692" s="61"/>
      <c r="H692" s="61"/>
      <c r="I692" s="61"/>
      <c r="J692" s="61"/>
      <c r="K692" s="61"/>
      <c r="L692" s="61"/>
      <c r="M692" s="124"/>
      <c r="N692" s="124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53"/>
      <c r="AT692" s="53"/>
    </row>
    <row r="693">
      <c r="A693" s="138"/>
      <c r="B693" s="61"/>
      <c r="C693" s="61"/>
      <c r="D693" s="124"/>
      <c r="E693" s="61"/>
      <c r="F693" s="61"/>
      <c r="G693" s="61"/>
      <c r="H693" s="61"/>
      <c r="I693" s="61"/>
      <c r="J693" s="61"/>
      <c r="K693" s="61"/>
      <c r="L693" s="61"/>
      <c r="M693" s="124"/>
      <c r="N693" s="124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53"/>
      <c r="AT693" s="53"/>
    </row>
    <row r="694">
      <c r="A694" s="138"/>
      <c r="B694" s="61"/>
      <c r="C694" s="61"/>
      <c r="D694" s="124"/>
      <c r="E694" s="61"/>
      <c r="F694" s="61"/>
      <c r="G694" s="61"/>
      <c r="H694" s="61"/>
      <c r="I694" s="61"/>
      <c r="J694" s="61"/>
      <c r="K694" s="61"/>
      <c r="L694" s="61"/>
      <c r="M694" s="124"/>
      <c r="N694" s="124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53"/>
      <c r="AT694" s="53"/>
    </row>
    <row r="695">
      <c r="A695" s="138"/>
      <c r="B695" s="61"/>
      <c r="C695" s="61"/>
      <c r="D695" s="124"/>
      <c r="E695" s="61"/>
      <c r="F695" s="61"/>
      <c r="G695" s="61"/>
      <c r="H695" s="61"/>
      <c r="I695" s="61"/>
      <c r="J695" s="61"/>
      <c r="K695" s="61"/>
      <c r="L695" s="61"/>
      <c r="M695" s="124"/>
      <c r="N695" s="124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53"/>
      <c r="AT695" s="53"/>
    </row>
    <row r="696">
      <c r="A696" s="138"/>
      <c r="B696" s="61"/>
      <c r="C696" s="61"/>
      <c r="D696" s="124"/>
      <c r="E696" s="61"/>
      <c r="F696" s="61"/>
      <c r="G696" s="61"/>
      <c r="H696" s="61"/>
      <c r="I696" s="61"/>
      <c r="J696" s="61"/>
      <c r="K696" s="61"/>
      <c r="L696" s="61"/>
      <c r="M696" s="124"/>
      <c r="N696" s="124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53"/>
      <c r="AT696" s="53"/>
    </row>
    <row r="697">
      <c r="A697" s="138"/>
      <c r="B697" s="61"/>
      <c r="C697" s="61"/>
      <c r="D697" s="124"/>
      <c r="E697" s="61"/>
      <c r="F697" s="61"/>
      <c r="G697" s="61"/>
      <c r="H697" s="61"/>
      <c r="I697" s="61"/>
      <c r="J697" s="61"/>
      <c r="K697" s="61"/>
      <c r="L697" s="61"/>
      <c r="M697" s="124"/>
      <c r="N697" s="124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53"/>
      <c r="AT697" s="53"/>
    </row>
    <row r="698">
      <c r="A698" s="138"/>
      <c r="B698" s="61"/>
      <c r="C698" s="61"/>
      <c r="D698" s="124"/>
      <c r="E698" s="61"/>
      <c r="F698" s="61"/>
      <c r="G698" s="61"/>
      <c r="H698" s="61"/>
      <c r="I698" s="61"/>
      <c r="J698" s="61"/>
      <c r="K698" s="61"/>
      <c r="L698" s="61"/>
      <c r="M698" s="124"/>
      <c r="N698" s="124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53"/>
      <c r="AT698" s="53"/>
    </row>
    <row r="699">
      <c r="A699" s="138"/>
      <c r="B699" s="61"/>
      <c r="C699" s="61"/>
      <c r="D699" s="124"/>
      <c r="E699" s="61"/>
      <c r="F699" s="61"/>
      <c r="G699" s="61"/>
      <c r="H699" s="61"/>
      <c r="I699" s="61"/>
      <c r="J699" s="61"/>
      <c r="K699" s="61"/>
      <c r="L699" s="61"/>
      <c r="M699" s="124"/>
      <c r="N699" s="124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53"/>
      <c r="AT699" s="53"/>
    </row>
    <row r="700">
      <c r="A700" s="138"/>
      <c r="B700" s="61"/>
      <c r="C700" s="61"/>
      <c r="D700" s="124"/>
      <c r="E700" s="61"/>
      <c r="F700" s="61"/>
      <c r="G700" s="61"/>
      <c r="H700" s="61"/>
      <c r="I700" s="61"/>
      <c r="J700" s="61"/>
      <c r="K700" s="61"/>
      <c r="L700" s="61"/>
      <c r="M700" s="124"/>
      <c r="N700" s="124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53"/>
      <c r="AT700" s="53"/>
    </row>
    <row r="701">
      <c r="A701" s="138"/>
      <c r="B701" s="61"/>
      <c r="C701" s="61"/>
      <c r="D701" s="124"/>
      <c r="E701" s="61"/>
      <c r="F701" s="61"/>
      <c r="G701" s="61"/>
      <c r="H701" s="61"/>
      <c r="I701" s="61"/>
      <c r="J701" s="61"/>
      <c r="K701" s="61"/>
      <c r="L701" s="61"/>
      <c r="M701" s="124"/>
      <c r="N701" s="124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53"/>
      <c r="AT701" s="53"/>
    </row>
    <row r="702">
      <c r="A702" s="138"/>
      <c r="B702" s="61"/>
      <c r="C702" s="61"/>
      <c r="D702" s="124"/>
      <c r="E702" s="61"/>
      <c r="F702" s="61"/>
      <c r="G702" s="61"/>
      <c r="H702" s="61"/>
      <c r="I702" s="61"/>
      <c r="J702" s="61"/>
      <c r="K702" s="61"/>
      <c r="L702" s="61"/>
      <c r="M702" s="124"/>
      <c r="N702" s="124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53"/>
      <c r="AT702" s="53"/>
    </row>
    <row r="703">
      <c r="A703" s="138"/>
      <c r="B703" s="61"/>
      <c r="C703" s="61"/>
      <c r="D703" s="124"/>
      <c r="E703" s="61"/>
      <c r="F703" s="61"/>
      <c r="G703" s="61"/>
      <c r="H703" s="61"/>
      <c r="I703" s="61"/>
      <c r="J703" s="61"/>
      <c r="K703" s="61"/>
      <c r="L703" s="61"/>
      <c r="M703" s="124"/>
      <c r="N703" s="124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53"/>
      <c r="AT703" s="53"/>
    </row>
    <row r="704">
      <c r="A704" s="138"/>
      <c r="B704" s="61"/>
      <c r="C704" s="61"/>
      <c r="D704" s="124"/>
      <c r="E704" s="61"/>
      <c r="F704" s="61"/>
      <c r="G704" s="61"/>
      <c r="H704" s="61"/>
      <c r="I704" s="61"/>
      <c r="J704" s="61"/>
      <c r="K704" s="61"/>
      <c r="L704" s="61"/>
      <c r="M704" s="124"/>
      <c r="N704" s="124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53"/>
      <c r="AT704" s="53"/>
    </row>
    <row r="705">
      <c r="A705" s="138"/>
      <c r="B705" s="61"/>
      <c r="C705" s="61"/>
      <c r="D705" s="124"/>
      <c r="E705" s="61"/>
      <c r="F705" s="61"/>
      <c r="G705" s="61"/>
      <c r="H705" s="61"/>
      <c r="I705" s="61"/>
      <c r="J705" s="61"/>
      <c r="K705" s="61"/>
      <c r="L705" s="61"/>
      <c r="M705" s="124"/>
      <c r="N705" s="124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53"/>
      <c r="AT705" s="53"/>
    </row>
    <row r="706">
      <c r="A706" s="138"/>
      <c r="B706" s="61"/>
      <c r="C706" s="61"/>
      <c r="D706" s="124"/>
      <c r="E706" s="61"/>
      <c r="F706" s="61"/>
      <c r="G706" s="61"/>
      <c r="H706" s="61"/>
      <c r="I706" s="61"/>
      <c r="J706" s="61"/>
      <c r="K706" s="61"/>
      <c r="L706" s="61"/>
      <c r="M706" s="124"/>
      <c r="N706" s="124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53"/>
      <c r="AT706" s="53"/>
    </row>
    <row r="707">
      <c r="A707" s="138"/>
      <c r="B707" s="61"/>
      <c r="C707" s="61"/>
      <c r="D707" s="124"/>
      <c r="E707" s="61"/>
      <c r="F707" s="61"/>
      <c r="G707" s="61"/>
      <c r="H707" s="61"/>
      <c r="I707" s="61"/>
      <c r="J707" s="61"/>
      <c r="K707" s="61"/>
      <c r="L707" s="61"/>
      <c r="M707" s="124"/>
      <c r="N707" s="124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53"/>
      <c r="AT707" s="53"/>
    </row>
    <row r="708">
      <c r="A708" s="138"/>
      <c r="B708" s="61"/>
      <c r="C708" s="61"/>
      <c r="D708" s="124"/>
      <c r="E708" s="61"/>
      <c r="F708" s="61"/>
      <c r="G708" s="61"/>
      <c r="H708" s="61"/>
      <c r="I708" s="61"/>
      <c r="J708" s="61"/>
      <c r="K708" s="61"/>
      <c r="L708" s="61"/>
      <c r="M708" s="124"/>
      <c r="N708" s="124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53"/>
      <c r="AT708" s="53"/>
    </row>
    <row r="709">
      <c r="A709" s="138"/>
      <c r="B709" s="61"/>
      <c r="C709" s="61"/>
      <c r="D709" s="124"/>
      <c r="E709" s="61"/>
      <c r="F709" s="61"/>
      <c r="G709" s="61"/>
      <c r="H709" s="61"/>
      <c r="I709" s="61"/>
      <c r="J709" s="61"/>
      <c r="K709" s="61"/>
      <c r="L709" s="61"/>
      <c r="M709" s="124"/>
      <c r="N709" s="124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53"/>
      <c r="AT709" s="53"/>
    </row>
    <row r="710">
      <c r="A710" s="138"/>
      <c r="B710" s="61"/>
      <c r="C710" s="61"/>
      <c r="D710" s="124"/>
      <c r="E710" s="61"/>
      <c r="F710" s="61"/>
      <c r="G710" s="61"/>
      <c r="H710" s="61"/>
      <c r="I710" s="61"/>
      <c r="J710" s="61"/>
      <c r="K710" s="61"/>
      <c r="L710" s="61"/>
      <c r="M710" s="124"/>
      <c r="N710" s="124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53"/>
      <c r="AT710" s="53"/>
    </row>
    <row r="711">
      <c r="A711" s="138"/>
      <c r="B711" s="61"/>
      <c r="C711" s="61"/>
      <c r="D711" s="124"/>
      <c r="E711" s="61"/>
      <c r="F711" s="61"/>
      <c r="G711" s="61"/>
      <c r="H711" s="61"/>
      <c r="I711" s="61"/>
      <c r="J711" s="61"/>
      <c r="K711" s="61"/>
      <c r="L711" s="61"/>
      <c r="M711" s="124"/>
      <c r="N711" s="124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53"/>
      <c r="AT711" s="53"/>
    </row>
    <row r="712">
      <c r="A712" s="138"/>
      <c r="B712" s="61"/>
      <c r="C712" s="61"/>
      <c r="D712" s="124"/>
      <c r="E712" s="61"/>
      <c r="F712" s="61"/>
      <c r="G712" s="61"/>
      <c r="H712" s="61"/>
      <c r="I712" s="61"/>
      <c r="J712" s="61"/>
      <c r="K712" s="61"/>
      <c r="L712" s="61"/>
      <c r="M712" s="124"/>
      <c r="N712" s="124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53"/>
      <c r="AT712" s="53"/>
    </row>
    <row r="713">
      <c r="A713" s="138"/>
      <c r="B713" s="61"/>
      <c r="C713" s="61"/>
      <c r="D713" s="124"/>
      <c r="E713" s="61"/>
      <c r="F713" s="61"/>
      <c r="G713" s="61"/>
      <c r="H713" s="61"/>
      <c r="I713" s="61"/>
      <c r="J713" s="61"/>
      <c r="K713" s="61"/>
      <c r="L713" s="61"/>
      <c r="M713" s="124"/>
      <c r="N713" s="124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53"/>
      <c r="AT713" s="53"/>
    </row>
    <row r="714">
      <c r="A714" s="138"/>
      <c r="B714" s="61"/>
      <c r="C714" s="61"/>
      <c r="D714" s="124"/>
      <c r="E714" s="61"/>
      <c r="F714" s="61"/>
      <c r="G714" s="61"/>
      <c r="H714" s="61"/>
      <c r="I714" s="61"/>
      <c r="J714" s="61"/>
      <c r="K714" s="61"/>
      <c r="L714" s="61"/>
      <c r="M714" s="124"/>
      <c r="N714" s="124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53"/>
      <c r="AT714" s="53"/>
    </row>
    <row r="715">
      <c r="A715" s="138"/>
      <c r="B715" s="61"/>
      <c r="C715" s="61"/>
      <c r="D715" s="124"/>
      <c r="E715" s="61"/>
      <c r="F715" s="61"/>
      <c r="G715" s="61"/>
      <c r="H715" s="61"/>
      <c r="I715" s="61"/>
      <c r="J715" s="61"/>
      <c r="K715" s="61"/>
      <c r="L715" s="61"/>
      <c r="M715" s="124"/>
      <c r="N715" s="124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53"/>
      <c r="AT715" s="53"/>
    </row>
    <row r="716">
      <c r="A716" s="138"/>
      <c r="B716" s="61"/>
      <c r="C716" s="61"/>
      <c r="D716" s="124"/>
      <c r="E716" s="61"/>
      <c r="F716" s="61"/>
      <c r="G716" s="61"/>
      <c r="H716" s="61"/>
      <c r="I716" s="61"/>
      <c r="J716" s="61"/>
      <c r="K716" s="61"/>
      <c r="L716" s="61"/>
      <c r="M716" s="124"/>
      <c r="N716" s="124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53"/>
      <c r="AT716" s="53"/>
    </row>
    <row r="717">
      <c r="A717" s="138"/>
      <c r="B717" s="61"/>
      <c r="C717" s="61"/>
      <c r="D717" s="124"/>
      <c r="E717" s="61"/>
      <c r="F717" s="61"/>
      <c r="G717" s="61"/>
      <c r="H717" s="61"/>
      <c r="I717" s="61"/>
      <c r="J717" s="61"/>
      <c r="K717" s="61"/>
      <c r="L717" s="61"/>
      <c r="M717" s="124"/>
      <c r="N717" s="124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53"/>
      <c r="AT717" s="53"/>
    </row>
    <row r="718">
      <c r="A718" s="138"/>
      <c r="B718" s="61"/>
      <c r="C718" s="61"/>
      <c r="D718" s="124"/>
      <c r="E718" s="61"/>
      <c r="F718" s="61"/>
      <c r="G718" s="61"/>
      <c r="H718" s="61"/>
      <c r="I718" s="61"/>
      <c r="J718" s="61"/>
      <c r="K718" s="61"/>
      <c r="L718" s="61"/>
      <c r="M718" s="124"/>
      <c r="N718" s="124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53"/>
      <c r="AT718" s="53"/>
    </row>
    <row r="719">
      <c r="A719" s="138"/>
      <c r="B719" s="61"/>
      <c r="C719" s="61"/>
      <c r="D719" s="124"/>
      <c r="E719" s="61"/>
      <c r="F719" s="61"/>
      <c r="G719" s="61"/>
      <c r="H719" s="61"/>
      <c r="I719" s="61"/>
      <c r="J719" s="61"/>
      <c r="K719" s="61"/>
      <c r="L719" s="61"/>
      <c r="M719" s="124"/>
      <c r="N719" s="124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53"/>
      <c r="AT719" s="53"/>
    </row>
    <row r="720">
      <c r="A720" s="138"/>
      <c r="B720" s="61"/>
      <c r="C720" s="61"/>
      <c r="D720" s="124"/>
      <c r="E720" s="61"/>
      <c r="F720" s="61"/>
      <c r="G720" s="61"/>
      <c r="H720" s="61"/>
      <c r="I720" s="61"/>
      <c r="J720" s="61"/>
      <c r="K720" s="61"/>
      <c r="L720" s="61"/>
      <c r="M720" s="124"/>
      <c r="N720" s="124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53"/>
      <c r="AT720" s="53"/>
    </row>
    <row r="721">
      <c r="A721" s="138"/>
      <c r="B721" s="61"/>
      <c r="C721" s="61"/>
      <c r="D721" s="124"/>
      <c r="E721" s="61"/>
      <c r="F721" s="61"/>
      <c r="G721" s="61"/>
      <c r="H721" s="61"/>
      <c r="I721" s="61"/>
      <c r="J721" s="61"/>
      <c r="K721" s="61"/>
      <c r="L721" s="61"/>
      <c r="M721" s="124"/>
      <c r="N721" s="124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53"/>
      <c r="AT721" s="53"/>
    </row>
    <row r="722">
      <c r="A722" s="138"/>
      <c r="B722" s="61"/>
      <c r="C722" s="61"/>
      <c r="D722" s="124"/>
      <c r="E722" s="61"/>
      <c r="F722" s="61"/>
      <c r="G722" s="61"/>
      <c r="H722" s="61"/>
      <c r="I722" s="61"/>
      <c r="J722" s="61"/>
      <c r="K722" s="61"/>
      <c r="L722" s="61"/>
      <c r="M722" s="124"/>
      <c r="N722" s="124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53"/>
      <c r="AT722" s="53"/>
    </row>
    <row r="723">
      <c r="A723" s="138"/>
      <c r="B723" s="61"/>
      <c r="C723" s="61"/>
      <c r="D723" s="124"/>
      <c r="E723" s="61"/>
      <c r="F723" s="61"/>
      <c r="G723" s="61"/>
      <c r="H723" s="61"/>
      <c r="I723" s="61"/>
      <c r="J723" s="61"/>
      <c r="K723" s="61"/>
      <c r="L723" s="61"/>
      <c r="M723" s="124"/>
      <c r="N723" s="124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53"/>
      <c r="AT723" s="53"/>
    </row>
    <row r="724">
      <c r="A724" s="138"/>
      <c r="B724" s="61"/>
      <c r="C724" s="61"/>
      <c r="D724" s="124"/>
      <c r="E724" s="61"/>
      <c r="F724" s="61"/>
      <c r="G724" s="61"/>
      <c r="H724" s="61"/>
      <c r="I724" s="61"/>
      <c r="J724" s="61"/>
      <c r="K724" s="61"/>
      <c r="L724" s="61"/>
      <c r="M724" s="124"/>
      <c r="N724" s="124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53"/>
      <c r="AT724" s="53"/>
    </row>
    <row r="725">
      <c r="A725" s="138"/>
      <c r="B725" s="61"/>
      <c r="C725" s="61"/>
      <c r="D725" s="124"/>
      <c r="E725" s="61"/>
      <c r="F725" s="61"/>
      <c r="G725" s="61"/>
      <c r="H725" s="61"/>
      <c r="I725" s="61"/>
      <c r="J725" s="61"/>
      <c r="K725" s="61"/>
      <c r="L725" s="61"/>
      <c r="M725" s="124"/>
      <c r="N725" s="124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53"/>
      <c r="AT725" s="53"/>
    </row>
    <row r="726">
      <c r="A726" s="138"/>
      <c r="B726" s="61"/>
      <c r="C726" s="61"/>
      <c r="D726" s="124"/>
      <c r="E726" s="61"/>
      <c r="F726" s="61"/>
      <c r="G726" s="61"/>
      <c r="H726" s="61"/>
      <c r="I726" s="61"/>
      <c r="J726" s="61"/>
      <c r="K726" s="61"/>
      <c r="L726" s="61"/>
      <c r="M726" s="124"/>
      <c r="N726" s="124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53"/>
      <c r="AT726" s="53"/>
    </row>
    <row r="727">
      <c r="A727" s="138"/>
      <c r="B727" s="61"/>
      <c r="C727" s="61"/>
      <c r="D727" s="124"/>
      <c r="E727" s="61"/>
      <c r="F727" s="61"/>
      <c r="G727" s="61"/>
      <c r="H727" s="61"/>
      <c r="I727" s="61"/>
      <c r="J727" s="61"/>
      <c r="K727" s="61"/>
      <c r="L727" s="61"/>
      <c r="M727" s="124"/>
      <c r="N727" s="124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53"/>
      <c r="AT727" s="53"/>
    </row>
    <row r="728">
      <c r="A728" s="138"/>
      <c r="B728" s="61"/>
      <c r="C728" s="61"/>
      <c r="D728" s="124"/>
      <c r="E728" s="61"/>
      <c r="F728" s="61"/>
      <c r="G728" s="61"/>
      <c r="H728" s="61"/>
      <c r="I728" s="61"/>
      <c r="J728" s="61"/>
      <c r="K728" s="61"/>
      <c r="L728" s="61"/>
      <c r="M728" s="124"/>
      <c r="N728" s="124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53"/>
      <c r="AT728" s="53"/>
    </row>
    <row r="729">
      <c r="A729" s="138"/>
      <c r="B729" s="61"/>
      <c r="C729" s="61"/>
      <c r="D729" s="124"/>
      <c r="E729" s="61"/>
      <c r="F729" s="61"/>
      <c r="G729" s="61"/>
      <c r="H729" s="61"/>
      <c r="I729" s="61"/>
      <c r="J729" s="61"/>
      <c r="K729" s="61"/>
      <c r="L729" s="61"/>
      <c r="M729" s="124"/>
      <c r="N729" s="124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53"/>
      <c r="AT729" s="53"/>
    </row>
    <row r="730">
      <c r="A730" s="138"/>
      <c r="B730" s="61"/>
      <c r="C730" s="61"/>
      <c r="D730" s="124"/>
      <c r="E730" s="61"/>
      <c r="F730" s="61"/>
      <c r="G730" s="61"/>
      <c r="H730" s="61"/>
      <c r="I730" s="61"/>
      <c r="J730" s="61"/>
      <c r="K730" s="61"/>
      <c r="L730" s="61"/>
      <c r="M730" s="124"/>
      <c r="N730" s="124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53"/>
      <c r="AT730" s="53"/>
    </row>
    <row r="731">
      <c r="A731" s="138"/>
      <c r="B731" s="61"/>
      <c r="C731" s="61"/>
      <c r="D731" s="124"/>
      <c r="E731" s="61"/>
      <c r="F731" s="61"/>
      <c r="G731" s="61"/>
      <c r="H731" s="61"/>
      <c r="I731" s="61"/>
      <c r="J731" s="61"/>
      <c r="K731" s="61"/>
      <c r="L731" s="61"/>
      <c r="M731" s="124"/>
      <c r="N731" s="124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53"/>
      <c r="AT731" s="53"/>
    </row>
    <row r="732">
      <c r="A732" s="138"/>
      <c r="B732" s="61"/>
      <c r="C732" s="61"/>
      <c r="D732" s="124"/>
      <c r="E732" s="61"/>
      <c r="F732" s="61"/>
      <c r="G732" s="61"/>
      <c r="H732" s="61"/>
      <c r="I732" s="61"/>
      <c r="J732" s="61"/>
      <c r="K732" s="61"/>
      <c r="L732" s="61"/>
      <c r="M732" s="124"/>
      <c r="N732" s="124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53"/>
      <c r="AT732" s="53"/>
    </row>
    <row r="733">
      <c r="A733" s="138"/>
      <c r="B733" s="61"/>
      <c r="C733" s="61"/>
      <c r="D733" s="124"/>
      <c r="E733" s="61"/>
      <c r="F733" s="61"/>
      <c r="G733" s="61"/>
      <c r="H733" s="61"/>
      <c r="I733" s="61"/>
      <c r="J733" s="61"/>
      <c r="K733" s="61"/>
      <c r="L733" s="61"/>
      <c r="M733" s="124"/>
      <c r="N733" s="124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53"/>
      <c r="AT733" s="53"/>
    </row>
    <row r="734">
      <c r="A734" s="138"/>
      <c r="B734" s="61"/>
      <c r="C734" s="61"/>
      <c r="D734" s="124"/>
      <c r="E734" s="61"/>
      <c r="F734" s="61"/>
      <c r="G734" s="61"/>
      <c r="H734" s="61"/>
      <c r="I734" s="61"/>
      <c r="J734" s="61"/>
      <c r="K734" s="61"/>
      <c r="L734" s="61"/>
      <c r="M734" s="124"/>
      <c r="N734" s="124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53"/>
      <c r="AT734" s="53"/>
    </row>
    <row r="735">
      <c r="A735" s="138"/>
      <c r="B735" s="61"/>
      <c r="C735" s="61"/>
      <c r="D735" s="124"/>
      <c r="E735" s="61"/>
      <c r="F735" s="61"/>
      <c r="G735" s="61"/>
      <c r="H735" s="61"/>
      <c r="I735" s="61"/>
      <c r="J735" s="61"/>
      <c r="K735" s="61"/>
      <c r="L735" s="61"/>
      <c r="M735" s="124"/>
      <c r="N735" s="124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53"/>
      <c r="AT735" s="53"/>
    </row>
    <row r="736">
      <c r="A736" s="138"/>
      <c r="B736" s="61"/>
      <c r="C736" s="61"/>
      <c r="D736" s="124"/>
      <c r="E736" s="61"/>
      <c r="F736" s="61"/>
      <c r="G736" s="61"/>
      <c r="H736" s="61"/>
      <c r="I736" s="61"/>
      <c r="J736" s="61"/>
      <c r="K736" s="61"/>
      <c r="L736" s="61"/>
      <c r="M736" s="124"/>
      <c r="N736" s="124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53"/>
      <c r="AT736" s="53"/>
    </row>
    <row r="737">
      <c r="A737" s="138"/>
      <c r="B737" s="61"/>
      <c r="C737" s="61"/>
      <c r="D737" s="124"/>
      <c r="E737" s="61"/>
      <c r="F737" s="61"/>
      <c r="G737" s="61"/>
      <c r="H737" s="61"/>
      <c r="I737" s="61"/>
      <c r="J737" s="61"/>
      <c r="K737" s="61"/>
      <c r="L737" s="61"/>
      <c r="M737" s="124"/>
      <c r="N737" s="124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53"/>
      <c r="AT737" s="53"/>
    </row>
    <row r="738">
      <c r="A738" s="138"/>
      <c r="B738" s="61"/>
      <c r="C738" s="61"/>
      <c r="D738" s="124"/>
      <c r="E738" s="61"/>
      <c r="F738" s="61"/>
      <c r="G738" s="61"/>
      <c r="H738" s="61"/>
      <c r="I738" s="61"/>
      <c r="J738" s="61"/>
      <c r="K738" s="61"/>
      <c r="L738" s="61"/>
      <c r="M738" s="124"/>
      <c r="N738" s="124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53"/>
      <c r="AT738" s="53"/>
    </row>
    <row r="739">
      <c r="A739" s="138"/>
      <c r="B739" s="61"/>
      <c r="C739" s="61"/>
      <c r="D739" s="124"/>
      <c r="E739" s="61"/>
      <c r="F739" s="61"/>
      <c r="G739" s="61"/>
      <c r="H739" s="61"/>
      <c r="I739" s="61"/>
      <c r="J739" s="61"/>
      <c r="K739" s="61"/>
      <c r="L739" s="61"/>
      <c r="M739" s="124"/>
      <c r="N739" s="124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53"/>
      <c r="AT739" s="53"/>
    </row>
    <row r="740">
      <c r="A740" s="138"/>
      <c r="B740" s="61"/>
      <c r="C740" s="61"/>
      <c r="D740" s="124"/>
      <c r="E740" s="61"/>
      <c r="F740" s="61"/>
      <c r="G740" s="61"/>
      <c r="H740" s="61"/>
      <c r="I740" s="61"/>
      <c r="J740" s="61"/>
      <c r="K740" s="61"/>
      <c r="L740" s="61"/>
      <c r="M740" s="124"/>
      <c r="N740" s="124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53"/>
      <c r="AT740" s="53"/>
    </row>
    <row r="741">
      <c r="A741" s="138"/>
      <c r="B741" s="61"/>
      <c r="C741" s="61"/>
      <c r="D741" s="124"/>
      <c r="E741" s="61"/>
      <c r="F741" s="61"/>
      <c r="G741" s="61"/>
      <c r="H741" s="61"/>
      <c r="I741" s="61"/>
      <c r="J741" s="61"/>
      <c r="K741" s="61"/>
      <c r="L741" s="61"/>
      <c r="M741" s="124"/>
      <c r="N741" s="124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53"/>
      <c r="AT741" s="53"/>
    </row>
    <row r="742">
      <c r="A742" s="138"/>
      <c r="B742" s="61"/>
      <c r="C742" s="61"/>
      <c r="D742" s="124"/>
      <c r="E742" s="61"/>
      <c r="F742" s="61"/>
      <c r="G742" s="61"/>
      <c r="H742" s="61"/>
      <c r="I742" s="61"/>
      <c r="J742" s="61"/>
      <c r="K742" s="61"/>
      <c r="L742" s="61"/>
      <c r="M742" s="124"/>
      <c r="N742" s="124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53"/>
      <c r="AT742" s="53"/>
    </row>
    <row r="743">
      <c r="A743" s="138"/>
      <c r="B743" s="61"/>
      <c r="C743" s="61"/>
      <c r="D743" s="124"/>
      <c r="E743" s="61"/>
      <c r="F743" s="61"/>
      <c r="G743" s="61"/>
      <c r="H743" s="61"/>
      <c r="I743" s="61"/>
      <c r="J743" s="61"/>
      <c r="K743" s="61"/>
      <c r="L743" s="61"/>
      <c r="M743" s="124"/>
      <c r="N743" s="124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53"/>
      <c r="AT743" s="53"/>
    </row>
    <row r="744">
      <c r="A744" s="138"/>
      <c r="B744" s="61"/>
      <c r="C744" s="61"/>
      <c r="D744" s="124"/>
      <c r="E744" s="61"/>
      <c r="F744" s="61"/>
      <c r="G744" s="61"/>
      <c r="H744" s="61"/>
      <c r="I744" s="61"/>
      <c r="J744" s="61"/>
      <c r="K744" s="61"/>
      <c r="L744" s="61"/>
      <c r="M744" s="124"/>
      <c r="N744" s="124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53"/>
      <c r="AT744" s="53"/>
    </row>
    <row r="745">
      <c r="A745" s="138"/>
      <c r="B745" s="61"/>
      <c r="C745" s="61"/>
      <c r="D745" s="124"/>
      <c r="E745" s="61"/>
      <c r="F745" s="61"/>
      <c r="G745" s="61"/>
      <c r="H745" s="61"/>
      <c r="I745" s="61"/>
      <c r="J745" s="61"/>
      <c r="K745" s="61"/>
      <c r="L745" s="61"/>
      <c r="M745" s="124"/>
      <c r="N745" s="124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53"/>
      <c r="AT745" s="53"/>
    </row>
    <row r="746">
      <c r="A746" s="138"/>
      <c r="B746" s="61"/>
      <c r="C746" s="61"/>
      <c r="D746" s="124"/>
      <c r="E746" s="61"/>
      <c r="F746" s="61"/>
      <c r="G746" s="61"/>
      <c r="H746" s="61"/>
      <c r="I746" s="61"/>
      <c r="J746" s="61"/>
      <c r="K746" s="61"/>
      <c r="L746" s="61"/>
      <c r="M746" s="124"/>
      <c r="N746" s="124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53"/>
      <c r="AT746" s="53"/>
    </row>
    <row r="747">
      <c r="A747" s="138"/>
      <c r="B747" s="61"/>
      <c r="C747" s="61"/>
      <c r="D747" s="124"/>
      <c r="E747" s="61"/>
      <c r="F747" s="61"/>
      <c r="G747" s="61"/>
      <c r="H747" s="61"/>
      <c r="I747" s="61"/>
      <c r="J747" s="61"/>
      <c r="K747" s="61"/>
      <c r="L747" s="61"/>
      <c r="M747" s="124"/>
      <c r="N747" s="124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53"/>
      <c r="AT747" s="53"/>
    </row>
    <row r="748">
      <c r="A748" s="138"/>
      <c r="B748" s="61"/>
      <c r="C748" s="61"/>
      <c r="D748" s="124"/>
      <c r="E748" s="61"/>
      <c r="F748" s="61"/>
      <c r="G748" s="61"/>
      <c r="H748" s="61"/>
      <c r="I748" s="61"/>
      <c r="J748" s="61"/>
      <c r="K748" s="61"/>
      <c r="L748" s="61"/>
      <c r="M748" s="124"/>
      <c r="N748" s="124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53"/>
      <c r="AT748" s="53"/>
    </row>
    <row r="749">
      <c r="A749" s="138"/>
      <c r="B749" s="61"/>
      <c r="C749" s="61"/>
      <c r="D749" s="124"/>
      <c r="E749" s="61"/>
      <c r="F749" s="61"/>
      <c r="G749" s="61"/>
      <c r="H749" s="61"/>
      <c r="I749" s="61"/>
      <c r="J749" s="61"/>
      <c r="K749" s="61"/>
      <c r="L749" s="61"/>
      <c r="M749" s="124"/>
      <c r="N749" s="124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53"/>
      <c r="AT749" s="53"/>
    </row>
    <row r="750">
      <c r="A750" s="138"/>
      <c r="B750" s="61"/>
      <c r="C750" s="61"/>
      <c r="D750" s="124"/>
      <c r="E750" s="61"/>
      <c r="F750" s="61"/>
      <c r="G750" s="61"/>
      <c r="H750" s="61"/>
      <c r="I750" s="61"/>
      <c r="J750" s="61"/>
      <c r="K750" s="61"/>
      <c r="L750" s="61"/>
      <c r="M750" s="124"/>
      <c r="N750" s="124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53"/>
      <c r="AT750" s="53"/>
    </row>
    <row r="751">
      <c r="A751" s="138"/>
      <c r="B751" s="61"/>
      <c r="C751" s="61"/>
      <c r="D751" s="124"/>
      <c r="E751" s="61"/>
      <c r="F751" s="61"/>
      <c r="G751" s="61"/>
      <c r="H751" s="61"/>
      <c r="I751" s="61"/>
      <c r="J751" s="61"/>
      <c r="K751" s="61"/>
      <c r="L751" s="61"/>
      <c r="M751" s="124"/>
      <c r="N751" s="124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53"/>
      <c r="AT751" s="53"/>
    </row>
    <row r="752">
      <c r="A752" s="138"/>
      <c r="B752" s="61"/>
      <c r="C752" s="61"/>
      <c r="D752" s="124"/>
      <c r="E752" s="61"/>
      <c r="F752" s="61"/>
      <c r="G752" s="61"/>
      <c r="H752" s="61"/>
      <c r="I752" s="61"/>
      <c r="J752" s="61"/>
      <c r="K752" s="61"/>
      <c r="L752" s="61"/>
      <c r="M752" s="124"/>
      <c r="N752" s="124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53"/>
      <c r="AT752" s="53"/>
    </row>
    <row r="753">
      <c r="A753" s="138"/>
      <c r="B753" s="61"/>
      <c r="C753" s="61"/>
      <c r="D753" s="124"/>
      <c r="E753" s="61"/>
      <c r="F753" s="61"/>
      <c r="G753" s="61"/>
      <c r="H753" s="61"/>
      <c r="I753" s="61"/>
      <c r="J753" s="61"/>
      <c r="K753" s="61"/>
      <c r="L753" s="61"/>
      <c r="M753" s="124"/>
      <c r="N753" s="124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53"/>
      <c r="AT753" s="53"/>
    </row>
    <row r="754">
      <c r="A754" s="138"/>
      <c r="B754" s="61"/>
      <c r="C754" s="61"/>
      <c r="D754" s="124"/>
      <c r="E754" s="61"/>
      <c r="F754" s="61"/>
      <c r="G754" s="61"/>
      <c r="H754" s="61"/>
      <c r="I754" s="61"/>
      <c r="J754" s="61"/>
      <c r="K754" s="61"/>
      <c r="L754" s="61"/>
      <c r="M754" s="124"/>
      <c r="N754" s="124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53"/>
      <c r="AT754" s="53"/>
    </row>
    <row r="755">
      <c r="A755" s="138"/>
      <c r="B755" s="61"/>
      <c r="C755" s="61"/>
      <c r="D755" s="124"/>
      <c r="E755" s="61"/>
      <c r="F755" s="61"/>
      <c r="G755" s="61"/>
      <c r="H755" s="61"/>
      <c r="I755" s="61"/>
      <c r="J755" s="61"/>
      <c r="K755" s="61"/>
      <c r="L755" s="61"/>
      <c r="M755" s="124"/>
      <c r="N755" s="124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53"/>
      <c r="AT755" s="53"/>
    </row>
    <row r="756">
      <c r="A756" s="138"/>
      <c r="B756" s="61"/>
      <c r="C756" s="61"/>
      <c r="D756" s="124"/>
      <c r="E756" s="61"/>
      <c r="F756" s="61"/>
      <c r="G756" s="61"/>
      <c r="H756" s="61"/>
      <c r="I756" s="61"/>
      <c r="J756" s="61"/>
      <c r="K756" s="61"/>
      <c r="L756" s="61"/>
      <c r="M756" s="124"/>
      <c r="N756" s="124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53"/>
      <c r="AT756" s="53"/>
    </row>
    <row r="757">
      <c r="A757" s="138"/>
      <c r="B757" s="61"/>
      <c r="C757" s="61"/>
      <c r="D757" s="124"/>
      <c r="E757" s="61"/>
      <c r="F757" s="61"/>
      <c r="G757" s="61"/>
      <c r="H757" s="61"/>
      <c r="I757" s="61"/>
      <c r="J757" s="61"/>
      <c r="K757" s="61"/>
      <c r="L757" s="61"/>
      <c r="M757" s="124"/>
      <c r="N757" s="124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53"/>
      <c r="AT757" s="53"/>
    </row>
    <row r="758">
      <c r="A758" s="138"/>
      <c r="B758" s="61"/>
      <c r="C758" s="61"/>
      <c r="D758" s="124"/>
      <c r="E758" s="61"/>
      <c r="F758" s="61"/>
      <c r="G758" s="61"/>
      <c r="H758" s="61"/>
      <c r="I758" s="61"/>
      <c r="J758" s="61"/>
      <c r="K758" s="61"/>
      <c r="L758" s="61"/>
      <c r="M758" s="124"/>
      <c r="N758" s="124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53"/>
      <c r="AT758" s="53"/>
    </row>
    <row r="759">
      <c r="A759" s="138"/>
      <c r="B759" s="61"/>
      <c r="C759" s="61"/>
      <c r="D759" s="124"/>
      <c r="E759" s="61"/>
      <c r="F759" s="61"/>
      <c r="G759" s="61"/>
      <c r="H759" s="61"/>
      <c r="I759" s="61"/>
      <c r="J759" s="61"/>
      <c r="K759" s="61"/>
      <c r="L759" s="61"/>
      <c r="M759" s="124"/>
      <c r="N759" s="124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53"/>
      <c r="AT759" s="53"/>
    </row>
    <row r="760">
      <c r="A760" s="138"/>
      <c r="B760" s="61"/>
      <c r="C760" s="61"/>
      <c r="D760" s="124"/>
      <c r="E760" s="61"/>
      <c r="F760" s="61"/>
      <c r="G760" s="61"/>
      <c r="H760" s="61"/>
      <c r="I760" s="61"/>
      <c r="J760" s="61"/>
      <c r="K760" s="61"/>
      <c r="L760" s="61"/>
      <c r="M760" s="124"/>
      <c r="N760" s="124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53"/>
      <c r="AT760" s="53"/>
    </row>
    <row r="761">
      <c r="A761" s="138"/>
      <c r="B761" s="61"/>
      <c r="C761" s="61"/>
      <c r="D761" s="124"/>
      <c r="E761" s="61"/>
      <c r="F761" s="61"/>
      <c r="G761" s="61"/>
      <c r="H761" s="61"/>
      <c r="I761" s="61"/>
      <c r="J761" s="61"/>
      <c r="K761" s="61"/>
      <c r="L761" s="61"/>
      <c r="M761" s="124"/>
      <c r="N761" s="124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53"/>
      <c r="AT761" s="53"/>
    </row>
    <row r="762">
      <c r="A762" s="138"/>
      <c r="B762" s="61"/>
      <c r="C762" s="61"/>
      <c r="D762" s="124"/>
      <c r="E762" s="61"/>
      <c r="F762" s="61"/>
      <c r="G762" s="61"/>
      <c r="H762" s="61"/>
      <c r="I762" s="61"/>
      <c r="J762" s="61"/>
      <c r="K762" s="61"/>
      <c r="L762" s="61"/>
      <c r="M762" s="124"/>
      <c r="N762" s="124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53"/>
      <c r="AT762" s="53"/>
    </row>
    <row r="763">
      <c r="A763" s="138"/>
      <c r="B763" s="61"/>
      <c r="C763" s="61"/>
      <c r="D763" s="124"/>
      <c r="E763" s="61"/>
      <c r="F763" s="61"/>
      <c r="G763" s="61"/>
      <c r="H763" s="61"/>
      <c r="I763" s="61"/>
      <c r="J763" s="61"/>
      <c r="K763" s="61"/>
      <c r="L763" s="61"/>
      <c r="M763" s="124"/>
      <c r="N763" s="124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53"/>
      <c r="AT763" s="53"/>
    </row>
    <row r="764">
      <c r="A764" s="138"/>
      <c r="B764" s="61"/>
      <c r="C764" s="61"/>
      <c r="D764" s="124"/>
      <c r="E764" s="61"/>
      <c r="F764" s="61"/>
      <c r="G764" s="61"/>
      <c r="H764" s="61"/>
      <c r="I764" s="61"/>
      <c r="J764" s="61"/>
      <c r="K764" s="61"/>
      <c r="L764" s="61"/>
      <c r="M764" s="124"/>
      <c r="N764" s="124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53"/>
      <c r="AT764" s="53"/>
    </row>
    <row r="765">
      <c r="A765" s="138"/>
      <c r="B765" s="61"/>
      <c r="C765" s="61"/>
      <c r="D765" s="124"/>
      <c r="E765" s="61"/>
      <c r="F765" s="61"/>
      <c r="G765" s="61"/>
      <c r="H765" s="61"/>
      <c r="I765" s="61"/>
      <c r="J765" s="61"/>
      <c r="K765" s="61"/>
      <c r="L765" s="61"/>
      <c r="M765" s="124"/>
      <c r="N765" s="124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53"/>
      <c r="AT765" s="53"/>
    </row>
    <row r="766">
      <c r="A766" s="138"/>
      <c r="B766" s="61"/>
      <c r="C766" s="61"/>
      <c r="D766" s="124"/>
      <c r="E766" s="61"/>
      <c r="F766" s="61"/>
      <c r="G766" s="61"/>
      <c r="H766" s="61"/>
      <c r="I766" s="61"/>
      <c r="J766" s="61"/>
      <c r="K766" s="61"/>
      <c r="L766" s="61"/>
      <c r="M766" s="124"/>
      <c r="N766" s="124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53"/>
      <c r="AT766" s="53"/>
    </row>
    <row r="767">
      <c r="A767" s="138"/>
      <c r="B767" s="61"/>
      <c r="C767" s="61"/>
      <c r="D767" s="124"/>
      <c r="E767" s="61"/>
      <c r="F767" s="61"/>
      <c r="G767" s="61"/>
      <c r="H767" s="61"/>
      <c r="I767" s="61"/>
      <c r="J767" s="61"/>
      <c r="K767" s="61"/>
      <c r="L767" s="61"/>
      <c r="M767" s="124"/>
      <c r="N767" s="124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53"/>
      <c r="AT767" s="53"/>
    </row>
    <row r="768">
      <c r="A768" s="138"/>
      <c r="B768" s="61"/>
      <c r="C768" s="61"/>
      <c r="D768" s="124"/>
      <c r="E768" s="61"/>
      <c r="F768" s="61"/>
      <c r="G768" s="61"/>
      <c r="H768" s="61"/>
      <c r="I768" s="61"/>
      <c r="J768" s="61"/>
      <c r="K768" s="61"/>
      <c r="L768" s="61"/>
      <c r="M768" s="124"/>
      <c r="N768" s="124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53"/>
      <c r="AT768" s="53"/>
    </row>
    <row r="769">
      <c r="A769" s="138"/>
      <c r="B769" s="61"/>
      <c r="C769" s="61"/>
      <c r="D769" s="124"/>
      <c r="E769" s="61"/>
      <c r="F769" s="61"/>
      <c r="G769" s="61"/>
      <c r="H769" s="61"/>
      <c r="I769" s="61"/>
      <c r="J769" s="61"/>
      <c r="K769" s="61"/>
      <c r="L769" s="61"/>
      <c r="M769" s="124"/>
      <c r="N769" s="124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53"/>
      <c r="AT769" s="53"/>
    </row>
    <row r="770">
      <c r="A770" s="138"/>
      <c r="B770" s="61"/>
      <c r="C770" s="61"/>
      <c r="D770" s="124"/>
      <c r="E770" s="61"/>
      <c r="F770" s="61"/>
      <c r="G770" s="61"/>
      <c r="H770" s="61"/>
      <c r="I770" s="61"/>
      <c r="J770" s="61"/>
      <c r="K770" s="61"/>
      <c r="L770" s="61"/>
      <c r="M770" s="124"/>
      <c r="N770" s="124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53"/>
      <c r="AT770" s="53"/>
    </row>
    <row r="771">
      <c r="A771" s="138"/>
      <c r="B771" s="61"/>
      <c r="C771" s="61"/>
      <c r="D771" s="124"/>
      <c r="E771" s="61"/>
      <c r="F771" s="61"/>
      <c r="G771" s="61"/>
      <c r="H771" s="61"/>
      <c r="I771" s="61"/>
      <c r="J771" s="61"/>
      <c r="K771" s="61"/>
      <c r="L771" s="61"/>
      <c r="M771" s="124"/>
      <c r="N771" s="124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53"/>
      <c r="AT771" s="53"/>
    </row>
    <row r="772">
      <c r="A772" s="138"/>
      <c r="B772" s="61"/>
      <c r="C772" s="61"/>
      <c r="D772" s="124"/>
      <c r="E772" s="61"/>
      <c r="F772" s="61"/>
      <c r="G772" s="61"/>
      <c r="H772" s="61"/>
      <c r="I772" s="61"/>
      <c r="J772" s="61"/>
      <c r="K772" s="61"/>
      <c r="L772" s="61"/>
      <c r="M772" s="124"/>
      <c r="N772" s="124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53"/>
      <c r="AT772" s="53"/>
    </row>
    <row r="773">
      <c r="A773" s="138"/>
      <c r="B773" s="61"/>
      <c r="C773" s="61"/>
      <c r="D773" s="124"/>
      <c r="E773" s="61"/>
      <c r="F773" s="61"/>
      <c r="G773" s="61"/>
      <c r="H773" s="61"/>
      <c r="I773" s="61"/>
      <c r="J773" s="61"/>
      <c r="K773" s="61"/>
      <c r="L773" s="61"/>
      <c r="M773" s="124"/>
      <c r="N773" s="124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53"/>
      <c r="AT773" s="53"/>
    </row>
    <row r="774">
      <c r="A774" s="138"/>
      <c r="B774" s="61"/>
      <c r="C774" s="61"/>
      <c r="D774" s="124"/>
      <c r="E774" s="61"/>
      <c r="F774" s="61"/>
      <c r="G774" s="61"/>
      <c r="H774" s="61"/>
      <c r="I774" s="61"/>
      <c r="J774" s="61"/>
      <c r="K774" s="61"/>
      <c r="L774" s="61"/>
      <c r="M774" s="124"/>
      <c r="N774" s="124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53"/>
      <c r="AT774" s="53"/>
    </row>
    <row r="775">
      <c r="A775" s="138"/>
      <c r="B775" s="61"/>
      <c r="C775" s="61"/>
      <c r="D775" s="124"/>
      <c r="E775" s="61"/>
      <c r="F775" s="61"/>
      <c r="G775" s="61"/>
      <c r="H775" s="61"/>
      <c r="I775" s="61"/>
      <c r="J775" s="61"/>
      <c r="K775" s="61"/>
      <c r="L775" s="61"/>
      <c r="M775" s="124"/>
      <c r="N775" s="124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53"/>
      <c r="AT775" s="53"/>
    </row>
    <row r="776">
      <c r="A776" s="138"/>
      <c r="B776" s="61"/>
      <c r="C776" s="61"/>
      <c r="D776" s="124"/>
      <c r="E776" s="61"/>
      <c r="F776" s="61"/>
      <c r="G776" s="61"/>
      <c r="H776" s="61"/>
      <c r="I776" s="61"/>
      <c r="J776" s="61"/>
      <c r="K776" s="61"/>
      <c r="L776" s="61"/>
      <c r="M776" s="124"/>
      <c r="N776" s="124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53"/>
      <c r="AT776" s="53"/>
    </row>
    <row r="777">
      <c r="A777" s="138"/>
      <c r="B777" s="61"/>
      <c r="C777" s="61"/>
      <c r="D777" s="124"/>
      <c r="E777" s="61"/>
      <c r="F777" s="61"/>
      <c r="G777" s="61"/>
      <c r="H777" s="61"/>
      <c r="I777" s="61"/>
      <c r="J777" s="61"/>
      <c r="K777" s="61"/>
      <c r="L777" s="61"/>
      <c r="M777" s="124"/>
      <c r="N777" s="124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53"/>
      <c r="AT777" s="53"/>
    </row>
    <row r="778">
      <c r="A778" s="138"/>
      <c r="B778" s="61"/>
      <c r="C778" s="61"/>
      <c r="D778" s="124"/>
      <c r="E778" s="61"/>
      <c r="F778" s="61"/>
      <c r="G778" s="61"/>
      <c r="H778" s="61"/>
      <c r="I778" s="61"/>
      <c r="J778" s="61"/>
      <c r="K778" s="61"/>
      <c r="L778" s="61"/>
      <c r="M778" s="124"/>
      <c r="N778" s="124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53"/>
      <c r="AT778" s="53"/>
    </row>
    <row r="779">
      <c r="A779" s="138"/>
      <c r="B779" s="61"/>
      <c r="C779" s="61"/>
      <c r="D779" s="124"/>
      <c r="E779" s="61"/>
      <c r="F779" s="61"/>
      <c r="G779" s="61"/>
      <c r="H779" s="61"/>
      <c r="I779" s="61"/>
      <c r="J779" s="61"/>
      <c r="K779" s="61"/>
      <c r="L779" s="61"/>
      <c r="M779" s="124"/>
      <c r="N779" s="124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53"/>
      <c r="AT779" s="53"/>
    </row>
    <row r="780">
      <c r="A780" s="138"/>
      <c r="B780" s="61"/>
      <c r="C780" s="61"/>
      <c r="D780" s="124"/>
      <c r="E780" s="61"/>
      <c r="F780" s="61"/>
      <c r="G780" s="61"/>
      <c r="H780" s="61"/>
      <c r="I780" s="61"/>
      <c r="J780" s="61"/>
      <c r="K780" s="61"/>
      <c r="L780" s="61"/>
      <c r="M780" s="124"/>
      <c r="N780" s="124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53"/>
      <c r="AT780" s="53"/>
    </row>
    <row r="781">
      <c r="A781" s="138"/>
      <c r="B781" s="61"/>
      <c r="C781" s="61"/>
      <c r="D781" s="124"/>
      <c r="E781" s="61"/>
      <c r="F781" s="61"/>
      <c r="G781" s="61"/>
      <c r="H781" s="61"/>
      <c r="I781" s="61"/>
      <c r="J781" s="61"/>
      <c r="K781" s="61"/>
      <c r="L781" s="61"/>
      <c r="M781" s="124"/>
      <c r="N781" s="124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53"/>
      <c r="AT781" s="53"/>
    </row>
    <row r="782">
      <c r="A782" s="138"/>
      <c r="B782" s="61"/>
      <c r="C782" s="61"/>
      <c r="D782" s="124"/>
      <c r="E782" s="61"/>
      <c r="F782" s="61"/>
      <c r="G782" s="61"/>
      <c r="H782" s="61"/>
      <c r="I782" s="61"/>
      <c r="J782" s="61"/>
      <c r="K782" s="61"/>
      <c r="L782" s="61"/>
      <c r="M782" s="124"/>
      <c r="N782" s="124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53"/>
      <c r="AT782" s="53"/>
    </row>
    <row r="783">
      <c r="A783" s="138"/>
      <c r="B783" s="61"/>
      <c r="C783" s="61"/>
      <c r="D783" s="124"/>
      <c r="E783" s="61"/>
      <c r="F783" s="61"/>
      <c r="G783" s="61"/>
      <c r="H783" s="61"/>
      <c r="I783" s="61"/>
      <c r="J783" s="61"/>
      <c r="K783" s="61"/>
      <c r="L783" s="61"/>
      <c r="M783" s="124"/>
      <c r="N783" s="124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53"/>
      <c r="AT783" s="53"/>
    </row>
    <row r="784">
      <c r="A784" s="138"/>
      <c r="B784" s="61"/>
      <c r="C784" s="61"/>
      <c r="D784" s="124"/>
      <c r="E784" s="61"/>
      <c r="F784" s="61"/>
      <c r="G784" s="61"/>
      <c r="H784" s="61"/>
      <c r="I784" s="61"/>
      <c r="J784" s="61"/>
      <c r="K784" s="61"/>
      <c r="L784" s="61"/>
      <c r="M784" s="124"/>
      <c r="N784" s="124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53"/>
      <c r="AT784" s="53"/>
    </row>
    <row r="785">
      <c r="A785" s="138"/>
      <c r="B785" s="61"/>
      <c r="C785" s="61"/>
      <c r="D785" s="124"/>
      <c r="E785" s="61"/>
      <c r="F785" s="61"/>
      <c r="G785" s="61"/>
      <c r="H785" s="61"/>
      <c r="I785" s="61"/>
      <c r="J785" s="61"/>
      <c r="K785" s="61"/>
      <c r="L785" s="61"/>
      <c r="M785" s="124"/>
      <c r="N785" s="124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53"/>
      <c r="AT785" s="53"/>
    </row>
    <row r="786">
      <c r="A786" s="138"/>
      <c r="B786" s="61"/>
      <c r="C786" s="61"/>
      <c r="D786" s="124"/>
      <c r="E786" s="61"/>
      <c r="F786" s="61"/>
      <c r="G786" s="61"/>
      <c r="H786" s="61"/>
      <c r="I786" s="61"/>
      <c r="J786" s="61"/>
      <c r="K786" s="61"/>
      <c r="L786" s="61"/>
      <c r="M786" s="124"/>
      <c r="N786" s="124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53"/>
      <c r="AT786" s="53"/>
    </row>
    <row r="787">
      <c r="A787" s="138"/>
      <c r="B787" s="61"/>
      <c r="C787" s="61"/>
      <c r="D787" s="124"/>
      <c r="E787" s="61"/>
      <c r="F787" s="61"/>
      <c r="G787" s="61"/>
      <c r="H787" s="61"/>
      <c r="I787" s="61"/>
      <c r="J787" s="61"/>
      <c r="K787" s="61"/>
      <c r="L787" s="61"/>
      <c r="M787" s="124"/>
      <c r="N787" s="124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53"/>
      <c r="AT787" s="53"/>
    </row>
    <row r="788">
      <c r="A788" s="138"/>
      <c r="B788" s="61"/>
      <c r="C788" s="61"/>
      <c r="D788" s="124"/>
      <c r="E788" s="61"/>
      <c r="F788" s="61"/>
      <c r="G788" s="61"/>
      <c r="H788" s="61"/>
      <c r="I788" s="61"/>
      <c r="J788" s="61"/>
      <c r="K788" s="61"/>
      <c r="L788" s="61"/>
      <c r="M788" s="124"/>
      <c r="N788" s="124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53"/>
      <c r="AT788" s="53"/>
    </row>
    <row r="789">
      <c r="A789" s="138"/>
      <c r="B789" s="61"/>
      <c r="C789" s="61"/>
      <c r="D789" s="124"/>
      <c r="E789" s="61"/>
      <c r="F789" s="61"/>
      <c r="G789" s="61"/>
      <c r="H789" s="61"/>
      <c r="I789" s="61"/>
      <c r="J789" s="61"/>
      <c r="K789" s="61"/>
      <c r="L789" s="61"/>
      <c r="M789" s="124"/>
      <c r="N789" s="124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53"/>
      <c r="AT789" s="53"/>
    </row>
    <row r="790">
      <c r="A790" s="138"/>
      <c r="B790" s="61"/>
      <c r="C790" s="61"/>
      <c r="D790" s="124"/>
      <c r="E790" s="61"/>
      <c r="F790" s="61"/>
      <c r="G790" s="61"/>
      <c r="H790" s="61"/>
      <c r="I790" s="61"/>
      <c r="J790" s="61"/>
      <c r="K790" s="61"/>
      <c r="L790" s="61"/>
      <c r="M790" s="124"/>
      <c r="N790" s="124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53"/>
      <c r="AT790" s="53"/>
    </row>
    <row r="791">
      <c r="A791" s="138"/>
      <c r="B791" s="61"/>
      <c r="C791" s="61"/>
      <c r="D791" s="124"/>
      <c r="E791" s="61"/>
      <c r="F791" s="61"/>
      <c r="G791" s="61"/>
      <c r="H791" s="61"/>
      <c r="I791" s="61"/>
      <c r="J791" s="61"/>
      <c r="K791" s="61"/>
      <c r="L791" s="61"/>
      <c r="M791" s="124"/>
      <c r="N791" s="124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53"/>
      <c r="AT791" s="53"/>
    </row>
    <row r="792">
      <c r="A792" s="138"/>
      <c r="B792" s="61"/>
      <c r="C792" s="61"/>
      <c r="D792" s="124"/>
      <c r="E792" s="61"/>
      <c r="F792" s="61"/>
      <c r="G792" s="61"/>
      <c r="H792" s="61"/>
      <c r="I792" s="61"/>
      <c r="J792" s="61"/>
      <c r="K792" s="61"/>
      <c r="L792" s="61"/>
      <c r="M792" s="124"/>
      <c r="N792" s="124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53"/>
      <c r="AT792" s="53"/>
    </row>
    <row r="793">
      <c r="A793" s="138"/>
      <c r="B793" s="61"/>
      <c r="C793" s="61"/>
      <c r="D793" s="124"/>
      <c r="E793" s="61"/>
      <c r="F793" s="61"/>
      <c r="G793" s="61"/>
      <c r="H793" s="61"/>
      <c r="I793" s="61"/>
      <c r="J793" s="61"/>
      <c r="K793" s="61"/>
      <c r="L793" s="61"/>
      <c r="M793" s="124"/>
      <c r="N793" s="124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53"/>
      <c r="AT793" s="53"/>
    </row>
    <row r="794">
      <c r="A794" s="138"/>
      <c r="B794" s="61"/>
      <c r="C794" s="61"/>
      <c r="D794" s="124"/>
      <c r="E794" s="61"/>
      <c r="F794" s="61"/>
      <c r="G794" s="61"/>
      <c r="H794" s="61"/>
      <c r="I794" s="61"/>
      <c r="J794" s="61"/>
      <c r="K794" s="61"/>
      <c r="L794" s="61"/>
      <c r="M794" s="124"/>
      <c r="N794" s="124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53"/>
      <c r="AT794" s="53"/>
    </row>
    <row r="795">
      <c r="A795" s="138"/>
      <c r="B795" s="61"/>
      <c r="C795" s="61"/>
      <c r="D795" s="124"/>
      <c r="E795" s="61"/>
      <c r="F795" s="61"/>
      <c r="G795" s="61"/>
      <c r="H795" s="61"/>
      <c r="I795" s="61"/>
      <c r="J795" s="61"/>
      <c r="K795" s="61"/>
      <c r="L795" s="61"/>
      <c r="M795" s="124"/>
      <c r="N795" s="124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53"/>
      <c r="AT795" s="53"/>
    </row>
    <row r="796">
      <c r="A796" s="138"/>
      <c r="B796" s="61"/>
      <c r="C796" s="61"/>
      <c r="D796" s="124"/>
      <c r="E796" s="61"/>
      <c r="F796" s="61"/>
      <c r="G796" s="61"/>
      <c r="H796" s="61"/>
      <c r="I796" s="61"/>
      <c r="J796" s="61"/>
      <c r="K796" s="61"/>
      <c r="L796" s="61"/>
      <c r="M796" s="124"/>
      <c r="N796" s="124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53"/>
      <c r="AT796" s="53"/>
    </row>
    <row r="797">
      <c r="A797" s="138"/>
      <c r="B797" s="61"/>
      <c r="C797" s="61"/>
      <c r="D797" s="124"/>
      <c r="E797" s="61"/>
      <c r="F797" s="61"/>
      <c r="G797" s="61"/>
      <c r="H797" s="61"/>
      <c r="I797" s="61"/>
      <c r="J797" s="61"/>
      <c r="K797" s="61"/>
      <c r="L797" s="61"/>
      <c r="M797" s="124"/>
      <c r="N797" s="124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53"/>
      <c r="AT797" s="53"/>
    </row>
    <row r="798">
      <c r="A798" s="138"/>
      <c r="B798" s="61"/>
      <c r="C798" s="61"/>
      <c r="D798" s="124"/>
      <c r="E798" s="61"/>
      <c r="F798" s="61"/>
      <c r="G798" s="61"/>
      <c r="H798" s="61"/>
      <c r="I798" s="61"/>
      <c r="J798" s="61"/>
      <c r="K798" s="61"/>
      <c r="L798" s="61"/>
      <c r="M798" s="124"/>
      <c r="N798" s="124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53"/>
      <c r="AT798" s="53"/>
    </row>
    <row r="799">
      <c r="A799" s="138"/>
      <c r="B799" s="61"/>
      <c r="C799" s="61"/>
      <c r="D799" s="124"/>
      <c r="E799" s="61"/>
      <c r="F799" s="61"/>
      <c r="G799" s="61"/>
      <c r="H799" s="61"/>
      <c r="I799" s="61"/>
      <c r="J799" s="61"/>
      <c r="K799" s="61"/>
      <c r="L799" s="61"/>
      <c r="M799" s="124"/>
      <c r="N799" s="124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53"/>
      <c r="AT799" s="53"/>
    </row>
    <row r="800">
      <c r="A800" s="138"/>
      <c r="B800" s="61"/>
      <c r="C800" s="61"/>
      <c r="D800" s="124"/>
      <c r="E800" s="61"/>
      <c r="F800" s="61"/>
      <c r="G800" s="61"/>
      <c r="H800" s="61"/>
      <c r="I800" s="61"/>
      <c r="J800" s="61"/>
      <c r="K800" s="61"/>
      <c r="L800" s="61"/>
      <c r="M800" s="124"/>
      <c r="N800" s="124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53"/>
      <c r="AT800" s="53"/>
    </row>
    <row r="801">
      <c r="A801" s="138"/>
      <c r="B801" s="61"/>
      <c r="C801" s="61"/>
      <c r="D801" s="124"/>
      <c r="E801" s="61"/>
      <c r="F801" s="61"/>
      <c r="G801" s="61"/>
      <c r="H801" s="61"/>
      <c r="I801" s="61"/>
      <c r="J801" s="61"/>
      <c r="K801" s="61"/>
      <c r="L801" s="61"/>
      <c r="M801" s="124"/>
      <c r="N801" s="124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53"/>
      <c r="AT801" s="53"/>
    </row>
    <row r="802">
      <c r="A802" s="138"/>
      <c r="B802" s="61"/>
      <c r="C802" s="61"/>
      <c r="D802" s="124"/>
      <c r="E802" s="61"/>
      <c r="F802" s="61"/>
      <c r="G802" s="61"/>
      <c r="H802" s="61"/>
      <c r="I802" s="61"/>
      <c r="J802" s="61"/>
      <c r="K802" s="61"/>
      <c r="L802" s="61"/>
      <c r="M802" s="124"/>
      <c r="N802" s="124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53"/>
      <c r="AT802" s="53"/>
    </row>
    <row r="803">
      <c r="A803" s="138"/>
      <c r="B803" s="61"/>
      <c r="C803" s="61"/>
      <c r="D803" s="124"/>
      <c r="E803" s="61"/>
      <c r="F803" s="61"/>
      <c r="G803" s="61"/>
      <c r="H803" s="61"/>
      <c r="I803" s="61"/>
      <c r="J803" s="61"/>
      <c r="K803" s="61"/>
      <c r="L803" s="61"/>
      <c r="M803" s="124"/>
      <c r="N803" s="124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53"/>
      <c r="AT803" s="53"/>
    </row>
    <row r="804">
      <c r="A804" s="138"/>
      <c r="B804" s="61"/>
      <c r="C804" s="61"/>
      <c r="D804" s="124"/>
      <c r="E804" s="61"/>
      <c r="F804" s="61"/>
      <c r="G804" s="61"/>
      <c r="H804" s="61"/>
      <c r="I804" s="61"/>
      <c r="J804" s="61"/>
      <c r="K804" s="61"/>
      <c r="L804" s="61"/>
      <c r="M804" s="124"/>
      <c r="N804" s="124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53"/>
      <c r="AT804" s="53"/>
    </row>
    <row r="805">
      <c r="A805" s="138"/>
      <c r="B805" s="61"/>
      <c r="C805" s="61"/>
      <c r="D805" s="124"/>
      <c r="E805" s="61"/>
      <c r="F805" s="61"/>
      <c r="G805" s="61"/>
      <c r="H805" s="61"/>
      <c r="I805" s="61"/>
      <c r="J805" s="61"/>
      <c r="K805" s="61"/>
      <c r="L805" s="61"/>
      <c r="M805" s="124"/>
      <c r="N805" s="124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53"/>
      <c r="AT805" s="53"/>
    </row>
    <row r="806">
      <c r="A806" s="138"/>
      <c r="B806" s="61"/>
      <c r="C806" s="61"/>
      <c r="D806" s="124"/>
      <c r="E806" s="61"/>
      <c r="F806" s="61"/>
      <c r="G806" s="61"/>
      <c r="H806" s="61"/>
      <c r="I806" s="61"/>
      <c r="J806" s="61"/>
      <c r="K806" s="61"/>
      <c r="L806" s="61"/>
      <c r="M806" s="124"/>
      <c r="N806" s="124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53"/>
      <c r="AT806" s="53"/>
    </row>
    <row r="807">
      <c r="A807" s="138"/>
      <c r="B807" s="61"/>
      <c r="C807" s="61"/>
      <c r="D807" s="124"/>
      <c r="E807" s="61"/>
      <c r="F807" s="61"/>
      <c r="G807" s="61"/>
      <c r="H807" s="61"/>
      <c r="I807" s="61"/>
      <c r="J807" s="61"/>
      <c r="K807" s="61"/>
      <c r="L807" s="61"/>
      <c r="M807" s="124"/>
      <c r="N807" s="124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53"/>
      <c r="AT807" s="53"/>
    </row>
    <row r="808">
      <c r="A808" s="138"/>
      <c r="B808" s="61"/>
      <c r="C808" s="61"/>
      <c r="D808" s="124"/>
      <c r="E808" s="61"/>
      <c r="F808" s="61"/>
      <c r="G808" s="61"/>
      <c r="H808" s="61"/>
      <c r="I808" s="61"/>
      <c r="J808" s="61"/>
      <c r="K808" s="61"/>
      <c r="L808" s="61"/>
      <c r="M808" s="124"/>
      <c r="N808" s="124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53"/>
      <c r="AT808" s="53"/>
    </row>
    <row r="809">
      <c r="A809" s="138"/>
      <c r="B809" s="61"/>
      <c r="C809" s="61"/>
      <c r="D809" s="124"/>
      <c r="E809" s="61"/>
      <c r="F809" s="61"/>
      <c r="G809" s="61"/>
      <c r="H809" s="61"/>
      <c r="I809" s="61"/>
      <c r="J809" s="61"/>
      <c r="K809" s="61"/>
      <c r="L809" s="61"/>
      <c r="M809" s="124"/>
      <c r="N809" s="124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53"/>
      <c r="AT809" s="53"/>
    </row>
    <row r="810">
      <c r="A810" s="138"/>
      <c r="B810" s="61"/>
      <c r="C810" s="61"/>
      <c r="D810" s="124"/>
      <c r="E810" s="61"/>
      <c r="F810" s="61"/>
      <c r="G810" s="61"/>
      <c r="H810" s="61"/>
      <c r="I810" s="61"/>
      <c r="J810" s="61"/>
      <c r="K810" s="61"/>
      <c r="L810" s="61"/>
      <c r="M810" s="124"/>
      <c r="N810" s="124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53"/>
      <c r="AT810" s="53"/>
    </row>
    <row r="811">
      <c r="A811" s="138"/>
      <c r="B811" s="61"/>
      <c r="C811" s="61"/>
      <c r="D811" s="124"/>
      <c r="E811" s="61"/>
      <c r="F811" s="61"/>
      <c r="G811" s="61"/>
      <c r="H811" s="61"/>
      <c r="I811" s="61"/>
      <c r="J811" s="61"/>
      <c r="K811" s="61"/>
      <c r="L811" s="61"/>
      <c r="M811" s="124"/>
      <c r="N811" s="124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53"/>
      <c r="AT811" s="53"/>
    </row>
    <row r="812">
      <c r="A812" s="138"/>
      <c r="B812" s="61"/>
      <c r="C812" s="61"/>
      <c r="D812" s="124"/>
      <c r="E812" s="61"/>
      <c r="F812" s="61"/>
      <c r="G812" s="61"/>
      <c r="H812" s="61"/>
      <c r="I812" s="61"/>
      <c r="J812" s="61"/>
      <c r="K812" s="61"/>
      <c r="L812" s="61"/>
      <c r="M812" s="124"/>
      <c r="N812" s="124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53"/>
      <c r="AT812" s="53"/>
    </row>
    <row r="813">
      <c r="A813" s="138"/>
      <c r="B813" s="61"/>
      <c r="C813" s="61"/>
      <c r="D813" s="124"/>
      <c r="E813" s="61"/>
      <c r="F813" s="61"/>
      <c r="G813" s="61"/>
      <c r="H813" s="61"/>
      <c r="I813" s="61"/>
      <c r="J813" s="61"/>
      <c r="K813" s="61"/>
      <c r="L813" s="61"/>
      <c r="M813" s="124"/>
      <c r="N813" s="124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53"/>
      <c r="AT813" s="53"/>
    </row>
    <row r="814">
      <c r="A814" s="138"/>
      <c r="B814" s="61"/>
      <c r="C814" s="61"/>
      <c r="D814" s="124"/>
      <c r="E814" s="61"/>
      <c r="F814" s="61"/>
      <c r="G814" s="61"/>
      <c r="H814" s="61"/>
      <c r="I814" s="61"/>
      <c r="J814" s="61"/>
      <c r="K814" s="61"/>
      <c r="L814" s="61"/>
      <c r="M814" s="124"/>
      <c r="N814" s="124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53"/>
      <c r="AT814" s="53"/>
    </row>
    <row r="815">
      <c r="A815" s="138"/>
      <c r="B815" s="61"/>
      <c r="C815" s="61"/>
      <c r="D815" s="124"/>
      <c r="E815" s="61"/>
      <c r="F815" s="61"/>
      <c r="G815" s="61"/>
      <c r="H815" s="61"/>
      <c r="I815" s="61"/>
      <c r="J815" s="61"/>
      <c r="K815" s="61"/>
      <c r="L815" s="61"/>
      <c r="M815" s="124"/>
      <c r="N815" s="124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53"/>
      <c r="AT815" s="53"/>
    </row>
    <row r="816">
      <c r="A816" s="138"/>
      <c r="B816" s="61"/>
      <c r="C816" s="61"/>
      <c r="D816" s="124"/>
      <c r="E816" s="61"/>
      <c r="F816" s="61"/>
      <c r="G816" s="61"/>
      <c r="H816" s="61"/>
      <c r="I816" s="61"/>
      <c r="J816" s="61"/>
      <c r="K816" s="61"/>
      <c r="L816" s="61"/>
      <c r="M816" s="124"/>
      <c r="N816" s="124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53"/>
      <c r="AT816" s="53"/>
    </row>
    <row r="817">
      <c r="A817" s="138"/>
      <c r="B817" s="61"/>
      <c r="C817" s="61"/>
      <c r="D817" s="124"/>
      <c r="E817" s="61"/>
      <c r="F817" s="61"/>
      <c r="G817" s="61"/>
      <c r="H817" s="61"/>
      <c r="I817" s="61"/>
      <c r="J817" s="61"/>
      <c r="K817" s="61"/>
      <c r="L817" s="61"/>
      <c r="M817" s="124"/>
      <c r="N817" s="124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53"/>
      <c r="AT817" s="53"/>
    </row>
    <row r="818">
      <c r="A818" s="138"/>
      <c r="B818" s="61"/>
      <c r="C818" s="61"/>
      <c r="D818" s="124"/>
      <c r="E818" s="61"/>
      <c r="F818" s="61"/>
      <c r="G818" s="61"/>
      <c r="H818" s="61"/>
      <c r="I818" s="61"/>
      <c r="J818" s="61"/>
      <c r="K818" s="61"/>
      <c r="L818" s="61"/>
      <c r="M818" s="124"/>
      <c r="N818" s="124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53"/>
      <c r="AT818" s="53"/>
    </row>
    <row r="819">
      <c r="A819" s="138"/>
      <c r="B819" s="61"/>
      <c r="C819" s="61"/>
      <c r="D819" s="124"/>
      <c r="E819" s="61"/>
      <c r="F819" s="61"/>
      <c r="G819" s="61"/>
      <c r="H819" s="61"/>
      <c r="I819" s="61"/>
      <c r="J819" s="61"/>
      <c r="K819" s="61"/>
      <c r="L819" s="61"/>
      <c r="M819" s="124"/>
      <c r="N819" s="124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53"/>
      <c r="AT819" s="53"/>
    </row>
    <row r="820">
      <c r="A820" s="138"/>
      <c r="B820" s="61"/>
      <c r="C820" s="61"/>
      <c r="D820" s="124"/>
      <c r="E820" s="61"/>
      <c r="F820" s="61"/>
      <c r="G820" s="61"/>
      <c r="H820" s="61"/>
      <c r="I820" s="61"/>
      <c r="J820" s="61"/>
      <c r="K820" s="61"/>
      <c r="L820" s="61"/>
      <c r="M820" s="124"/>
      <c r="N820" s="124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53"/>
      <c r="AT820" s="53"/>
    </row>
    <row r="821">
      <c r="A821" s="138"/>
      <c r="B821" s="61"/>
      <c r="C821" s="61"/>
      <c r="D821" s="124"/>
      <c r="E821" s="61"/>
      <c r="F821" s="61"/>
      <c r="G821" s="61"/>
      <c r="H821" s="61"/>
      <c r="I821" s="61"/>
      <c r="J821" s="61"/>
      <c r="K821" s="61"/>
      <c r="L821" s="61"/>
      <c r="M821" s="124"/>
      <c r="N821" s="124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53"/>
      <c r="AT821" s="53"/>
    </row>
    <row r="822">
      <c r="A822" s="138"/>
      <c r="B822" s="61"/>
      <c r="C822" s="61"/>
      <c r="D822" s="124"/>
      <c r="E822" s="61"/>
      <c r="F822" s="61"/>
      <c r="G822" s="61"/>
      <c r="H822" s="61"/>
      <c r="I822" s="61"/>
      <c r="J822" s="61"/>
      <c r="K822" s="61"/>
      <c r="L822" s="61"/>
      <c r="M822" s="124"/>
      <c r="N822" s="124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53"/>
      <c r="AT822" s="53"/>
    </row>
    <row r="823">
      <c r="A823" s="138"/>
      <c r="B823" s="61"/>
      <c r="C823" s="61"/>
      <c r="D823" s="124"/>
      <c r="E823" s="61"/>
      <c r="F823" s="61"/>
      <c r="G823" s="61"/>
      <c r="H823" s="61"/>
      <c r="I823" s="61"/>
      <c r="J823" s="61"/>
      <c r="K823" s="61"/>
      <c r="L823" s="61"/>
      <c r="M823" s="124"/>
      <c r="N823" s="124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53"/>
      <c r="AT823" s="53"/>
    </row>
    <row r="824">
      <c r="A824" s="138"/>
      <c r="B824" s="61"/>
      <c r="C824" s="61"/>
      <c r="D824" s="124"/>
      <c r="E824" s="61"/>
      <c r="F824" s="61"/>
      <c r="G824" s="61"/>
      <c r="H824" s="61"/>
      <c r="I824" s="61"/>
      <c r="J824" s="61"/>
      <c r="K824" s="61"/>
      <c r="L824" s="61"/>
      <c r="M824" s="124"/>
      <c r="N824" s="124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53"/>
      <c r="AT824" s="53"/>
    </row>
    <row r="825">
      <c r="A825" s="138"/>
      <c r="B825" s="61"/>
      <c r="C825" s="61"/>
      <c r="D825" s="124"/>
      <c r="E825" s="61"/>
      <c r="F825" s="61"/>
      <c r="G825" s="61"/>
      <c r="H825" s="61"/>
      <c r="I825" s="61"/>
      <c r="J825" s="61"/>
      <c r="K825" s="61"/>
      <c r="L825" s="61"/>
      <c r="M825" s="124"/>
      <c r="N825" s="124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53"/>
      <c r="AT825" s="53"/>
    </row>
    <row r="826">
      <c r="A826" s="138"/>
      <c r="B826" s="61"/>
      <c r="C826" s="61"/>
      <c r="D826" s="124"/>
      <c r="E826" s="61"/>
      <c r="F826" s="61"/>
      <c r="G826" s="61"/>
      <c r="H826" s="61"/>
      <c r="I826" s="61"/>
      <c r="J826" s="61"/>
      <c r="K826" s="61"/>
      <c r="L826" s="61"/>
      <c r="M826" s="124"/>
      <c r="N826" s="124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53"/>
      <c r="AT826" s="53"/>
    </row>
    <row r="827">
      <c r="A827" s="138"/>
      <c r="B827" s="61"/>
      <c r="C827" s="61"/>
      <c r="D827" s="124"/>
      <c r="E827" s="61"/>
      <c r="F827" s="61"/>
      <c r="G827" s="61"/>
      <c r="H827" s="61"/>
      <c r="I827" s="61"/>
      <c r="J827" s="61"/>
      <c r="K827" s="61"/>
      <c r="L827" s="61"/>
      <c r="M827" s="124"/>
      <c r="N827" s="124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53"/>
      <c r="AT827" s="53"/>
    </row>
    <row r="828">
      <c r="A828" s="138"/>
      <c r="B828" s="61"/>
      <c r="C828" s="61"/>
      <c r="D828" s="124"/>
      <c r="E828" s="61"/>
      <c r="F828" s="61"/>
      <c r="G828" s="61"/>
      <c r="H828" s="61"/>
      <c r="I828" s="61"/>
      <c r="J828" s="61"/>
      <c r="K828" s="61"/>
      <c r="L828" s="61"/>
      <c r="M828" s="124"/>
      <c r="N828" s="124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53"/>
      <c r="AT828" s="53"/>
    </row>
    <row r="829">
      <c r="A829" s="138"/>
      <c r="B829" s="61"/>
      <c r="C829" s="61"/>
      <c r="D829" s="124"/>
      <c r="E829" s="61"/>
      <c r="F829" s="61"/>
      <c r="G829" s="61"/>
      <c r="H829" s="61"/>
      <c r="I829" s="61"/>
      <c r="J829" s="61"/>
      <c r="K829" s="61"/>
      <c r="L829" s="61"/>
      <c r="M829" s="124"/>
      <c r="N829" s="124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53"/>
      <c r="AT829" s="53"/>
    </row>
    <row r="830">
      <c r="A830" s="138"/>
      <c r="B830" s="61"/>
      <c r="C830" s="61"/>
      <c r="D830" s="124"/>
      <c r="E830" s="61"/>
      <c r="F830" s="61"/>
      <c r="G830" s="61"/>
      <c r="H830" s="61"/>
      <c r="I830" s="61"/>
      <c r="J830" s="61"/>
      <c r="K830" s="61"/>
      <c r="L830" s="61"/>
      <c r="M830" s="124"/>
      <c r="N830" s="124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53"/>
      <c r="AT830" s="53"/>
    </row>
    <row r="831">
      <c r="A831" s="138"/>
      <c r="B831" s="61"/>
      <c r="C831" s="61"/>
      <c r="D831" s="124"/>
      <c r="E831" s="61"/>
      <c r="F831" s="61"/>
      <c r="G831" s="61"/>
      <c r="H831" s="61"/>
      <c r="I831" s="61"/>
      <c r="J831" s="61"/>
      <c r="K831" s="61"/>
      <c r="L831" s="61"/>
      <c r="M831" s="124"/>
      <c r="N831" s="124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53"/>
      <c r="AT831" s="53"/>
    </row>
    <row r="832">
      <c r="A832" s="138"/>
      <c r="B832" s="61"/>
      <c r="C832" s="61"/>
      <c r="D832" s="124"/>
      <c r="E832" s="61"/>
      <c r="F832" s="61"/>
      <c r="G832" s="61"/>
      <c r="H832" s="61"/>
      <c r="I832" s="61"/>
      <c r="J832" s="61"/>
      <c r="K832" s="61"/>
      <c r="L832" s="61"/>
      <c r="M832" s="124"/>
      <c r="N832" s="124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53"/>
      <c r="AT832" s="53"/>
    </row>
    <row r="833">
      <c r="A833" s="138"/>
      <c r="B833" s="61"/>
      <c r="C833" s="61"/>
      <c r="D833" s="124"/>
      <c r="E833" s="61"/>
      <c r="F833" s="61"/>
      <c r="G833" s="61"/>
      <c r="H833" s="61"/>
      <c r="I833" s="61"/>
      <c r="J833" s="61"/>
      <c r="K833" s="61"/>
      <c r="L833" s="61"/>
      <c r="M833" s="124"/>
      <c r="N833" s="124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53"/>
      <c r="AT833" s="53"/>
    </row>
    <row r="834">
      <c r="A834" s="138"/>
      <c r="B834" s="61"/>
      <c r="C834" s="61"/>
      <c r="D834" s="124"/>
      <c r="E834" s="61"/>
      <c r="F834" s="61"/>
      <c r="G834" s="61"/>
      <c r="H834" s="61"/>
      <c r="I834" s="61"/>
      <c r="J834" s="61"/>
      <c r="K834" s="61"/>
      <c r="L834" s="61"/>
      <c r="M834" s="124"/>
      <c r="N834" s="124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53"/>
      <c r="AT834" s="53"/>
    </row>
    <row r="835">
      <c r="A835" s="138"/>
      <c r="B835" s="61"/>
      <c r="C835" s="61"/>
      <c r="D835" s="124"/>
      <c r="E835" s="61"/>
      <c r="F835" s="61"/>
      <c r="G835" s="61"/>
      <c r="H835" s="61"/>
      <c r="I835" s="61"/>
      <c r="J835" s="61"/>
      <c r="K835" s="61"/>
      <c r="L835" s="61"/>
      <c r="M835" s="124"/>
      <c r="N835" s="124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53"/>
      <c r="AT835" s="53"/>
    </row>
    <row r="836">
      <c r="A836" s="138"/>
      <c r="B836" s="61"/>
      <c r="C836" s="61"/>
      <c r="D836" s="124"/>
      <c r="E836" s="61"/>
      <c r="F836" s="61"/>
      <c r="G836" s="61"/>
      <c r="H836" s="61"/>
      <c r="I836" s="61"/>
      <c r="J836" s="61"/>
      <c r="K836" s="61"/>
      <c r="L836" s="61"/>
      <c r="M836" s="124"/>
      <c r="N836" s="124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53"/>
      <c r="AT836" s="53"/>
    </row>
    <row r="837">
      <c r="A837" s="138"/>
      <c r="B837" s="61"/>
      <c r="C837" s="61"/>
      <c r="D837" s="124"/>
      <c r="E837" s="61"/>
      <c r="F837" s="61"/>
      <c r="G837" s="61"/>
      <c r="H837" s="61"/>
      <c r="I837" s="61"/>
      <c r="J837" s="61"/>
      <c r="K837" s="61"/>
      <c r="L837" s="61"/>
      <c r="M837" s="124"/>
      <c r="N837" s="124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53"/>
      <c r="AT837" s="53"/>
    </row>
    <row r="838">
      <c r="A838" s="138"/>
      <c r="B838" s="61"/>
      <c r="C838" s="61"/>
      <c r="D838" s="124"/>
      <c r="E838" s="61"/>
      <c r="F838" s="61"/>
      <c r="G838" s="61"/>
      <c r="H838" s="61"/>
      <c r="I838" s="61"/>
      <c r="J838" s="61"/>
      <c r="K838" s="61"/>
      <c r="L838" s="61"/>
      <c r="M838" s="124"/>
      <c r="N838" s="124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53"/>
      <c r="AT838" s="53"/>
    </row>
    <row r="839">
      <c r="A839" s="138"/>
      <c r="B839" s="61"/>
      <c r="C839" s="61"/>
      <c r="D839" s="124"/>
      <c r="E839" s="61"/>
      <c r="F839" s="61"/>
      <c r="G839" s="61"/>
      <c r="H839" s="61"/>
      <c r="I839" s="61"/>
      <c r="J839" s="61"/>
      <c r="K839" s="61"/>
      <c r="L839" s="61"/>
      <c r="M839" s="124"/>
      <c r="N839" s="124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53"/>
      <c r="AT839" s="53"/>
    </row>
    <row r="840">
      <c r="A840" s="138"/>
      <c r="B840" s="61"/>
      <c r="C840" s="61"/>
      <c r="D840" s="124"/>
      <c r="E840" s="61"/>
      <c r="F840" s="61"/>
      <c r="G840" s="61"/>
      <c r="H840" s="61"/>
      <c r="I840" s="61"/>
      <c r="J840" s="61"/>
      <c r="K840" s="61"/>
      <c r="L840" s="61"/>
      <c r="M840" s="124"/>
      <c r="N840" s="124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53"/>
      <c r="AT840" s="53"/>
    </row>
    <row r="841">
      <c r="A841" s="138"/>
      <c r="B841" s="61"/>
      <c r="C841" s="61"/>
      <c r="D841" s="124"/>
      <c r="E841" s="61"/>
      <c r="F841" s="61"/>
      <c r="G841" s="61"/>
      <c r="H841" s="61"/>
      <c r="I841" s="61"/>
      <c r="J841" s="61"/>
      <c r="K841" s="61"/>
      <c r="L841" s="61"/>
      <c r="M841" s="124"/>
      <c r="N841" s="124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53"/>
      <c r="AT841" s="53"/>
    </row>
    <row r="842">
      <c r="A842" s="138"/>
      <c r="B842" s="61"/>
      <c r="C842" s="61"/>
      <c r="D842" s="124"/>
      <c r="E842" s="61"/>
      <c r="F842" s="61"/>
      <c r="G842" s="61"/>
      <c r="H842" s="61"/>
      <c r="I842" s="61"/>
      <c r="J842" s="61"/>
      <c r="K842" s="61"/>
      <c r="L842" s="61"/>
      <c r="M842" s="124"/>
      <c r="N842" s="124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53"/>
      <c r="AT842" s="53"/>
    </row>
    <row r="843">
      <c r="A843" s="138"/>
      <c r="B843" s="61"/>
      <c r="C843" s="61"/>
      <c r="D843" s="124"/>
      <c r="E843" s="61"/>
      <c r="F843" s="61"/>
      <c r="G843" s="61"/>
      <c r="H843" s="61"/>
      <c r="I843" s="61"/>
      <c r="J843" s="61"/>
      <c r="K843" s="61"/>
      <c r="L843" s="61"/>
      <c r="M843" s="124"/>
      <c r="N843" s="124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53"/>
      <c r="AT843" s="53"/>
    </row>
    <row r="844">
      <c r="A844" s="138"/>
      <c r="B844" s="61"/>
      <c r="C844" s="61"/>
      <c r="D844" s="124"/>
      <c r="E844" s="61"/>
      <c r="F844" s="61"/>
      <c r="G844" s="61"/>
      <c r="H844" s="61"/>
      <c r="I844" s="61"/>
      <c r="J844" s="61"/>
      <c r="K844" s="61"/>
      <c r="L844" s="61"/>
      <c r="M844" s="124"/>
      <c r="N844" s="124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53"/>
      <c r="AT844" s="53"/>
    </row>
    <row r="845">
      <c r="A845" s="138"/>
      <c r="B845" s="61"/>
      <c r="C845" s="61"/>
      <c r="D845" s="124"/>
      <c r="E845" s="61"/>
      <c r="F845" s="61"/>
      <c r="G845" s="61"/>
      <c r="H845" s="61"/>
      <c r="I845" s="61"/>
      <c r="J845" s="61"/>
      <c r="K845" s="61"/>
      <c r="L845" s="61"/>
      <c r="M845" s="124"/>
      <c r="N845" s="124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53"/>
      <c r="AT845" s="53"/>
    </row>
    <row r="846">
      <c r="A846" s="138"/>
      <c r="B846" s="61"/>
      <c r="C846" s="61"/>
      <c r="D846" s="124"/>
      <c r="E846" s="61"/>
      <c r="F846" s="61"/>
      <c r="G846" s="61"/>
      <c r="H846" s="61"/>
      <c r="I846" s="61"/>
      <c r="J846" s="61"/>
      <c r="K846" s="61"/>
      <c r="L846" s="61"/>
      <c r="M846" s="124"/>
      <c r="N846" s="124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53"/>
      <c r="AT846" s="53"/>
    </row>
    <row r="847">
      <c r="A847" s="138"/>
      <c r="B847" s="61"/>
      <c r="C847" s="61"/>
      <c r="D847" s="124"/>
      <c r="E847" s="61"/>
      <c r="F847" s="61"/>
      <c r="G847" s="61"/>
      <c r="H847" s="61"/>
      <c r="I847" s="61"/>
      <c r="J847" s="61"/>
      <c r="K847" s="61"/>
      <c r="L847" s="61"/>
      <c r="M847" s="124"/>
      <c r="N847" s="124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53"/>
      <c r="AT847" s="53"/>
    </row>
    <row r="848">
      <c r="A848" s="138"/>
      <c r="B848" s="61"/>
      <c r="C848" s="61"/>
      <c r="D848" s="124"/>
      <c r="E848" s="61"/>
      <c r="F848" s="61"/>
      <c r="G848" s="61"/>
      <c r="H848" s="61"/>
      <c r="I848" s="61"/>
      <c r="J848" s="61"/>
      <c r="K848" s="61"/>
      <c r="L848" s="61"/>
      <c r="M848" s="124"/>
      <c r="N848" s="124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53"/>
      <c r="AT848" s="53"/>
    </row>
    <row r="849">
      <c r="A849" s="138"/>
      <c r="B849" s="61"/>
      <c r="C849" s="61"/>
      <c r="D849" s="124"/>
      <c r="E849" s="61"/>
      <c r="F849" s="61"/>
      <c r="G849" s="61"/>
      <c r="H849" s="61"/>
      <c r="I849" s="61"/>
      <c r="J849" s="61"/>
      <c r="K849" s="61"/>
      <c r="L849" s="61"/>
      <c r="M849" s="124"/>
      <c r="N849" s="124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53"/>
      <c r="AT849" s="53"/>
    </row>
    <row r="850">
      <c r="A850" s="138"/>
      <c r="B850" s="61"/>
      <c r="C850" s="61"/>
      <c r="D850" s="124"/>
      <c r="E850" s="61"/>
      <c r="F850" s="61"/>
      <c r="G850" s="61"/>
      <c r="H850" s="61"/>
      <c r="I850" s="61"/>
      <c r="J850" s="61"/>
      <c r="K850" s="61"/>
      <c r="L850" s="61"/>
      <c r="M850" s="124"/>
      <c r="N850" s="124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53"/>
      <c r="AT850" s="53"/>
    </row>
    <row r="851">
      <c r="A851" s="138"/>
      <c r="B851" s="61"/>
      <c r="C851" s="61"/>
      <c r="D851" s="124"/>
      <c r="E851" s="61"/>
      <c r="F851" s="61"/>
      <c r="G851" s="61"/>
      <c r="H851" s="61"/>
      <c r="I851" s="61"/>
      <c r="J851" s="61"/>
      <c r="K851" s="61"/>
      <c r="L851" s="61"/>
      <c r="M851" s="124"/>
      <c r="N851" s="124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53"/>
      <c r="AT851" s="53"/>
    </row>
    <row r="852">
      <c r="A852" s="138"/>
      <c r="B852" s="61"/>
      <c r="C852" s="61"/>
      <c r="D852" s="124"/>
      <c r="E852" s="61"/>
      <c r="F852" s="61"/>
      <c r="G852" s="61"/>
      <c r="H852" s="61"/>
      <c r="I852" s="61"/>
      <c r="J852" s="61"/>
      <c r="K852" s="61"/>
      <c r="L852" s="61"/>
      <c r="M852" s="124"/>
      <c r="N852" s="124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53"/>
      <c r="AT852" s="53"/>
    </row>
    <row r="853">
      <c r="A853" s="138"/>
      <c r="B853" s="61"/>
      <c r="C853" s="61"/>
      <c r="D853" s="124"/>
      <c r="E853" s="61"/>
      <c r="F853" s="61"/>
      <c r="G853" s="61"/>
      <c r="H853" s="61"/>
      <c r="I853" s="61"/>
      <c r="J853" s="61"/>
      <c r="K853" s="61"/>
      <c r="L853" s="61"/>
      <c r="M853" s="124"/>
      <c r="N853" s="124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53"/>
      <c r="AT853" s="53"/>
    </row>
    <row r="854">
      <c r="A854" s="138"/>
      <c r="B854" s="61"/>
      <c r="C854" s="61"/>
      <c r="D854" s="124"/>
      <c r="E854" s="61"/>
      <c r="F854" s="61"/>
      <c r="G854" s="61"/>
      <c r="H854" s="61"/>
      <c r="I854" s="61"/>
      <c r="J854" s="61"/>
      <c r="K854" s="61"/>
      <c r="L854" s="61"/>
      <c r="M854" s="124"/>
      <c r="N854" s="124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53"/>
      <c r="AT854" s="53"/>
    </row>
    <row r="855">
      <c r="A855" s="138"/>
      <c r="B855" s="61"/>
      <c r="C855" s="61"/>
      <c r="D855" s="124"/>
      <c r="E855" s="61"/>
      <c r="F855" s="61"/>
      <c r="G855" s="61"/>
      <c r="H855" s="61"/>
      <c r="I855" s="61"/>
      <c r="J855" s="61"/>
      <c r="K855" s="61"/>
      <c r="L855" s="61"/>
      <c r="M855" s="124"/>
      <c r="N855" s="124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53"/>
      <c r="AT855" s="53"/>
    </row>
    <row r="856">
      <c r="A856" s="138"/>
      <c r="B856" s="61"/>
      <c r="C856" s="61"/>
      <c r="D856" s="124"/>
      <c r="E856" s="61"/>
      <c r="F856" s="61"/>
      <c r="G856" s="61"/>
      <c r="H856" s="61"/>
      <c r="I856" s="61"/>
      <c r="J856" s="61"/>
      <c r="K856" s="61"/>
      <c r="L856" s="61"/>
      <c r="M856" s="124"/>
      <c r="N856" s="124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53"/>
      <c r="AT856" s="53"/>
    </row>
    <row r="857">
      <c r="A857" s="138"/>
      <c r="B857" s="61"/>
      <c r="C857" s="61"/>
      <c r="D857" s="124"/>
      <c r="E857" s="61"/>
      <c r="F857" s="61"/>
      <c r="G857" s="61"/>
      <c r="H857" s="61"/>
      <c r="I857" s="61"/>
      <c r="J857" s="61"/>
      <c r="K857" s="61"/>
      <c r="L857" s="61"/>
      <c r="M857" s="124"/>
      <c r="N857" s="124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53"/>
      <c r="AT857" s="53"/>
    </row>
    <row r="858">
      <c r="A858" s="138"/>
      <c r="B858" s="61"/>
      <c r="C858" s="61"/>
      <c r="D858" s="124"/>
      <c r="E858" s="61"/>
      <c r="F858" s="61"/>
      <c r="G858" s="61"/>
      <c r="H858" s="61"/>
      <c r="I858" s="61"/>
      <c r="J858" s="61"/>
      <c r="K858" s="61"/>
      <c r="L858" s="61"/>
      <c r="M858" s="124"/>
      <c r="N858" s="124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53"/>
      <c r="AT858" s="53"/>
    </row>
    <row r="859">
      <c r="A859" s="138"/>
      <c r="B859" s="61"/>
      <c r="C859" s="61"/>
      <c r="D859" s="124"/>
      <c r="E859" s="61"/>
      <c r="F859" s="61"/>
      <c r="G859" s="61"/>
      <c r="H859" s="61"/>
      <c r="I859" s="61"/>
      <c r="J859" s="61"/>
      <c r="K859" s="61"/>
      <c r="L859" s="61"/>
      <c r="M859" s="124"/>
      <c r="N859" s="124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53"/>
      <c r="AT859" s="53"/>
    </row>
    <row r="860">
      <c r="A860" s="138"/>
      <c r="B860" s="61"/>
      <c r="C860" s="61"/>
      <c r="D860" s="124"/>
      <c r="E860" s="61"/>
      <c r="F860" s="61"/>
      <c r="G860" s="61"/>
      <c r="H860" s="61"/>
      <c r="I860" s="61"/>
      <c r="J860" s="61"/>
      <c r="K860" s="61"/>
      <c r="L860" s="61"/>
      <c r="M860" s="124"/>
      <c r="N860" s="124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53"/>
      <c r="AT860" s="53"/>
    </row>
    <row r="861">
      <c r="A861" s="138"/>
      <c r="B861" s="61"/>
      <c r="C861" s="61"/>
      <c r="D861" s="124"/>
      <c r="E861" s="61"/>
      <c r="F861" s="61"/>
      <c r="G861" s="61"/>
      <c r="H861" s="61"/>
      <c r="I861" s="61"/>
      <c r="J861" s="61"/>
      <c r="K861" s="61"/>
      <c r="L861" s="61"/>
      <c r="M861" s="124"/>
      <c r="N861" s="124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53"/>
      <c r="AT861" s="53"/>
    </row>
    <row r="862">
      <c r="A862" s="138"/>
      <c r="B862" s="61"/>
      <c r="C862" s="61"/>
      <c r="D862" s="124"/>
      <c r="E862" s="61"/>
      <c r="F862" s="61"/>
      <c r="G862" s="61"/>
      <c r="H862" s="61"/>
      <c r="I862" s="61"/>
      <c r="J862" s="61"/>
      <c r="K862" s="61"/>
      <c r="L862" s="61"/>
      <c r="M862" s="124"/>
      <c r="N862" s="124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53"/>
      <c r="AT862" s="53"/>
    </row>
    <row r="863">
      <c r="A863" s="138"/>
      <c r="B863" s="61"/>
      <c r="C863" s="61"/>
      <c r="D863" s="124"/>
      <c r="E863" s="61"/>
      <c r="F863" s="61"/>
      <c r="G863" s="61"/>
      <c r="H863" s="61"/>
      <c r="I863" s="61"/>
      <c r="J863" s="61"/>
      <c r="K863" s="61"/>
      <c r="L863" s="61"/>
      <c r="M863" s="124"/>
      <c r="N863" s="124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53"/>
      <c r="AT863" s="53"/>
    </row>
    <row r="864">
      <c r="A864" s="138"/>
      <c r="B864" s="61"/>
      <c r="C864" s="61"/>
      <c r="D864" s="124"/>
      <c r="E864" s="61"/>
      <c r="F864" s="61"/>
      <c r="G864" s="61"/>
      <c r="H864" s="61"/>
      <c r="I864" s="61"/>
      <c r="J864" s="61"/>
      <c r="K864" s="61"/>
      <c r="L864" s="61"/>
      <c r="M864" s="124"/>
      <c r="N864" s="124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53"/>
      <c r="AT864" s="53"/>
    </row>
    <row r="865">
      <c r="A865" s="138"/>
      <c r="B865" s="61"/>
      <c r="C865" s="61"/>
      <c r="D865" s="124"/>
      <c r="E865" s="61"/>
      <c r="F865" s="61"/>
      <c r="G865" s="61"/>
      <c r="H865" s="61"/>
      <c r="I865" s="61"/>
      <c r="J865" s="61"/>
      <c r="K865" s="61"/>
      <c r="L865" s="61"/>
      <c r="M865" s="124"/>
      <c r="N865" s="124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53"/>
      <c r="AT865" s="53"/>
    </row>
    <row r="866">
      <c r="A866" s="138"/>
      <c r="B866" s="61"/>
      <c r="C866" s="61"/>
      <c r="D866" s="124"/>
      <c r="E866" s="61"/>
      <c r="F866" s="61"/>
      <c r="G866" s="61"/>
      <c r="H866" s="61"/>
      <c r="I866" s="61"/>
      <c r="J866" s="61"/>
      <c r="K866" s="61"/>
      <c r="L866" s="61"/>
      <c r="M866" s="124"/>
      <c r="N866" s="124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53"/>
      <c r="AT866" s="53"/>
    </row>
    <row r="867">
      <c r="A867" s="138"/>
      <c r="B867" s="61"/>
      <c r="C867" s="61"/>
      <c r="D867" s="124"/>
      <c r="E867" s="61"/>
      <c r="F867" s="61"/>
      <c r="G867" s="61"/>
      <c r="H867" s="61"/>
      <c r="I867" s="61"/>
      <c r="J867" s="61"/>
      <c r="K867" s="61"/>
      <c r="L867" s="61"/>
      <c r="M867" s="124"/>
      <c r="N867" s="124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53"/>
      <c r="AT867" s="53"/>
    </row>
    <row r="868">
      <c r="A868" s="138"/>
      <c r="B868" s="61"/>
      <c r="C868" s="61"/>
      <c r="D868" s="124"/>
      <c r="E868" s="61"/>
      <c r="F868" s="61"/>
      <c r="G868" s="61"/>
      <c r="H868" s="61"/>
      <c r="I868" s="61"/>
      <c r="J868" s="61"/>
      <c r="K868" s="61"/>
      <c r="L868" s="61"/>
      <c r="M868" s="124"/>
      <c r="N868" s="124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53"/>
      <c r="AT868" s="53"/>
    </row>
    <row r="869">
      <c r="A869" s="138"/>
      <c r="B869" s="61"/>
      <c r="C869" s="61"/>
      <c r="D869" s="124"/>
      <c r="E869" s="61"/>
      <c r="F869" s="61"/>
      <c r="G869" s="61"/>
      <c r="H869" s="61"/>
      <c r="I869" s="61"/>
      <c r="J869" s="61"/>
      <c r="K869" s="61"/>
      <c r="L869" s="61"/>
      <c r="M869" s="124"/>
      <c r="N869" s="124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53"/>
      <c r="AT869" s="53"/>
    </row>
    <row r="870">
      <c r="A870" s="138"/>
      <c r="B870" s="61"/>
      <c r="C870" s="61"/>
      <c r="D870" s="124"/>
      <c r="E870" s="61"/>
      <c r="F870" s="61"/>
      <c r="G870" s="61"/>
      <c r="H870" s="61"/>
      <c r="I870" s="61"/>
      <c r="J870" s="61"/>
      <c r="K870" s="61"/>
      <c r="L870" s="61"/>
      <c r="M870" s="124"/>
      <c r="N870" s="124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53"/>
      <c r="AT870" s="53"/>
    </row>
    <row r="871">
      <c r="A871" s="138"/>
      <c r="B871" s="61"/>
      <c r="C871" s="61"/>
      <c r="D871" s="124"/>
      <c r="E871" s="61"/>
      <c r="F871" s="61"/>
      <c r="G871" s="61"/>
      <c r="H871" s="61"/>
      <c r="I871" s="61"/>
      <c r="J871" s="61"/>
      <c r="K871" s="61"/>
      <c r="L871" s="61"/>
      <c r="M871" s="124"/>
      <c r="N871" s="124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53"/>
      <c r="AT871" s="53"/>
    </row>
    <row r="872">
      <c r="A872" s="138"/>
      <c r="B872" s="61"/>
      <c r="C872" s="61"/>
      <c r="D872" s="124"/>
      <c r="E872" s="61"/>
      <c r="F872" s="61"/>
      <c r="G872" s="61"/>
      <c r="H872" s="61"/>
      <c r="I872" s="61"/>
      <c r="J872" s="61"/>
      <c r="K872" s="61"/>
      <c r="L872" s="61"/>
      <c r="M872" s="124"/>
      <c r="N872" s="124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53"/>
      <c r="AT872" s="53"/>
    </row>
    <row r="873">
      <c r="A873" s="138"/>
      <c r="B873" s="61"/>
      <c r="C873" s="61"/>
      <c r="D873" s="124"/>
      <c r="E873" s="61"/>
      <c r="F873" s="61"/>
      <c r="G873" s="61"/>
      <c r="H873" s="61"/>
      <c r="I873" s="61"/>
      <c r="J873" s="61"/>
      <c r="K873" s="61"/>
      <c r="L873" s="61"/>
      <c r="M873" s="124"/>
      <c r="N873" s="124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53"/>
      <c r="AT873" s="53"/>
    </row>
    <row r="874">
      <c r="A874" s="138"/>
      <c r="B874" s="61"/>
      <c r="C874" s="61"/>
      <c r="D874" s="124"/>
      <c r="E874" s="61"/>
      <c r="F874" s="61"/>
      <c r="G874" s="61"/>
      <c r="H874" s="61"/>
      <c r="I874" s="61"/>
      <c r="J874" s="61"/>
      <c r="K874" s="61"/>
      <c r="L874" s="61"/>
      <c r="M874" s="124"/>
      <c r="N874" s="124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53"/>
      <c r="AT874" s="53"/>
    </row>
    <row r="875">
      <c r="A875" s="138"/>
      <c r="B875" s="61"/>
      <c r="C875" s="61"/>
      <c r="D875" s="124"/>
      <c r="E875" s="61"/>
      <c r="F875" s="61"/>
      <c r="G875" s="61"/>
      <c r="H875" s="61"/>
      <c r="I875" s="61"/>
      <c r="J875" s="61"/>
      <c r="K875" s="61"/>
      <c r="L875" s="61"/>
      <c r="M875" s="124"/>
      <c r="N875" s="124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53"/>
      <c r="AT875" s="53"/>
    </row>
    <row r="876">
      <c r="A876" s="138"/>
      <c r="B876" s="61"/>
      <c r="C876" s="61"/>
      <c r="D876" s="124"/>
      <c r="E876" s="61"/>
      <c r="F876" s="61"/>
      <c r="G876" s="61"/>
      <c r="H876" s="61"/>
      <c r="I876" s="61"/>
      <c r="J876" s="61"/>
      <c r="K876" s="61"/>
      <c r="L876" s="61"/>
      <c r="M876" s="124"/>
      <c r="N876" s="124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53"/>
      <c r="AT876" s="53"/>
    </row>
    <row r="877">
      <c r="A877" s="138"/>
      <c r="B877" s="61"/>
      <c r="C877" s="61"/>
      <c r="D877" s="124"/>
      <c r="E877" s="61"/>
      <c r="F877" s="61"/>
      <c r="G877" s="61"/>
      <c r="H877" s="61"/>
      <c r="I877" s="61"/>
      <c r="J877" s="61"/>
      <c r="K877" s="61"/>
      <c r="L877" s="61"/>
      <c r="M877" s="124"/>
      <c r="N877" s="124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53"/>
      <c r="AT877" s="53"/>
    </row>
    <row r="878">
      <c r="A878" s="138"/>
      <c r="B878" s="61"/>
      <c r="C878" s="61"/>
      <c r="D878" s="124"/>
      <c r="E878" s="61"/>
      <c r="F878" s="61"/>
      <c r="G878" s="61"/>
      <c r="H878" s="61"/>
      <c r="I878" s="61"/>
      <c r="J878" s="61"/>
      <c r="K878" s="61"/>
      <c r="L878" s="61"/>
      <c r="M878" s="124"/>
      <c r="N878" s="124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53"/>
      <c r="AT878" s="53"/>
    </row>
    <row r="879">
      <c r="A879" s="138"/>
      <c r="B879" s="61"/>
      <c r="C879" s="61"/>
      <c r="D879" s="124"/>
      <c r="E879" s="61"/>
      <c r="F879" s="61"/>
      <c r="G879" s="61"/>
      <c r="H879" s="61"/>
      <c r="I879" s="61"/>
      <c r="J879" s="61"/>
      <c r="K879" s="61"/>
      <c r="L879" s="61"/>
      <c r="M879" s="124"/>
      <c r="N879" s="124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53"/>
      <c r="AT879" s="53"/>
    </row>
    <row r="880">
      <c r="A880" s="138"/>
      <c r="B880" s="61"/>
      <c r="C880" s="61"/>
      <c r="D880" s="124"/>
      <c r="E880" s="61"/>
      <c r="F880" s="61"/>
      <c r="G880" s="61"/>
      <c r="H880" s="61"/>
      <c r="I880" s="61"/>
      <c r="J880" s="61"/>
      <c r="K880" s="61"/>
      <c r="L880" s="61"/>
      <c r="M880" s="124"/>
      <c r="N880" s="124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53"/>
      <c r="AT880" s="53"/>
    </row>
    <row r="881">
      <c r="A881" s="138"/>
      <c r="B881" s="61"/>
      <c r="C881" s="61"/>
      <c r="D881" s="124"/>
      <c r="E881" s="61"/>
      <c r="F881" s="61"/>
      <c r="G881" s="61"/>
      <c r="H881" s="61"/>
      <c r="I881" s="61"/>
      <c r="J881" s="61"/>
      <c r="K881" s="61"/>
      <c r="L881" s="61"/>
      <c r="M881" s="124"/>
      <c r="N881" s="124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53"/>
      <c r="AT881" s="53"/>
    </row>
    <row r="882">
      <c r="A882" s="138"/>
      <c r="B882" s="61"/>
      <c r="C882" s="61"/>
      <c r="D882" s="124"/>
      <c r="E882" s="61"/>
      <c r="F882" s="61"/>
      <c r="G882" s="61"/>
      <c r="H882" s="61"/>
      <c r="I882" s="61"/>
      <c r="J882" s="61"/>
      <c r="K882" s="61"/>
      <c r="L882" s="61"/>
      <c r="M882" s="124"/>
      <c r="N882" s="124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53"/>
      <c r="AT882" s="53"/>
    </row>
    <row r="883">
      <c r="A883" s="138"/>
      <c r="B883" s="61"/>
      <c r="C883" s="61"/>
      <c r="D883" s="124"/>
      <c r="E883" s="61"/>
      <c r="F883" s="61"/>
      <c r="G883" s="61"/>
      <c r="H883" s="61"/>
      <c r="I883" s="61"/>
      <c r="J883" s="61"/>
      <c r="K883" s="61"/>
      <c r="L883" s="61"/>
      <c r="M883" s="124"/>
      <c r="N883" s="124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53"/>
      <c r="AT883" s="53"/>
    </row>
    <row r="884">
      <c r="A884" s="138"/>
      <c r="B884" s="61"/>
      <c r="C884" s="61"/>
      <c r="D884" s="124"/>
      <c r="E884" s="61"/>
      <c r="F884" s="61"/>
      <c r="G884" s="61"/>
      <c r="H884" s="61"/>
      <c r="I884" s="61"/>
      <c r="J884" s="61"/>
      <c r="K884" s="61"/>
      <c r="L884" s="61"/>
      <c r="M884" s="124"/>
      <c r="N884" s="124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53"/>
      <c r="AT884" s="53"/>
    </row>
    <row r="885">
      <c r="A885" s="138"/>
      <c r="B885" s="61"/>
      <c r="C885" s="61"/>
      <c r="D885" s="124"/>
      <c r="E885" s="61"/>
      <c r="F885" s="61"/>
      <c r="G885" s="61"/>
      <c r="H885" s="61"/>
      <c r="I885" s="61"/>
      <c r="J885" s="61"/>
      <c r="K885" s="61"/>
      <c r="L885" s="61"/>
      <c r="M885" s="124"/>
      <c r="N885" s="124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53"/>
      <c r="AT885" s="53"/>
    </row>
    <row r="886">
      <c r="A886" s="138"/>
      <c r="B886" s="61"/>
      <c r="C886" s="61"/>
      <c r="D886" s="124"/>
      <c r="E886" s="61"/>
      <c r="F886" s="61"/>
      <c r="G886" s="61"/>
      <c r="H886" s="61"/>
      <c r="I886" s="61"/>
      <c r="J886" s="61"/>
      <c r="K886" s="61"/>
      <c r="L886" s="61"/>
      <c r="M886" s="124"/>
      <c r="N886" s="124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53"/>
      <c r="AT886" s="53"/>
    </row>
    <row r="887">
      <c r="A887" s="138"/>
      <c r="B887" s="61"/>
      <c r="C887" s="61"/>
      <c r="D887" s="124"/>
      <c r="E887" s="61"/>
      <c r="F887" s="61"/>
      <c r="G887" s="61"/>
      <c r="H887" s="61"/>
      <c r="I887" s="61"/>
      <c r="J887" s="61"/>
      <c r="K887" s="61"/>
      <c r="L887" s="61"/>
      <c r="M887" s="124"/>
      <c r="N887" s="124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53"/>
      <c r="AT887" s="53"/>
    </row>
    <row r="888">
      <c r="A888" s="138"/>
      <c r="B888" s="61"/>
      <c r="C888" s="61"/>
      <c r="D888" s="124"/>
      <c r="E888" s="61"/>
      <c r="F888" s="61"/>
      <c r="G888" s="61"/>
      <c r="H888" s="61"/>
      <c r="I888" s="61"/>
      <c r="J888" s="61"/>
      <c r="K888" s="61"/>
      <c r="L888" s="61"/>
      <c r="M888" s="124"/>
      <c r="N888" s="124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53"/>
      <c r="AT888" s="53"/>
    </row>
    <row r="889">
      <c r="A889" s="138"/>
      <c r="B889" s="61"/>
      <c r="C889" s="61"/>
      <c r="D889" s="124"/>
      <c r="E889" s="61"/>
      <c r="F889" s="61"/>
      <c r="G889" s="61"/>
      <c r="H889" s="61"/>
      <c r="I889" s="61"/>
      <c r="J889" s="61"/>
      <c r="K889" s="61"/>
      <c r="L889" s="61"/>
      <c r="M889" s="124"/>
      <c r="N889" s="124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53"/>
      <c r="AT889" s="53"/>
    </row>
    <row r="890">
      <c r="A890" s="138"/>
      <c r="B890" s="61"/>
      <c r="C890" s="61"/>
      <c r="D890" s="124"/>
      <c r="E890" s="61"/>
      <c r="F890" s="61"/>
      <c r="G890" s="61"/>
      <c r="H890" s="61"/>
      <c r="I890" s="61"/>
      <c r="J890" s="61"/>
      <c r="K890" s="61"/>
      <c r="L890" s="61"/>
      <c r="M890" s="124"/>
      <c r="N890" s="124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53"/>
      <c r="AT890" s="53"/>
    </row>
    <row r="891">
      <c r="A891" s="138"/>
      <c r="B891" s="61"/>
      <c r="C891" s="61"/>
      <c r="D891" s="124"/>
      <c r="E891" s="61"/>
      <c r="F891" s="61"/>
      <c r="G891" s="61"/>
      <c r="H891" s="61"/>
      <c r="I891" s="61"/>
      <c r="J891" s="61"/>
      <c r="K891" s="61"/>
      <c r="L891" s="61"/>
      <c r="M891" s="124"/>
      <c r="N891" s="124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53"/>
      <c r="AT891" s="53"/>
    </row>
    <row r="892">
      <c r="A892" s="138"/>
      <c r="B892" s="61"/>
      <c r="C892" s="61"/>
      <c r="D892" s="124"/>
      <c r="E892" s="61"/>
      <c r="F892" s="61"/>
      <c r="G892" s="61"/>
      <c r="H892" s="61"/>
      <c r="I892" s="61"/>
      <c r="J892" s="61"/>
      <c r="K892" s="61"/>
      <c r="L892" s="61"/>
      <c r="M892" s="124"/>
      <c r="N892" s="124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53"/>
      <c r="AT892" s="53"/>
    </row>
    <row r="893">
      <c r="A893" s="138"/>
      <c r="B893" s="61"/>
      <c r="C893" s="61"/>
      <c r="D893" s="124"/>
      <c r="E893" s="61"/>
      <c r="F893" s="61"/>
      <c r="G893" s="61"/>
      <c r="H893" s="61"/>
      <c r="I893" s="61"/>
      <c r="J893" s="61"/>
      <c r="K893" s="61"/>
      <c r="L893" s="61"/>
      <c r="M893" s="124"/>
      <c r="N893" s="124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53"/>
      <c r="AT893" s="53"/>
    </row>
    <row r="894">
      <c r="A894" s="138"/>
      <c r="B894" s="61"/>
      <c r="C894" s="61"/>
      <c r="D894" s="124"/>
      <c r="E894" s="61"/>
      <c r="F894" s="61"/>
      <c r="G894" s="61"/>
      <c r="H894" s="61"/>
      <c r="I894" s="61"/>
      <c r="J894" s="61"/>
      <c r="K894" s="61"/>
      <c r="L894" s="61"/>
      <c r="M894" s="124"/>
      <c r="N894" s="124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53"/>
      <c r="AT894" s="53"/>
    </row>
    <row r="895">
      <c r="A895" s="138"/>
      <c r="B895" s="61"/>
      <c r="C895" s="61"/>
      <c r="D895" s="124"/>
      <c r="E895" s="61"/>
      <c r="F895" s="61"/>
      <c r="G895" s="61"/>
      <c r="H895" s="61"/>
      <c r="I895" s="61"/>
      <c r="J895" s="61"/>
      <c r="K895" s="61"/>
      <c r="L895" s="61"/>
      <c r="M895" s="124"/>
      <c r="N895" s="124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53"/>
      <c r="AT895" s="53"/>
    </row>
    <row r="896">
      <c r="A896" s="138"/>
      <c r="B896" s="61"/>
      <c r="C896" s="61"/>
      <c r="D896" s="124"/>
      <c r="E896" s="61"/>
      <c r="F896" s="61"/>
      <c r="G896" s="61"/>
      <c r="H896" s="61"/>
      <c r="I896" s="61"/>
      <c r="J896" s="61"/>
      <c r="K896" s="61"/>
      <c r="L896" s="61"/>
      <c r="M896" s="124"/>
      <c r="N896" s="124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53"/>
      <c r="AT896" s="53"/>
    </row>
    <row r="897">
      <c r="A897" s="138"/>
      <c r="B897" s="61"/>
      <c r="C897" s="61"/>
      <c r="D897" s="124"/>
      <c r="E897" s="61"/>
      <c r="F897" s="61"/>
      <c r="G897" s="61"/>
      <c r="H897" s="61"/>
      <c r="I897" s="61"/>
      <c r="J897" s="61"/>
      <c r="K897" s="61"/>
      <c r="L897" s="61"/>
      <c r="M897" s="124"/>
      <c r="N897" s="124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53"/>
      <c r="AT897" s="53"/>
    </row>
    <row r="898">
      <c r="A898" s="138"/>
      <c r="B898" s="61"/>
      <c r="C898" s="61"/>
      <c r="D898" s="124"/>
      <c r="E898" s="61"/>
      <c r="F898" s="61"/>
      <c r="G898" s="61"/>
      <c r="H898" s="61"/>
      <c r="I898" s="61"/>
      <c r="J898" s="61"/>
      <c r="K898" s="61"/>
      <c r="L898" s="61"/>
      <c r="M898" s="124"/>
      <c r="N898" s="124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53"/>
      <c r="AT898" s="53"/>
    </row>
    <row r="899">
      <c r="A899" s="138"/>
      <c r="B899" s="61"/>
      <c r="C899" s="61"/>
      <c r="D899" s="124"/>
      <c r="E899" s="61"/>
      <c r="F899" s="61"/>
      <c r="G899" s="61"/>
      <c r="H899" s="61"/>
      <c r="I899" s="61"/>
      <c r="J899" s="61"/>
      <c r="K899" s="61"/>
      <c r="L899" s="61"/>
      <c r="M899" s="124"/>
      <c r="N899" s="124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53"/>
      <c r="AT899" s="53"/>
    </row>
    <row r="900">
      <c r="A900" s="138"/>
      <c r="B900" s="61"/>
      <c r="C900" s="61"/>
      <c r="D900" s="124"/>
      <c r="E900" s="61"/>
      <c r="F900" s="61"/>
      <c r="G900" s="61"/>
      <c r="H900" s="61"/>
      <c r="I900" s="61"/>
      <c r="J900" s="61"/>
      <c r="K900" s="61"/>
      <c r="L900" s="61"/>
      <c r="M900" s="124"/>
      <c r="N900" s="124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53"/>
      <c r="AT900" s="53"/>
    </row>
    <row r="901">
      <c r="A901" s="138"/>
      <c r="B901" s="61"/>
      <c r="C901" s="61"/>
      <c r="D901" s="124"/>
      <c r="E901" s="61"/>
      <c r="F901" s="61"/>
      <c r="G901" s="61"/>
      <c r="H901" s="61"/>
      <c r="I901" s="61"/>
      <c r="J901" s="61"/>
      <c r="K901" s="61"/>
      <c r="L901" s="61"/>
      <c r="M901" s="124"/>
      <c r="N901" s="124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53"/>
      <c r="AT901" s="53"/>
    </row>
    <row r="902">
      <c r="A902" s="138"/>
      <c r="B902" s="61"/>
      <c r="C902" s="61"/>
      <c r="D902" s="124"/>
      <c r="E902" s="61"/>
      <c r="F902" s="61"/>
      <c r="G902" s="61"/>
      <c r="H902" s="61"/>
      <c r="I902" s="61"/>
      <c r="J902" s="61"/>
      <c r="K902" s="61"/>
      <c r="L902" s="61"/>
      <c r="M902" s="124"/>
      <c r="N902" s="124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53"/>
      <c r="AT902" s="53"/>
    </row>
    <row r="903">
      <c r="A903" s="138"/>
      <c r="B903" s="61"/>
      <c r="C903" s="61"/>
      <c r="D903" s="124"/>
      <c r="E903" s="61"/>
      <c r="F903" s="61"/>
      <c r="G903" s="61"/>
      <c r="H903" s="61"/>
      <c r="I903" s="61"/>
      <c r="J903" s="61"/>
      <c r="K903" s="61"/>
      <c r="L903" s="61"/>
      <c r="M903" s="124"/>
      <c r="N903" s="124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53"/>
      <c r="AT903" s="53"/>
    </row>
    <row r="904">
      <c r="A904" s="138"/>
      <c r="B904" s="61"/>
      <c r="C904" s="61"/>
      <c r="D904" s="124"/>
      <c r="E904" s="61"/>
      <c r="F904" s="61"/>
      <c r="G904" s="61"/>
      <c r="H904" s="61"/>
      <c r="I904" s="61"/>
      <c r="J904" s="61"/>
      <c r="K904" s="61"/>
      <c r="L904" s="61"/>
      <c r="M904" s="124"/>
      <c r="N904" s="124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53"/>
      <c r="AT904" s="53"/>
    </row>
    <row r="905">
      <c r="A905" s="138"/>
      <c r="B905" s="61"/>
      <c r="C905" s="61"/>
      <c r="D905" s="124"/>
      <c r="E905" s="61"/>
      <c r="F905" s="61"/>
      <c r="G905" s="61"/>
      <c r="H905" s="61"/>
      <c r="I905" s="61"/>
      <c r="J905" s="61"/>
      <c r="K905" s="61"/>
      <c r="L905" s="61"/>
      <c r="M905" s="124"/>
      <c r="N905" s="124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53"/>
      <c r="AT905" s="53"/>
    </row>
    <row r="906">
      <c r="A906" s="138"/>
      <c r="B906" s="61"/>
      <c r="C906" s="61"/>
      <c r="D906" s="124"/>
      <c r="E906" s="61"/>
      <c r="F906" s="61"/>
      <c r="G906" s="61"/>
      <c r="H906" s="61"/>
      <c r="I906" s="61"/>
      <c r="J906" s="61"/>
      <c r="K906" s="61"/>
      <c r="L906" s="61"/>
      <c r="M906" s="124"/>
      <c r="N906" s="124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53"/>
      <c r="AT906" s="53"/>
    </row>
    <row r="907">
      <c r="A907" s="138"/>
      <c r="B907" s="61"/>
      <c r="C907" s="61"/>
      <c r="D907" s="124"/>
      <c r="E907" s="61"/>
      <c r="F907" s="61"/>
      <c r="G907" s="61"/>
      <c r="H907" s="61"/>
      <c r="I907" s="61"/>
      <c r="J907" s="61"/>
      <c r="K907" s="61"/>
      <c r="L907" s="61"/>
      <c r="M907" s="124"/>
      <c r="N907" s="124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53"/>
      <c r="AT907" s="53"/>
    </row>
    <row r="908">
      <c r="A908" s="138"/>
      <c r="B908" s="61"/>
      <c r="C908" s="61"/>
      <c r="D908" s="124"/>
      <c r="E908" s="61"/>
      <c r="F908" s="61"/>
      <c r="G908" s="61"/>
      <c r="H908" s="61"/>
      <c r="I908" s="61"/>
      <c r="J908" s="61"/>
      <c r="K908" s="61"/>
      <c r="L908" s="61"/>
      <c r="M908" s="124"/>
      <c r="N908" s="124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53"/>
      <c r="AT908" s="53"/>
    </row>
    <row r="909">
      <c r="A909" s="138"/>
      <c r="B909" s="61"/>
      <c r="C909" s="61"/>
      <c r="D909" s="124"/>
      <c r="E909" s="61"/>
      <c r="F909" s="61"/>
      <c r="G909" s="61"/>
      <c r="H909" s="61"/>
      <c r="I909" s="61"/>
      <c r="J909" s="61"/>
      <c r="K909" s="61"/>
      <c r="L909" s="61"/>
      <c r="M909" s="124"/>
      <c r="N909" s="124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53"/>
      <c r="AT909" s="53"/>
    </row>
    <row r="910">
      <c r="A910" s="138"/>
      <c r="B910" s="61"/>
      <c r="C910" s="61"/>
      <c r="D910" s="124"/>
      <c r="E910" s="61"/>
      <c r="F910" s="61"/>
      <c r="G910" s="61"/>
      <c r="H910" s="61"/>
      <c r="I910" s="61"/>
      <c r="J910" s="61"/>
      <c r="K910" s="61"/>
      <c r="L910" s="61"/>
      <c r="M910" s="124"/>
      <c r="N910" s="124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53"/>
      <c r="AT910" s="53"/>
    </row>
    <row r="911">
      <c r="A911" s="138"/>
      <c r="B911" s="61"/>
      <c r="C911" s="61"/>
      <c r="D911" s="124"/>
      <c r="E911" s="61"/>
      <c r="F911" s="61"/>
      <c r="G911" s="61"/>
      <c r="H911" s="61"/>
      <c r="I911" s="61"/>
      <c r="J911" s="61"/>
      <c r="K911" s="61"/>
      <c r="L911" s="61"/>
      <c r="M911" s="124"/>
      <c r="N911" s="124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53"/>
      <c r="AT911" s="53"/>
    </row>
    <row r="912">
      <c r="A912" s="138"/>
      <c r="B912" s="61"/>
      <c r="C912" s="61"/>
      <c r="D912" s="124"/>
      <c r="E912" s="61"/>
      <c r="F912" s="61"/>
      <c r="G912" s="61"/>
      <c r="H912" s="61"/>
      <c r="I912" s="61"/>
      <c r="J912" s="61"/>
      <c r="K912" s="61"/>
      <c r="L912" s="61"/>
      <c r="M912" s="124"/>
      <c r="N912" s="124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53"/>
      <c r="AT912" s="53"/>
    </row>
    <row r="913">
      <c r="A913" s="138"/>
      <c r="B913" s="61"/>
      <c r="C913" s="61"/>
      <c r="D913" s="124"/>
      <c r="E913" s="61"/>
      <c r="F913" s="61"/>
      <c r="G913" s="61"/>
      <c r="H913" s="61"/>
      <c r="I913" s="61"/>
      <c r="J913" s="61"/>
      <c r="K913" s="61"/>
      <c r="L913" s="61"/>
      <c r="M913" s="124"/>
      <c r="N913" s="124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53"/>
      <c r="AT913" s="53"/>
    </row>
    <row r="914">
      <c r="A914" s="138"/>
      <c r="B914" s="61"/>
      <c r="C914" s="61"/>
      <c r="D914" s="124"/>
      <c r="E914" s="61"/>
      <c r="F914" s="61"/>
      <c r="G914" s="61"/>
      <c r="H914" s="61"/>
      <c r="I914" s="61"/>
      <c r="J914" s="61"/>
      <c r="K914" s="61"/>
      <c r="L914" s="61"/>
      <c r="M914" s="124"/>
      <c r="N914" s="124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53"/>
      <c r="AT914" s="53"/>
    </row>
    <row r="915">
      <c r="A915" s="138"/>
      <c r="B915" s="61"/>
      <c r="C915" s="61"/>
      <c r="D915" s="124"/>
      <c r="E915" s="61"/>
      <c r="F915" s="61"/>
      <c r="G915" s="61"/>
      <c r="H915" s="61"/>
      <c r="I915" s="61"/>
      <c r="J915" s="61"/>
      <c r="K915" s="61"/>
      <c r="L915" s="61"/>
      <c r="M915" s="124"/>
      <c r="N915" s="124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53"/>
      <c r="AT915" s="53"/>
    </row>
    <row r="916">
      <c r="A916" s="138"/>
      <c r="B916" s="61"/>
      <c r="C916" s="61"/>
      <c r="D916" s="124"/>
      <c r="E916" s="61"/>
      <c r="F916" s="61"/>
      <c r="G916" s="61"/>
      <c r="H916" s="61"/>
      <c r="I916" s="61"/>
      <c r="J916" s="61"/>
      <c r="K916" s="61"/>
      <c r="L916" s="61"/>
      <c r="M916" s="124"/>
      <c r="N916" s="124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53"/>
      <c r="AT916" s="53"/>
    </row>
    <row r="917">
      <c r="A917" s="138"/>
      <c r="B917" s="61"/>
      <c r="C917" s="61"/>
      <c r="D917" s="124"/>
      <c r="E917" s="61"/>
      <c r="F917" s="61"/>
      <c r="G917" s="61"/>
      <c r="H917" s="61"/>
      <c r="I917" s="61"/>
      <c r="J917" s="61"/>
      <c r="K917" s="61"/>
      <c r="L917" s="61"/>
      <c r="M917" s="124"/>
      <c r="N917" s="124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53"/>
      <c r="AT917" s="53"/>
    </row>
    <row r="918">
      <c r="A918" s="138"/>
      <c r="B918" s="61"/>
      <c r="C918" s="61"/>
      <c r="D918" s="124"/>
      <c r="E918" s="61"/>
      <c r="F918" s="61"/>
      <c r="G918" s="61"/>
      <c r="H918" s="61"/>
      <c r="I918" s="61"/>
      <c r="J918" s="61"/>
      <c r="K918" s="61"/>
      <c r="L918" s="61"/>
      <c r="M918" s="124"/>
      <c r="N918" s="124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53"/>
      <c r="AT918" s="53"/>
    </row>
    <row r="919">
      <c r="A919" s="138"/>
      <c r="B919" s="61"/>
      <c r="C919" s="61"/>
      <c r="D919" s="124"/>
      <c r="E919" s="61"/>
      <c r="F919" s="61"/>
      <c r="G919" s="61"/>
      <c r="H919" s="61"/>
      <c r="I919" s="61"/>
      <c r="J919" s="61"/>
      <c r="K919" s="61"/>
      <c r="L919" s="61"/>
      <c r="M919" s="124"/>
      <c r="N919" s="124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53"/>
      <c r="AT919" s="53"/>
    </row>
    <row r="920">
      <c r="A920" s="138"/>
      <c r="B920" s="61"/>
      <c r="C920" s="61"/>
      <c r="D920" s="124"/>
      <c r="E920" s="61"/>
      <c r="F920" s="61"/>
      <c r="G920" s="61"/>
      <c r="H920" s="61"/>
      <c r="I920" s="61"/>
      <c r="J920" s="61"/>
      <c r="K920" s="61"/>
      <c r="L920" s="61"/>
      <c r="M920" s="124"/>
      <c r="N920" s="124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53"/>
      <c r="AT920" s="53"/>
    </row>
    <row r="921">
      <c r="A921" s="138"/>
      <c r="B921" s="61"/>
      <c r="C921" s="61"/>
      <c r="D921" s="124"/>
      <c r="E921" s="61"/>
      <c r="F921" s="61"/>
      <c r="G921" s="61"/>
      <c r="H921" s="61"/>
      <c r="I921" s="61"/>
      <c r="J921" s="61"/>
      <c r="K921" s="61"/>
      <c r="L921" s="61"/>
      <c r="M921" s="124"/>
      <c r="N921" s="124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53"/>
      <c r="AT921" s="53"/>
    </row>
    <row r="922">
      <c r="A922" s="138"/>
      <c r="B922" s="61"/>
      <c r="C922" s="61"/>
      <c r="D922" s="124"/>
      <c r="E922" s="61"/>
      <c r="F922" s="61"/>
      <c r="G922" s="61"/>
      <c r="H922" s="61"/>
      <c r="I922" s="61"/>
      <c r="J922" s="61"/>
      <c r="K922" s="61"/>
      <c r="L922" s="61"/>
      <c r="M922" s="124"/>
      <c r="N922" s="124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53"/>
      <c r="AT922" s="53"/>
    </row>
    <row r="923">
      <c r="A923" s="138"/>
      <c r="B923" s="61"/>
      <c r="C923" s="61"/>
      <c r="D923" s="124"/>
      <c r="E923" s="61"/>
      <c r="F923" s="61"/>
      <c r="G923" s="61"/>
      <c r="H923" s="61"/>
      <c r="I923" s="61"/>
      <c r="J923" s="61"/>
      <c r="K923" s="61"/>
      <c r="L923" s="61"/>
      <c r="M923" s="124"/>
      <c r="N923" s="124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53"/>
      <c r="AT923" s="53"/>
    </row>
    <row r="924">
      <c r="A924" s="138"/>
      <c r="B924" s="61"/>
      <c r="C924" s="61"/>
      <c r="D924" s="124"/>
      <c r="E924" s="61"/>
      <c r="F924" s="61"/>
      <c r="G924" s="61"/>
      <c r="H924" s="61"/>
      <c r="I924" s="61"/>
      <c r="J924" s="61"/>
      <c r="K924" s="61"/>
      <c r="L924" s="61"/>
      <c r="M924" s="124"/>
      <c r="N924" s="124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53"/>
      <c r="AT924" s="53"/>
    </row>
    <row r="925">
      <c r="A925" s="138"/>
      <c r="B925" s="61"/>
      <c r="C925" s="61"/>
      <c r="D925" s="124"/>
      <c r="E925" s="61"/>
      <c r="F925" s="61"/>
      <c r="G925" s="61"/>
      <c r="H925" s="61"/>
      <c r="I925" s="61"/>
      <c r="J925" s="61"/>
      <c r="K925" s="61"/>
      <c r="L925" s="61"/>
      <c r="M925" s="124"/>
      <c r="N925" s="124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53"/>
      <c r="AT925" s="53"/>
    </row>
    <row r="926">
      <c r="A926" s="138"/>
      <c r="B926" s="61"/>
      <c r="C926" s="61"/>
      <c r="D926" s="124"/>
      <c r="E926" s="61"/>
      <c r="F926" s="61"/>
      <c r="G926" s="61"/>
      <c r="H926" s="61"/>
      <c r="I926" s="61"/>
      <c r="J926" s="61"/>
      <c r="K926" s="61"/>
      <c r="L926" s="61"/>
      <c r="M926" s="124"/>
      <c r="N926" s="124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53"/>
      <c r="AT926" s="53"/>
    </row>
    <row r="927">
      <c r="A927" s="138"/>
      <c r="B927" s="61"/>
      <c r="C927" s="61"/>
      <c r="D927" s="124"/>
      <c r="E927" s="61"/>
      <c r="F927" s="61"/>
      <c r="G927" s="61"/>
      <c r="H927" s="61"/>
      <c r="I927" s="61"/>
      <c r="J927" s="61"/>
      <c r="K927" s="61"/>
      <c r="L927" s="61"/>
      <c r="M927" s="124"/>
      <c r="N927" s="124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53"/>
      <c r="AT927" s="53"/>
    </row>
    <row r="928">
      <c r="A928" s="138"/>
      <c r="B928" s="61"/>
      <c r="C928" s="61"/>
      <c r="D928" s="124"/>
      <c r="E928" s="61"/>
      <c r="F928" s="61"/>
      <c r="G928" s="61"/>
      <c r="H928" s="61"/>
      <c r="I928" s="61"/>
      <c r="J928" s="61"/>
      <c r="K928" s="61"/>
      <c r="L928" s="61"/>
      <c r="M928" s="124"/>
      <c r="N928" s="124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53"/>
      <c r="AT928" s="53"/>
    </row>
    <row r="929">
      <c r="A929" s="138"/>
      <c r="B929" s="61"/>
      <c r="C929" s="61"/>
      <c r="D929" s="124"/>
      <c r="E929" s="61"/>
      <c r="F929" s="61"/>
      <c r="G929" s="61"/>
      <c r="H929" s="61"/>
      <c r="I929" s="61"/>
      <c r="J929" s="61"/>
      <c r="K929" s="61"/>
      <c r="L929" s="61"/>
      <c r="M929" s="124"/>
      <c r="N929" s="124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53"/>
      <c r="AT929" s="53"/>
    </row>
    <row r="930">
      <c r="A930" s="138"/>
      <c r="B930" s="61"/>
      <c r="C930" s="61"/>
      <c r="D930" s="124"/>
      <c r="E930" s="61"/>
      <c r="F930" s="61"/>
      <c r="G930" s="61"/>
      <c r="H930" s="61"/>
      <c r="I930" s="61"/>
      <c r="J930" s="61"/>
      <c r="K930" s="61"/>
      <c r="L930" s="61"/>
      <c r="M930" s="124"/>
      <c r="N930" s="124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53"/>
      <c r="AT930" s="53"/>
    </row>
    <row r="931">
      <c r="A931" s="138"/>
      <c r="B931" s="61"/>
      <c r="C931" s="61"/>
      <c r="D931" s="124"/>
      <c r="E931" s="61"/>
      <c r="F931" s="61"/>
      <c r="G931" s="61"/>
      <c r="H931" s="61"/>
      <c r="I931" s="61"/>
      <c r="J931" s="61"/>
      <c r="K931" s="61"/>
      <c r="L931" s="61"/>
      <c r="M931" s="124"/>
      <c r="N931" s="124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53"/>
      <c r="AT931" s="53"/>
    </row>
    <row r="932">
      <c r="A932" s="138"/>
      <c r="B932" s="61"/>
      <c r="C932" s="61"/>
      <c r="D932" s="124"/>
      <c r="E932" s="61"/>
      <c r="F932" s="61"/>
      <c r="G932" s="61"/>
      <c r="H932" s="61"/>
      <c r="I932" s="61"/>
      <c r="J932" s="61"/>
      <c r="K932" s="61"/>
      <c r="L932" s="61"/>
      <c r="M932" s="124"/>
      <c r="N932" s="124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53"/>
      <c r="AT932" s="53"/>
    </row>
    <row r="933">
      <c r="A933" s="138"/>
      <c r="B933" s="61"/>
      <c r="C933" s="61"/>
      <c r="D933" s="124"/>
      <c r="E933" s="61"/>
      <c r="F933" s="61"/>
      <c r="G933" s="61"/>
      <c r="H933" s="61"/>
      <c r="I933" s="61"/>
      <c r="J933" s="61"/>
      <c r="K933" s="61"/>
      <c r="L933" s="61"/>
      <c r="M933" s="124"/>
      <c r="N933" s="124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53"/>
      <c r="AT933" s="53"/>
    </row>
    <row r="934">
      <c r="A934" s="138"/>
      <c r="B934" s="61"/>
      <c r="C934" s="61"/>
      <c r="D934" s="124"/>
      <c r="E934" s="61"/>
      <c r="F934" s="61"/>
      <c r="G934" s="61"/>
      <c r="H934" s="61"/>
      <c r="I934" s="61"/>
      <c r="J934" s="61"/>
      <c r="K934" s="61"/>
      <c r="L934" s="61"/>
      <c r="M934" s="124"/>
      <c r="N934" s="124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53"/>
      <c r="AT934" s="53"/>
    </row>
    <row r="935">
      <c r="A935" s="138"/>
      <c r="B935" s="61"/>
      <c r="C935" s="61"/>
      <c r="D935" s="124"/>
      <c r="E935" s="61"/>
      <c r="F935" s="61"/>
      <c r="G935" s="61"/>
      <c r="H935" s="61"/>
      <c r="I935" s="61"/>
      <c r="J935" s="61"/>
      <c r="K935" s="61"/>
      <c r="L935" s="61"/>
      <c r="M935" s="124"/>
      <c r="N935" s="124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53"/>
      <c r="AT935" s="53"/>
    </row>
    <row r="936">
      <c r="A936" s="138"/>
      <c r="B936" s="61"/>
      <c r="C936" s="61"/>
      <c r="D936" s="124"/>
      <c r="E936" s="61"/>
      <c r="F936" s="61"/>
      <c r="G936" s="61"/>
      <c r="H936" s="61"/>
      <c r="I936" s="61"/>
      <c r="J936" s="61"/>
      <c r="K936" s="61"/>
      <c r="L936" s="61"/>
      <c r="M936" s="124"/>
      <c r="N936" s="124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53"/>
      <c r="AT936" s="53"/>
    </row>
    <row r="937">
      <c r="A937" s="138"/>
      <c r="B937" s="61"/>
      <c r="C937" s="61"/>
      <c r="D937" s="124"/>
      <c r="E937" s="61"/>
      <c r="F937" s="61"/>
      <c r="G937" s="61"/>
      <c r="H937" s="61"/>
      <c r="I937" s="61"/>
      <c r="J937" s="61"/>
      <c r="K937" s="61"/>
      <c r="L937" s="61"/>
      <c r="M937" s="124"/>
      <c r="N937" s="124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53"/>
      <c r="AT937" s="53"/>
    </row>
    <row r="938">
      <c r="A938" s="138"/>
      <c r="B938" s="61"/>
      <c r="C938" s="61"/>
      <c r="D938" s="124"/>
      <c r="E938" s="61"/>
      <c r="F938" s="61"/>
      <c r="G938" s="61"/>
      <c r="H938" s="61"/>
      <c r="I938" s="61"/>
      <c r="J938" s="61"/>
      <c r="K938" s="61"/>
      <c r="L938" s="61"/>
      <c r="M938" s="124"/>
      <c r="N938" s="124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53"/>
      <c r="AT938" s="53"/>
    </row>
    <row r="939">
      <c r="A939" s="138"/>
      <c r="B939" s="61"/>
      <c r="C939" s="61"/>
      <c r="D939" s="124"/>
      <c r="E939" s="61"/>
      <c r="F939" s="61"/>
      <c r="G939" s="61"/>
      <c r="H939" s="61"/>
      <c r="I939" s="61"/>
      <c r="J939" s="61"/>
      <c r="K939" s="61"/>
      <c r="L939" s="61"/>
      <c r="M939" s="124"/>
      <c r="N939" s="124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53"/>
      <c r="AT939" s="53"/>
    </row>
    <row r="940">
      <c r="A940" s="138"/>
      <c r="B940" s="61"/>
      <c r="C940" s="61"/>
      <c r="D940" s="124"/>
      <c r="E940" s="61"/>
      <c r="F940" s="61"/>
      <c r="G940" s="61"/>
      <c r="H940" s="61"/>
      <c r="I940" s="61"/>
      <c r="J940" s="61"/>
      <c r="K940" s="61"/>
      <c r="L940" s="61"/>
      <c r="M940" s="124"/>
      <c r="N940" s="124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53"/>
      <c r="AT940" s="53"/>
    </row>
    <row r="941">
      <c r="A941" s="138"/>
      <c r="B941" s="61"/>
      <c r="C941" s="61"/>
      <c r="D941" s="124"/>
      <c r="E941" s="61"/>
      <c r="F941" s="61"/>
      <c r="G941" s="61"/>
      <c r="H941" s="61"/>
      <c r="I941" s="61"/>
      <c r="J941" s="61"/>
      <c r="K941" s="61"/>
      <c r="L941" s="61"/>
      <c r="M941" s="124"/>
      <c r="N941" s="124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53"/>
      <c r="AT941" s="53"/>
    </row>
    <row r="942">
      <c r="A942" s="138"/>
      <c r="B942" s="61"/>
      <c r="C942" s="61"/>
      <c r="D942" s="124"/>
      <c r="E942" s="61"/>
      <c r="F942" s="61"/>
      <c r="G942" s="61"/>
      <c r="H942" s="61"/>
      <c r="I942" s="61"/>
      <c r="J942" s="61"/>
      <c r="K942" s="61"/>
      <c r="L942" s="61"/>
      <c r="M942" s="124"/>
      <c r="N942" s="124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53"/>
      <c r="AT942" s="53"/>
    </row>
    <row r="943">
      <c r="A943" s="138"/>
      <c r="B943" s="61"/>
      <c r="C943" s="61"/>
      <c r="D943" s="124"/>
      <c r="E943" s="61"/>
      <c r="F943" s="61"/>
      <c r="G943" s="61"/>
      <c r="H943" s="61"/>
      <c r="I943" s="61"/>
      <c r="J943" s="61"/>
      <c r="K943" s="61"/>
      <c r="L943" s="61"/>
      <c r="M943" s="124"/>
      <c r="N943" s="124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53"/>
      <c r="AT943" s="53"/>
    </row>
    <row r="944">
      <c r="A944" s="138"/>
      <c r="B944" s="61"/>
      <c r="C944" s="61"/>
      <c r="D944" s="124"/>
      <c r="E944" s="61"/>
      <c r="F944" s="61"/>
      <c r="G944" s="61"/>
      <c r="H944" s="61"/>
      <c r="I944" s="61"/>
      <c r="J944" s="61"/>
      <c r="K944" s="61"/>
      <c r="L944" s="61"/>
      <c r="M944" s="124"/>
      <c r="N944" s="124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53"/>
      <c r="AT944" s="53"/>
    </row>
    <row r="945">
      <c r="A945" s="138"/>
      <c r="B945" s="61"/>
      <c r="C945" s="61"/>
      <c r="D945" s="124"/>
      <c r="E945" s="61"/>
      <c r="F945" s="61"/>
      <c r="G945" s="61"/>
      <c r="H945" s="61"/>
      <c r="I945" s="61"/>
      <c r="J945" s="61"/>
      <c r="K945" s="61"/>
      <c r="L945" s="61"/>
      <c r="M945" s="124"/>
      <c r="N945" s="124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53"/>
      <c r="AT945" s="53"/>
    </row>
    <row r="946">
      <c r="A946" s="138"/>
      <c r="B946" s="61"/>
      <c r="C946" s="61"/>
      <c r="D946" s="124"/>
      <c r="E946" s="61"/>
      <c r="F946" s="61"/>
      <c r="G946" s="61"/>
      <c r="H946" s="61"/>
      <c r="I946" s="61"/>
      <c r="J946" s="61"/>
      <c r="K946" s="61"/>
      <c r="L946" s="61"/>
      <c r="M946" s="124"/>
      <c r="N946" s="124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53"/>
      <c r="AT946" s="53"/>
    </row>
    <row r="947">
      <c r="A947" s="138"/>
      <c r="B947" s="61"/>
      <c r="C947" s="61"/>
      <c r="D947" s="124"/>
      <c r="E947" s="61"/>
      <c r="F947" s="61"/>
      <c r="G947" s="61"/>
      <c r="H947" s="61"/>
      <c r="I947" s="61"/>
      <c r="J947" s="61"/>
      <c r="K947" s="61"/>
      <c r="L947" s="61"/>
      <c r="M947" s="124"/>
      <c r="N947" s="124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53"/>
      <c r="AT947" s="53"/>
    </row>
    <row r="948">
      <c r="A948" s="138"/>
      <c r="B948" s="61"/>
      <c r="C948" s="61"/>
      <c r="D948" s="124"/>
      <c r="E948" s="61"/>
      <c r="F948" s="61"/>
      <c r="G948" s="61"/>
      <c r="H948" s="61"/>
      <c r="I948" s="61"/>
      <c r="J948" s="61"/>
      <c r="K948" s="61"/>
      <c r="L948" s="61"/>
      <c r="M948" s="124"/>
      <c r="N948" s="124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53"/>
      <c r="AT948" s="53"/>
    </row>
    <row r="949">
      <c r="A949" s="138"/>
      <c r="B949" s="61"/>
      <c r="C949" s="61"/>
      <c r="D949" s="124"/>
      <c r="E949" s="61"/>
      <c r="F949" s="61"/>
      <c r="G949" s="61"/>
      <c r="H949" s="61"/>
      <c r="I949" s="61"/>
      <c r="J949" s="61"/>
      <c r="K949" s="61"/>
      <c r="L949" s="61"/>
      <c r="M949" s="124"/>
      <c r="N949" s="124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53"/>
      <c r="AT949" s="53"/>
    </row>
    <row r="950">
      <c r="A950" s="138"/>
      <c r="B950" s="61"/>
      <c r="C950" s="61"/>
      <c r="D950" s="124"/>
      <c r="E950" s="61"/>
      <c r="F950" s="61"/>
      <c r="G950" s="61"/>
      <c r="H950" s="61"/>
      <c r="I950" s="61"/>
      <c r="J950" s="61"/>
      <c r="K950" s="61"/>
      <c r="L950" s="61"/>
      <c r="M950" s="124"/>
      <c r="N950" s="124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53"/>
      <c r="AT950" s="53"/>
    </row>
    <row r="951">
      <c r="A951" s="138"/>
      <c r="B951" s="61"/>
      <c r="C951" s="61"/>
      <c r="D951" s="124"/>
      <c r="E951" s="61"/>
      <c r="F951" s="61"/>
      <c r="G951" s="61"/>
      <c r="H951" s="61"/>
      <c r="I951" s="61"/>
      <c r="J951" s="61"/>
      <c r="K951" s="61"/>
      <c r="L951" s="61"/>
      <c r="M951" s="124"/>
      <c r="N951" s="124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53"/>
      <c r="AT951" s="53"/>
    </row>
    <row r="952">
      <c r="A952" s="138"/>
      <c r="B952" s="61"/>
      <c r="C952" s="61"/>
      <c r="D952" s="124"/>
      <c r="E952" s="61"/>
      <c r="F952" s="61"/>
      <c r="G952" s="61"/>
      <c r="H952" s="61"/>
      <c r="I952" s="61"/>
      <c r="J952" s="61"/>
      <c r="K952" s="61"/>
      <c r="L952" s="61"/>
      <c r="M952" s="124"/>
      <c r="N952" s="124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53"/>
      <c r="AT952" s="53"/>
    </row>
    <row r="953">
      <c r="A953" s="138"/>
      <c r="B953" s="61"/>
      <c r="C953" s="61"/>
      <c r="D953" s="124"/>
      <c r="E953" s="61"/>
      <c r="F953" s="61"/>
      <c r="G953" s="61"/>
      <c r="H953" s="61"/>
      <c r="I953" s="61"/>
      <c r="J953" s="61"/>
      <c r="K953" s="61"/>
      <c r="L953" s="61"/>
      <c r="M953" s="124"/>
      <c r="N953" s="124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53"/>
      <c r="AT953" s="53"/>
    </row>
    <row r="954">
      <c r="A954" s="138"/>
      <c r="B954" s="61"/>
      <c r="C954" s="61"/>
      <c r="D954" s="124"/>
      <c r="E954" s="61"/>
      <c r="F954" s="61"/>
      <c r="G954" s="61"/>
      <c r="H954" s="61"/>
      <c r="I954" s="61"/>
      <c r="J954" s="61"/>
      <c r="K954" s="61"/>
      <c r="L954" s="61"/>
      <c r="M954" s="124"/>
      <c r="N954" s="124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53"/>
      <c r="AT954" s="53"/>
    </row>
    <row r="955">
      <c r="A955" s="138"/>
      <c r="B955" s="61"/>
      <c r="C955" s="61"/>
      <c r="D955" s="124"/>
      <c r="E955" s="61"/>
      <c r="F955" s="61"/>
      <c r="G955" s="61"/>
      <c r="H955" s="61"/>
      <c r="I955" s="61"/>
      <c r="J955" s="61"/>
      <c r="K955" s="61"/>
      <c r="L955" s="61"/>
      <c r="M955" s="124"/>
      <c r="N955" s="124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53"/>
      <c r="AT955" s="53"/>
    </row>
    <row r="956">
      <c r="A956" s="138"/>
      <c r="B956" s="61"/>
      <c r="C956" s="61"/>
      <c r="D956" s="124"/>
      <c r="E956" s="61"/>
      <c r="F956" s="61"/>
      <c r="G956" s="61"/>
      <c r="H956" s="61"/>
      <c r="I956" s="61"/>
      <c r="J956" s="61"/>
      <c r="K956" s="61"/>
      <c r="L956" s="61"/>
      <c r="M956" s="124"/>
      <c r="N956" s="124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53"/>
      <c r="AT956" s="53"/>
    </row>
    <row r="957">
      <c r="A957" s="138"/>
      <c r="B957" s="61"/>
      <c r="C957" s="61"/>
      <c r="D957" s="124"/>
      <c r="E957" s="61"/>
      <c r="F957" s="61"/>
      <c r="G957" s="61"/>
      <c r="H957" s="61"/>
      <c r="I957" s="61"/>
      <c r="J957" s="61"/>
      <c r="K957" s="61"/>
      <c r="L957" s="61"/>
      <c r="M957" s="124"/>
      <c r="N957" s="124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53"/>
      <c r="AT957" s="53"/>
    </row>
    <row r="958">
      <c r="A958" s="138"/>
      <c r="B958" s="61"/>
      <c r="C958" s="61"/>
      <c r="D958" s="124"/>
      <c r="E958" s="61"/>
      <c r="F958" s="61"/>
      <c r="G958" s="61"/>
      <c r="H958" s="61"/>
      <c r="I958" s="61"/>
      <c r="J958" s="61"/>
      <c r="K958" s="61"/>
      <c r="L958" s="61"/>
      <c r="M958" s="124"/>
      <c r="N958" s="124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53"/>
      <c r="AT958" s="53"/>
    </row>
    <row r="959">
      <c r="A959" s="138"/>
      <c r="B959" s="61"/>
      <c r="C959" s="61"/>
      <c r="D959" s="124"/>
      <c r="E959" s="61"/>
      <c r="F959" s="61"/>
      <c r="G959" s="61"/>
      <c r="H959" s="61"/>
      <c r="I959" s="61"/>
      <c r="J959" s="61"/>
      <c r="K959" s="61"/>
      <c r="L959" s="61"/>
      <c r="M959" s="124"/>
      <c r="N959" s="124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53"/>
      <c r="AT959" s="53"/>
    </row>
    <row r="960">
      <c r="A960" s="138"/>
      <c r="B960" s="61"/>
      <c r="C960" s="61"/>
      <c r="D960" s="124"/>
      <c r="E960" s="61"/>
      <c r="F960" s="61"/>
      <c r="G960" s="61"/>
      <c r="H960" s="61"/>
      <c r="I960" s="61"/>
      <c r="J960" s="61"/>
      <c r="K960" s="61"/>
      <c r="L960" s="61"/>
      <c r="M960" s="124"/>
      <c r="N960" s="124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53"/>
      <c r="AT960" s="53"/>
    </row>
    <row r="961">
      <c r="A961" s="138"/>
      <c r="B961" s="61"/>
      <c r="C961" s="61"/>
      <c r="D961" s="124"/>
      <c r="E961" s="61"/>
      <c r="F961" s="61"/>
      <c r="G961" s="61"/>
      <c r="H961" s="61"/>
      <c r="I961" s="61"/>
      <c r="J961" s="61"/>
      <c r="K961" s="61"/>
      <c r="L961" s="61"/>
      <c r="M961" s="124"/>
      <c r="N961" s="124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53"/>
      <c r="AT961" s="53"/>
    </row>
    <row r="962">
      <c r="A962" s="138"/>
      <c r="B962" s="61"/>
      <c r="C962" s="61"/>
      <c r="D962" s="124"/>
      <c r="E962" s="61"/>
      <c r="F962" s="61"/>
      <c r="G962" s="61"/>
      <c r="H962" s="61"/>
      <c r="I962" s="61"/>
      <c r="J962" s="61"/>
      <c r="K962" s="61"/>
      <c r="L962" s="61"/>
      <c r="M962" s="124"/>
      <c r="N962" s="124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53"/>
      <c r="AT962" s="53"/>
    </row>
    <row r="963">
      <c r="A963" s="138"/>
      <c r="B963" s="61"/>
      <c r="C963" s="61"/>
      <c r="D963" s="124"/>
      <c r="E963" s="61"/>
      <c r="F963" s="61"/>
      <c r="G963" s="61"/>
      <c r="H963" s="61"/>
      <c r="I963" s="61"/>
      <c r="J963" s="61"/>
      <c r="K963" s="61"/>
      <c r="L963" s="61"/>
      <c r="M963" s="124"/>
      <c r="N963" s="124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53"/>
      <c r="AT963" s="53"/>
    </row>
    <row r="964">
      <c r="A964" s="138"/>
      <c r="B964" s="61"/>
      <c r="C964" s="61"/>
      <c r="D964" s="124"/>
      <c r="E964" s="61"/>
      <c r="F964" s="61"/>
      <c r="G964" s="61"/>
      <c r="H964" s="61"/>
      <c r="I964" s="61"/>
      <c r="J964" s="61"/>
      <c r="K964" s="61"/>
      <c r="L964" s="61"/>
      <c r="M964" s="124"/>
      <c r="N964" s="124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53"/>
      <c r="AT964" s="53"/>
    </row>
    <row r="965">
      <c r="A965" s="138"/>
      <c r="B965" s="61"/>
      <c r="C965" s="61"/>
      <c r="D965" s="124"/>
      <c r="E965" s="61"/>
      <c r="F965" s="61"/>
      <c r="G965" s="61"/>
      <c r="H965" s="61"/>
      <c r="I965" s="61"/>
      <c r="J965" s="61"/>
      <c r="K965" s="61"/>
      <c r="L965" s="61"/>
      <c r="M965" s="124"/>
      <c r="N965" s="124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53"/>
      <c r="AT965" s="53"/>
    </row>
    <row r="966">
      <c r="A966" s="138"/>
      <c r="B966" s="61"/>
      <c r="C966" s="61"/>
      <c r="D966" s="124"/>
      <c r="E966" s="61"/>
      <c r="F966" s="61"/>
      <c r="G966" s="61"/>
      <c r="H966" s="61"/>
      <c r="I966" s="61"/>
      <c r="J966" s="61"/>
      <c r="K966" s="61"/>
      <c r="L966" s="61"/>
      <c r="M966" s="124"/>
      <c r="N966" s="124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53"/>
      <c r="AT966" s="53"/>
    </row>
    <row r="967">
      <c r="A967" s="138"/>
      <c r="B967" s="61"/>
      <c r="C967" s="61"/>
      <c r="D967" s="124"/>
      <c r="E967" s="61"/>
      <c r="F967" s="61"/>
      <c r="G967" s="61"/>
      <c r="H967" s="61"/>
      <c r="I967" s="61"/>
      <c r="J967" s="61"/>
      <c r="K967" s="61"/>
      <c r="L967" s="61"/>
      <c r="M967" s="124"/>
      <c r="N967" s="124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53"/>
      <c r="AT967" s="53"/>
    </row>
    <row r="968">
      <c r="A968" s="138"/>
      <c r="B968" s="61"/>
      <c r="C968" s="61"/>
      <c r="D968" s="124"/>
      <c r="E968" s="61"/>
      <c r="F968" s="61"/>
      <c r="G968" s="61"/>
      <c r="H968" s="61"/>
      <c r="I968" s="61"/>
      <c r="J968" s="61"/>
      <c r="K968" s="61"/>
      <c r="L968" s="61"/>
      <c r="M968" s="124"/>
      <c r="N968" s="124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53"/>
      <c r="AT968" s="53"/>
    </row>
    <row r="969">
      <c r="A969" s="138"/>
      <c r="B969" s="61"/>
      <c r="C969" s="61"/>
      <c r="D969" s="124"/>
      <c r="E969" s="61"/>
      <c r="F969" s="61"/>
      <c r="G969" s="61"/>
      <c r="H969" s="61"/>
      <c r="I969" s="61"/>
      <c r="J969" s="61"/>
      <c r="K969" s="61"/>
      <c r="L969" s="61"/>
      <c r="M969" s="124"/>
      <c r="N969" s="124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53"/>
      <c r="AT969" s="53"/>
    </row>
    <row r="970">
      <c r="A970" s="138"/>
      <c r="B970" s="61"/>
      <c r="C970" s="61"/>
      <c r="D970" s="124"/>
      <c r="E970" s="61"/>
      <c r="F970" s="61"/>
      <c r="G970" s="61"/>
      <c r="H970" s="61"/>
      <c r="I970" s="61"/>
      <c r="J970" s="61"/>
      <c r="K970" s="61"/>
      <c r="L970" s="61"/>
      <c r="M970" s="124"/>
      <c r="N970" s="124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53"/>
      <c r="AT970" s="53"/>
    </row>
    <row r="971">
      <c r="A971" s="138"/>
      <c r="B971" s="61"/>
      <c r="C971" s="61"/>
      <c r="D971" s="124"/>
      <c r="E971" s="61"/>
      <c r="F971" s="61"/>
      <c r="G971" s="61"/>
      <c r="H971" s="61"/>
      <c r="I971" s="61"/>
      <c r="J971" s="61"/>
      <c r="K971" s="61"/>
      <c r="L971" s="61"/>
      <c r="M971" s="124"/>
      <c r="N971" s="124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53"/>
      <c r="AT971" s="53"/>
    </row>
    <row r="972">
      <c r="A972" s="138"/>
      <c r="B972" s="61"/>
      <c r="C972" s="61"/>
      <c r="D972" s="124"/>
      <c r="E972" s="61"/>
      <c r="F972" s="61"/>
      <c r="G972" s="61"/>
      <c r="H972" s="61"/>
      <c r="I972" s="61"/>
      <c r="J972" s="61"/>
      <c r="K972" s="61"/>
      <c r="L972" s="61"/>
      <c r="M972" s="124"/>
      <c r="N972" s="124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53"/>
      <c r="AT972" s="53"/>
    </row>
    <row r="973">
      <c r="A973" s="138"/>
      <c r="B973" s="61"/>
      <c r="C973" s="61"/>
      <c r="D973" s="124"/>
      <c r="E973" s="61"/>
      <c r="F973" s="61"/>
      <c r="G973" s="61"/>
      <c r="H973" s="61"/>
      <c r="I973" s="61"/>
      <c r="J973" s="61"/>
      <c r="K973" s="61"/>
      <c r="L973" s="61"/>
      <c r="M973" s="124"/>
      <c r="N973" s="124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53"/>
      <c r="AT973" s="53"/>
    </row>
    <row r="974">
      <c r="A974" s="138"/>
      <c r="B974" s="61"/>
      <c r="C974" s="61"/>
      <c r="D974" s="124"/>
      <c r="E974" s="61"/>
      <c r="F974" s="61"/>
      <c r="G974" s="61"/>
      <c r="H974" s="61"/>
      <c r="I974" s="61"/>
      <c r="J974" s="61"/>
      <c r="K974" s="61"/>
      <c r="L974" s="61"/>
      <c r="M974" s="124"/>
      <c r="N974" s="124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53"/>
      <c r="AT974" s="53"/>
    </row>
    <row r="975">
      <c r="A975" s="138"/>
      <c r="B975" s="61"/>
      <c r="C975" s="61"/>
      <c r="D975" s="124"/>
      <c r="E975" s="61"/>
      <c r="F975" s="61"/>
      <c r="G975" s="61"/>
      <c r="H975" s="61"/>
      <c r="I975" s="61"/>
      <c r="J975" s="61"/>
      <c r="K975" s="61"/>
      <c r="L975" s="61"/>
      <c r="M975" s="124"/>
      <c r="N975" s="124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53"/>
      <c r="AT975" s="53"/>
    </row>
    <row r="976">
      <c r="A976" s="138"/>
      <c r="B976" s="61"/>
      <c r="C976" s="61"/>
      <c r="D976" s="124"/>
      <c r="E976" s="61"/>
      <c r="F976" s="61"/>
      <c r="G976" s="61"/>
      <c r="H976" s="61"/>
      <c r="I976" s="61"/>
      <c r="J976" s="61"/>
      <c r="K976" s="61"/>
      <c r="L976" s="61"/>
      <c r="M976" s="124"/>
      <c r="N976" s="124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53"/>
      <c r="AT976" s="53"/>
    </row>
    <row r="977">
      <c r="A977" s="138"/>
      <c r="B977" s="61"/>
      <c r="C977" s="61"/>
      <c r="D977" s="124"/>
      <c r="E977" s="61"/>
      <c r="F977" s="61"/>
      <c r="G977" s="61"/>
      <c r="H977" s="61"/>
      <c r="I977" s="61"/>
      <c r="J977" s="61"/>
      <c r="K977" s="61"/>
      <c r="L977" s="61"/>
      <c r="M977" s="124"/>
      <c r="N977" s="124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53"/>
      <c r="AT977" s="53"/>
    </row>
    <row r="978">
      <c r="A978" s="138"/>
      <c r="B978" s="61"/>
      <c r="C978" s="61"/>
      <c r="D978" s="124"/>
      <c r="E978" s="61"/>
      <c r="F978" s="61"/>
      <c r="G978" s="61"/>
      <c r="H978" s="61"/>
      <c r="I978" s="61"/>
      <c r="J978" s="61"/>
      <c r="K978" s="61"/>
      <c r="L978" s="61"/>
      <c r="M978" s="124"/>
      <c r="N978" s="124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53"/>
      <c r="AT978" s="53"/>
    </row>
    <row r="979">
      <c r="A979" s="138"/>
      <c r="B979" s="61"/>
      <c r="C979" s="61"/>
      <c r="D979" s="124"/>
      <c r="E979" s="61"/>
      <c r="F979" s="61"/>
      <c r="G979" s="61"/>
      <c r="H979" s="61"/>
      <c r="I979" s="61"/>
      <c r="J979" s="61"/>
      <c r="K979" s="61"/>
      <c r="L979" s="61"/>
      <c r="M979" s="124"/>
      <c r="N979" s="124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53"/>
      <c r="AT979" s="53"/>
    </row>
    <row r="980">
      <c r="A980" s="138"/>
      <c r="B980" s="61"/>
      <c r="C980" s="61"/>
      <c r="D980" s="124"/>
      <c r="E980" s="61"/>
      <c r="F980" s="61"/>
      <c r="G980" s="61"/>
      <c r="H980" s="61"/>
      <c r="I980" s="61"/>
      <c r="J980" s="61"/>
      <c r="K980" s="61"/>
      <c r="L980" s="61"/>
      <c r="M980" s="124"/>
      <c r="N980" s="124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53"/>
      <c r="AT980" s="53"/>
    </row>
    <row r="981">
      <c r="A981" s="138"/>
      <c r="B981" s="61"/>
      <c r="C981" s="61"/>
      <c r="D981" s="124"/>
      <c r="E981" s="61"/>
      <c r="F981" s="61"/>
      <c r="G981" s="61"/>
      <c r="H981" s="61"/>
      <c r="I981" s="61"/>
      <c r="J981" s="61"/>
      <c r="K981" s="61"/>
      <c r="L981" s="61"/>
      <c r="M981" s="124"/>
      <c r="N981" s="124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  <c r="AJ981" s="61"/>
      <c r="AK981" s="61"/>
      <c r="AL981" s="61"/>
      <c r="AM981" s="61"/>
      <c r="AN981" s="61"/>
      <c r="AO981" s="61"/>
      <c r="AP981" s="61"/>
      <c r="AQ981" s="61"/>
      <c r="AR981" s="61"/>
      <c r="AS981" s="53"/>
      <c r="AT981" s="53"/>
    </row>
    <row r="982">
      <c r="A982" s="138"/>
      <c r="B982" s="61"/>
      <c r="C982" s="61"/>
      <c r="D982" s="124"/>
      <c r="E982" s="61"/>
      <c r="F982" s="61"/>
      <c r="G982" s="61"/>
      <c r="H982" s="61"/>
      <c r="I982" s="61"/>
      <c r="J982" s="61"/>
      <c r="K982" s="61"/>
      <c r="L982" s="61"/>
      <c r="M982" s="124"/>
      <c r="N982" s="124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  <c r="AJ982" s="61"/>
      <c r="AK982" s="61"/>
      <c r="AL982" s="61"/>
      <c r="AM982" s="61"/>
      <c r="AN982" s="61"/>
      <c r="AO982" s="61"/>
      <c r="AP982" s="61"/>
      <c r="AQ982" s="61"/>
      <c r="AR982" s="61"/>
      <c r="AS982" s="53"/>
      <c r="AT982" s="53"/>
    </row>
    <row r="983">
      <c r="A983" s="138"/>
      <c r="B983" s="61"/>
      <c r="C983" s="61"/>
      <c r="D983" s="124"/>
      <c r="E983" s="61"/>
      <c r="F983" s="61"/>
      <c r="G983" s="61"/>
      <c r="H983" s="61"/>
      <c r="I983" s="61"/>
      <c r="J983" s="61"/>
      <c r="K983" s="61"/>
      <c r="L983" s="61"/>
      <c r="M983" s="124"/>
      <c r="N983" s="124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  <c r="AJ983" s="61"/>
      <c r="AK983" s="61"/>
      <c r="AL983" s="61"/>
      <c r="AM983" s="61"/>
      <c r="AN983" s="61"/>
      <c r="AO983" s="61"/>
      <c r="AP983" s="61"/>
      <c r="AQ983" s="61"/>
      <c r="AR983" s="61"/>
      <c r="AS983" s="53"/>
      <c r="AT983" s="53"/>
    </row>
    <row r="984">
      <c r="A984" s="138"/>
      <c r="B984" s="61"/>
      <c r="C984" s="61"/>
      <c r="D984" s="124"/>
      <c r="E984" s="61"/>
      <c r="F984" s="61"/>
      <c r="G984" s="61"/>
      <c r="H984" s="61"/>
      <c r="I984" s="61"/>
      <c r="J984" s="61"/>
      <c r="K984" s="61"/>
      <c r="L984" s="61"/>
      <c r="M984" s="124"/>
      <c r="N984" s="124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  <c r="AJ984" s="61"/>
      <c r="AK984" s="61"/>
      <c r="AL984" s="61"/>
      <c r="AM984" s="61"/>
      <c r="AN984" s="61"/>
      <c r="AO984" s="61"/>
      <c r="AP984" s="61"/>
      <c r="AQ984" s="61"/>
      <c r="AR984" s="61"/>
      <c r="AS984" s="53"/>
      <c r="AT984" s="53"/>
    </row>
    <row r="985">
      <c r="A985" s="138"/>
      <c r="B985" s="61"/>
      <c r="C985" s="61"/>
      <c r="D985" s="124"/>
      <c r="E985" s="61"/>
      <c r="F985" s="61"/>
      <c r="G985" s="61"/>
      <c r="H985" s="61"/>
      <c r="I985" s="61"/>
      <c r="J985" s="61"/>
      <c r="K985" s="61"/>
      <c r="L985" s="61"/>
      <c r="M985" s="124"/>
      <c r="N985" s="124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  <c r="AJ985" s="61"/>
      <c r="AK985" s="61"/>
      <c r="AL985" s="61"/>
      <c r="AM985" s="61"/>
      <c r="AN985" s="61"/>
      <c r="AO985" s="61"/>
      <c r="AP985" s="61"/>
      <c r="AQ985" s="61"/>
      <c r="AR985" s="61"/>
      <c r="AS985" s="53"/>
      <c r="AT985" s="53"/>
    </row>
    <row r="986">
      <c r="A986" s="138"/>
      <c r="B986" s="61"/>
      <c r="C986" s="61"/>
      <c r="D986" s="124"/>
      <c r="E986" s="61"/>
      <c r="F986" s="61"/>
      <c r="G986" s="61"/>
      <c r="H986" s="61"/>
      <c r="I986" s="61"/>
      <c r="J986" s="61"/>
      <c r="K986" s="61"/>
      <c r="L986" s="61"/>
      <c r="M986" s="124"/>
      <c r="N986" s="124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  <c r="AJ986" s="61"/>
      <c r="AK986" s="61"/>
      <c r="AL986" s="61"/>
      <c r="AM986" s="61"/>
      <c r="AN986" s="61"/>
      <c r="AO986" s="61"/>
      <c r="AP986" s="61"/>
      <c r="AQ986" s="61"/>
      <c r="AR986" s="61"/>
      <c r="AS986" s="53"/>
      <c r="AT986" s="53"/>
    </row>
    <row r="987">
      <c r="A987" s="138"/>
      <c r="B987" s="61"/>
      <c r="C987" s="61"/>
      <c r="D987" s="124"/>
      <c r="E987" s="61"/>
      <c r="F987" s="61"/>
      <c r="G987" s="61"/>
      <c r="H987" s="61"/>
      <c r="I987" s="61"/>
      <c r="J987" s="61"/>
      <c r="K987" s="61"/>
      <c r="L987" s="61"/>
      <c r="M987" s="124"/>
      <c r="N987" s="124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  <c r="AJ987" s="61"/>
      <c r="AK987" s="61"/>
      <c r="AL987" s="61"/>
      <c r="AM987" s="61"/>
      <c r="AN987" s="61"/>
      <c r="AO987" s="61"/>
      <c r="AP987" s="61"/>
      <c r="AQ987" s="61"/>
      <c r="AR987" s="61"/>
      <c r="AS987" s="53"/>
      <c r="AT987" s="53"/>
    </row>
    <row r="988">
      <c r="A988" s="138"/>
      <c r="B988" s="61"/>
      <c r="C988" s="61"/>
      <c r="D988" s="124"/>
      <c r="E988" s="61"/>
      <c r="F988" s="61"/>
      <c r="G988" s="61"/>
      <c r="H988" s="61"/>
      <c r="I988" s="61"/>
      <c r="J988" s="61"/>
      <c r="K988" s="61"/>
      <c r="L988" s="61"/>
      <c r="M988" s="124"/>
      <c r="N988" s="124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  <c r="AJ988" s="61"/>
      <c r="AK988" s="61"/>
      <c r="AL988" s="61"/>
      <c r="AM988" s="61"/>
      <c r="AN988" s="61"/>
      <c r="AO988" s="61"/>
      <c r="AP988" s="61"/>
      <c r="AQ988" s="61"/>
      <c r="AR988" s="61"/>
      <c r="AS988" s="53"/>
      <c r="AT988" s="53"/>
    </row>
    <row r="989">
      <c r="A989" s="138"/>
      <c r="B989" s="61"/>
      <c r="C989" s="61"/>
      <c r="D989" s="124"/>
      <c r="E989" s="61"/>
      <c r="F989" s="61"/>
      <c r="G989" s="61"/>
      <c r="H989" s="61"/>
      <c r="I989" s="61"/>
      <c r="J989" s="61"/>
      <c r="K989" s="61"/>
      <c r="L989" s="61"/>
      <c r="M989" s="124"/>
      <c r="N989" s="124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  <c r="AJ989" s="61"/>
      <c r="AK989" s="61"/>
      <c r="AL989" s="61"/>
      <c r="AM989" s="61"/>
      <c r="AN989" s="61"/>
      <c r="AO989" s="61"/>
      <c r="AP989" s="61"/>
      <c r="AQ989" s="61"/>
      <c r="AR989" s="61"/>
      <c r="AS989" s="53"/>
      <c r="AT989" s="53"/>
    </row>
    <row r="990">
      <c r="A990" s="138"/>
      <c r="B990" s="61"/>
      <c r="C990" s="61"/>
      <c r="D990" s="124"/>
      <c r="E990" s="61"/>
      <c r="F990" s="61"/>
      <c r="G990" s="61"/>
      <c r="H990" s="61"/>
      <c r="I990" s="61"/>
      <c r="J990" s="61"/>
      <c r="K990" s="61"/>
      <c r="L990" s="61"/>
      <c r="M990" s="124"/>
      <c r="N990" s="124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  <c r="AJ990" s="61"/>
      <c r="AK990" s="61"/>
      <c r="AL990" s="61"/>
      <c r="AM990" s="61"/>
      <c r="AN990" s="61"/>
      <c r="AO990" s="61"/>
      <c r="AP990" s="61"/>
      <c r="AQ990" s="61"/>
      <c r="AR990" s="61"/>
      <c r="AS990" s="53"/>
      <c r="AT990" s="53"/>
    </row>
    <row r="991">
      <c r="A991" s="138"/>
      <c r="B991" s="61"/>
      <c r="C991" s="61"/>
      <c r="D991" s="124"/>
      <c r="E991" s="61"/>
      <c r="F991" s="61"/>
      <c r="G991" s="61"/>
      <c r="H991" s="61"/>
      <c r="I991" s="61"/>
      <c r="J991" s="61"/>
      <c r="K991" s="61"/>
      <c r="L991" s="61"/>
      <c r="M991" s="124"/>
      <c r="N991" s="124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  <c r="AJ991" s="61"/>
      <c r="AK991" s="61"/>
      <c r="AL991" s="61"/>
      <c r="AM991" s="61"/>
      <c r="AN991" s="61"/>
      <c r="AO991" s="61"/>
      <c r="AP991" s="61"/>
      <c r="AQ991" s="61"/>
      <c r="AR991" s="61"/>
      <c r="AS991" s="53"/>
      <c r="AT991" s="53"/>
    </row>
    <row r="992">
      <c r="A992" s="138"/>
      <c r="B992" s="61"/>
      <c r="C992" s="61"/>
      <c r="D992" s="124"/>
      <c r="E992" s="61"/>
      <c r="F992" s="61"/>
      <c r="G992" s="61"/>
      <c r="H992" s="61"/>
      <c r="I992" s="61"/>
      <c r="J992" s="61"/>
      <c r="K992" s="61"/>
      <c r="L992" s="61"/>
      <c r="M992" s="124"/>
      <c r="N992" s="124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  <c r="AJ992" s="61"/>
      <c r="AK992" s="61"/>
      <c r="AL992" s="61"/>
      <c r="AM992" s="61"/>
      <c r="AN992" s="61"/>
      <c r="AO992" s="61"/>
      <c r="AP992" s="61"/>
      <c r="AQ992" s="61"/>
      <c r="AR992" s="61"/>
      <c r="AS992" s="53"/>
      <c r="AT992" s="53"/>
    </row>
    <row r="993">
      <c r="A993" s="138"/>
      <c r="B993" s="61"/>
      <c r="C993" s="61"/>
      <c r="D993" s="124"/>
      <c r="E993" s="61"/>
      <c r="F993" s="61"/>
      <c r="G993" s="61"/>
      <c r="H993" s="61"/>
      <c r="I993" s="61"/>
      <c r="J993" s="61"/>
      <c r="K993" s="61"/>
      <c r="L993" s="61"/>
      <c r="M993" s="124"/>
      <c r="N993" s="124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  <c r="AJ993" s="61"/>
      <c r="AK993" s="61"/>
      <c r="AL993" s="61"/>
      <c r="AM993" s="61"/>
      <c r="AN993" s="61"/>
      <c r="AO993" s="61"/>
      <c r="AP993" s="61"/>
      <c r="AQ993" s="61"/>
      <c r="AR993" s="61"/>
      <c r="AS993" s="53"/>
      <c r="AT993" s="53"/>
    </row>
    <row r="994">
      <c r="A994" s="138"/>
      <c r="B994" s="61"/>
      <c r="C994" s="61"/>
      <c r="D994" s="124"/>
      <c r="E994" s="61"/>
      <c r="F994" s="61"/>
      <c r="G994" s="61"/>
      <c r="H994" s="61"/>
      <c r="I994" s="61"/>
      <c r="J994" s="61"/>
      <c r="K994" s="61"/>
      <c r="L994" s="61"/>
      <c r="M994" s="124"/>
      <c r="N994" s="124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  <c r="AJ994" s="61"/>
      <c r="AK994" s="61"/>
      <c r="AL994" s="61"/>
      <c r="AM994" s="61"/>
      <c r="AN994" s="61"/>
      <c r="AO994" s="61"/>
      <c r="AP994" s="61"/>
      <c r="AQ994" s="61"/>
      <c r="AR994" s="61"/>
      <c r="AS994" s="53"/>
      <c r="AT994" s="53"/>
    </row>
    <row r="995">
      <c r="A995" s="138"/>
      <c r="B995" s="61"/>
      <c r="C995" s="61"/>
      <c r="D995" s="124"/>
      <c r="E995" s="61"/>
      <c r="F995" s="61"/>
      <c r="G995" s="61"/>
      <c r="H995" s="61"/>
      <c r="I995" s="61"/>
      <c r="J995" s="61"/>
      <c r="K995" s="61"/>
      <c r="L995" s="61"/>
      <c r="M995" s="124"/>
      <c r="N995" s="124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  <c r="AJ995" s="61"/>
      <c r="AK995" s="61"/>
      <c r="AL995" s="61"/>
      <c r="AM995" s="61"/>
      <c r="AN995" s="61"/>
      <c r="AO995" s="61"/>
      <c r="AP995" s="61"/>
      <c r="AQ995" s="61"/>
      <c r="AR995" s="61"/>
      <c r="AS995" s="53"/>
      <c r="AT995" s="53"/>
    </row>
    <row r="996">
      <c r="A996" s="138"/>
      <c r="B996" s="61"/>
      <c r="C996" s="61"/>
      <c r="D996" s="124"/>
      <c r="E996" s="61"/>
      <c r="F996" s="61"/>
      <c r="G996" s="61"/>
      <c r="H996" s="61"/>
      <c r="I996" s="61"/>
      <c r="J996" s="61"/>
      <c r="K996" s="61"/>
      <c r="L996" s="61"/>
      <c r="M996" s="124"/>
      <c r="N996" s="124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  <c r="AJ996" s="61"/>
      <c r="AK996" s="61"/>
      <c r="AL996" s="61"/>
      <c r="AM996" s="61"/>
      <c r="AN996" s="61"/>
      <c r="AO996" s="61"/>
      <c r="AP996" s="61"/>
      <c r="AQ996" s="61"/>
      <c r="AR996" s="61"/>
      <c r="AS996" s="53"/>
      <c r="AT996" s="53"/>
    </row>
    <row r="997">
      <c r="A997" s="138"/>
      <c r="B997" s="61"/>
      <c r="C997" s="61"/>
      <c r="D997" s="124"/>
      <c r="E997" s="61"/>
      <c r="F997" s="61"/>
      <c r="G997" s="61"/>
      <c r="H997" s="61"/>
      <c r="I997" s="61"/>
      <c r="J997" s="61"/>
      <c r="K997" s="61"/>
      <c r="L997" s="61"/>
      <c r="M997" s="124"/>
      <c r="N997" s="124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  <c r="AJ997" s="61"/>
      <c r="AK997" s="61"/>
      <c r="AL997" s="61"/>
      <c r="AM997" s="61"/>
      <c r="AN997" s="61"/>
      <c r="AO997" s="61"/>
      <c r="AP997" s="61"/>
      <c r="AQ997" s="61"/>
      <c r="AR997" s="61"/>
      <c r="AS997" s="53"/>
      <c r="AT997" s="53"/>
    </row>
    <row r="998">
      <c r="A998" s="138"/>
      <c r="B998" s="61"/>
      <c r="C998" s="61"/>
      <c r="D998" s="124"/>
      <c r="E998" s="61"/>
      <c r="F998" s="61"/>
      <c r="G998" s="61"/>
      <c r="H998" s="61"/>
      <c r="I998" s="61"/>
      <c r="J998" s="61"/>
      <c r="K998" s="61"/>
      <c r="L998" s="61"/>
      <c r="M998" s="124"/>
      <c r="N998" s="124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  <c r="AJ998" s="61"/>
      <c r="AK998" s="61"/>
      <c r="AL998" s="61"/>
      <c r="AM998" s="61"/>
      <c r="AN998" s="61"/>
      <c r="AO998" s="61"/>
      <c r="AP998" s="61"/>
      <c r="AQ998" s="61"/>
      <c r="AR998" s="61"/>
      <c r="AS998" s="53"/>
      <c r="AT998" s="53"/>
    </row>
    <row r="999">
      <c r="A999" s="138"/>
      <c r="B999" s="61"/>
      <c r="C999" s="61"/>
      <c r="D999" s="124"/>
      <c r="E999" s="61"/>
      <c r="F999" s="61"/>
      <c r="G999" s="61"/>
      <c r="H999" s="61"/>
      <c r="I999" s="61"/>
      <c r="J999" s="61"/>
      <c r="K999" s="61"/>
      <c r="L999" s="61"/>
      <c r="M999" s="124"/>
      <c r="N999" s="124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  <c r="AJ999" s="61"/>
      <c r="AK999" s="61"/>
      <c r="AL999" s="61"/>
      <c r="AM999" s="61"/>
      <c r="AN999" s="61"/>
      <c r="AO999" s="61"/>
      <c r="AP999" s="61"/>
      <c r="AQ999" s="61"/>
      <c r="AR999" s="61"/>
      <c r="AS999" s="53"/>
      <c r="AT999" s="53"/>
    </row>
    <row r="1000">
      <c r="A1000" s="138"/>
      <c r="B1000" s="61"/>
      <c r="C1000" s="61"/>
      <c r="D1000" s="124"/>
      <c r="E1000" s="61"/>
      <c r="F1000" s="61"/>
      <c r="G1000" s="61"/>
      <c r="H1000" s="61"/>
      <c r="I1000" s="61"/>
      <c r="J1000" s="61"/>
      <c r="K1000" s="61"/>
      <c r="L1000" s="61"/>
      <c r="M1000" s="124"/>
      <c r="N1000" s="124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  <c r="AJ1000" s="61"/>
      <c r="AK1000" s="61"/>
      <c r="AL1000" s="61"/>
      <c r="AM1000" s="61"/>
      <c r="AN1000" s="61"/>
      <c r="AO1000" s="61"/>
      <c r="AP1000" s="61"/>
      <c r="AQ1000" s="61"/>
      <c r="AR1000" s="61"/>
      <c r="AS1000" s="53"/>
      <c r="AT1000" s="53"/>
    </row>
    <row r="1001">
      <c r="A1001" s="138"/>
      <c r="B1001" s="61"/>
      <c r="C1001" s="61"/>
      <c r="D1001" s="124"/>
      <c r="E1001" s="61"/>
      <c r="F1001" s="61"/>
      <c r="G1001" s="61"/>
      <c r="H1001" s="61"/>
      <c r="I1001" s="61"/>
      <c r="J1001" s="61"/>
      <c r="K1001" s="61"/>
      <c r="L1001" s="61"/>
      <c r="M1001" s="124"/>
      <c r="N1001" s="124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  <c r="AJ1001" s="61"/>
      <c r="AK1001" s="61"/>
      <c r="AL1001" s="61"/>
      <c r="AM1001" s="61"/>
      <c r="AN1001" s="61"/>
      <c r="AO1001" s="61"/>
      <c r="AP1001" s="61"/>
      <c r="AQ1001" s="61"/>
      <c r="AR1001" s="61"/>
      <c r="AS1001" s="53"/>
      <c r="AT1001" s="53"/>
    </row>
    <row r="1002">
      <c r="A1002" s="138"/>
      <c r="B1002" s="61"/>
      <c r="C1002" s="61"/>
      <c r="D1002" s="124"/>
      <c r="E1002" s="61"/>
      <c r="F1002" s="61"/>
      <c r="G1002" s="61"/>
      <c r="H1002" s="61"/>
      <c r="I1002" s="61"/>
      <c r="J1002" s="61"/>
      <c r="K1002" s="61"/>
      <c r="L1002" s="61"/>
      <c r="M1002" s="124"/>
      <c r="N1002" s="124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  <c r="AJ1002" s="61"/>
      <c r="AK1002" s="61"/>
      <c r="AL1002" s="61"/>
      <c r="AM1002" s="61"/>
      <c r="AN1002" s="61"/>
      <c r="AO1002" s="61"/>
      <c r="AP1002" s="61"/>
      <c r="AQ1002" s="61"/>
      <c r="AR1002" s="61"/>
      <c r="AS1002" s="53"/>
      <c r="AT1002" s="53"/>
    </row>
    <row r="1003">
      <c r="A1003" s="138"/>
      <c r="B1003" s="61"/>
      <c r="C1003" s="61"/>
      <c r="D1003" s="124"/>
      <c r="E1003" s="61"/>
      <c r="F1003" s="61"/>
      <c r="G1003" s="61"/>
      <c r="H1003" s="61"/>
      <c r="I1003" s="61"/>
      <c r="J1003" s="61"/>
      <c r="K1003" s="61"/>
      <c r="L1003" s="61"/>
      <c r="M1003" s="124"/>
      <c r="N1003" s="124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  <c r="AJ1003" s="61"/>
      <c r="AK1003" s="61"/>
      <c r="AL1003" s="61"/>
      <c r="AM1003" s="61"/>
      <c r="AN1003" s="61"/>
      <c r="AO1003" s="61"/>
      <c r="AP1003" s="61"/>
      <c r="AQ1003" s="61"/>
      <c r="AR1003" s="61"/>
      <c r="AS1003" s="53"/>
      <c r="AT1003" s="53"/>
    </row>
    <row r="1004">
      <c r="A1004" s="138"/>
      <c r="B1004" s="61"/>
      <c r="C1004" s="61"/>
      <c r="D1004" s="124"/>
      <c r="E1004" s="61"/>
      <c r="F1004" s="61"/>
      <c r="G1004" s="61"/>
      <c r="H1004" s="61"/>
      <c r="I1004" s="61"/>
      <c r="J1004" s="61"/>
      <c r="K1004" s="61"/>
      <c r="L1004" s="61"/>
      <c r="M1004" s="124"/>
      <c r="N1004" s="124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  <c r="AJ1004" s="61"/>
      <c r="AK1004" s="61"/>
      <c r="AL1004" s="61"/>
      <c r="AM1004" s="61"/>
      <c r="AN1004" s="61"/>
      <c r="AO1004" s="61"/>
      <c r="AP1004" s="61"/>
      <c r="AQ1004" s="61"/>
      <c r="AR1004" s="61"/>
      <c r="AS1004" s="53"/>
      <c r="AT1004" s="53"/>
    </row>
    <row r="1005">
      <c r="A1005" s="138"/>
      <c r="B1005" s="61"/>
      <c r="C1005" s="61"/>
      <c r="D1005" s="124"/>
      <c r="E1005" s="61"/>
      <c r="F1005" s="61"/>
      <c r="G1005" s="61"/>
      <c r="H1005" s="61"/>
      <c r="I1005" s="61"/>
      <c r="J1005" s="61"/>
      <c r="K1005" s="61"/>
      <c r="L1005" s="61"/>
      <c r="M1005" s="124"/>
      <c r="N1005" s="124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  <c r="AJ1005" s="61"/>
      <c r="AK1005" s="61"/>
      <c r="AL1005" s="61"/>
      <c r="AM1005" s="61"/>
      <c r="AN1005" s="61"/>
      <c r="AO1005" s="61"/>
      <c r="AP1005" s="61"/>
      <c r="AQ1005" s="61"/>
      <c r="AR1005" s="61"/>
      <c r="AS1005" s="53"/>
      <c r="AT1005" s="53"/>
    </row>
    <row r="1006">
      <c r="A1006" s="138"/>
      <c r="B1006" s="61"/>
      <c r="C1006" s="61"/>
      <c r="D1006" s="124"/>
      <c r="E1006" s="61"/>
      <c r="F1006" s="61"/>
      <c r="G1006" s="61"/>
      <c r="H1006" s="61"/>
      <c r="I1006" s="61"/>
      <c r="J1006" s="61"/>
      <c r="K1006" s="61"/>
      <c r="L1006" s="61"/>
      <c r="M1006" s="124"/>
      <c r="N1006" s="124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  <c r="AJ1006" s="61"/>
      <c r="AK1006" s="61"/>
      <c r="AL1006" s="61"/>
      <c r="AM1006" s="61"/>
      <c r="AN1006" s="61"/>
      <c r="AO1006" s="61"/>
      <c r="AP1006" s="61"/>
      <c r="AQ1006" s="61"/>
      <c r="AR1006" s="61"/>
      <c r="AS1006" s="53"/>
      <c r="AT1006" s="53"/>
    </row>
    <row r="1007">
      <c r="A1007" s="138"/>
      <c r="B1007" s="61"/>
      <c r="C1007" s="61"/>
      <c r="D1007" s="124"/>
      <c r="E1007" s="61"/>
      <c r="F1007" s="61"/>
      <c r="G1007" s="61"/>
      <c r="H1007" s="61"/>
      <c r="I1007" s="61"/>
      <c r="J1007" s="61"/>
      <c r="K1007" s="61"/>
      <c r="L1007" s="61"/>
      <c r="M1007" s="124"/>
      <c r="N1007" s="124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  <c r="AJ1007" s="61"/>
      <c r="AK1007" s="61"/>
      <c r="AL1007" s="61"/>
      <c r="AM1007" s="61"/>
      <c r="AN1007" s="61"/>
      <c r="AO1007" s="61"/>
      <c r="AP1007" s="61"/>
      <c r="AQ1007" s="61"/>
      <c r="AR1007" s="61"/>
      <c r="AS1007" s="53"/>
      <c r="AT1007" s="53"/>
    </row>
  </sheetData>
  <autoFilter ref="$A$1:$AR$54">
    <sortState ref="A1:AR54">
      <sortCondition ref="A1:A54"/>
      <sortCondition ref="AA1:AA54"/>
      <sortCondition ref="V1:V54"/>
      <sortCondition ref="Q1:Q54"/>
      <sortCondition ref="C1:C54"/>
      <sortCondition ref="E1:E54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7.71"/>
    <col customWidth="1" min="2" max="2" width="14.43"/>
    <col customWidth="1" min="3" max="3" width="14.0"/>
    <col customWidth="1" min="4" max="4" width="7.71"/>
    <col customWidth="1" min="5" max="5" width="12.29"/>
    <col customWidth="1" min="6" max="6" width="14.0"/>
    <col customWidth="1" min="7" max="7" width="21.14"/>
    <col customWidth="1" min="8" max="8" width="22.57"/>
    <col customWidth="1" min="9" max="9" width="6.0"/>
    <col customWidth="1" min="10" max="10" width="5.86"/>
    <col customWidth="1" min="11" max="12" width="11.43"/>
    <col customWidth="1" min="13" max="13" width="21.86"/>
    <col customWidth="1" min="14" max="17" width="11.43"/>
    <col customWidth="1" min="18" max="18" width="14.43"/>
    <col customWidth="1" min="19" max="38" width="11.43"/>
    <col customWidth="1" min="39" max="39" width="21.43"/>
    <col customWidth="1" min="40" max="44" width="11.43"/>
    <col customWidth="1" min="45" max="46" width="17.29"/>
  </cols>
  <sheetData>
    <row r="1" ht="12.75" customHeight="1">
      <c r="A1" s="139" t="s">
        <v>490</v>
      </c>
      <c r="B1" s="139" t="s">
        <v>0</v>
      </c>
      <c r="C1" s="139" t="s">
        <v>1</v>
      </c>
      <c r="D1" s="139" t="s">
        <v>2</v>
      </c>
      <c r="E1" s="139" t="s">
        <v>491</v>
      </c>
      <c r="F1" s="139" t="s">
        <v>6</v>
      </c>
      <c r="G1" s="139" t="s">
        <v>7</v>
      </c>
      <c r="H1" s="139" t="s">
        <v>8</v>
      </c>
      <c r="I1" s="139" t="s">
        <v>9</v>
      </c>
      <c r="J1" s="139" t="s">
        <v>10</v>
      </c>
      <c r="K1" s="139" t="s">
        <v>11</v>
      </c>
      <c r="L1" s="139" t="s">
        <v>12</v>
      </c>
      <c r="M1" s="139" t="s">
        <v>13</v>
      </c>
      <c r="N1" s="140" t="s">
        <v>14</v>
      </c>
      <c r="O1" s="139" t="s">
        <v>15</v>
      </c>
      <c r="P1" s="139" t="s">
        <v>492</v>
      </c>
      <c r="Q1" s="139" t="s">
        <v>493</v>
      </c>
      <c r="R1" s="141" t="s">
        <v>494</v>
      </c>
      <c r="S1" s="142" t="s">
        <v>18</v>
      </c>
      <c r="T1" s="143" t="s">
        <v>19</v>
      </c>
      <c r="U1" s="143" t="s">
        <v>20</v>
      </c>
      <c r="V1" s="143" t="s">
        <v>21</v>
      </c>
      <c r="W1" s="142" t="s">
        <v>22</v>
      </c>
      <c r="X1" s="144" t="s">
        <v>23</v>
      </c>
      <c r="Y1" s="145" t="s">
        <v>24</v>
      </c>
      <c r="Z1" s="145" t="s">
        <v>25</v>
      </c>
      <c r="AA1" s="145" t="s">
        <v>26</v>
      </c>
      <c r="AB1" s="144" t="s">
        <v>27</v>
      </c>
      <c r="AC1" s="146" t="s">
        <v>28</v>
      </c>
      <c r="AD1" s="147" t="s">
        <v>29</v>
      </c>
      <c r="AE1" s="147" t="s">
        <v>30</v>
      </c>
      <c r="AF1" s="147" t="s">
        <v>31</v>
      </c>
      <c r="AG1" s="146" t="s">
        <v>32</v>
      </c>
      <c r="AH1" s="148" t="s">
        <v>33</v>
      </c>
      <c r="AI1" s="149" t="s">
        <v>34</v>
      </c>
      <c r="AJ1" s="149" t="s">
        <v>35</v>
      </c>
      <c r="AK1" s="149" t="s">
        <v>36</v>
      </c>
      <c r="AL1" s="148" t="s">
        <v>37</v>
      </c>
      <c r="AM1" s="150" t="s">
        <v>495</v>
      </c>
      <c r="AN1" s="151"/>
      <c r="AO1" s="151"/>
      <c r="AP1" s="151"/>
      <c r="AQ1" s="151"/>
      <c r="AR1" s="151"/>
    </row>
    <row r="2" ht="25.5" customHeight="1">
      <c r="A2" s="152" t="s">
        <v>496</v>
      </c>
      <c r="B2" s="153" t="s">
        <v>308</v>
      </c>
      <c r="C2" s="153" t="s">
        <v>60</v>
      </c>
      <c r="D2" s="154">
        <v>2006.0</v>
      </c>
      <c r="E2" s="155">
        <v>39918.0</v>
      </c>
      <c r="F2" s="156" t="s">
        <v>63</v>
      </c>
      <c r="G2" s="153" t="s">
        <v>497</v>
      </c>
      <c r="H2" s="153" t="s">
        <v>177</v>
      </c>
      <c r="I2" s="153" t="s">
        <v>51</v>
      </c>
      <c r="J2" s="153">
        <v>30092.0</v>
      </c>
      <c r="K2" s="153" t="s">
        <v>498</v>
      </c>
      <c r="L2" s="154"/>
      <c r="M2" s="157" t="str">
        <f>HYPERLINK("mailto:juliecm22@hotmail.com","juliecm22@hotmail.com")</f>
        <v>juliecm22@hotmail.com</v>
      </c>
      <c r="N2" s="158">
        <v>22.0</v>
      </c>
      <c r="O2" s="153" t="s">
        <v>141</v>
      </c>
      <c r="P2" s="153"/>
      <c r="Q2" s="153"/>
      <c r="R2" s="156"/>
      <c r="S2" s="159" t="s">
        <v>413</v>
      </c>
      <c r="T2" s="160">
        <v>14.0</v>
      </c>
      <c r="U2" s="160" t="s">
        <v>103</v>
      </c>
      <c r="V2" s="160">
        <v>2005.0</v>
      </c>
      <c r="W2" s="159"/>
      <c r="X2" s="161" t="s">
        <v>268</v>
      </c>
      <c r="Y2" s="161">
        <v>28.0</v>
      </c>
      <c r="Z2" s="161" t="s">
        <v>164</v>
      </c>
      <c r="AA2" s="161">
        <v>2007.0</v>
      </c>
      <c r="AB2" s="161"/>
      <c r="AC2" s="159"/>
      <c r="AD2" s="159"/>
      <c r="AE2" s="159"/>
      <c r="AF2" s="159"/>
      <c r="AG2" s="159"/>
      <c r="AH2" s="161"/>
      <c r="AI2" s="161"/>
      <c r="AJ2" s="161"/>
      <c r="AK2" s="161"/>
      <c r="AL2" s="161"/>
      <c r="AM2" s="52"/>
      <c r="AN2" s="151"/>
      <c r="AO2" s="151"/>
      <c r="AP2" s="151"/>
      <c r="AQ2" s="151"/>
      <c r="AR2" s="151"/>
    </row>
    <row r="3" ht="12.75" customHeight="1">
      <c r="A3" s="102" t="s">
        <v>499</v>
      </c>
      <c r="B3" s="45" t="s">
        <v>301</v>
      </c>
      <c r="C3" s="45" t="s">
        <v>45</v>
      </c>
      <c r="D3" s="103">
        <v>2004.0</v>
      </c>
      <c r="E3" s="103"/>
      <c r="F3" s="104" t="s">
        <v>63</v>
      </c>
      <c r="G3" s="45" t="s">
        <v>500</v>
      </c>
      <c r="H3" s="45" t="s">
        <v>177</v>
      </c>
      <c r="I3" s="45" t="s">
        <v>51</v>
      </c>
      <c r="J3" s="45">
        <v>30092.0</v>
      </c>
      <c r="K3" s="45" t="s">
        <v>501</v>
      </c>
      <c r="L3" s="162"/>
      <c r="M3" s="45" t="s">
        <v>502</v>
      </c>
      <c r="N3" s="106">
        <v>19.0</v>
      </c>
      <c r="O3" s="45" t="s">
        <v>164</v>
      </c>
      <c r="P3" s="45"/>
      <c r="Q3" s="109"/>
      <c r="R3" s="163"/>
      <c r="S3" s="49" t="s">
        <v>503</v>
      </c>
      <c r="T3" s="107">
        <v>6.0</v>
      </c>
      <c r="U3" s="107" t="s">
        <v>103</v>
      </c>
      <c r="V3" s="107">
        <v>2002.0</v>
      </c>
      <c r="W3" s="49"/>
      <c r="X3" s="164" t="s">
        <v>504</v>
      </c>
      <c r="Y3" s="165">
        <v>6.0</v>
      </c>
      <c r="Z3" s="165" t="s">
        <v>103</v>
      </c>
      <c r="AA3" s="165">
        <v>2002.0</v>
      </c>
      <c r="AB3" s="51"/>
      <c r="AC3" s="49"/>
      <c r="AD3" s="49"/>
      <c r="AE3" s="49"/>
      <c r="AF3" s="49"/>
      <c r="AG3" s="49"/>
      <c r="AH3" s="51"/>
      <c r="AI3" s="51"/>
      <c r="AJ3" s="51"/>
      <c r="AK3" s="51"/>
      <c r="AL3" s="51"/>
      <c r="AM3" s="166" t="s">
        <v>505</v>
      </c>
      <c r="AN3" s="151"/>
      <c r="AO3" s="151"/>
      <c r="AP3" s="151"/>
      <c r="AQ3" s="151"/>
      <c r="AR3" s="151"/>
    </row>
    <row r="4" ht="18.0" customHeight="1">
      <c r="A4" s="102" t="s">
        <v>506</v>
      </c>
      <c r="B4" s="45" t="s">
        <v>507</v>
      </c>
      <c r="C4" s="45" t="s">
        <v>45</v>
      </c>
      <c r="D4" s="103">
        <v>2008.0</v>
      </c>
      <c r="E4" s="89">
        <v>40023.0</v>
      </c>
      <c r="F4" s="104" t="s">
        <v>508</v>
      </c>
      <c r="G4" s="45" t="s">
        <v>509</v>
      </c>
      <c r="H4" s="45" t="s">
        <v>150</v>
      </c>
      <c r="I4" s="45" t="s">
        <v>51</v>
      </c>
      <c r="J4" s="45">
        <v>30096.0</v>
      </c>
      <c r="K4" s="45"/>
      <c r="L4" s="103" t="s">
        <v>510</v>
      </c>
      <c r="M4" s="93" t="str">
        <f>HYPERLINK("mailto:atlantaharpist@mac.com","atlantaharpist@mac.com")</f>
        <v>atlantaharpist@mac.com</v>
      </c>
      <c r="N4" s="106">
        <v>27.0</v>
      </c>
      <c r="O4" s="45" t="s">
        <v>54</v>
      </c>
      <c r="P4" s="45"/>
      <c r="Q4" s="45" t="s">
        <v>511</v>
      </c>
      <c r="R4" s="104"/>
      <c r="S4" s="49" t="s">
        <v>512</v>
      </c>
      <c r="T4" s="107">
        <v>15.0</v>
      </c>
      <c r="U4" s="107" t="s">
        <v>141</v>
      </c>
      <c r="V4" s="107">
        <v>2003.0</v>
      </c>
      <c r="W4" s="49"/>
      <c r="X4" s="51" t="s">
        <v>513</v>
      </c>
      <c r="Y4" s="51">
        <v>9.0</v>
      </c>
      <c r="Z4" s="51" t="s">
        <v>162</v>
      </c>
      <c r="AA4" s="51">
        <v>2006.0</v>
      </c>
      <c r="AB4" s="51"/>
      <c r="AC4" s="49" t="s">
        <v>514</v>
      </c>
      <c r="AD4" s="49">
        <v>20.0</v>
      </c>
      <c r="AE4" s="49" t="s">
        <v>54</v>
      </c>
      <c r="AF4" s="49"/>
      <c r="AG4" s="49"/>
      <c r="AH4" s="51"/>
      <c r="AI4" s="51"/>
      <c r="AJ4" s="51"/>
      <c r="AK4" s="51"/>
      <c r="AL4" s="51"/>
      <c r="AM4" s="167"/>
      <c r="AN4" s="168"/>
      <c r="AO4" s="67"/>
      <c r="AP4" s="67"/>
      <c r="AQ4" s="67"/>
      <c r="AR4" s="67"/>
    </row>
    <row r="5" ht="12.75" customHeight="1">
      <c r="A5" s="102" t="s">
        <v>447</v>
      </c>
      <c r="B5" s="45" t="s">
        <v>119</v>
      </c>
      <c r="C5" s="45" t="s">
        <v>141</v>
      </c>
      <c r="D5" s="103">
        <v>2010.0</v>
      </c>
      <c r="E5" s="89">
        <v>40992.0</v>
      </c>
      <c r="F5" s="104" t="s">
        <v>515</v>
      </c>
      <c r="G5" s="45" t="s">
        <v>516</v>
      </c>
      <c r="H5" s="45" t="s">
        <v>177</v>
      </c>
      <c r="I5" s="45" t="s">
        <v>51</v>
      </c>
      <c r="J5" s="45">
        <v>30092.0</v>
      </c>
      <c r="K5" s="45"/>
      <c r="L5" s="45" t="s">
        <v>517</v>
      </c>
      <c r="M5" s="93" t="str">
        <f>HYPERLINK("mailto:lzalvis@yahoo.com","lzalvis@yahoo.com")</f>
        <v>lzalvis@yahoo.com</v>
      </c>
      <c r="N5" s="106">
        <v>3.0</v>
      </c>
      <c r="O5" s="45" t="s">
        <v>54</v>
      </c>
      <c r="P5" s="45" t="s">
        <v>518</v>
      </c>
      <c r="Q5" s="88" t="s">
        <v>519</v>
      </c>
      <c r="R5" s="169" t="s">
        <v>197</v>
      </c>
      <c r="S5" s="107">
        <v>24.0</v>
      </c>
      <c r="T5" s="107" t="s">
        <v>164</v>
      </c>
      <c r="U5" s="107">
        <v>2008.0</v>
      </c>
      <c r="V5" s="49" t="s">
        <v>520</v>
      </c>
      <c r="W5" s="51" t="s">
        <v>231</v>
      </c>
      <c r="X5" s="51">
        <v>30.0</v>
      </c>
      <c r="Y5" s="51" t="s">
        <v>66</v>
      </c>
      <c r="Z5" s="51">
        <v>2012.0</v>
      </c>
      <c r="AA5" s="51"/>
      <c r="AB5" s="49"/>
      <c r="AC5" s="49"/>
      <c r="AD5" s="49"/>
      <c r="AE5" s="49"/>
      <c r="AF5" s="49"/>
      <c r="AG5" s="51"/>
      <c r="AH5" s="51"/>
      <c r="AI5" s="51"/>
      <c r="AJ5" s="51"/>
      <c r="AK5" s="51"/>
      <c r="AL5" s="49"/>
      <c r="AM5" s="170"/>
      <c r="AN5" s="159"/>
      <c r="AO5" s="159"/>
      <c r="AP5" s="159"/>
      <c r="AQ5" s="52"/>
      <c r="AR5" s="52"/>
    </row>
    <row r="6" ht="12.75" customHeight="1">
      <c r="A6" s="102" t="s">
        <v>521</v>
      </c>
      <c r="B6" s="45" t="s">
        <v>522</v>
      </c>
      <c r="C6" s="45" t="s">
        <v>89</v>
      </c>
      <c r="D6" s="103">
        <v>2005.0</v>
      </c>
      <c r="E6" s="89">
        <v>39974.0</v>
      </c>
      <c r="F6" s="104" t="s">
        <v>523</v>
      </c>
      <c r="G6" s="45" t="s">
        <v>524</v>
      </c>
      <c r="H6" s="45" t="s">
        <v>177</v>
      </c>
      <c r="I6" s="45" t="s">
        <v>51</v>
      </c>
      <c r="J6" s="45">
        <v>30092.0</v>
      </c>
      <c r="K6" s="45" t="s">
        <v>525</v>
      </c>
      <c r="L6" s="103"/>
      <c r="M6" s="93" t="s">
        <v>526</v>
      </c>
      <c r="N6" s="106">
        <v>22.0</v>
      </c>
      <c r="O6" s="45" t="s">
        <v>114</v>
      </c>
      <c r="P6" s="45"/>
      <c r="Q6" s="45"/>
      <c r="R6" s="104"/>
      <c r="S6" s="49" t="s">
        <v>253</v>
      </c>
      <c r="T6" s="107">
        <v>25.0</v>
      </c>
      <c r="U6" s="107" t="s">
        <v>164</v>
      </c>
      <c r="V6" s="107">
        <v>2002.0</v>
      </c>
      <c r="W6" s="49"/>
      <c r="X6" s="51" t="s">
        <v>527</v>
      </c>
      <c r="Y6" s="165">
        <v>16.0</v>
      </c>
      <c r="Z6" s="165" t="s">
        <v>66</v>
      </c>
      <c r="AA6" s="165">
        <v>2004.0</v>
      </c>
      <c r="AB6" s="51"/>
      <c r="AC6" s="49"/>
      <c r="AD6" s="49"/>
      <c r="AE6" s="49"/>
      <c r="AF6" s="49"/>
      <c r="AG6" s="49"/>
      <c r="AH6" s="51"/>
      <c r="AI6" s="51"/>
      <c r="AJ6" s="51"/>
      <c r="AK6" s="51"/>
      <c r="AL6" s="51"/>
      <c r="AM6" s="45"/>
      <c r="AN6" s="45"/>
      <c r="AO6" s="45"/>
      <c r="AP6" s="45"/>
      <c r="AQ6" s="166"/>
      <c r="AR6" s="52"/>
    </row>
    <row r="7" ht="12.75" customHeight="1">
      <c r="A7" s="102" t="s">
        <v>276</v>
      </c>
      <c r="B7" s="45" t="s">
        <v>528</v>
      </c>
      <c r="C7" s="45" t="s">
        <v>164</v>
      </c>
      <c r="D7" s="103">
        <v>2010.0</v>
      </c>
      <c r="E7" s="89">
        <v>40728.0</v>
      </c>
      <c r="F7" s="104" t="s">
        <v>529</v>
      </c>
      <c r="G7" s="45" t="s">
        <v>530</v>
      </c>
      <c r="H7" s="45" t="s">
        <v>177</v>
      </c>
      <c r="I7" s="45" t="s">
        <v>51</v>
      </c>
      <c r="J7" s="45">
        <v>30092.0</v>
      </c>
      <c r="K7" s="45" t="s">
        <v>531</v>
      </c>
      <c r="L7" s="103" t="s">
        <v>532</v>
      </c>
      <c r="M7" s="171" t="str">
        <f>HYPERLINK("mailto:christine.austin@comcast.net","christine.austin@comcast.net")</f>
        <v>christine.austin@comcast.net</v>
      </c>
      <c r="N7" s="106">
        <v>13.0</v>
      </c>
      <c r="O7" s="45" t="s">
        <v>164</v>
      </c>
      <c r="P7" s="45"/>
      <c r="Q7" s="88" t="s">
        <v>533</v>
      </c>
      <c r="R7" s="169" t="s">
        <v>333</v>
      </c>
      <c r="S7" s="107">
        <v>13.0</v>
      </c>
      <c r="T7" s="107" t="s">
        <v>89</v>
      </c>
      <c r="U7" s="107">
        <v>2008.0</v>
      </c>
      <c r="V7" s="49" t="s">
        <v>520</v>
      </c>
      <c r="W7" s="51"/>
      <c r="X7" s="51"/>
      <c r="Y7" s="51"/>
      <c r="Z7" s="51"/>
      <c r="AA7" s="51"/>
      <c r="AB7" s="49"/>
      <c r="AC7" s="49"/>
      <c r="AD7" s="49"/>
      <c r="AE7" s="49"/>
      <c r="AF7" s="49"/>
      <c r="AG7" s="51"/>
      <c r="AH7" s="51"/>
      <c r="AI7" s="51"/>
      <c r="AJ7" s="51"/>
      <c r="AK7" s="51"/>
      <c r="AL7" s="49"/>
      <c r="AM7" s="170"/>
      <c r="AN7" s="172"/>
      <c r="AO7" s="172"/>
      <c r="AP7" s="172"/>
      <c r="AQ7" s="52"/>
      <c r="AR7" s="52"/>
    </row>
    <row r="8" ht="25.5" customHeight="1">
      <c r="A8" s="102" t="s">
        <v>534</v>
      </c>
      <c r="B8" s="45" t="s">
        <v>535</v>
      </c>
      <c r="C8" s="45" t="s">
        <v>114</v>
      </c>
      <c r="D8" s="103">
        <v>2012.0</v>
      </c>
      <c r="E8" s="89"/>
      <c r="F8" s="104" t="s">
        <v>77</v>
      </c>
      <c r="G8" s="45" t="s">
        <v>536</v>
      </c>
      <c r="H8" s="45" t="s">
        <v>177</v>
      </c>
      <c r="I8" s="45" t="s">
        <v>51</v>
      </c>
      <c r="J8" s="45">
        <v>30092.0</v>
      </c>
      <c r="K8" s="45" t="s">
        <v>537</v>
      </c>
      <c r="L8" s="103" t="s">
        <v>538</v>
      </c>
      <c r="M8" s="93" t="str">
        <f t="shared" ref="M8:M9" si="1">HYPERLINK("mailto:aballerstedt@yahoo.com","aballerstedt@yahoo.com")</f>
        <v>aballerstedt@yahoo.com</v>
      </c>
      <c r="N8" s="106">
        <v>19.0</v>
      </c>
      <c r="O8" s="45" t="s">
        <v>45</v>
      </c>
      <c r="P8" s="45"/>
      <c r="Q8" s="45" t="s">
        <v>539</v>
      </c>
      <c r="R8" s="169" t="s">
        <v>298</v>
      </c>
      <c r="S8" s="49">
        <v>12.0</v>
      </c>
      <c r="T8" s="107" t="s">
        <v>103</v>
      </c>
      <c r="U8" s="107">
        <v>2003.0</v>
      </c>
      <c r="V8" s="107"/>
      <c r="W8" s="51" t="s">
        <v>540</v>
      </c>
      <c r="X8" s="51">
        <v>7.0</v>
      </c>
      <c r="Y8" s="51" t="s">
        <v>57</v>
      </c>
      <c r="Z8" s="51">
        <v>2005.0</v>
      </c>
      <c r="AA8" s="51"/>
      <c r="AB8" s="49" t="s">
        <v>541</v>
      </c>
      <c r="AC8" s="49">
        <v>8.0</v>
      </c>
      <c r="AD8" s="49" t="s">
        <v>114</v>
      </c>
      <c r="AE8" s="49">
        <v>2008.0</v>
      </c>
      <c r="AF8" s="49"/>
      <c r="AG8" s="51"/>
      <c r="AH8" s="51"/>
      <c r="AI8" s="51"/>
      <c r="AJ8" s="51"/>
      <c r="AK8" s="51"/>
      <c r="AL8" s="49"/>
      <c r="AM8" s="49"/>
      <c r="AN8" s="49"/>
      <c r="AO8" s="49"/>
      <c r="AP8" s="49"/>
      <c r="AQ8" s="166"/>
      <c r="AR8" s="52"/>
    </row>
    <row r="9" ht="12.75" customHeight="1">
      <c r="A9" s="102" t="s">
        <v>534</v>
      </c>
      <c r="B9" s="45" t="s">
        <v>535</v>
      </c>
      <c r="C9" s="45" t="s">
        <v>66</v>
      </c>
      <c r="D9" s="103">
        <v>2006.0</v>
      </c>
      <c r="E9" s="89">
        <v>40238.0</v>
      </c>
      <c r="F9" s="104" t="s">
        <v>77</v>
      </c>
      <c r="G9" s="45" t="s">
        <v>536</v>
      </c>
      <c r="H9" s="45" t="s">
        <v>177</v>
      </c>
      <c r="I9" s="45" t="s">
        <v>51</v>
      </c>
      <c r="J9" s="45">
        <v>30092.0</v>
      </c>
      <c r="K9" s="45" t="s">
        <v>537</v>
      </c>
      <c r="L9" s="103"/>
      <c r="M9" s="93" t="str">
        <f t="shared" si="1"/>
        <v>aballerstedt@yahoo.com</v>
      </c>
      <c r="N9" s="106">
        <v>19.0</v>
      </c>
      <c r="O9" s="45" t="s">
        <v>45</v>
      </c>
      <c r="P9" s="45"/>
      <c r="Q9" s="45"/>
      <c r="R9" s="104"/>
      <c r="S9" s="49" t="s">
        <v>298</v>
      </c>
      <c r="T9" s="107">
        <v>12.0</v>
      </c>
      <c r="U9" s="107" t="s">
        <v>103</v>
      </c>
      <c r="V9" s="107">
        <v>2003.0</v>
      </c>
      <c r="W9" s="49"/>
      <c r="X9" s="51" t="s">
        <v>540</v>
      </c>
      <c r="Y9" s="51">
        <v>7.0</v>
      </c>
      <c r="Z9" s="51" t="s">
        <v>57</v>
      </c>
      <c r="AA9" s="51">
        <v>2005.0</v>
      </c>
      <c r="AB9" s="51"/>
      <c r="AC9" s="49" t="s">
        <v>541</v>
      </c>
      <c r="AD9" s="49">
        <v>8.0</v>
      </c>
      <c r="AE9" s="49" t="s">
        <v>114</v>
      </c>
      <c r="AF9" s="49">
        <v>2008.0</v>
      </c>
      <c r="AG9" s="49"/>
      <c r="AH9" s="51"/>
      <c r="AI9" s="51"/>
      <c r="AJ9" s="51"/>
      <c r="AK9" s="51"/>
      <c r="AL9" s="51"/>
      <c r="AM9" s="45"/>
      <c r="AN9" s="45"/>
      <c r="AO9" s="45"/>
      <c r="AP9" s="45"/>
      <c r="AQ9" s="166"/>
      <c r="AR9" s="52"/>
    </row>
    <row r="10" ht="12.75" customHeight="1">
      <c r="A10" s="102" t="s">
        <v>542</v>
      </c>
      <c r="B10" s="45" t="s">
        <v>308</v>
      </c>
      <c r="C10" s="45" t="s">
        <v>114</v>
      </c>
      <c r="D10" s="103">
        <v>2004.0</v>
      </c>
      <c r="E10" s="103"/>
      <c r="F10" s="104" t="s">
        <v>86</v>
      </c>
      <c r="G10" s="45" t="s">
        <v>543</v>
      </c>
      <c r="H10" s="45" t="s">
        <v>177</v>
      </c>
      <c r="I10" s="45" t="s">
        <v>51</v>
      </c>
      <c r="J10" s="45">
        <v>30092.0</v>
      </c>
      <c r="K10" s="45" t="s">
        <v>544</v>
      </c>
      <c r="L10" s="162"/>
      <c r="M10" s="93" t="s">
        <v>545</v>
      </c>
      <c r="N10" s="106">
        <v>11.0</v>
      </c>
      <c r="O10" s="45" t="s">
        <v>162</v>
      </c>
      <c r="P10" s="45"/>
      <c r="Q10" s="109"/>
      <c r="R10" s="163"/>
      <c r="S10" s="49" t="s">
        <v>546</v>
      </c>
      <c r="T10" s="107">
        <v>23.0</v>
      </c>
      <c r="U10" s="107" t="s">
        <v>141</v>
      </c>
      <c r="V10" s="107">
        <v>2002.0</v>
      </c>
      <c r="W10" s="49"/>
      <c r="X10" s="51" t="s">
        <v>547</v>
      </c>
      <c r="Y10" s="165">
        <v>24.0</v>
      </c>
      <c r="Z10" s="165" t="s">
        <v>114</v>
      </c>
      <c r="AA10" s="165">
        <v>2005.0</v>
      </c>
      <c r="AB10" s="51" t="s">
        <v>520</v>
      </c>
      <c r="AC10" s="49"/>
      <c r="AD10" s="49"/>
      <c r="AE10" s="49"/>
      <c r="AF10" s="49"/>
      <c r="AG10" s="49"/>
      <c r="AH10" s="51"/>
      <c r="AI10" s="51"/>
      <c r="AJ10" s="51"/>
      <c r="AK10" s="51"/>
      <c r="AL10" s="51"/>
      <c r="AM10" s="173"/>
      <c r="AN10" s="174"/>
      <c r="AO10" s="174"/>
      <c r="AP10" s="174"/>
      <c r="AQ10" s="175"/>
      <c r="AR10" s="175"/>
    </row>
    <row r="11" ht="18.0" customHeight="1">
      <c r="A11" s="90" t="s">
        <v>394</v>
      </c>
      <c r="B11" s="25" t="s">
        <v>548</v>
      </c>
      <c r="C11" s="25" t="s">
        <v>164</v>
      </c>
      <c r="D11" s="91">
        <v>2011.0</v>
      </c>
      <c r="E11" s="176">
        <v>41098.0</v>
      </c>
      <c r="F11" s="92" t="s">
        <v>63</v>
      </c>
      <c r="G11" s="25" t="s">
        <v>549</v>
      </c>
      <c r="H11" s="25" t="s">
        <v>177</v>
      </c>
      <c r="I11" s="25" t="s">
        <v>51</v>
      </c>
      <c r="J11" s="25">
        <v>30092.0</v>
      </c>
      <c r="K11" s="25"/>
      <c r="L11" s="91" t="s">
        <v>550</v>
      </c>
      <c r="M11" s="93" t="str">
        <f>HYPERLINK("mailto:jwolf1976@aol.com","jwolf1976@aol.com")</f>
        <v>jwolf1976@aol.com</v>
      </c>
      <c r="N11" s="94">
        <v>19.0</v>
      </c>
      <c r="O11" s="25" t="s">
        <v>164</v>
      </c>
      <c r="P11" s="25" t="s">
        <v>551</v>
      </c>
      <c r="Q11" s="95" t="s">
        <v>552</v>
      </c>
      <c r="R11" s="27" t="s">
        <v>553</v>
      </c>
      <c r="S11" s="96">
        <v>17.0</v>
      </c>
      <c r="T11" s="96" t="s">
        <v>89</v>
      </c>
      <c r="U11" s="96">
        <v>2006.0</v>
      </c>
      <c r="V11" s="27"/>
      <c r="W11" s="29" t="s">
        <v>554</v>
      </c>
      <c r="X11" s="29">
        <v>18.0</v>
      </c>
      <c r="Y11" s="29" t="s">
        <v>57</v>
      </c>
      <c r="Z11" s="29">
        <v>2008.0</v>
      </c>
      <c r="AA11" s="29"/>
      <c r="AB11" s="177"/>
      <c r="AC11" s="27"/>
      <c r="AD11" s="27"/>
      <c r="AE11" s="27"/>
      <c r="AF11" s="27"/>
      <c r="AG11" s="27"/>
      <c r="AH11" s="29"/>
      <c r="AI11" s="29"/>
      <c r="AJ11" s="29"/>
      <c r="AK11" s="29"/>
      <c r="AL11" s="29"/>
      <c r="AM11" s="27"/>
      <c r="AN11" s="178"/>
      <c r="AO11" s="179"/>
      <c r="AP11" s="179"/>
      <c r="AQ11" s="179"/>
      <c r="AR11" s="151"/>
    </row>
    <row r="12" ht="18.0" customHeight="1">
      <c r="A12" s="102" t="s">
        <v>555</v>
      </c>
      <c r="B12" s="45" t="s">
        <v>556</v>
      </c>
      <c r="C12" s="45"/>
      <c r="D12" s="103"/>
      <c r="E12" s="89">
        <v>39600.0</v>
      </c>
      <c r="F12" s="104"/>
      <c r="G12" s="45"/>
      <c r="H12" s="45"/>
      <c r="I12" s="45"/>
      <c r="J12" s="45"/>
      <c r="K12" s="45"/>
      <c r="L12" s="109"/>
      <c r="M12" s="109" t="s">
        <v>557</v>
      </c>
      <c r="N12" s="45"/>
      <c r="O12" s="45"/>
      <c r="P12" s="45"/>
      <c r="Q12" s="45"/>
      <c r="R12" s="104"/>
      <c r="S12" s="49"/>
      <c r="T12" s="107"/>
      <c r="U12" s="107"/>
      <c r="V12" s="107"/>
      <c r="W12" s="49"/>
      <c r="X12" s="51"/>
      <c r="Y12" s="165"/>
      <c r="Z12" s="165"/>
      <c r="AA12" s="165"/>
      <c r="AB12" s="180"/>
      <c r="AC12" s="49"/>
      <c r="AD12" s="49"/>
      <c r="AE12" s="49"/>
      <c r="AF12" s="49"/>
      <c r="AG12" s="49"/>
      <c r="AH12" s="181"/>
      <c r="AI12" s="51"/>
      <c r="AJ12" s="51"/>
      <c r="AK12" s="51"/>
      <c r="AL12" s="51"/>
      <c r="AM12" s="45" t="s">
        <v>558</v>
      </c>
      <c r="AN12" s="109"/>
      <c r="AO12" s="109"/>
      <c r="AP12" s="109"/>
      <c r="AQ12" s="109"/>
      <c r="AR12" s="151"/>
    </row>
    <row r="13" ht="12.75" customHeight="1">
      <c r="A13" s="102" t="s">
        <v>559</v>
      </c>
      <c r="B13" s="45" t="s">
        <v>560</v>
      </c>
      <c r="C13" s="45" t="s">
        <v>60</v>
      </c>
      <c r="D13" s="103">
        <v>2003.0</v>
      </c>
      <c r="E13" s="103"/>
      <c r="F13" s="104" t="s">
        <v>63</v>
      </c>
      <c r="G13" s="45" t="s">
        <v>561</v>
      </c>
      <c r="H13" s="45" t="s">
        <v>177</v>
      </c>
      <c r="I13" s="45" t="s">
        <v>51</v>
      </c>
      <c r="J13" s="45">
        <v>30092.0</v>
      </c>
      <c r="K13" s="45" t="s">
        <v>562</v>
      </c>
      <c r="L13" s="109"/>
      <c r="M13" s="93" t="s">
        <v>563</v>
      </c>
      <c r="N13" s="106">
        <v>6.0</v>
      </c>
      <c r="O13" s="45" t="s">
        <v>57</v>
      </c>
      <c r="P13" s="45" t="s">
        <v>518</v>
      </c>
      <c r="Q13" s="182"/>
      <c r="R13" s="183"/>
      <c r="S13" s="49" t="s">
        <v>564</v>
      </c>
      <c r="T13" s="107">
        <v>10.0</v>
      </c>
      <c r="U13" s="107" t="s">
        <v>103</v>
      </c>
      <c r="V13" s="107">
        <v>1998.0</v>
      </c>
      <c r="W13" s="49"/>
      <c r="X13" s="51" t="s">
        <v>565</v>
      </c>
      <c r="Y13" s="165">
        <v>19.0</v>
      </c>
      <c r="Z13" s="165" t="s">
        <v>131</v>
      </c>
      <c r="AA13" s="165">
        <v>2002.0</v>
      </c>
      <c r="AB13" s="51"/>
      <c r="AC13" s="49"/>
      <c r="AD13" s="49"/>
      <c r="AE13" s="49"/>
      <c r="AF13" s="49"/>
      <c r="AG13" s="49"/>
      <c r="AH13" s="51"/>
      <c r="AI13" s="51"/>
      <c r="AJ13" s="51"/>
      <c r="AK13" s="51"/>
      <c r="AL13" s="51"/>
      <c r="AM13" s="109"/>
      <c r="AN13" s="184"/>
      <c r="AO13" s="151"/>
      <c r="AP13" s="151"/>
      <c r="AQ13" s="151"/>
      <c r="AR13" s="151"/>
    </row>
    <row r="14" ht="12.75" customHeight="1">
      <c r="A14" s="102" t="s">
        <v>566</v>
      </c>
      <c r="B14" s="45" t="s">
        <v>567</v>
      </c>
      <c r="C14" s="45" t="s">
        <v>60</v>
      </c>
      <c r="D14" s="103">
        <v>2013.0</v>
      </c>
      <c r="E14" s="185">
        <v>41932.0</v>
      </c>
      <c r="F14" s="103">
        <v>1924.0</v>
      </c>
      <c r="G14" s="104" t="s">
        <v>396</v>
      </c>
      <c r="H14" s="45" t="s">
        <v>568</v>
      </c>
      <c r="I14" s="45" t="s">
        <v>177</v>
      </c>
      <c r="J14" s="45" t="s">
        <v>51</v>
      </c>
      <c r="K14" s="45">
        <v>30092.0</v>
      </c>
      <c r="L14" s="45"/>
      <c r="M14" s="103" t="s">
        <v>569</v>
      </c>
      <c r="N14" s="93" t="str">
        <f>HYPERLINK("mailto:berrigankatie@gmail.com","berrigankatie@gmail.com")</f>
        <v>berrigankatie@gmail.com</v>
      </c>
      <c r="O14" s="45">
        <v>1.0</v>
      </c>
      <c r="P14" s="45" t="s">
        <v>103</v>
      </c>
      <c r="Q14" s="45"/>
      <c r="R14" s="45" t="s">
        <v>203</v>
      </c>
      <c r="S14" s="45" t="s">
        <v>161</v>
      </c>
      <c r="T14" s="45">
        <v>28.0</v>
      </c>
      <c r="U14" s="45" t="s">
        <v>103</v>
      </c>
      <c r="V14" s="45">
        <v>2009.0</v>
      </c>
      <c r="W14" s="49"/>
      <c r="X14" s="51" t="s">
        <v>171</v>
      </c>
      <c r="Y14" s="51">
        <v>4.0</v>
      </c>
      <c r="Z14" s="51" t="s">
        <v>66</v>
      </c>
      <c r="AA14" s="51">
        <v>2012.0</v>
      </c>
      <c r="AB14" s="51" t="s">
        <v>570</v>
      </c>
      <c r="AC14" s="49" t="s">
        <v>305</v>
      </c>
      <c r="AD14" s="49">
        <v>24.0</v>
      </c>
      <c r="AE14" s="49" t="s">
        <v>60</v>
      </c>
      <c r="AF14" s="49">
        <v>2014.0</v>
      </c>
      <c r="AG14" s="49"/>
      <c r="AH14" s="51"/>
      <c r="AI14" s="51"/>
      <c r="AJ14" s="51"/>
      <c r="AK14" s="51"/>
      <c r="AL14" s="51"/>
      <c r="AM14" s="49"/>
      <c r="AN14" s="186"/>
      <c r="AO14" s="187"/>
      <c r="AP14" s="187"/>
      <c r="AQ14" s="187"/>
      <c r="AR14" s="67"/>
      <c r="AS14" s="67"/>
      <c r="AT14" s="67"/>
    </row>
    <row r="15">
      <c r="A15" s="188" t="s">
        <v>571</v>
      </c>
      <c r="B15" s="45" t="s">
        <v>119</v>
      </c>
      <c r="C15" s="167" t="s">
        <v>103</v>
      </c>
      <c r="D15" s="103">
        <v>2003.0</v>
      </c>
      <c r="E15" s="103"/>
      <c r="F15" s="104" t="s">
        <v>572</v>
      </c>
      <c r="G15" s="45" t="s">
        <v>573</v>
      </c>
      <c r="H15" s="45" t="s">
        <v>150</v>
      </c>
      <c r="I15" s="45" t="s">
        <v>51</v>
      </c>
      <c r="J15" s="45">
        <v>30096.0</v>
      </c>
      <c r="K15" s="45" t="s">
        <v>574</v>
      </c>
      <c r="L15" s="109"/>
      <c r="M15" s="189" t="s">
        <v>575</v>
      </c>
      <c r="N15" s="106">
        <v>16.0</v>
      </c>
      <c r="O15" s="45" t="s">
        <v>164</v>
      </c>
      <c r="P15" s="167"/>
      <c r="Q15" s="45"/>
      <c r="R15" s="190"/>
      <c r="S15" s="159" t="s">
        <v>576</v>
      </c>
      <c r="T15" s="191">
        <v>29.0</v>
      </c>
      <c r="U15" s="192" t="s">
        <v>164</v>
      </c>
      <c r="V15" s="160">
        <v>2000.0</v>
      </c>
      <c r="W15" s="193"/>
      <c r="X15" s="51" t="s">
        <v>577</v>
      </c>
      <c r="Y15" s="165">
        <v>21.0</v>
      </c>
      <c r="Z15" s="165" t="s">
        <v>57</v>
      </c>
      <c r="AA15" s="165">
        <v>2003.0</v>
      </c>
      <c r="AB15" s="51"/>
      <c r="AC15" s="49"/>
      <c r="AD15" s="49"/>
      <c r="AE15" s="49"/>
      <c r="AF15" s="49"/>
      <c r="AG15" s="49"/>
      <c r="AH15" s="51"/>
      <c r="AI15" s="51"/>
      <c r="AJ15" s="51"/>
      <c r="AK15" s="51"/>
      <c r="AL15" s="51"/>
      <c r="AM15" s="109"/>
      <c r="AN15" s="109"/>
      <c r="AO15" s="109"/>
      <c r="AP15" s="109"/>
      <c r="AQ15" s="109"/>
      <c r="AR15" s="194"/>
      <c r="AS15" s="195"/>
    </row>
    <row r="16" ht="12.75" customHeight="1">
      <c r="A16" s="102" t="s">
        <v>578</v>
      </c>
      <c r="B16" s="45" t="s">
        <v>109</v>
      </c>
      <c r="C16" s="45" t="s">
        <v>162</v>
      </c>
      <c r="D16" s="103">
        <v>2005.0</v>
      </c>
      <c r="E16" s="103"/>
      <c r="F16" s="104" t="s">
        <v>579</v>
      </c>
      <c r="G16" s="45" t="s">
        <v>580</v>
      </c>
      <c r="H16" s="45" t="s">
        <v>177</v>
      </c>
      <c r="I16" s="45" t="s">
        <v>51</v>
      </c>
      <c r="J16" s="45">
        <v>30092.0</v>
      </c>
      <c r="K16" s="45" t="s">
        <v>581</v>
      </c>
      <c r="L16" s="109"/>
      <c r="M16" s="93" t="s">
        <v>582</v>
      </c>
      <c r="N16" s="106">
        <v>19.0</v>
      </c>
      <c r="O16" s="45" t="s">
        <v>103</v>
      </c>
      <c r="P16" s="45"/>
      <c r="Q16" s="109"/>
      <c r="R16" s="196"/>
      <c r="S16" s="49" t="s">
        <v>583</v>
      </c>
      <c r="T16" s="107">
        <v>1.0</v>
      </c>
      <c r="U16" s="107" t="s">
        <v>162</v>
      </c>
      <c r="V16" s="107">
        <v>2003.0</v>
      </c>
      <c r="W16" s="49"/>
      <c r="X16" s="51" t="s">
        <v>584</v>
      </c>
      <c r="Y16" s="165">
        <v>3.0</v>
      </c>
      <c r="Z16" s="165" t="s">
        <v>162</v>
      </c>
      <c r="AA16" s="165">
        <v>2001.0</v>
      </c>
      <c r="AB16" s="51"/>
      <c r="AC16" s="49" t="s">
        <v>276</v>
      </c>
      <c r="AD16" s="107">
        <v>27.0</v>
      </c>
      <c r="AE16" s="107" t="s">
        <v>114</v>
      </c>
      <c r="AF16" s="107">
        <v>1999.0</v>
      </c>
      <c r="AG16" s="49"/>
      <c r="AH16" s="51"/>
      <c r="AI16" s="51"/>
      <c r="AJ16" s="51"/>
      <c r="AK16" s="51"/>
      <c r="AL16" s="51"/>
      <c r="AM16" s="109"/>
      <c r="AN16" s="184"/>
      <c r="AO16" s="151"/>
      <c r="AP16" s="151"/>
      <c r="AQ16" s="151"/>
      <c r="AR16" s="151"/>
    </row>
    <row r="17" ht="12.75" customHeight="1">
      <c r="A17" s="102" t="s">
        <v>585</v>
      </c>
      <c r="B17" s="45" t="s">
        <v>197</v>
      </c>
      <c r="C17" s="45" t="s">
        <v>66</v>
      </c>
      <c r="D17" s="103">
        <v>2004.0</v>
      </c>
      <c r="E17" s="103"/>
      <c r="F17" s="104" t="s">
        <v>586</v>
      </c>
      <c r="G17" s="45" t="s">
        <v>587</v>
      </c>
      <c r="H17" s="45" t="s">
        <v>177</v>
      </c>
      <c r="I17" s="45" t="s">
        <v>51</v>
      </c>
      <c r="J17" s="45">
        <v>30092.0</v>
      </c>
      <c r="K17" s="45" t="s">
        <v>588</v>
      </c>
      <c r="L17" s="109"/>
      <c r="M17" s="93" t="s">
        <v>589</v>
      </c>
      <c r="N17" s="106">
        <v>1.0</v>
      </c>
      <c r="O17" s="45" t="s">
        <v>45</v>
      </c>
      <c r="P17" s="45"/>
      <c r="Q17" s="109"/>
      <c r="R17" s="197"/>
      <c r="S17" s="198" t="s">
        <v>590</v>
      </c>
      <c r="T17" s="107">
        <v>20.0</v>
      </c>
      <c r="U17" s="107" t="s">
        <v>164</v>
      </c>
      <c r="V17" s="107">
        <v>2001.0</v>
      </c>
      <c r="W17" s="49"/>
      <c r="X17" s="51" t="s">
        <v>591</v>
      </c>
      <c r="Y17" s="165">
        <v>7.0</v>
      </c>
      <c r="Z17" s="165" t="s">
        <v>131</v>
      </c>
      <c r="AA17" s="165">
        <v>2003.0</v>
      </c>
      <c r="AB17" s="51"/>
      <c r="AC17" s="49"/>
      <c r="AD17" s="49"/>
      <c r="AE17" s="49"/>
      <c r="AF17" s="49"/>
      <c r="AG17" s="49"/>
      <c r="AH17" s="51"/>
      <c r="AI17" s="51"/>
      <c r="AJ17" s="51"/>
      <c r="AK17" s="51"/>
      <c r="AL17" s="51"/>
      <c r="AM17" s="45" t="s">
        <v>592</v>
      </c>
      <c r="AN17" s="184"/>
      <c r="AO17" s="151"/>
      <c r="AP17" s="151"/>
      <c r="AQ17" s="151"/>
      <c r="AR17" s="151"/>
    </row>
    <row r="18" ht="12.75" customHeight="1">
      <c r="A18" s="102" t="s">
        <v>593</v>
      </c>
      <c r="B18" s="45" t="s">
        <v>594</v>
      </c>
      <c r="C18" s="45" t="s">
        <v>114</v>
      </c>
      <c r="D18" s="103">
        <v>2007.0</v>
      </c>
      <c r="E18" s="103"/>
      <c r="F18" s="104" t="s">
        <v>595</v>
      </c>
      <c r="G18" s="45" t="s">
        <v>596</v>
      </c>
      <c r="H18" s="45" t="s">
        <v>177</v>
      </c>
      <c r="I18" s="45" t="s">
        <v>51</v>
      </c>
      <c r="J18" s="45">
        <v>30092.0</v>
      </c>
      <c r="K18" s="45" t="s">
        <v>597</v>
      </c>
      <c r="L18" s="109"/>
      <c r="M18" s="93" t="str">
        <f>HYPERLINK("mailto:MJBleicken@bellsouth.net","MJBleicken@bellsouth.net")</f>
        <v>MJBleicken@bellsouth.net</v>
      </c>
      <c r="N18" s="106">
        <v>13.0</v>
      </c>
      <c r="O18" s="45" t="s">
        <v>66</v>
      </c>
      <c r="P18" s="45"/>
      <c r="Q18" s="45"/>
      <c r="R18" s="199"/>
      <c r="S18" s="198" t="s">
        <v>598</v>
      </c>
      <c r="T18" s="107">
        <v>6.0</v>
      </c>
      <c r="U18" s="107" t="s">
        <v>164</v>
      </c>
      <c r="V18" s="107">
        <v>2001.0</v>
      </c>
      <c r="W18" s="49"/>
      <c r="X18" s="51" t="s">
        <v>599</v>
      </c>
      <c r="Y18" s="51">
        <v>3.0</v>
      </c>
      <c r="Z18" s="51" t="s">
        <v>57</v>
      </c>
      <c r="AA18" s="51">
        <v>2003.0</v>
      </c>
      <c r="AB18" s="51"/>
      <c r="AC18" s="49" t="s">
        <v>600</v>
      </c>
      <c r="AD18" s="49">
        <v>9.0</v>
      </c>
      <c r="AE18" s="49" t="s">
        <v>45</v>
      </c>
      <c r="AF18" s="49">
        <v>2006.0</v>
      </c>
      <c r="AG18" s="49" t="s">
        <v>601</v>
      </c>
      <c r="AH18" s="51"/>
      <c r="AI18" s="51"/>
      <c r="AJ18" s="51"/>
      <c r="AK18" s="200"/>
      <c r="AL18" s="165"/>
      <c r="AM18" s="109"/>
      <c r="AN18" s="184"/>
      <c r="AO18" s="151"/>
      <c r="AP18" s="151"/>
      <c r="AQ18" s="151"/>
      <c r="AR18" s="151"/>
    </row>
    <row r="19" ht="12.75" customHeight="1">
      <c r="A19" s="102" t="s">
        <v>602</v>
      </c>
      <c r="B19" s="45" t="s">
        <v>603</v>
      </c>
      <c r="C19" s="45" t="s">
        <v>141</v>
      </c>
      <c r="D19" s="103">
        <v>2007.0</v>
      </c>
      <c r="E19" s="89">
        <v>39933.0</v>
      </c>
      <c r="F19" s="104" t="s">
        <v>86</v>
      </c>
      <c r="G19" s="45" t="s">
        <v>604</v>
      </c>
      <c r="H19" s="45" t="s">
        <v>177</v>
      </c>
      <c r="I19" s="45" t="s">
        <v>51</v>
      </c>
      <c r="J19" s="45">
        <v>30092.0</v>
      </c>
      <c r="K19" s="45" t="s">
        <v>605</v>
      </c>
      <c r="L19" s="103"/>
      <c r="M19" s="93" t="str">
        <f>HYPERLINK("mailto:angiebodell@yahoo.com","angiebodell@yahoo.com")</f>
        <v>angiebodell@yahoo.com</v>
      </c>
      <c r="N19" s="106">
        <v>25.0</v>
      </c>
      <c r="O19" s="45" t="s">
        <v>131</v>
      </c>
      <c r="P19" s="45"/>
      <c r="Q19" s="45"/>
      <c r="R19" s="190"/>
      <c r="S19" s="49" t="s">
        <v>124</v>
      </c>
      <c r="T19" s="107">
        <v>10.0</v>
      </c>
      <c r="U19" s="107" t="s">
        <v>103</v>
      </c>
      <c r="V19" s="107">
        <v>2000.0</v>
      </c>
      <c r="W19" s="49"/>
      <c r="X19" s="51" t="s">
        <v>606</v>
      </c>
      <c r="Y19" s="51">
        <v>29.0</v>
      </c>
      <c r="Z19" s="51" t="s">
        <v>141</v>
      </c>
      <c r="AA19" s="51">
        <v>2004.0</v>
      </c>
      <c r="AB19" s="51"/>
      <c r="AC19" s="49"/>
      <c r="AD19" s="49"/>
      <c r="AE19" s="49"/>
      <c r="AF19" s="49"/>
      <c r="AG19" s="49"/>
      <c r="AH19" s="51"/>
      <c r="AI19" s="51"/>
      <c r="AJ19" s="51"/>
      <c r="AK19" s="51"/>
      <c r="AL19" s="51"/>
      <c r="AM19" s="45" t="s">
        <v>607</v>
      </c>
      <c r="AN19" s="184"/>
      <c r="AO19" s="151"/>
      <c r="AP19" s="151"/>
      <c r="AQ19" s="151"/>
      <c r="AR19" s="151"/>
    </row>
    <row r="20" ht="12.75" customHeight="1">
      <c r="A20" s="102" t="s">
        <v>608</v>
      </c>
      <c r="B20" s="45" t="s">
        <v>609</v>
      </c>
      <c r="C20" s="45" t="s">
        <v>141</v>
      </c>
      <c r="D20" s="103">
        <v>2009.0</v>
      </c>
      <c r="E20" s="89">
        <v>40259.0</v>
      </c>
      <c r="F20" s="104" t="s">
        <v>610</v>
      </c>
      <c r="G20" s="45" t="s">
        <v>611</v>
      </c>
      <c r="H20" s="45" t="s">
        <v>177</v>
      </c>
      <c r="I20" s="45" t="s">
        <v>51</v>
      </c>
      <c r="J20" s="45">
        <v>30092.0</v>
      </c>
      <c r="K20" s="45" t="s">
        <v>612</v>
      </c>
      <c r="L20" s="103" t="s">
        <v>612</v>
      </c>
      <c r="M20" s="171" t="str">
        <f>HYPERLINK("mailto:johke@comcast.net","johke@comcast.net")</f>
        <v>johke@comcast.net</v>
      </c>
      <c r="N20" s="106">
        <v>28.0</v>
      </c>
      <c r="O20" s="45" t="s">
        <v>114</v>
      </c>
      <c r="P20" s="45"/>
      <c r="Q20" s="45"/>
      <c r="R20" s="88"/>
      <c r="S20" s="49" t="s">
        <v>613</v>
      </c>
      <c r="T20" s="107">
        <v>13.0</v>
      </c>
      <c r="U20" s="107" t="s">
        <v>60</v>
      </c>
      <c r="V20" s="107">
        <v>2008.0</v>
      </c>
      <c r="W20" s="49" t="s">
        <v>614</v>
      </c>
      <c r="X20" s="51"/>
      <c r="Y20" s="51"/>
      <c r="Z20" s="51"/>
      <c r="AA20" s="51"/>
      <c r="AB20" s="51"/>
      <c r="AC20" s="49"/>
      <c r="AD20" s="49"/>
      <c r="AE20" s="49"/>
      <c r="AF20" s="49"/>
      <c r="AG20" s="49"/>
      <c r="AH20" s="51"/>
      <c r="AI20" s="51"/>
      <c r="AJ20" s="51"/>
      <c r="AK20" s="51"/>
      <c r="AL20" s="51"/>
      <c r="AM20" s="201"/>
      <c r="AN20" s="52"/>
      <c r="AO20" s="52"/>
      <c r="AP20" s="52"/>
      <c r="AQ20" s="52"/>
      <c r="AR20" s="52"/>
    </row>
    <row r="21" ht="12.75" customHeight="1">
      <c r="A21" s="102" t="s">
        <v>615</v>
      </c>
      <c r="B21" s="45" t="s">
        <v>109</v>
      </c>
      <c r="C21" s="45" t="s">
        <v>164</v>
      </c>
      <c r="D21" s="103">
        <v>2003.0</v>
      </c>
      <c r="E21" s="89">
        <v>40037.0</v>
      </c>
      <c r="F21" s="104" t="s">
        <v>63</v>
      </c>
      <c r="G21" s="45" t="s">
        <v>616</v>
      </c>
      <c r="H21" s="45" t="s">
        <v>177</v>
      </c>
      <c r="I21" s="45" t="s">
        <v>51</v>
      </c>
      <c r="J21" s="45">
        <v>30092.0</v>
      </c>
      <c r="K21" s="45" t="s">
        <v>617</v>
      </c>
      <c r="L21" s="103"/>
      <c r="M21" s="93" t="str">
        <f>HYPERLINK("mailto:jkbonacci@bellsouth.net","jkbonacci@bellsouth.net")</f>
        <v>jkbonacci@bellsouth.net</v>
      </c>
      <c r="N21" s="106">
        <v>4.0</v>
      </c>
      <c r="O21" s="45" t="s">
        <v>66</v>
      </c>
      <c r="P21" s="45"/>
      <c r="Q21" s="45"/>
      <c r="R21" s="104"/>
      <c r="S21" s="49" t="s">
        <v>618</v>
      </c>
      <c r="T21" s="107">
        <v>2.0</v>
      </c>
      <c r="U21" s="107" t="s">
        <v>45</v>
      </c>
      <c r="V21" s="107">
        <v>2002.0</v>
      </c>
      <c r="W21" s="49"/>
      <c r="X21" s="51" t="s">
        <v>619</v>
      </c>
      <c r="Y21" s="165">
        <v>2.0</v>
      </c>
      <c r="Z21" s="165" t="s">
        <v>45</v>
      </c>
      <c r="AA21" s="165">
        <v>2002.0</v>
      </c>
      <c r="AB21" s="51"/>
      <c r="AC21" s="49" t="s">
        <v>620</v>
      </c>
      <c r="AD21" s="107">
        <v>8.0</v>
      </c>
      <c r="AE21" s="107" t="s">
        <v>164</v>
      </c>
      <c r="AF21" s="107">
        <v>2005.0</v>
      </c>
      <c r="AG21" s="49" t="s">
        <v>520</v>
      </c>
      <c r="AH21" s="51"/>
      <c r="AI21" s="51"/>
      <c r="AJ21" s="51"/>
      <c r="AK21" s="51"/>
      <c r="AL21" s="51"/>
      <c r="AM21" s="166"/>
      <c r="AN21" s="67"/>
      <c r="AO21" s="67"/>
      <c r="AP21" s="67"/>
      <c r="AQ21" s="67"/>
      <c r="AR21" s="67"/>
    </row>
    <row r="22" ht="12.75" customHeight="1">
      <c r="A22" s="102" t="s">
        <v>621</v>
      </c>
      <c r="B22" s="45" t="s">
        <v>622</v>
      </c>
      <c r="C22" s="45" t="s">
        <v>66</v>
      </c>
      <c r="D22" s="103">
        <v>2006.0</v>
      </c>
      <c r="E22" s="89">
        <v>39776.0</v>
      </c>
      <c r="F22" s="104" t="s">
        <v>623</v>
      </c>
      <c r="G22" s="45" t="s">
        <v>624</v>
      </c>
      <c r="H22" s="45" t="s">
        <v>150</v>
      </c>
      <c r="I22" s="45" t="s">
        <v>51</v>
      </c>
      <c r="J22" s="45">
        <v>30096.0</v>
      </c>
      <c r="K22" s="45" t="s">
        <v>625</v>
      </c>
      <c r="L22" s="103" t="s">
        <v>626</v>
      </c>
      <c r="M22" s="93" t="str">
        <f>HYPERLINK("mailto:jeanneboo@gmail.com","jeanneboo@gmail.com")</f>
        <v>jeanneboo@gmail.com</v>
      </c>
      <c r="N22" s="106">
        <v>1.0</v>
      </c>
      <c r="O22" s="45" t="s">
        <v>66</v>
      </c>
      <c r="P22" s="45"/>
      <c r="Q22" s="45"/>
      <c r="R22" s="104"/>
      <c r="S22" s="49" t="s">
        <v>182</v>
      </c>
      <c r="T22" s="107">
        <v>23.0</v>
      </c>
      <c r="U22" s="107" t="s">
        <v>89</v>
      </c>
      <c r="V22" s="107">
        <v>2006.0</v>
      </c>
      <c r="W22" s="49"/>
      <c r="X22" s="51"/>
      <c r="Y22" s="51"/>
      <c r="Z22" s="51"/>
      <c r="AA22" s="51"/>
      <c r="AB22" s="51"/>
      <c r="AC22" s="49"/>
      <c r="AD22" s="49"/>
      <c r="AE22" s="49"/>
      <c r="AF22" s="49"/>
      <c r="AG22" s="49"/>
      <c r="AH22" s="51"/>
      <c r="AI22" s="51"/>
      <c r="AJ22" s="51"/>
      <c r="AK22" s="51"/>
      <c r="AL22" s="51"/>
      <c r="AM22" s="166"/>
      <c r="AN22" s="52"/>
      <c r="AO22" s="52"/>
      <c r="AP22" s="52"/>
      <c r="AQ22" s="52"/>
      <c r="AR22" s="52"/>
    </row>
    <row r="23" ht="12.75" customHeight="1">
      <c r="A23" s="102" t="s">
        <v>627</v>
      </c>
      <c r="B23" s="45" t="s">
        <v>268</v>
      </c>
      <c r="C23" s="45" t="s">
        <v>54</v>
      </c>
      <c r="D23" s="103">
        <v>2009.0</v>
      </c>
      <c r="E23" s="89">
        <v>40366.0</v>
      </c>
      <c r="F23" s="104" t="s">
        <v>628</v>
      </c>
      <c r="G23" s="45" t="s">
        <v>629</v>
      </c>
      <c r="H23" s="45" t="s">
        <v>177</v>
      </c>
      <c r="I23" s="45" t="s">
        <v>630</v>
      </c>
      <c r="J23" s="45">
        <v>30092.0</v>
      </c>
      <c r="K23" s="45" t="s">
        <v>631</v>
      </c>
      <c r="L23" s="202" t="s">
        <v>632</v>
      </c>
      <c r="M23" s="93" t="str">
        <f>HYPERLINK("mailto:laurenmccoy@hotmail.com","laurenmccoy@hotmail.com")</f>
        <v>laurenmccoy@hotmail.com</v>
      </c>
      <c r="N23" s="106">
        <v>18.0</v>
      </c>
      <c r="O23" s="45" t="s">
        <v>60</v>
      </c>
      <c r="P23" s="45" t="s">
        <v>633</v>
      </c>
      <c r="Q23" s="45" t="s">
        <v>634</v>
      </c>
      <c r="R23" s="203" t="s">
        <v>635</v>
      </c>
      <c r="S23" s="49" t="s">
        <v>636</v>
      </c>
      <c r="T23" s="107">
        <v>19.0</v>
      </c>
      <c r="U23" s="107" t="s">
        <v>57</v>
      </c>
      <c r="V23" s="107">
        <v>2008.0</v>
      </c>
      <c r="W23" s="49" t="s">
        <v>614</v>
      </c>
      <c r="X23" s="51"/>
      <c r="Y23" s="51"/>
      <c r="Z23" s="51"/>
      <c r="AA23" s="51"/>
      <c r="AB23" s="51"/>
      <c r="AC23" s="49"/>
      <c r="AD23" s="49"/>
      <c r="AE23" s="49"/>
      <c r="AF23" s="49"/>
      <c r="AG23" s="49"/>
      <c r="AH23" s="51"/>
      <c r="AI23" s="51"/>
      <c r="AJ23" s="51"/>
      <c r="AK23" s="51"/>
      <c r="AL23" s="51"/>
      <c r="AM23" s="166"/>
      <c r="AN23" s="52"/>
      <c r="AO23" s="52"/>
      <c r="AP23" s="52"/>
      <c r="AQ23" s="52"/>
      <c r="AR23" s="52"/>
    </row>
    <row r="24" ht="12.75" customHeight="1">
      <c r="A24" s="102" t="s">
        <v>637</v>
      </c>
      <c r="B24" s="45" t="s">
        <v>638</v>
      </c>
      <c r="C24" s="45" t="s">
        <v>103</v>
      </c>
      <c r="D24" s="103">
        <v>2010.0</v>
      </c>
      <c r="E24" s="89">
        <v>40879.0</v>
      </c>
      <c r="F24" s="104" t="s">
        <v>639</v>
      </c>
      <c r="G24" s="45" t="s">
        <v>640</v>
      </c>
      <c r="H24" s="45" t="s">
        <v>150</v>
      </c>
      <c r="I24" s="45" t="s">
        <v>51</v>
      </c>
      <c r="J24" s="45">
        <v>30097.0</v>
      </c>
      <c r="K24" s="45"/>
      <c r="L24" s="167" t="s">
        <v>641</v>
      </c>
      <c r="M24" s="93" t="str">
        <f>HYPERLINK("mailto:alyssa.brennan@ymail.com","alyssa.brennan@ymail.com")</f>
        <v>alyssa.brennan@ymail.com</v>
      </c>
      <c r="N24" s="106">
        <v>20.0</v>
      </c>
      <c r="O24" s="45" t="s">
        <v>103</v>
      </c>
      <c r="P24" s="45"/>
      <c r="Q24" s="88" t="s">
        <v>642</v>
      </c>
      <c r="R24" s="169" t="s">
        <v>172</v>
      </c>
      <c r="S24" s="107">
        <v>1.0</v>
      </c>
      <c r="T24" s="107" t="s">
        <v>131</v>
      </c>
      <c r="U24" s="107">
        <v>2010.0</v>
      </c>
      <c r="V24" s="49"/>
      <c r="W24" s="51" t="s">
        <v>643</v>
      </c>
      <c r="X24" s="51">
        <v>15.0</v>
      </c>
      <c r="Y24" s="51" t="s">
        <v>45</v>
      </c>
      <c r="Z24" s="51">
        <v>2011.0</v>
      </c>
      <c r="AA24" s="51"/>
      <c r="AB24" s="49"/>
      <c r="AC24" s="49"/>
      <c r="AD24" s="49"/>
      <c r="AE24" s="49"/>
      <c r="AF24" s="49"/>
      <c r="AG24" s="51"/>
      <c r="AH24" s="51"/>
      <c r="AI24" s="51"/>
      <c r="AJ24" s="51"/>
      <c r="AK24" s="51"/>
      <c r="AL24" s="49"/>
      <c r="AM24" s="204"/>
      <c r="AN24" s="159"/>
      <c r="AO24" s="159"/>
      <c r="AP24" s="159"/>
      <c r="AQ24" s="52"/>
      <c r="AR24" s="52"/>
    </row>
    <row r="25" ht="25.5" customHeight="1">
      <c r="A25" s="102" t="s">
        <v>644</v>
      </c>
      <c r="B25" s="45" t="s">
        <v>109</v>
      </c>
      <c r="C25" s="45" t="s">
        <v>164</v>
      </c>
      <c r="D25" s="103">
        <v>2007.0</v>
      </c>
      <c r="E25" s="89">
        <v>39989.0</v>
      </c>
      <c r="F25" s="104" t="s">
        <v>645</v>
      </c>
      <c r="G25" s="45" t="s">
        <v>646</v>
      </c>
      <c r="H25" s="45" t="s">
        <v>150</v>
      </c>
      <c r="I25" s="45" t="s">
        <v>51</v>
      </c>
      <c r="J25" s="45">
        <v>30096.0</v>
      </c>
      <c r="K25" s="45" t="s">
        <v>647</v>
      </c>
      <c r="L25" s="103"/>
      <c r="M25" s="93" t="str">
        <f>HYPERLINK("mailto:jbrosas@comcast.net","jbrosas@comcast.net")</f>
        <v>jbrosas@comcast.net</v>
      </c>
      <c r="N25" s="106">
        <v>4.0</v>
      </c>
      <c r="O25" s="45" t="s">
        <v>103</v>
      </c>
      <c r="P25" s="45"/>
      <c r="Q25" s="45"/>
      <c r="R25" s="104"/>
      <c r="S25" s="49" t="s">
        <v>648</v>
      </c>
      <c r="T25" s="107">
        <v>6.0</v>
      </c>
      <c r="U25" s="107" t="s">
        <v>103</v>
      </c>
      <c r="V25" s="107">
        <v>2001.0</v>
      </c>
      <c r="W25" s="49"/>
      <c r="X25" s="51" t="s">
        <v>620</v>
      </c>
      <c r="Y25" s="51">
        <v>20.0</v>
      </c>
      <c r="Z25" s="51" t="s">
        <v>89</v>
      </c>
      <c r="AA25" s="51">
        <v>2007.0</v>
      </c>
      <c r="AB25" s="51" t="s">
        <v>649</v>
      </c>
      <c r="AC25" s="49" t="s">
        <v>293</v>
      </c>
      <c r="AD25" s="49">
        <v>24.0</v>
      </c>
      <c r="AE25" s="49" t="s">
        <v>141</v>
      </c>
      <c r="AF25" s="49">
        <v>2009.0</v>
      </c>
      <c r="AG25" s="49"/>
      <c r="AH25" s="51"/>
      <c r="AI25" s="51"/>
      <c r="AJ25" s="51"/>
      <c r="AK25" s="51"/>
      <c r="AL25" s="51"/>
      <c r="AM25" s="45"/>
      <c r="AN25" s="45"/>
      <c r="AO25" s="45"/>
      <c r="AP25" s="45"/>
      <c r="AQ25" s="166"/>
      <c r="AR25" s="52"/>
    </row>
    <row r="26" ht="12.75" customHeight="1">
      <c r="A26" s="102" t="s">
        <v>650</v>
      </c>
      <c r="B26" s="45" t="s">
        <v>109</v>
      </c>
      <c r="C26" s="45" t="s">
        <v>66</v>
      </c>
      <c r="D26" s="103">
        <v>2008.0</v>
      </c>
      <c r="E26" s="89">
        <v>40451.0</v>
      </c>
      <c r="F26" s="104" t="s">
        <v>651</v>
      </c>
      <c r="G26" s="45" t="s">
        <v>652</v>
      </c>
      <c r="H26" s="45" t="s">
        <v>177</v>
      </c>
      <c r="I26" s="45" t="s">
        <v>51</v>
      </c>
      <c r="J26" s="45">
        <v>30092.0</v>
      </c>
      <c r="K26" s="45" t="s">
        <v>653</v>
      </c>
      <c r="L26" s="103" t="s">
        <v>654</v>
      </c>
      <c r="M26" s="171" t="str">
        <f>HYPERLINK("mailto:jenbrown0417@gmail.com","jenbrown0417@gmail.com")</f>
        <v>jenbrown0417@gmail.com</v>
      </c>
      <c r="N26" s="106">
        <v>17.0</v>
      </c>
      <c r="O26" s="45" t="s">
        <v>114</v>
      </c>
      <c r="P26" s="45"/>
      <c r="Q26" s="88" t="s">
        <v>655</v>
      </c>
      <c r="R26" s="169" t="s">
        <v>357</v>
      </c>
      <c r="S26" s="107">
        <v>10.0</v>
      </c>
      <c r="T26" s="107" t="s">
        <v>141</v>
      </c>
      <c r="U26" s="107">
        <v>2005.0</v>
      </c>
      <c r="V26" s="49"/>
      <c r="W26" s="51" t="s">
        <v>656</v>
      </c>
      <c r="X26" s="51">
        <v>8.0</v>
      </c>
      <c r="Y26" s="51" t="s">
        <v>141</v>
      </c>
      <c r="Z26" s="51">
        <v>2008.0</v>
      </c>
      <c r="AA26" s="51"/>
      <c r="AB26" s="49" t="s">
        <v>657</v>
      </c>
      <c r="AC26" s="49">
        <v>3.0</v>
      </c>
      <c r="AD26" s="49" t="s">
        <v>114</v>
      </c>
      <c r="AE26" s="49">
        <v>2010.0</v>
      </c>
      <c r="AF26" s="49"/>
      <c r="AG26" s="51"/>
      <c r="AH26" s="51"/>
      <c r="AI26" s="51"/>
      <c r="AJ26" s="51"/>
      <c r="AK26" s="51"/>
      <c r="AL26" s="51"/>
      <c r="AM26" s="205"/>
      <c r="AN26" s="206"/>
      <c r="AO26" s="206"/>
      <c r="AP26" s="206"/>
      <c r="AQ26" s="52"/>
      <c r="AR26" s="52"/>
    </row>
    <row r="27" ht="12.75" customHeight="1">
      <c r="A27" s="90" t="s">
        <v>658</v>
      </c>
      <c r="B27" s="25" t="s">
        <v>85</v>
      </c>
      <c r="C27" s="25" t="s">
        <v>57</v>
      </c>
      <c r="D27" s="91">
        <v>2015.0</v>
      </c>
      <c r="E27" s="207"/>
      <c r="F27" s="91"/>
      <c r="G27" s="92"/>
      <c r="H27" s="25" t="s">
        <v>659</v>
      </c>
      <c r="I27" s="25" t="s">
        <v>660</v>
      </c>
      <c r="J27" s="25" t="s">
        <v>51</v>
      </c>
      <c r="K27" s="25">
        <v>30043.0</v>
      </c>
      <c r="L27" s="22"/>
      <c r="M27" s="22" t="s">
        <v>661</v>
      </c>
      <c r="N27" s="136" t="s">
        <v>662</v>
      </c>
      <c r="O27" s="25">
        <v>9.0</v>
      </c>
      <c r="P27" s="25" t="s">
        <v>54</v>
      </c>
      <c r="Q27" s="25"/>
      <c r="R27" s="25" t="s">
        <v>281</v>
      </c>
      <c r="S27" s="208" t="s">
        <v>663</v>
      </c>
      <c r="T27" s="208">
        <v>10.0</v>
      </c>
      <c r="U27" s="208" t="s">
        <v>114</v>
      </c>
      <c r="V27" s="208">
        <v>2015.0</v>
      </c>
      <c r="W27" s="27"/>
      <c r="X27" s="29" t="s">
        <v>664</v>
      </c>
      <c r="Y27" s="29">
        <v>12.0</v>
      </c>
      <c r="Z27" s="29" t="s">
        <v>45</v>
      </c>
      <c r="AA27" s="29">
        <v>2016.0</v>
      </c>
      <c r="AB27" s="29"/>
      <c r="AC27" s="27"/>
      <c r="AD27" s="27"/>
      <c r="AE27" s="27"/>
      <c r="AF27" s="27"/>
      <c r="AG27" s="27"/>
      <c r="AH27" s="29"/>
      <c r="AI27" s="29"/>
      <c r="AJ27" s="29"/>
      <c r="AK27" s="29"/>
      <c r="AL27" s="29"/>
      <c r="AM27" s="27"/>
      <c r="AN27" s="27"/>
      <c r="AO27" s="27"/>
      <c r="AP27" s="27"/>
      <c r="AQ27" s="209"/>
      <c r="AR27" s="210"/>
      <c r="AS27" s="211"/>
      <c r="AT27" s="211"/>
    </row>
    <row r="28">
      <c r="A28" s="102" t="s">
        <v>665</v>
      </c>
      <c r="B28" s="109" t="s">
        <v>666</v>
      </c>
      <c r="C28" s="45" t="s">
        <v>57</v>
      </c>
      <c r="D28" s="103">
        <v>2016.0</v>
      </c>
      <c r="E28" s="37">
        <v>43374.0</v>
      </c>
      <c r="F28" s="36" t="s">
        <v>476</v>
      </c>
      <c r="G28" s="38" t="s">
        <v>667</v>
      </c>
      <c r="H28" s="104" t="s">
        <v>418</v>
      </c>
      <c r="I28" s="45" t="s">
        <v>668</v>
      </c>
      <c r="J28" s="45" t="s">
        <v>177</v>
      </c>
      <c r="K28" s="45" t="s">
        <v>51</v>
      </c>
      <c r="L28" s="45">
        <v>30092.0</v>
      </c>
      <c r="M28" s="77"/>
      <c r="N28" s="77" t="s">
        <v>669</v>
      </c>
      <c r="O28" s="105" t="str">
        <f>HYPERLINK("mailto:marisa1221@gmail.com","marisa1221@gmail.com")</f>
        <v>marisa1221@gmail.com</v>
      </c>
      <c r="P28" s="106">
        <v>21.0</v>
      </c>
      <c r="Q28" s="45" t="s">
        <v>103</v>
      </c>
      <c r="R28" s="45"/>
      <c r="S28" s="88"/>
      <c r="T28" s="49" t="s">
        <v>670</v>
      </c>
      <c r="U28" s="107">
        <v>11.0</v>
      </c>
      <c r="V28" s="107" t="s">
        <v>66</v>
      </c>
      <c r="W28" s="107">
        <v>2013.0</v>
      </c>
      <c r="X28" s="49"/>
      <c r="Y28" s="51"/>
      <c r="Z28" s="51"/>
      <c r="AA28" s="51"/>
      <c r="AB28" s="51"/>
      <c r="AC28" s="51"/>
      <c r="AD28" s="49"/>
      <c r="AE28" s="49"/>
      <c r="AF28" s="49"/>
      <c r="AG28" s="49"/>
      <c r="AH28" s="49"/>
      <c r="AI28" s="51"/>
      <c r="AJ28" s="51"/>
      <c r="AK28" s="51"/>
      <c r="AL28" s="51"/>
      <c r="AM28" s="51"/>
      <c r="AN28" s="49"/>
      <c r="AO28" s="49"/>
      <c r="AP28" s="49"/>
      <c r="AQ28" s="49"/>
      <c r="AR28" s="49"/>
      <c r="AS28" s="52"/>
      <c r="AT28" s="53"/>
    </row>
    <row r="29" ht="12.75" customHeight="1">
      <c r="A29" s="102" t="s">
        <v>671</v>
      </c>
      <c r="B29" s="45" t="s">
        <v>672</v>
      </c>
      <c r="C29" s="45" t="s">
        <v>164</v>
      </c>
      <c r="D29" s="103">
        <v>2016.0</v>
      </c>
      <c r="E29" s="37">
        <v>42947.0</v>
      </c>
      <c r="F29" s="137"/>
      <c r="G29" s="104"/>
      <c r="H29" s="45" t="s">
        <v>673</v>
      </c>
      <c r="I29" s="45" t="s">
        <v>177</v>
      </c>
      <c r="J29" s="45" t="s">
        <v>51</v>
      </c>
      <c r="K29" s="45">
        <v>30092.0</v>
      </c>
      <c r="L29" s="77">
        <v>2.092424052E9</v>
      </c>
      <c r="M29" s="77"/>
      <c r="N29" s="110" t="s">
        <v>674</v>
      </c>
      <c r="O29" s="106">
        <v>22.0</v>
      </c>
      <c r="P29" s="45" t="s">
        <v>45</v>
      </c>
      <c r="Q29" s="45"/>
      <c r="R29" s="88" t="s">
        <v>675</v>
      </c>
      <c r="S29" s="49" t="s">
        <v>676</v>
      </c>
      <c r="T29" s="107">
        <v>16.0</v>
      </c>
      <c r="U29" s="107" t="s">
        <v>131</v>
      </c>
      <c r="V29" s="107">
        <v>2014.0</v>
      </c>
      <c r="W29" s="49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212"/>
      <c r="AN29" s="213"/>
      <c r="AO29" s="213"/>
      <c r="AP29" s="213"/>
      <c r="AQ29" s="53"/>
      <c r="AR29" s="53"/>
    </row>
    <row r="30">
      <c r="A30" s="34" t="s">
        <v>671</v>
      </c>
      <c r="B30" s="86" t="s">
        <v>677</v>
      </c>
      <c r="C30" s="35" t="s">
        <v>66</v>
      </c>
      <c r="D30" s="36">
        <v>2017.0</v>
      </c>
      <c r="E30" s="37">
        <v>43035.0</v>
      </c>
      <c r="F30" s="36" t="s">
        <v>678</v>
      </c>
      <c r="G30" s="38" t="s">
        <v>147</v>
      </c>
      <c r="H30" s="214" t="s">
        <v>679</v>
      </c>
      <c r="I30" s="35" t="s">
        <v>51</v>
      </c>
      <c r="J30" s="35" t="s">
        <v>680</v>
      </c>
      <c r="K30" s="35"/>
      <c r="L30" s="35">
        <v>30078.0</v>
      </c>
      <c r="M30" s="77"/>
      <c r="N30" s="41" t="s">
        <v>681</v>
      </c>
      <c r="O30" s="43" t="s">
        <v>346</v>
      </c>
      <c r="P30" s="44">
        <v>22.0</v>
      </c>
      <c r="Q30" s="35" t="s">
        <v>136</v>
      </c>
      <c r="R30" s="45"/>
      <c r="S30" s="46" t="s">
        <v>675</v>
      </c>
      <c r="T30" s="47" t="s">
        <v>682</v>
      </c>
      <c r="U30" s="48">
        <v>16.0</v>
      </c>
      <c r="V30" s="48" t="s">
        <v>131</v>
      </c>
      <c r="W30" s="48">
        <v>2014.0</v>
      </c>
      <c r="X30" s="49"/>
      <c r="Y30" s="50" t="s">
        <v>683</v>
      </c>
      <c r="Z30" s="50">
        <v>7.0</v>
      </c>
      <c r="AA30" s="50" t="s">
        <v>89</v>
      </c>
      <c r="AB30" s="50">
        <v>2018.0</v>
      </c>
      <c r="AC30" s="51"/>
      <c r="AD30" s="49"/>
      <c r="AE30" s="49"/>
      <c r="AF30" s="49"/>
      <c r="AG30" s="49"/>
      <c r="AH30" s="49"/>
      <c r="AI30" s="51"/>
      <c r="AJ30" s="51"/>
      <c r="AK30" s="51"/>
      <c r="AL30" s="51"/>
      <c r="AM30" s="51"/>
      <c r="AN30" s="49"/>
      <c r="AO30" s="49"/>
      <c r="AP30" s="49"/>
      <c r="AQ30" s="49"/>
      <c r="AR30" s="49"/>
      <c r="AS30" s="52"/>
      <c r="AT30" s="53"/>
    </row>
    <row r="31" ht="12.75" customHeight="1">
      <c r="A31" s="102" t="s">
        <v>684</v>
      </c>
      <c r="B31" s="45" t="s">
        <v>685</v>
      </c>
      <c r="C31" s="45" t="s">
        <v>131</v>
      </c>
      <c r="D31" s="103">
        <v>2006.0</v>
      </c>
      <c r="E31" s="185">
        <v>39933.0</v>
      </c>
      <c r="F31" s="104" t="s">
        <v>645</v>
      </c>
      <c r="G31" s="45" t="s">
        <v>686</v>
      </c>
      <c r="H31" s="45" t="s">
        <v>150</v>
      </c>
      <c r="I31" s="45" t="s">
        <v>51</v>
      </c>
      <c r="J31" s="45">
        <v>30096.0</v>
      </c>
      <c r="K31" s="45" t="s">
        <v>687</v>
      </c>
      <c r="L31" s="103"/>
      <c r="M31" s="93" t="str">
        <f>HYPERLINK("mailto:annmburnett@gmail.com","annmburnett@gmail.com")</f>
        <v>annmburnett@gmail.com</v>
      </c>
      <c r="N31" s="106">
        <v>25.0</v>
      </c>
      <c r="O31" s="45" t="s">
        <v>60</v>
      </c>
      <c r="P31" s="45"/>
      <c r="Q31" s="45"/>
      <c r="R31" s="104"/>
      <c r="S31" s="49" t="s">
        <v>688</v>
      </c>
      <c r="T31" s="107">
        <v>26.0</v>
      </c>
      <c r="U31" s="107" t="s">
        <v>114</v>
      </c>
      <c r="V31" s="107">
        <v>2002.0</v>
      </c>
      <c r="W31" s="49"/>
      <c r="X31" s="51" t="s">
        <v>104</v>
      </c>
      <c r="Y31" s="165">
        <v>27.0</v>
      </c>
      <c r="Z31" s="165" t="s">
        <v>66</v>
      </c>
      <c r="AA31" s="165">
        <v>2003.0</v>
      </c>
      <c r="AB31" s="51"/>
      <c r="AC31" s="49"/>
      <c r="AD31" s="107"/>
      <c r="AE31" s="107"/>
      <c r="AF31" s="107"/>
      <c r="AG31" s="49"/>
      <c r="AH31" s="51"/>
      <c r="AI31" s="51"/>
      <c r="AJ31" s="51"/>
      <c r="AK31" s="51"/>
      <c r="AL31" s="51"/>
      <c r="AM31" s="215"/>
      <c r="AN31" s="151"/>
      <c r="AO31" s="151"/>
      <c r="AP31" s="151"/>
      <c r="AQ31" s="151"/>
      <c r="AR31" s="151"/>
    </row>
    <row r="32" ht="12.75" customHeight="1">
      <c r="A32" s="102" t="s">
        <v>689</v>
      </c>
      <c r="B32" s="45" t="s">
        <v>690</v>
      </c>
      <c r="C32" s="45" t="s">
        <v>57</v>
      </c>
      <c r="D32" s="103">
        <v>2004.0</v>
      </c>
      <c r="E32" s="185">
        <v>39800.0</v>
      </c>
      <c r="F32" s="104" t="s">
        <v>137</v>
      </c>
      <c r="G32" s="45" t="s">
        <v>691</v>
      </c>
      <c r="H32" s="45" t="s">
        <v>177</v>
      </c>
      <c r="I32" s="45" t="s">
        <v>51</v>
      </c>
      <c r="J32" s="45">
        <v>30092.0</v>
      </c>
      <c r="K32" s="45" t="s">
        <v>692</v>
      </c>
      <c r="L32" s="103"/>
      <c r="M32" s="93" t="s">
        <v>693</v>
      </c>
      <c r="N32" s="106">
        <v>24.0</v>
      </c>
      <c r="O32" s="45" t="s">
        <v>89</v>
      </c>
      <c r="P32" s="45"/>
      <c r="Q32" s="45"/>
      <c r="R32" s="104"/>
      <c r="S32" s="49" t="s">
        <v>694</v>
      </c>
      <c r="T32" s="107">
        <v>16.0</v>
      </c>
      <c r="U32" s="107" t="s">
        <v>162</v>
      </c>
      <c r="V32" s="107">
        <v>2002.0</v>
      </c>
      <c r="W32" s="49"/>
      <c r="X32" s="51" t="s">
        <v>695</v>
      </c>
      <c r="Y32" s="165">
        <v>19.0</v>
      </c>
      <c r="Z32" s="165" t="s">
        <v>66</v>
      </c>
      <c r="AA32" s="165">
        <v>2004.0</v>
      </c>
      <c r="AB32" s="51" t="s">
        <v>520</v>
      </c>
      <c r="AC32" s="49"/>
      <c r="AD32" s="49"/>
      <c r="AE32" s="49"/>
      <c r="AF32" s="49"/>
      <c r="AG32" s="49"/>
      <c r="AH32" s="51"/>
      <c r="AI32" s="51"/>
      <c r="AJ32" s="51"/>
      <c r="AK32" s="51"/>
      <c r="AL32" s="51"/>
      <c r="AM32" s="45"/>
      <c r="AN32" s="184"/>
      <c r="AO32" s="151"/>
      <c r="AP32" s="151"/>
      <c r="AQ32" s="151"/>
      <c r="AR32" s="151"/>
    </row>
    <row r="33" ht="12.75" customHeight="1">
      <c r="A33" s="102" t="s">
        <v>696</v>
      </c>
      <c r="B33" s="45" t="s">
        <v>697</v>
      </c>
      <c r="C33" s="45" t="s">
        <v>45</v>
      </c>
      <c r="D33" s="103">
        <v>2003.0</v>
      </c>
      <c r="E33" s="103"/>
      <c r="F33" s="104" t="s">
        <v>698</v>
      </c>
      <c r="G33" s="45" t="s">
        <v>699</v>
      </c>
      <c r="H33" s="45" t="s">
        <v>150</v>
      </c>
      <c r="I33" s="45" t="s">
        <v>51</v>
      </c>
      <c r="J33" s="45">
        <v>30097.0</v>
      </c>
      <c r="K33" s="45" t="s">
        <v>700</v>
      </c>
      <c r="L33" s="109"/>
      <c r="M33" s="93" t="s">
        <v>701</v>
      </c>
      <c r="N33" s="106">
        <v>8.0</v>
      </c>
      <c r="O33" s="45" t="s">
        <v>57</v>
      </c>
      <c r="P33" s="173"/>
      <c r="Q33" s="216"/>
      <c r="R33" s="217"/>
      <c r="S33" s="49" t="s">
        <v>216</v>
      </c>
      <c r="T33" s="107">
        <v>24.0</v>
      </c>
      <c r="U33" s="107" t="s">
        <v>66</v>
      </c>
      <c r="V33" s="107">
        <v>2003.0</v>
      </c>
      <c r="W33" s="49"/>
      <c r="X33" s="51" t="s">
        <v>305</v>
      </c>
      <c r="Y33" s="165">
        <v>28.0</v>
      </c>
      <c r="Z33" s="165" t="s">
        <v>164</v>
      </c>
      <c r="AA33" s="165">
        <v>2001.0</v>
      </c>
      <c r="AB33" s="51"/>
      <c r="AC33" s="49" t="s">
        <v>217</v>
      </c>
      <c r="AD33" s="107">
        <v>18.0</v>
      </c>
      <c r="AE33" s="107" t="s">
        <v>131</v>
      </c>
      <c r="AF33" s="107">
        <v>1990.0</v>
      </c>
      <c r="AG33" s="49"/>
      <c r="AH33" s="51"/>
      <c r="AI33" s="51"/>
      <c r="AJ33" s="51"/>
      <c r="AK33" s="51"/>
      <c r="AL33" s="51"/>
      <c r="AM33" s="173" t="s">
        <v>702</v>
      </c>
      <c r="AN33" s="218"/>
      <c r="AO33" s="218"/>
      <c r="AP33" s="218"/>
      <c r="AQ33" s="151"/>
      <c r="AR33" s="151"/>
    </row>
    <row r="34" ht="12.75" customHeight="1">
      <c r="A34" s="102" t="s">
        <v>703</v>
      </c>
      <c r="B34" s="45" t="s">
        <v>315</v>
      </c>
      <c r="C34" s="45" t="s">
        <v>114</v>
      </c>
      <c r="D34" s="103">
        <v>2004.0</v>
      </c>
      <c r="E34" s="89">
        <v>39478.0</v>
      </c>
      <c r="F34" s="104"/>
      <c r="G34" s="109" t="s">
        <v>704</v>
      </c>
      <c r="H34" s="45" t="s">
        <v>705</v>
      </c>
      <c r="I34" s="45" t="s">
        <v>51</v>
      </c>
      <c r="J34" s="45">
        <v>30517.0</v>
      </c>
      <c r="K34" s="109" t="s">
        <v>706</v>
      </c>
      <c r="L34" s="103"/>
      <c r="M34" s="93" t="s">
        <v>707</v>
      </c>
      <c r="N34" s="106">
        <v>12.0</v>
      </c>
      <c r="O34" s="45" t="s">
        <v>114</v>
      </c>
      <c r="P34" s="45"/>
      <c r="Q34" s="45"/>
      <c r="R34" s="104"/>
      <c r="S34" s="49" t="s">
        <v>180</v>
      </c>
      <c r="T34" s="107">
        <v>20.0</v>
      </c>
      <c r="U34" s="107" t="s">
        <v>141</v>
      </c>
      <c r="V34" s="107">
        <v>2003.0</v>
      </c>
      <c r="W34" s="49"/>
      <c r="X34" s="51" t="s">
        <v>44</v>
      </c>
      <c r="Y34" s="165">
        <v>24.0</v>
      </c>
      <c r="Z34" s="165" t="s">
        <v>45</v>
      </c>
      <c r="AA34" s="165">
        <v>2004.0</v>
      </c>
      <c r="AB34" s="51"/>
      <c r="AC34" s="49"/>
      <c r="AD34" s="49"/>
      <c r="AE34" s="49"/>
      <c r="AF34" s="49"/>
      <c r="AG34" s="49"/>
      <c r="AH34" s="51"/>
      <c r="AI34" s="51"/>
      <c r="AJ34" s="51"/>
      <c r="AK34" s="51"/>
      <c r="AL34" s="51"/>
      <c r="AM34" s="45" t="s">
        <v>708</v>
      </c>
      <c r="AN34" s="109"/>
      <c r="AO34" s="109"/>
      <c r="AP34" s="109"/>
      <c r="AQ34" s="194"/>
      <c r="AR34" s="175"/>
    </row>
    <row r="35" ht="12.75" customHeight="1">
      <c r="A35" s="102" t="s">
        <v>703</v>
      </c>
      <c r="B35" s="45" t="s">
        <v>709</v>
      </c>
      <c r="C35" s="45" t="s">
        <v>162</v>
      </c>
      <c r="D35" s="103">
        <v>2011.0</v>
      </c>
      <c r="E35" s="89">
        <v>41070.0</v>
      </c>
      <c r="F35" s="104" t="s">
        <v>529</v>
      </c>
      <c r="G35" s="45" t="s">
        <v>710</v>
      </c>
      <c r="H35" s="45" t="s">
        <v>177</v>
      </c>
      <c r="I35" s="45" t="s">
        <v>51</v>
      </c>
      <c r="J35" s="45">
        <v>30092.0</v>
      </c>
      <c r="K35" s="45" t="s">
        <v>711</v>
      </c>
      <c r="L35" s="103" t="s">
        <v>712</v>
      </c>
      <c r="M35" s="171" t="str">
        <f>HYPERLINK("mailto:eliscallahan@gmail.com","eliscallahan@gmail.com")</f>
        <v>eliscallahan@gmail.com</v>
      </c>
      <c r="N35" s="106">
        <v>24.0</v>
      </c>
      <c r="O35" s="45" t="s">
        <v>114</v>
      </c>
      <c r="P35" s="45"/>
      <c r="Q35" s="88" t="s">
        <v>258</v>
      </c>
      <c r="R35" s="169" t="s">
        <v>713</v>
      </c>
      <c r="S35" s="107">
        <v>11.0</v>
      </c>
      <c r="T35" s="107" t="s">
        <v>45</v>
      </c>
      <c r="U35" s="107">
        <v>2007.0</v>
      </c>
      <c r="V35" s="49"/>
      <c r="W35" s="51" t="s">
        <v>714</v>
      </c>
      <c r="X35" s="51">
        <v>17.0</v>
      </c>
      <c r="Y35" s="51" t="s">
        <v>66</v>
      </c>
      <c r="Z35" s="51">
        <v>2012.0</v>
      </c>
      <c r="AA35" s="51"/>
      <c r="AB35" s="49"/>
      <c r="AC35" s="49"/>
      <c r="AD35" s="49"/>
      <c r="AE35" s="49"/>
      <c r="AF35" s="49"/>
      <c r="AG35" s="51"/>
      <c r="AH35" s="51"/>
      <c r="AI35" s="51"/>
      <c r="AJ35" s="51"/>
      <c r="AK35" s="51"/>
      <c r="AL35" s="49"/>
      <c r="AM35" s="219"/>
      <c r="AN35" s="220"/>
      <c r="AO35" s="220"/>
      <c r="AP35" s="220"/>
      <c r="AQ35" s="52"/>
      <c r="AR35" s="52"/>
    </row>
    <row r="36">
      <c r="A36" s="102" t="s">
        <v>715</v>
      </c>
      <c r="B36" s="45" t="s">
        <v>227</v>
      </c>
      <c r="C36" s="45" t="s">
        <v>162</v>
      </c>
      <c r="D36" s="103">
        <v>2009.0</v>
      </c>
      <c r="E36" s="89"/>
      <c r="F36" s="104" t="s">
        <v>86</v>
      </c>
      <c r="G36" s="45" t="s">
        <v>716</v>
      </c>
      <c r="H36" s="45" t="s">
        <v>177</v>
      </c>
      <c r="I36" s="45" t="s">
        <v>51</v>
      </c>
      <c r="J36" s="45">
        <v>30092.0</v>
      </c>
      <c r="K36" s="45" t="s">
        <v>717</v>
      </c>
      <c r="L36" s="103" t="s">
        <v>718</v>
      </c>
      <c r="M36" s="93" t="str">
        <f>HYPERLINK("mailto:jdespre1@my.westga.edu","jdespre1@my.westga.edu")</f>
        <v>jdespre1@my.westga.edu</v>
      </c>
      <c r="N36" s="106">
        <v>2.0</v>
      </c>
      <c r="O36" s="45" t="s">
        <v>164</v>
      </c>
      <c r="P36" s="45"/>
      <c r="Q36" s="45"/>
      <c r="R36" s="104"/>
      <c r="S36" s="49" t="s">
        <v>719</v>
      </c>
      <c r="T36" s="107">
        <v>22.0</v>
      </c>
      <c r="U36" s="107" t="s">
        <v>60</v>
      </c>
      <c r="V36" s="107">
        <v>2008.0</v>
      </c>
      <c r="W36" s="49" t="s">
        <v>614</v>
      </c>
      <c r="X36" s="51"/>
      <c r="Y36" s="165"/>
      <c r="Z36" s="165"/>
      <c r="AA36" s="165"/>
      <c r="AB36" s="51"/>
      <c r="AC36" s="49"/>
      <c r="AD36" s="49"/>
      <c r="AE36" s="49"/>
      <c r="AF36" s="49"/>
      <c r="AG36" s="49"/>
      <c r="AH36" s="51"/>
      <c r="AI36" s="51"/>
      <c r="AJ36" s="51"/>
      <c r="AK36" s="51"/>
      <c r="AL36" s="51"/>
      <c r="AM36" s="45"/>
      <c r="AN36" s="45"/>
      <c r="AO36" s="45"/>
      <c r="AP36" s="45"/>
      <c r="AQ36" s="45"/>
      <c r="AR36" s="166"/>
      <c r="AS36" s="195"/>
    </row>
    <row r="37" ht="12.75" customHeight="1">
      <c r="A37" s="102" t="s">
        <v>720</v>
      </c>
      <c r="B37" s="45" t="s">
        <v>503</v>
      </c>
      <c r="C37" s="45" t="s">
        <v>54</v>
      </c>
      <c r="D37" s="103">
        <v>2013.0</v>
      </c>
      <c r="E37" s="89">
        <v>41752.0</v>
      </c>
      <c r="F37" s="137">
        <v>808.0</v>
      </c>
      <c r="G37" s="104" t="s">
        <v>272</v>
      </c>
      <c r="H37" s="45" t="s">
        <v>721</v>
      </c>
      <c r="I37" s="45" t="s">
        <v>150</v>
      </c>
      <c r="J37" s="45" t="s">
        <v>51</v>
      </c>
      <c r="K37" s="45">
        <v>30096.0</v>
      </c>
      <c r="L37" s="45" t="s">
        <v>722</v>
      </c>
      <c r="M37" s="103" t="s">
        <v>723</v>
      </c>
      <c r="N37" s="93" t="str">
        <f>HYPERLINK("mailto:jennamatyikocaperton@gmail.com","jennamatyikocaperton@gmail.com")</f>
        <v>jennamatyikocaperton@gmail.com</v>
      </c>
      <c r="O37" s="106"/>
      <c r="P37" s="45"/>
      <c r="Q37" s="45"/>
      <c r="R37" s="88" t="s">
        <v>724</v>
      </c>
      <c r="S37" s="49" t="s">
        <v>725</v>
      </c>
      <c r="T37" s="107">
        <v>30.0</v>
      </c>
      <c r="U37" s="107" t="s">
        <v>164</v>
      </c>
      <c r="V37" s="107">
        <v>2010.0</v>
      </c>
      <c r="W37" s="49"/>
      <c r="X37" s="51" t="s">
        <v>726</v>
      </c>
      <c r="Y37" s="51">
        <v>5.0</v>
      </c>
      <c r="Z37" s="51" t="s">
        <v>54</v>
      </c>
      <c r="AA37" s="51">
        <v>2013.0</v>
      </c>
      <c r="AB37" s="51" t="s">
        <v>727</v>
      </c>
      <c r="AC37" s="49"/>
      <c r="AD37" s="49"/>
      <c r="AE37" s="49"/>
      <c r="AF37" s="49"/>
      <c r="AG37" s="49"/>
      <c r="AH37" s="51"/>
      <c r="AI37" s="51"/>
      <c r="AJ37" s="51"/>
      <c r="AK37" s="51"/>
      <c r="AL37" s="51"/>
      <c r="AM37" s="221"/>
      <c r="AN37" s="222"/>
      <c r="AO37" s="222"/>
      <c r="AP37" s="222"/>
      <c r="AQ37" s="222"/>
      <c r="AR37" s="52"/>
      <c r="AS37" s="67"/>
      <c r="AT37" s="67"/>
    </row>
    <row r="38" ht="12.75" customHeight="1">
      <c r="A38" s="102" t="s">
        <v>728</v>
      </c>
      <c r="B38" s="45" t="s">
        <v>141</v>
      </c>
      <c r="C38" s="45" t="s">
        <v>114</v>
      </c>
      <c r="D38" s="103">
        <v>2006.0</v>
      </c>
      <c r="E38" s="89">
        <v>39960.0</v>
      </c>
      <c r="F38" s="104" t="s">
        <v>396</v>
      </c>
      <c r="G38" s="45" t="s">
        <v>729</v>
      </c>
      <c r="H38" s="45" t="s">
        <v>177</v>
      </c>
      <c r="I38" s="45" t="s">
        <v>51</v>
      </c>
      <c r="J38" s="45">
        <v>30092.0</v>
      </c>
      <c r="K38" s="45" t="s">
        <v>730</v>
      </c>
      <c r="L38" s="103" t="s">
        <v>731</v>
      </c>
      <c r="M38" s="93" t="s">
        <v>732</v>
      </c>
      <c r="N38" s="106">
        <v>23.0</v>
      </c>
      <c r="O38" s="45" t="s">
        <v>66</v>
      </c>
      <c r="P38" s="45"/>
      <c r="Q38" s="45"/>
      <c r="R38" s="104"/>
      <c r="S38" s="49" t="s">
        <v>733</v>
      </c>
      <c r="T38" s="107">
        <v>2.0</v>
      </c>
      <c r="U38" s="107" t="s">
        <v>114</v>
      </c>
      <c r="V38" s="107">
        <v>2003.0</v>
      </c>
      <c r="W38" s="49"/>
      <c r="X38" s="51" t="s">
        <v>734</v>
      </c>
      <c r="Y38" s="165">
        <v>27.0</v>
      </c>
      <c r="Z38" s="165" t="s">
        <v>45</v>
      </c>
      <c r="AA38" s="165">
        <v>2005.0</v>
      </c>
      <c r="AB38" s="51"/>
      <c r="AC38" s="49" t="s">
        <v>735</v>
      </c>
      <c r="AD38" s="49">
        <v>30.0</v>
      </c>
      <c r="AE38" s="49" t="s">
        <v>60</v>
      </c>
      <c r="AF38" s="187">
        <v>2007.0</v>
      </c>
      <c r="AG38" s="49"/>
      <c r="AH38" s="181"/>
      <c r="AI38" s="51"/>
      <c r="AJ38" s="51"/>
      <c r="AK38" s="51"/>
      <c r="AL38" s="51"/>
      <c r="AM38" s="45"/>
      <c r="AN38" s="45"/>
      <c r="AO38" s="45"/>
      <c r="AP38" s="45"/>
      <c r="AQ38" s="45"/>
      <c r="AR38" s="52"/>
    </row>
    <row r="39">
      <c r="A39" s="90" t="s">
        <v>736</v>
      </c>
      <c r="B39" s="25" t="s">
        <v>293</v>
      </c>
      <c r="C39" s="25" t="s">
        <v>114</v>
      </c>
      <c r="D39" s="91">
        <v>2013.0</v>
      </c>
      <c r="E39" s="176">
        <v>41312.0</v>
      </c>
      <c r="F39" s="92" t="s">
        <v>63</v>
      </c>
      <c r="G39" s="25" t="s">
        <v>737</v>
      </c>
      <c r="H39" s="25" t="s">
        <v>177</v>
      </c>
      <c r="I39" s="25" t="s">
        <v>51</v>
      </c>
      <c r="J39" s="25">
        <v>30092.0</v>
      </c>
      <c r="K39" s="25"/>
      <c r="L39" s="223" t="s">
        <v>738</v>
      </c>
      <c r="M39" s="93" t="str">
        <f>HYPERLINK("mailto:amanda.carton@hotmail.com","amanda.carton@hotmail.com")</f>
        <v>amanda.carton@hotmail.com</v>
      </c>
      <c r="N39" s="94">
        <v>10.0</v>
      </c>
      <c r="O39" s="25" t="s">
        <v>54</v>
      </c>
      <c r="P39" s="25"/>
      <c r="Q39" s="95" t="s">
        <v>253</v>
      </c>
      <c r="R39" s="27" t="s">
        <v>161</v>
      </c>
      <c r="S39" s="96">
        <v>2.0</v>
      </c>
      <c r="T39" s="96" t="s">
        <v>60</v>
      </c>
      <c r="U39" s="96">
        <v>2009.0</v>
      </c>
      <c r="V39" s="27"/>
      <c r="W39" s="29" t="s">
        <v>334</v>
      </c>
      <c r="X39" s="29">
        <v>20.0</v>
      </c>
      <c r="Y39" s="29" t="s">
        <v>89</v>
      </c>
      <c r="Z39" s="29">
        <v>2011.0</v>
      </c>
      <c r="AA39" s="29"/>
      <c r="AB39" s="27"/>
      <c r="AC39" s="27"/>
      <c r="AD39" s="27"/>
      <c r="AE39" s="27"/>
      <c r="AF39" s="177"/>
      <c r="AG39" s="27"/>
      <c r="AH39" s="29"/>
      <c r="AI39" s="29"/>
      <c r="AJ39" s="29"/>
      <c r="AK39" s="29"/>
      <c r="AL39" s="29"/>
      <c r="AM39" s="224"/>
      <c r="AN39" s="225"/>
      <c r="AO39" s="225"/>
      <c r="AP39" s="225"/>
      <c r="AQ39" s="225"/>
      <c r="AR39" s="52"/>
    </row>
    <row r="40">
      <c r="A40" s="102" t="s">
        <v>739</v>
      </c>
      <c r="B40" s="45" t="s">
        <v>227</v>
      </c>
      <c r="C40" s="45" t="s">
        <v>66</v>
      </c>
      <c r="D40" s="103">
        <v>2006.0</v>
      </c>
      <c r="E40" s="89">
        <v>39785.0</v>
      </c>
      <c r="F40" s="104"/>
      <c r="G40" s="45" t="s">
        <v>740</v>
      </c>
      <c r="H40" s="45" t="s">
        <v>741</v>
      </c>
      <c r="I40" s="45" t="s">
        <v>51</v>
      </c>
      <c r="J40" s="45">
        <v>30506.0</v>
      </c>
      <c r="K40" s="226"/>
      <c r="L40" s="103" t="s">
        <v>742</v>
      </c>
      <c r="M40" s="93" t="str">
        <f>HYPERLINK("mailto:jessicacausey@gmail.com","jessicacausey@gmail.com")</f>
        <v>jessicacausey@gmail.com</v>
      </c>
      <c r="N40" s="106">
        <v>17.0</v>
      </c>
      <c r="O40" s="45" t="s">
        <v>60</v>
      </c>
      <c r="P40" s="45"/>
      <c r="Q40" s="45"/>
      <c r="R40" s="104"/>
      <c r="S40" s="49" t="s">
        <v>743</v>
      </c>
      <c r="T40" s="107">
        <v>4.0</v>
      </c>
      <c r="U40" s="107" t="s">
        <v>89</v>
      </c>
      <c r="V40" s="107">
        <v>2006.0</v>
      </c>
      <c r="W40" s="49"/>
      <c r="X40" s="51"/>
      <c r="Y40" s="51"/>
      <c r="Z40" s="51"/>
      <c r="AA40" s="51"/>
      <c r="AB40" s="51"/>
      <c r="AC40" s="49"/>
      <c r="AD40" s="49"/>
      <c r="AE40" s="49"/>
      <c r="AF40" s="49"/>
      <c r="AG40" s="49"/>
      <c r="AH40" s="51"/>
      <c r="AI40" s="51"/>
      <c r="AJ40" s="51"/>
      <c r="AK40" s="51"/>
      <c r="AL40" s="51"/>
      <c r="AM40" s="45"/>
      <c r="AN40" s="45"/>
      <c r="AO40" s="45"/>
      <c r="AP40" s="45"/>
      <c r="AQ40" s="45"/>
      <c r="AR40" s="166"/>
      <c r="AS40" s="195"/>
    </row>
    <row r="41" ht="12.75" customHeight="1">
      <c r="A41" s="102" t="s">
        <v>744</v>
      </c>
      <c r="B41" s="45" t="s">
        <v>745</v>
      </c>
      <c r="C41" s="45" t="s">
        <v>141</v>
      </c>
      <c r="D41" s="103">
        <v>2012.0</v>
      </c>
      <c r="E41" s="89">
        <v>42482.0</v>
      </c>
      <c r="F41" s="137">
        <v>3196.0</v>
      </c>
      <c r="G41" s="104" t="s">
        <v>63</v>
      </c>
      <c r="H41" s="45" t="s">
        <v>746</v>
      </c>
      <c r="I41" s="45" t="s">
        <v>177</v>
      </c>
      <c r="J41" s="45" t="s">
        <v>51</v>
      </c>
      <c r="K41" s="45">
        <v>30092.0</v>
      </c>
      <c r="L41" s="167"/>
      <c r="M41" s="103" t="s">
        <v>747</v>
      </c>
      <c r="N41" s="93" t="str">
        <f>HYPERLINK("mailto:bchapman111@gmail.com","bchapman111@gmail.com")</f>
        <v>bchapman111@gmail.com</v>
      </c>
      <c r="O41" s="106">
        <v>15.0</v>
      </c>
      <c r="P41" s="45" t="s">
        <v>131</v>
      </c>
      <c r="Q41" s="45"/>
      <c r="R41" s="227" t="s">
        <v>748</v>
      </c>
      <c r="S41" s="49" t="s">
        <v>749</v>
      </c>
      <c r="T41" s="107">
        <v>11.0</v>
      </c>
      <c r="U41" s="107" t="s">
        <v>45</v>
      </c>
      <c r="V41" s="107">
        <v>2009.0</v>
      </c>
      <c r="W41" s="49"/>
      <c r="X41" s="51" t="s">
        <v>750</v>
      </c>
      <c r="Y41" s="51">
        <v>14.0</v>
      </c>
      <c r="Z41" s="51" t="s">
        <v>57</v>
      </c>
      <c r="AA41" s="51">
        <v>2012.0</v>
      </c>
      <c r="AB41" s="51" t="s">
        <v>570</v>
      </c>
      <c r="AC41" s="49"/>
      <c r="AD41" s="49"/>
      <c r="AE41" s="49"/>
      <c r="AF41" s="49"/>
      <c r="AG41" s="49"/>
      <c r="AH41" s="51"/>
      <c r="AI41" s="51"/>
      <c r="AJ41" s="51"/>
      <c r="AK41" s="51"/>
      <c r="AL41" s="51"/>
      <c r="AM41" s="49"/>
      <c r="AN41" s="221"/>
      <c r="AO41" s="222"/>
      <c r="AP41" s="222"/>
      <c r="AQ41" s="222"/>
      <c r="AR41" s="52"/>
      <c r="AS41" s="67"/>
      <c r="AT41" s="67"/>
    </row>
    <row r="42" ht="12.75" customHeight="1">
      <c r="A42" s="90" t="s">
        <v>751</v>
      </c>
      <c r="B42" s="25" t="s">
        <v>752</v>
      </c>
      <c r="C42" s="25" t="s">
        <v>45</v>
      </c>
      <c r="D42" s="91">
        <v>2015.0</v>
      </c>
      <c r="E42" s="207">
        <v>42240.0</v>
      </c>
      <c r="F42" s="113">
        <v>192.0</v>
      </c>
      <c r="G42" s="92" t="s">
        <v>753</v>
      </c>
      <c r="H42" s="25" t="s">
        <v>754</v>
      </c>
      <c r="I42" s="25" t="s">
        <v>50</v>
      </c>
      <c r="J42" s="25" t="s">
        <v>51</v>
      </c>
      <c r="K42" s="25">
        <v>30092.0</v>
      </c>
      <c r="L42" s="22"/>
      <c r="M42" s="22" t="s">
        <v>755</v>
      </c>
      <c r="N42" s="136" t="s">
        <v>756</v>
      </c>
      <c r="O42" s="94">
        <v>4.0</v>
      </c>
      <c r="P42" s="25" t="s">
        <v>89</v>
      </c>
      <c r="Q42" s="25"/>
      <c r="R42" s="228" t="s">
        <v>757</v>
      </c>
      <c r="S42" s="229" t="s">
        <v>758</v>
      </c>
      <c r="T42" s="96">
        <v>22.0</v>
      </c>
      <c r="U42" s="96" t="s">
        <v>54</v>
      </c>
      <c r="V42" s="96">
        <v>2014.0</v>
      </c>
      <c r="W42" s="27"/>
      <c r="X42" s="29"/>
      <c r="Y42" s="29"/>
      <c r="Z42" s="29"/>
      <c r="AA42" s="29"/>
      <c r="AB42" s="29"/>
      <c r="AC42" s="27"/>
      <c r="AD42" s="27"/>
      <c r="AE42" s="27"/>
      <c r="AF42" s="27"/>
      <c r="AG42" s="27"/>
      <c r="AH42" s="29"/>
      <c r="AI42" s="29"/>
      <c r="AJ42" s="29"/>
      <c r="AK42" s="29"/>
      <c r="AL42" s="29"/>
      <c r="AM42" s="27"/>
      <c r="AN42" s="178"/>
      <c r="AO42" s="179"/>
      <c r="AP42" s="179"/>
      <c r="AQ42" s="230"/>
      <c r="AR42" s="80"/>
      <c r="AS42" s="80"/>
      <c r="AT42" s="80"/>
    </row>
    <row r="43">
      <c r="A43" s="102" t="s">
        <v>759</v>
      </c>
      <c r="B43" s="45" t="s">
        <v>760</v>
      </c>
      <c r="C43" s="45" t="s">
        <v>114</v>
      </c>
      <c r="D43" s="103">
        <v>2006.0</v>
      </c>
      <c r="E43" s="103"/>
      <c r="F43" s="104"/>
      <c r="G43" s="45" t="s">
        <v>761</v>
      </c>
      <c r="H43" s="45" t="s">
        <v>150</v>
      </c>
      <c r="I43" s="45" t="s">
        <v>51</v>
      </c>
      <c r="J43" s="45">
        <v>30096.0</v>
      </c>
      <c r="K43" s="45" t="s">
        <v>762</v>
      </c>
      <c r="L43" s="103"/>
      <c r="M43" s="93" t="s">
        <v>763</v>
      </c>
      <c r="N43" s="106">
        <v>1.0</v>
      </c>
      <c r="O43" s="45" t="s">
        <v>66</v>
      </c>
      <c r="P43" s="45"/>
      <c r="Q43" s="45"/>
      <c r="R43" s="104"/>
      <c r="S43" s="49" t="s">
        <v>764</v>
      </c>
      <c r="T43" s="107">
        <v>26.0</v>
      </c>
      <c r="U43" s="107" t="s">
        <v>57</v>
      </c>
      <c r="V43" s="107">
        <v>2004.0</v>
      </c>
      <c r="W43" s="49"/>
      <c r="X43" s="51" t="s">
        <v>324</v>
      </c>
      <c r="Y43" s="165">
        <v>22.0</v>
      </c>
      <c r="Z43" s="165" t="s">
        <v>103</v>
      </c>
      <c r="AA43" s="165">
        <v>2005.0</v>
      </c>
      <c r="AB43" s="51"/>
      <c r="AC43" s="49" t="s">
        <v>765</v>
      </c>
      <c r="AD43" s="49">
        <v>23.0</v>
      </c>
      <c r="AE43" s="49" t="s">
        <v>141</v>
      </c>
      <c r="AF43" s="49">
        <v>2007.0</v>
      </c>
      <c r="AG43" s="49"/>
      <c r="AH43" s="51"/>
      <c r="AI43" s="180"/>
      <c r="AJ43" s="51"/>
      <c r="AK43" s="51"/>
      <c r="AL43" s="51"/>
      <c r="AM43" s="45"/>
      <c r="AN43" s="45"/>
      <c r="AO43" s="45"/>
      <c r="AP43" s="45"/>
      <c r="AQ43" s="45"/>
      <c r="AR43" s="52"/>
    </row>
    <row r="44">
      <c r="A44" s="102" t="s">
        <v>766</v>
      </c>
      <c r="B44" s="45" t="s">
        <v>44</v>
      </c>
      <c r="C44" s="45" t="s">
        <v>164</v>
      </c>
      <c r="D44" s="103">
        <v>2016.0</v>
      </c>
      <c r="E44" s="89">
        <v>42580.0</v>
      </c>
      <c r="F44" s="36" t="s">
        <v>678</v>
      </c>
      <c r="G44" s="137" t="s">
        <v>98</v>
      </c>
      <c r="H44" s="104" t="s">
        <v>767</v>
      </c>
      <c r="I44" s="45" t="s">
        <v>768</v>
      </c>
      <c r="J44" s="45" t="s">
        <v>177</v>
      </c>
      <c r="K44" s="45" t="s">
        <v>51</v>
      </c>
      <c r="L44" s="45">
        <v>30092.0</v>
      </c>
      <c r="M44" s="77"/>
      <c r="N44" s="77" t="s">
        <v>769</v>
      </c>
      <c r="O44" s="105" t="str">
        <f>HYPERLINK("mailto:megan.centers@gmail.com","megan.centers@gmail.com")</f>
        <v>megan.centers@gmail.com</v>
      </c>
      <c r="P44" s="106">
        <v>7.0</v>
      </c>
      <c r="Q44" s="45" t="s">
        <v>57</v>
      </c>
      <c r="R44" s="45"/>
      <c r="S44" s="88" t="s">
        <v>304</v>
      </c>
      <c r="T44" s="49" t="s">
        <v>770</v>
      </c>
      <c r="U44" s="107">
        <v>27.0</v>
      </c>
      <c r="V44" s="107" t="s">
        <v>114</v>
      </c>
      <c r="W44" s="107">
        <v>2015.0</v>
      </c>
      <c r="X44" s="49"/>
      <c r="Y44" s="51"/>
      <c r="Z44" s="51"/>
      <c r="AA44" s="51"/>
      <c r="AB44" s="51"/>
      <c r="AC44" s="51"/>
      <c r="AD44" s="49"/>
      <c r="AE44" s="49"/>
      <c r="AF44" s="49"/>
      <c r="AG44" s="49"/>
      <c r="AH44" s="49"/>
      <c r="AI44" s="51"/>
      <c r="AJ44" s="51"/>
      <c r="AK44" s="51"/>
      <c r="AL44" s="51"/>
      <c r="AM44" s="51"/>
      <c r="AN44" s="49"/>
      <c r="AO44" s="49"/>
      <c r="AP44" s="49"/>
      <c r="AQ44" s="49"/>
      <c r="AR44" s="221"/>
      <c r="AS44" s="32"/>
      <c r="AT44" s="33"/>
    </row>
    <row r="45" ht="12.75" customHeight="1">
      <c r="A45" s="102" t="s">
        <v>771</v>
      </c>
      <c r="B45" s="45" t="s">
        <v>772</v>
      </c>
      <c r="C45" s="45" t="s">
        <v>57</v>
      </c>
      <c r="D45" s="103">
        <v>2005.0</v>
      </c>
      <c r="E45" s="103"/>
      <c r="F45" s="104"/>
      <c r="G45" s="45" t="s">
        <v>773</v>
      </c>
      <c r="H45" s="45" t="s">
        <v>177</v>
      </c>
      <c r="I45" s="45" t="s">
        <v>51</v>
      </c>
      <c r="J45" s="45">
        <v>30092.0</v>
      </c>
      <c r="K45" s="45" t="s">
        <v>774</v>
      </c>
      <c r="L45" s="109"/>
      <c r="M45" s="93" t="s">
        <v>775</v>
      </c>
      <c r="N45" s="106">
        <v>5.0</v>
      </c>
      <c r="O45" s="45" t="s">
        <v>89</v>
      </c>
      <c r="P45" s="45"/>
      <c r="Q45" s="109"/>
      <c r="R45" s="163"/>
      <c r="S45" s="49" t="s">
        <v>231</v>
      </c>
      <c r="T45" s="107">
        <v>1.0</v>
      </c>
      <c r="U45" s="107" t="s">
        <v>164</v>
      </c>
      <c r="V45" s="107">
        <v>2005.0</v>
      </c>
      <c r="W45" s="49"/>
      <c r="X45" s="51"/>
      <c r="Y45" s="165"/>
      <c r="Z45" s="165"/>
      <c r="AA45" s="165"/>
      <c r="AB45" s="51"/>
      <c r="AC45" s="49"/>
      <c r="AD45" s="49"/>
      <c r="AE45" s="49"/>
      <c r="AF45" s="49"/>
      <c r="AG45" s="49"/>
      <c r="AH45" s="51"/>
      <c r="AI45" s="51"/>
      <c r="AJ45" s="51"/>
      <c r="AK45" s="51"/>
      <c r="AL45" s="51"/>
      <c r="AM45" s="109"/>
      <c r="AN45" s="109"/>
      <c r="AO45" s="109"/>
      <c r="AP45" s="109"/>
      <c r="AQ45" s="109"/>
      <c r="AR45" s="194"/>
      <c r="AS45" s="195"/>
    </row>
    <row r="46" ht="12.75" customHeight="1">
      <c r="A46" s="90" t="s">
        <v>776</v>
      </c>
      <c r="B46" s="25" t="s">
        <v>777</v>
      </c>
      <c r="C46" s="25" t="s">
        <v>131</v>
      </c>
      <c r="D46" s="91">
        <v>2012.0</v>
      </c>
      <c r="E46" s="231">
        <v>42384.0</v>
      </c>
      <c r="F46" s="113">
        <v>124.0</v>
      </c>
      <c r="G46" s="25" t="s">
        <v>778</v>
      </c>
      <c r="H46" s="25" t="s">
        <v>779</v>
      </c>
      <c r="I46" s="25" t="s">
        <v>51</v>
      </c>
      <c r="J46" s="25">
        <v>30022.0</v>
      </c>
      <c r="K46" s="22"/>
      <c r="L46" s="22" t="s">
        <v>780</v>
      </c>
      <c r="M46" s="93" t="str">
        <f>HYPERLINK("mailto:alyson.coffman@gmail.com","alyson.coffman@gmail.com")</f>
        <v>alyson.coffman@gmail.com</v>
      </c>
      <c r="N46" s="94">
        <v>25.0</v>
      </c>
      <c r="O46" s="25" t="s">
        <v>164</v>
      </c>
      <c r="P46" s="25"/>
      <c r="Q46" s="95" t="s">
        <v>781</v>
      </c>
      <c r="R46" s="27" t="s">
        <v>230</v>
      </c>
      <c r="S46" s="96">
        <v>21.0</v>
      </c>
      <c r="T46" s="96" t="s">
        <v>60</v>
      </c>
      <c r="U46" s="96">
        <v>2011.0</v>
      </c>
      <c r="V46" s="27" t="s">
        <v>782</v>
      </c>
      <c r="W46" s="29" t="s">
        <v>547</v>
      </c>
      <c r="X46" s="29">
        <v>30.0</v>
      </c>
      <c r="Y46" s="29" t="s">
        <v>162</v>
      </c>
      <c r="Z46" s="29">
        <v>2014.0</v>
      </c>
      <c r="AA46" s="29"/>
      <c r="AB46" s="27"/>
      <c r="AC46" s="27"/>
      <c r="AD46" s="27"/>
      <c r="AE46" s="27"/>
      <c r="AF46" s="27"/>
      <c r="AG46" s="29"/>
      <c r="AH46" s="29"/>
      <c r="AI46" s="232"/>
      <c r="AJ46" s="29"/>
      <c r="AK46" s="29"/>
      <c r="AL46" s="29"/>
      <c r="AM46" s="233"/>
      <c r="AN46" s="234"/>
      <c r="AO46" s="234"/>
      <c r="AP46" s="234"/>
      <c r="AQ46" s="230"/>
      <c r="AR46" s="80"/>
      <c r="AS46" s="33"/>
      <c r="AT46" s="33"/>
    </row>
    <row r="47">
      <c r="A47" s="102" t="s">
        <v>783</v>
      </c>
      <c r="B47" s="45" t="s">
        <v>784</v>
      </c>
      <c r="C47" s="45" t="s">
        <v>114</v>
      </c>
      <c r="D47" s="103">
        <v>2013.0</v>
      </c>
      <c r="E47" s="89">
        <v>42421.0</v>
      </c>
      <c r="F47" s="137">
        <v>2410.0</v>
      </c>
      <c r="G47" s="104" t="s">
        <v>785</v>
      </c>
      <c r="H47" s="45" t="s">
        <v>786</v>
      </c>
      <c r="I47" s="45" t="s">
        <v>177</v>
      </c>
      <c r="J47" s="45" t="s">
        <v>51</v>
      </c>
      <c r="K47" s="45">
        <v>30092.0</v>
      </c>
      <c r="L47" s="45" t="s">
        <v>787</v>
      </c>
      <c r="M47" s="103" t="s">
        <v>788</v>
      </c>
      <c r="N47" s="93" t="str">
        <f>HYPERLINK("mailto:LBarclay@hotmail.com","LBarclay@hotmail.com")</f>
        <v>LBarclay@hotmail.com</v>
      </c>
      <c r="O47" s="106">
        <v>11.0</v>
      </c>
      <c r="P47" s="45" t="s">
        <v>66</v>
      </c>
      <c r="Q47" s="45"/>
      <c r="R47" s="88" t="s">
        <v>789</v>
      </c>
      <c r="S47" s="49" t="s">
        <v>790</v>
      </c>
      <c r="T47" s="107">
        <v>22.0</v>
      </c>
      <c r="U47" s="107" t="s">
        <v>89</v>
      </c>
      <c r="V47" s="107">
        <v>2007.0</v>
      </c>
      <c r="W47" s="49"/>
      <c r="X47" s="51" t="s">
        <v>791</v>
      </c>
      <c r="Y47" s="51">
        <v>30.0</v>
      </c>
      <c r="Z47" s="51" t="s">
        <v>45</v>
      </c>
      <c r="AA47" s="51">
        <v>2011.0</v>
      </c>
      <c r="AB47" s="51" t="s">
        <v>782</v>
      </c>
      <c r="AC47" s="49"/>
      <c r="AD47" s="49"/>
      <c r="AE47" s="49"/>
      <c r="AF47" s="49"/>
      <c r="AG47" s="49"/>
      <c r="AH47" s="51"/>
      <c r="AI47" s="51"/>
      <c r="AJ47" s="51"/>
      <c r="AK47" s="51"/>
      <c r="AL47" s="51"/>
      <c r="AM47" s="49"/>
      <c r="AN47" s="49"/>
      <c r="AO47" s="49"/>
      <c r="AP47" s="49"/>
      <c r="AQ47" s="49"/>
      <c r="AR47" s="166"/>
      <c r="AS47" s="52"/>
      <c r="AT47" s="67"/>
    </row>
    <row r="48" ht="13.5" customHeight="1">
      <c r="A48" s="102" t="s">
        <v>792</v>
      </c>
      <c r="B48" s="45" t="s">
        <v>793</v>
      </c>
      <c r="C48" s="45" t="s">
        <v>164</v>
      </c>
      <c r="D48" s="103">
        <v>2013.0</v>
      </c>
      <c r="E48" s="89">
        <v>42225.0</v>
      </c>
      <c r="F48" s="137">
        <v>364.0</v>
      </c>
      <c r="G48" s="104" t="s">
        <v>77</v>
      </c>
      <c r="H48" s="45" t="s">
        <v>794</v>
      </c>
      <c r="I48" s="45" t="s">
        <v>177</v>
      </c>
      <c r="J48" s="45" t="s">
        <v>51</v>
      </c>
      <c r="K48" s="45">
        <v>30092.0</v>
      </c>
      <c r="L48" s="45"/>
      <c r="M48" s="103" t="s">
        <v>795</v>
      </c>
      <c r="N48" s="93" t="str">
        <f>HYPERLINK("mailto:pamela.cormack@gmail.com","pamela.cormack@gmail.com")</f>
        <v>pamela.cormack@gmail.com</v>
      </c>
      <c r="O48" s="106">
        <v>1.0</v>
      </c>
      <c r="P48" s="45" t="s">
        <v>66</v>
      </c>
      <c r="Q48" s="45" t="s">
        <v>796</v>
      </c>
      <c r="R48" s="88" t="s">
        <v>797</v>
      </c>
      <c r="S48" s="49" t="s">
        <v>657</v>
      </c>
      <c r="T48" s="107">
        <v>17.0</v>
      </c>
      <c r="U48" s="107" t="s">
        <v>114</v>
      </c>
      <c r="V48" s="107">
        <v>2012.0</v>
      </c>
      <c r="W48" s="49" t="s">
        <v>570</v>
      </c>
      <c r="X48" s="51" t="s">
        <v>798</v>
      </c>
      <c r="Y48" s="51">
        <v>17.0</v>
      </c>
      <c r="Z48" s="51" t="s">
        <v>114</v>
      </c>
      <c r="AA48" s="51">
        <v>2012.0</v>
      </c>
      <c r="AB48" s="51" t="s">
        <v>570</v>
      </c>
      <c r="AC48" s="49" t="s">
        <v>799</v>
      </c>
      <c r="AD48" s="49">
        <v>15.0</v>
      </c>
      <c r="AE48" s="169" t="s">
        <v>89</v>
      </c>
      <c r="AF48" s="49">
        <v>2013.0</v>
      </c>
      <c r="AG48" s="49" t="s">
        <v>727</v>
      </c>
      <c r="AH48" s="51"/>
      <c r="AI48" s="51"/>
      <c r="AJ48" s="51"/>
      <c r="AK48" s="51"/>
      <c r="AL48" s="51"/>
      <c r="AM48" s="49"/>
      <c r="AN48" s="49"/>
      <c r="AO48" s="49"/>
      <c r="AP48" s="49"/>
      <c r="AQ48" s="221"/>
      <c r="AR48" s="52"/>
      <c r="AS48" s="67"/>
      <c r="AT48" s="67"/>
    </row>
    <row r="49">
      <c r="A49" s="102" t="s">
        <v>800</v>
      </c>
      <c r="B49" s="45" t="s">
        <v>801</v>
      </c>
      <c r="C49" s="45" t="s">
        <v>45</v>
      </c>
      <c r="D49" s="103">
        <v>2007.0</v>
      </c>
      <c r="E49" s="185">
        <v>39784.0</v>
      </c>
      <c r="F49" s="104" t="s">
        <v>63</v>
      </c>
      <c r="G49" s="45" t="s">
        <v>802</v>
      </c>
      <c r="H49" s="45" t="s">
        <v>177</v>
      </c>
      <c r="I49" s="45" t="s">
        <v>51</v>
      </c>
      <c r="J49" s="45">
        <v>30092.0</v>
      </c>
      <c r="K49" s="45" t="s">
        <v>803</v>
      </c>
      <c r="L49" s="103"/>
      <c r="M49" s="93" t="str">
        <f>HYPERLINK("mailto:ghazalehc@gmail.com","ghazalehc@gmail.com")</f>
        <v>ghazalehc@gmail.com</v>
      </c>
      <c r="N49" s="106">
        <v>3.0</v>
      </c>
      <c r="O49" s="45" t="s">
        <v>114</v>
      </c>
      <c r="P49" s="45" t="s">
        <v>633</v>
      </c>
      <c r="Q49" s="45"/>
      <c r="R49" s="104"/>
      <c r="S49" s="49" t="s">
        <v>804</v>
      </c>
      <c r="T49" s="107">
        <v>21.0</v>
      </c>
      <c r="U49" s="107" t="s">
        <v>103</v>
      </c>
      <c r="V49" s="107">
        <v>2005.0</v>
      </c>
      <c r="W49" s="49"/>
      <c r="X49" s="51" t="s">
        <v>805</v>
      </c>
      <c r="Y49" s="51">
        <v>31.0</v>
      </c>
      <c r="Z49" s="51" t="s">
        <v>103</v>
      </c>
      <c r="AA49" s="51">
        <v>2007.0</v>
      </c>
      <c r="AB49" s="51" t="s">
        <v>806</v>
      </c>
      <c r="AC49" s="49"/>
      <c r="AD49" s="49"/>
      <c r="AE49" s="49"/>
      <c r="AF49" s="49"/>
      <c r="AG49" s="49"/>
      <c r="AH49" s="51"/>
      <c r="AI49" s="51"/>
      <c r="AJ49" s="51"/>
      <c r="AK49" s="51"/>
      <c r="AL49" s="51"/>
      <c r="AM49" s="45" t="s">
        <v>807</v>
      </c>
      <c r="AN49" s="109"/>
      <c r="AO49" s="109"/>
      <c r="AP49" s="109"/>
      <c r="AQ49" s="109"/>
      <c r="AR49" s="194"/>
      <c r="AS49" s="195"/>
    </row>
    <row r="50" ht="12.75" customHeight="1">
      <c r="A50" s="102" t="s">
        <v>808</v>
      </c>
      <c r="B50" s="45" t="s">
        <v>809</v>
      </c>
      <c r="C50" s="45" t="s">
        <v>141</v>
      </c>
      <c r="D50" s="103">
        <v>2009.0</v>
      </c>
      <c r="E50" s="89">
        <v>42051.0</v>
      </c>
      <c r="F50" s="137">
        <v>4045.0</v>
      </c>
      <c r="G50" s="104" t="s">
        <v>810</v>
      </c>
      <c r="H50" s="45" t="s">
        <v>811</v>
      </c>
      <c r="I50" s="45" t="s">
        <v>812</v>
      </c>
      <c r="J50" s="45" t="s">
        <v>51</v>
      </c>
      <c r="K50" s="45">
        <v>30076.0</v>
      </c>
      <c r="L50" s="45"/>
      <c r="M50" s="103" t="s">
        <v>813</v>
      </c>
      <c r="N50" s="171" t="str">
        <f>HYPERLINK("mailto:ansleycox@gmail.com","ansleycox@gmail.com")</f>
        <v>ansleycox@gmail.com</v>
      </c>
      <c r="O50" s="106">
        <v>2.0</v>
      </c>
      <c r="P50" s="45" t="s">
        <v>114</v>
      </c>
      <c r="Q50" s="45" t="s">
        <v>814</v>
      </c>
      <c r="R50" s="235" t="s">
        <v>253</v>
      </c>
      <c r="S50" s="198" t="s">
        <v>724</v>
      </c>
      <c r="T50" s="107">
        <v>2.0</v>
      </c>
      <c r="U50" s="107" t="s">
        <v>57</v>
      </c>
      <c r="V50" s="107">
        <v>2007.0</v>
      </c>
      <c r="W50" s="49"/>
      <c r="X50" s="51" t="s">
        <v>815</v>
      </c>
      <c r="Y50" s="51">
        <v>22.0</v>
      </c>
      <c r="Z50" s="51" t="s">
        <v>45</v>
      </c>
      <c r="AA50" s="51">
        <v>2011.0</v>
      </c>
      <c r="AB50" s="51" t="s">
        <v>782</v>
      </c>
      <c r="AC50" s="49"/>
      <c r="AD50" s="49"/>
      <c r="AE50" s="49"/>
      <c r="AF50" s="49"/>
      <c r="AG50" s="49"/>
      <c r="AH50" s="51"/>
      <c r="AI50" s="51"/>
      <c r="AJ50" s="51"/>
      <c r="AK50" s="51"/>
      <c r="AL50" s="51"/>
      <c r="AM50" s="236"/>
      <c r="AN50" s="237"/>
      <c r="AO50" s="238"/>
      <c r="AP50" s="238"/>
      <c r="AQ50" s="239"/>
      <c r="AR50" s="67"/>
      <c r="AS50" s="67"/>
      <c r="AT50" s="67"/>
    </row>
    <row r="51" ht="13.5" customHeight="1">
      <c r="A51" s="138" t="s">
        <v>816</v>
      </c>
      <c r="B51" s="138" t="s">
        <v>816</v>
      </c>
      <c r="C51" s="240" t="s">
        <v>131</v>
      </c>
      <c r="D51" s="124">
        <v>2017.0</v>
      </c>
      <c r="E51" s="132">
        <v>42746.0</v>
      </c>
      <c r="F51" s="132"/>
      <c r="G51" s="124" t="s">
        <v>47</v>
      </c>
      <c r="H51" s="61" t="s">
        <v>817</v>
      </c>
      <c r="I51" s="61" t="s">
        <v>818</v>
      </c>
      <c r="J51" s="61" t="s">
        <v>150</v>
      </c>
      <c r="K51" s="61" t="s">
        <v>51</v>
      </c>
      <c r="L51" s="61">
        <v>30096.0</v>
      </c>
      <c r="M51" s="59"/>
      <c r="N51" s="59" t="s">
        <v>819</v>
      </c>
      <c r="O51" s="125" t="str">
        <f>HYPERLINK("mailto:ccurl2@gmail.com","ccurl2@gmail.com")</f>
        <v>ccurl2@gmail.com</v>
      </c>
      <c r="P51" s="61">
        <v>24.0</v>
      </c>
      <c r="Q51" s="61" t="s">
        <v>114</v>
      </c>
      <c r="R51" s="61"/>
      <c r="S51" s="61" t="s">
        <v>820</v>
      </c>
      <c r="T51" s="63" t="s">
        <v>821</v>
      </c>
      <c r="U51" s="63">
        <v>13.0</v>
      </c>
      <c r="V51" s="63" t="s">
        <v>162</v>
      </c>
      <c r="W51" s="63">
        <v>2013.0</v>
      </c>
      <c r="X51" s="63"/>
      <c r="Y51" s="65" t="s">
        <v>822</v>
      </c>
      <c r="Z51" s="65">
        <v>21.0</v>
      </c>
      <c r="AA51" s="65" t="s">
        <v>164</v>
      </c>
      <c r="AB51" s="65">
        <v>2015.0</v>
      </c>
      <c r="AC51" s="65"/>
      <c r="AD51" s="66"/>
      <c r="AE51" s="66"/>
      <c r="AF51" s="66"/>
      <c r="AG51" s="66"/>
      <c r="AH51" s="66"/>
      <c r="AI51" s="65"/>
      <c r="AJ51" s="65"/>
      <c r="AK51" s="65"/>
      <c r="AL51" s="65"/>
      <c r="AM51" s="65"/>
      <c r="AN51" s="63"/>
      <c r="AO51" s="63"/>
      <c r="AP51" s="63"/>
      <c r="AQ51" s="241"/>
      <c r="AR51" s="242"/>
      <c r="AS51" s="80"/>
      <c r="AT51" s="33"/>
    </row>
    <row r="52">
      <c r="A52" s="90" t="s">
        <v>823</v>
      </c>
      <c r="B52" s="25" t="s">
        <v>824</v>
      </c>
      <c r="C52" s="25" t="s">
        <v>164</v>
      </c>
      <c r="D52" s="91">
        <v>2016.0</v>
      </c>
      <c r="E52" s="231">
        <v>42558.0</v>
      </c>
      <c r="F52" s="113">
        <v>2022.0</v>
      </c>
      <c r="G52" s="92" t="s">
        <v>825</v>
      </c>
      <c r="H52" s="25" t="s">
        <v>826</v>
      </c>
      <c r="I52" s="25" t="s">
        <v>50</v>
      </c>
      <c r="J52" s="25" t="s">
        <v>51</v>
      </c>
      <c r="K52" s="25">
        <v>30092.0</v>
      </c>
      <c r="L52" s="22">
        <v>6.786285925E9</v>
      </c>
      <c r="M52" s="22"/>
      <c r="N52" s="25" t="s">
        <v>827</v>
      </c>
      <c r="O52" s="94">
        <v>10.0</v>
      </c>
      <c r="P52" s="25" t="s">
        <v>45</v>
      </c>
      <c r="Q52" s="25"/>
      <c r="R52" s="95" t="s">
        <v>828</v>
      </c>
      <c r="S52" s="27" t="s">
        <v>829</v>
      </c>
      <c r="T52" s="96">
        <v>18.0</v>
      </c>
      <c r="U52" s="96" t="s">
        <v>66</v>
      </c>
      <c r="V52" s="96">
        <v>2015.0</v>
      </c>
      <c r="W52" s="27"/>
      <c r="X52" s="29"/>
      <c r="Y52" s="29"/>
      <c r="Z52" s="29"/>
      <c r="AA52" s="29"/>
      <c r="AB52" s="29"/>
      <c r="AC52" s="27"/>
      <c r="AD52" s="27"/>
      <c r="AE52" s="27"/>
      <c r="AF52" s="27"/>
      <c r="AG52" s="27"/>
      <c r="AH52" s="29"/>
      <c r="AI52" s="29"/>
      <c r="AJ52" s="29"/>
      <c r="AK52" s="29"/>
      <c r="AL52" s="29"/>
      <c r="AM52" s="27"/>
      <c r="AN52" s="27"/>
      <c r="AO52" s="27"/>
      <c r="AP52" s="27"/>
      <c r="AQ52" s="49"/>
      <c r="AR52" s="243"/>
      <c r="AS52" s="244"/>
      <c r="AT52" s="33"/>
    </row>
    <row r="53" ht="13.5" customHeight="1">
      <c r="A53" s="102" t="s">
        <v>830</v>
      </c>
      <c r="B53" s="45" t="s">
        <v>204</v>
      </c>
      <c r="C53" s="45" t="s">
        <v>45</v>
      </c>
      <c r="D53" s="103">
        <v>2016.0</v>
      </c>
      <c r="E53" s="37">
        <v>42944.0</v>
      </c>
      <c r="F53" s="36" t="s">
        <v>678</v>
      </c>
      <c r="G53" s="137" t="s">
        <v>98</v>
      </c>
      <c r="H53" s="104" t="s">
        <v>86</v>
      </c>
      <c r="I53" s="45" t="s">
        <v>831</v>
      </c>
      <c r="J53" s="45" t="s">
        <v>177</v>
      </c>
      <c r="K53" s="45" t="s">
        <v>51</v>
      </c>
      <c r="L53" s="45">
        <v>30092.0</v>
      </c>
      <c r="M53" s="77"/>
      <c r="N53" s="77">
        <v>6.033599229E9</v>
      </c>
      <c r="O53" s="105" t="str">
        <f>HYPERLINK("mailto:ajf48@georgetown.edu","ajf48@georgetown.edu")</f>
        <v>ajf48@georgetown.edu</v>
      </c>
      <c r="P53" s="106">
        <v>29.0</v>
      </c>
      <c r="Q53" s="45" t="s">
        <v>164</v>
      </c>
      <c r="R53" s="45"/>
      <c r="S53" s="88" t="s">
        <v>171</v>
      </c>
      <c r="T53" s="49" t="s">
        <v>441</v>
      </c>
      <c r="U53" s="107">
        <v>2.0</v>
      </c>
      <c r="V53" s="107" t="s">
        <v>164</v>
      </c>
      <c r="W53" s="107">
        <v>2014.0</v>
      </c>
      <c r="X53" s="49" t="s">
        <v>832</v>
      </c>
      <c r="Y53" s="51"/>
      <c r="Z53" s="51"/>
      <c r="AA53" s="51"/>
      <c r="AB53" s="51"/>
      <c r="AC53" s="51"/>
      <c r="AD53" s="49"/>
      <c r="AE53" s="49"/>
      <c r="AF53" s="49"/>
      <c r="AG53" s="49"/>
      <c r="AH53" s="49"/>
      <c r="AI53" s="51"/>
      <c r="AJ53" s="51"/>
      <c r="AK53" s="51"/>
      <c r="AL53" s="51"/>
      <c r="AM53" s="51"/>
      <c r="AN53" s="49"/>
      <c r="AO53" s="49"/>
      <c r="AP53" s="49"/>
      <c r="AQ53" s="221"/>
      <c r="AR53" s="222"/>
      <c r="AS53" s="80"/>
      <c r="AT53" s="33"/>
    </row>
    <row r="54" ht="12.75" customHeight="1">
      <c r="A54" s="102" t="s">
        <v>833</v>
      </c>
      <c r="B54" s="45" t="s">
        <v>403</v>
      </c>
      <c r="C54" s="45" t="s">
        <v>45</v>
      </c>
      <c r="D54" s="103">
        <v>2010.0</v>
      </c>
      <c r="E54" s="89">
        <v>40782.0</v>
      </c>
      <c r="F54" s="104" t="s">
        <v>834</v>
      </c>
      <c r="G54" s="45" t="s">
        <v>835</v>
      </c>
      <c r="H54" s="45" t="s">
        <v>129</v>
      </c>
      <c r="I54" s="45" t="s">
        <v>51</v>
      </c>
      <c r="J54" s="45">
        <v>30097.0</v>
      </c>
      <c r="K54" s="45" t="s">
        <v>836</v>
      </c>
      <c r="L54" s="245" t="str">
        <f>HYPERLINK("mailto:336-287-3867brittanydasher@gmail.com","336-287-3867")</f>
        <v>336-287-3867</v>
      </c>
      <c r="M54" s="171" t="s">
        <v>837</v>
      </c>
      <c r="N54" s="106">
        <v>15.0</v>
      </c>
      <c r="O54" s="45" t="s">
        <v>89</v>
      </c>
      <c r="P54" s="45"/>
      <c r="Q54" s="88" t="s">
        <v>838</v>
      </c>
      <c r="R54" s="246" t="s">
        <v>839</v>
      </c>
      <c r="S54" s="247">
        <v>17.0</v>
      </c>
      <c r="T54" s="107" t="s">
        <v>66</v>
      </c>
      <c r="U54" s="107">
        <v>2008.0</v>
      </c>
      <c r="V54" s="49"/>
      <c r="W54" s="51"/>
      <c r="X54" s="51"/>
      <c r="Y54" s="51"/>
      <c r="Z54" s="51"/>
      <c r="AA54" s="51"/>
      <c r="AB54" s="49"/>
      <c r="AC54" s="49"/>
      <c r="AD54" s="49"/>
      <c r="AE54" s="49"/>
      <c r="AF54" s="49"/>
      <c r="AG54" s="51"/>
      <c r="AH54" s="51"/>
      <c r="AI54" s="51"/>
      <c r="AJ54" s="51"/>
      <c r="AK54" s="51"/>
      <c r="AL54" s="49"/>
      <c r="AM54" s="49"/>
      <c r="AN54" s="248"/>
      <c r="AO54" s="249"/>
      <c r="AP54" s="249"/>
      <c r="AQ54" s="67"/>
      <c r="AR54" s="67"/>
    </row>
    <row r="55">
      <c r="A55" s="102" t="s">
        <v>840</v>
      </c>
      <c r="B55" s="45" t="s">
        <v>603</v>
      </c>
      <c r="C55" s="45" t="s">
        <v>131</v>
      </c>
      <c r="D55" s="103">
        <v>2015.0</v>
      </c>
      <c r="E55" s="89">
        <v>42504.0</v>
      </c>
      <c r="F55" s="137"/>
      <c r="G55" s="104" t="s">
        <v>86</v>
      </c>
      <c r="H55" s="45" t="s">
        <v>841</v>
      </c>
      <c r="I55" s="45" t="s">
        <v>177</v>
      </c>
      <c r="J55" s="45" t="s">
        <v>51</v>
      </c>
      <c r="K55" s="45">
        <v>30092.0</v>
      </c>
      <c r="L55" s="45"/>
      <c r="M55" s="103" t="s">
        <v>842</v>
      </c>
      <c r="N55" s="105" t="str">
        <f>HYPERLINK("mailto:angdavis08@gmail.com","angdavis08@gmail.com")</f>
        <v>angdavis08@gmail.com</v>
      </c>
      <c r="O55" s="106">
        <v>2.0</v>
      </c>
      <c r="P55" s="45" t="s">
        <v>89</v>
      </c>
      <c r="Q55" s="45"/>
      <c r="R55" s="88" t="s">
        <v>843</v>
      </c>
      <c r="S55" s="49" t="s">
        <v>844</v>
      </c>
      <c r="T55" s="107">
        <v>14.0</v>
      </c>
      <c r="U55" s="107" t="s">
        <v>845</v>
      </c>
      <c r="V55" s="107">
        <v>2010.0</v>
      </c>
      <c r="W55" s="49"/>
      <c r="X55" s="51" t="s">
        <v>846</v>
      </c>
      <c r="Y55" s="51">
        <v>6.0</v>
      </c>
      <c r="Z55" s="51" t="s">
        <v>89</v>
      </c>
      <c r="AA55" s="51">
        <v>2012.0</v>
      </c>
      <c r="AB55" s="51"/>
      <c r="AC55" s="49" t="s">
        <v>230</v>
      </c>
      <c r="AD55" s="49">
        <v>13.0</v>
      </c>
      <c r="AE55" s="49" t="s">
        <v>60</v>
      </c>
      <c r="AF55" s="49">
        <v>2014.0</v>
      </c>
      <c r="AG55" s="49"/>
      <c r="AH55" s="51"/>
      <c r="AI55" s="51"/>
      <c r="AJ55" s="51"/>
      <c r="AK55" s="51"/>
      <c r="AL55" s="51"/>
      <c r="AM55" s="236"/>
      <c r="AN55" s="236"/>
      <c r="AO55" s="236"/>
      <c r="AP55" s="236"/>
      <c r="AQ55" s="250"/>
      <c r="AR55" s="52"/>
      <c r="AS55" s="67"/>
      <c r="AT55" s="67"/>
    </row>
    <row r="56">
      <c r="A56" s="102" t="s">
        <v>847</v>
      </c>
      <c r="B56" s="45" t="s">
        <v>109</v>
      </c>
      <c r="C56" s="45" t="s">
        <v>57</v>
      </c>
      <c r="D56" s="103">
        <v>2006.0</v>
      </c>
      <c r="E56" s="89">
        <v>39413.0</v>
      </c>
      <c r="F56" s="104" t="s">
        <v>848</v>
      </c>
      <c r="G56" s="45" t="s">
        <v>849</v>
      </c>
      <c r="H56" s="45" t="s">
        <v>177</v>
      </c>
      <c r="I56" s="45" t="s">
        <v>51</v>
      </c>
      <c r="J56" s="45">
        <v>30092.0</v>
      </c>
      <c r="K56" s="45" t="s">
        <v>850</v>
      </c>
      <c r="L56" s="109"/>
      <c r="M56" s="93" t="str">
        <f>HYPERLINK("mailto:jdealy@comcast.net","jdealy@comcast.net")</f>
        <v>jdealy@comcast.net</v>
      </c>
      <c r="N56" s="106">
        <v>4.0</v>
      </c>
      <c r="O56" s="45" t="s">
        <v>45</v>
      </c>
      <c r="P56" s="45"/>
      <c r="Q56" s="109"/>
      <c r="R56" s="163"/>
      <c r="S56" s="49" t="s">
        <v>851</v>
      </c>
      <c r="T56" s="107">
        <v>9.0</v>
      </c>
      <c r="U56" s="107" t="s">
        <v>45</v>
      </c>
      <c r="V56" s="107">
        <v>2002.0</v>
      </c>
      <c r="W56" s="49"/>
      <c r="X56" s="51" t="s">
        <v>852</v>
      </c>
      <c r="Y56" s="51">
        <v>20.0</v>
      </c>
      <c r="Z56" s="51" t="s">
        <v>164</v>
      </c>
      <c r="AA56" s="51">
        <v>2005.0</v>
      </c>
      <c r="AB56" s="51" t="s">
        <v>520</v>
      </c>
      <c r="AC56" s="49"/>
      <c r="AD56" s="49"/>
      <c r="AE56" s="49"/>
      <c r="AF56" s="49"/>
      <c r="AG56" s="49"/>
      <c r="AH56" s="51"/>
      <c r="AI56" s="51"/>
      <c r="AJ56" s="51"/>
      <c r="AK56" s="51"/>
      <c r="AL56" s="51"/>
      <c r="AM56" s="109"/>
      <c r="AN56" s="109"/>
      <c r="AO56" s="109"/>
      <c r="AP56" s="109"/>
      <c r="AQ56" s="109"/>
      <c r="AR56" s="194"/>
      <c r="AS56" s="195"/>
    </row>
    <row r="57" ht="12.75" customHeight="1">
      <c r="A57" s="102" t="s">
        <v>853</v>
      </c>
      <c r="B57" s="45" t="s">
        <v>854</v>
      </c>
      <c r="C57" s="45" t="s">
        <v>45</v>
      </c>
      <c r="D57" s="103">
        <v>2011.0</v>
      </c>
      <c r="E57" s="89"/>
      <c r="F57" s="104" t="s">
        <v>48</v>
      </c>
      <c r="G57" s="45" t="s">
        <v>855</v>
      </c>
      <c r="H57" s="45" t="s">
        <v>177</v>
      </c>
      <c r="I57" s="45" t="s">
        <v>51</v>
      </c>
      <c r="J57" s="45">
        <v>30092.0</v>
      </c>
      <c r="K57" s="45" t="s">
        <v>856</v>
      </c>
      <c r="L57" s="245" t="s">
        <v>857</v>
      </c>
      <c r="M57" s="93" t="str">
        <f>HYPERLINK("mailto:AudraDeaton@hotmail.com","AudraDeaton@hotmail.com")</f>
        <v>AudraDeaton@hotmail.com</v>
      </c>
      <c r="N57" s="106">
        <v>30.0</v>
      </c>
      <c r="O57" s="45" t="s">
        <v>54</v>
      </c>
      <c r="P57" s="45"/>
      <c r="Q57" s="88" t="s">
        <v>583</v>
      </c>
      <c r="R57" s="169" t="s">
        <v>527</v>
      </c>
      <c r="S57" s="107">
        <v>6.0</v>
      </c>
      <c r="T57" s="107" t="s">
        <v>141</v>
      </c>
      <c r="U57" s="107">
        <v>2007.0</v>
      </c>
      <c r="V57" s="49"/>
      <c r="W57" s="51" t="s">
        <v>858</v>
      </c>
      <c r="X57" s="51">
        <v>23.0</v>
      </c>
      <c r="Y57" s="51" t="s">
        <v>131</v>
      </c>
      <c r="Z57" s="51">
        <v>2009.0</v>
      </c>
      <c r="AA57" s="51"/>
      <c r="AB57" s="49"/>
      <c r="AC57" s="49"/>
      <c r="AD57" s="49"/>
      <c r="AE57" s="49"/>
      <c r="AF57" s="49"/>
      <c r="AG57" s="51"/>
      <c r="AH57" s="51"/>
      <c r="AI57" s="51"/>
      <c r="AJ57" s="51"/>
      <c r="AK57" s="51"/>
      <c r="AL57" s="49"/>
      <c r="AM57" s="49"/>
      <c r="AN57" s="49"/>
      <c r="AO57" s="49"/>
      <c r="AP57" s="49"/>
      <c r="AQ57" s="166"/>
      <c r="AR57" s="52"/>
    </row>
    <row r="58">
      <c r="A58" s="102" t="s">
        <v>859</v>
      </c>
      <c r="B58" s="45" t="s">
        <v>860</v>
      </c>
      <c r="C58" s="45" t="s">
        <v>45</v>
      </c>
      <c r="D58" s="103">
        <v>2013.0</v>
      </c>
      <c r="E58" s="89">
        <v>42231.0</v>
      </c>
      <c r="F58" s="137">
        <v>345.0</v>
      </c>
      <c r="G58" s="104" t="s">
        <v>861</v>
      </c>
      <c r="H58" s="45" t="s">
        <v>862</v>
      </c>
      <c r="I58" s="45" t="s">
        <v>177</v>
      </c>
      <c r="J58" s="45" t="s">
        <v>51</v>
      </c>
      <c r="K58" s="45">
        <v>30097.0</v>
      </c>
      <c r="L58" s="45"/>
      <c r="M58" s="103" t="s">
        <v>863</v>
      </c>
      <c r="N58" s="93" t="str">
        <f>HYPERLINK("mailto:lesliederby@gmail.com","lesliederby@gmail.com")</f>
        <v>lesliederby@gmail.com</v>
      </c>
      <c r="O58" s="106">
        <v>28.0</v>
      </c>
      <c r="P58" s="45" t="s">
        <v>131</v>
      </c>
      <c r="Q58" s="45"/>
      <c r="R58" s="88" t="s">
        <v>864</v>
      </c>
      <c r="S58" s="49" t="s">
        <v>865</v>
      </c>
      <c r="T58" s="107">
        <v>2.0</v>
      </c>
      <c r="U58" s="107" t="s">
        <v>89</v>
      </c>
      <c r="V58" s="107">
        <v>2010.0</v>
      </c>
      <c r="W58" s="49"/>
      <c r="X58" s="51" t="s">
        <v>866</v>
      </c>
      <c r="Y58" s="51">
        <v>8.0</v>
      </c>
      <c r="Z58" s="51" t="s">
        <v>114</v>
      </c>
      <c r="AA58" s="51">
        <v>2013.0</v>
      </c>
      <c r="AB58" s="51" t="s">
        <v>727</v>
      </c>
      <c r="AC58" s="49" t="s">
        <v>839</v>
      </c>
      <c r="AD58" s="49">
        <v>18.0</v>
      </c>
      <c r="AE58" s="169" t="s">
        <v>66</v>
      </c>
      <c r="AF58" s="49">
        <v>2014.0</v>
      </c>
      <c r="AG58" s="49"/>
      <c r="AH58" s="51"/>
      <c r="AI58" s="51"/>
      <c r="AJ58" s="51"/>
      <c r="AK58" s="51"/>
      <c r="AL58" s="51"/>
      <c r="AM58" s="49"/>
      <c r="AN58" s="49"/>
      <c r="AO58" s="49"/>
      <c r="AP58" s="49"/>
      <c r="AQ58" s="49"/>
      <c r="AR58" s="166"/>
      <c r="AS58" s="52"/>
      <c r="AT58" s="67"/>
    </row>
    <row r="59" ht="14.25" customHeight="1">
      <c r="A59" s="102" t="s">
        <v>867</v>
      </c>
      <c r="B59" s="45" t="s">
        <v>868</v>
      </c>
      <c r="C59" s="45" t="s">
        <v>45</v>
      </c>
      <c r="D59" s="103">
        <v>2011.0</v>
      </c>
      <c r="E59" s="89"/>
      <c r="F59" s="104" t="s">
        <v>869</v>
      </c>
      <c r="G59" s="45" t="s">
        <v>870</v>
      </c>
      <c r="H59" s="45" t="s">
        <v>456</v>
      </c>
      <c r="I59" s="45" t="s">
        <v>51</v>
      </c>
      <c r="J59" s="45">
        <v>30096.0</v>
      </c>
      <c r="K59" s="45"/>
      <c r="L59" s="245" t="s">
        <v>871</v>
      </c>
      <c r="M59" s="251" t="str">
        <f>HYPERLINK("mailto:sunshine@treesoundstudios.com","sunshine@treesoundstudios.com")</f>
        <v>sunshine@treesoundstudios.com</v>
      </c>
      <c r="N59" s="106">
        <v>20.0</v>
      </c>
      <c r="O59" s="45" t="s">
        <v>54</v>
      </c>
      <c r="P59" s="45"/>
      <c r="Q59" s="88" t="s">
        <v>872</v>
      </c>
      <c r="R59" s="169" t="s">
        <v>873</v>
      </c>
      <c r="S59" s="107">
        <v>15.0</v>
      </c>
      <c r="T59" s="107" t="s">
        <v>164</v>
      </c>
      <c r="U59" s="107">
        <v>2011.0</v>
      </c>
      <c r="V59" s="49"/>
      <c r="W59" s="51"/>
      <c r="X59" s="51"/>
      <c r="Y59" s="51"/>
      <c r="Z59" s="51"/>
      <c r="AA59" s="51"/>
      <c r="AB59" s="49"/>
      <c r="AC59" s="49"/>
      <c r="AD59" s="49"/>
      <c r="AE59" s="49"/>
      <c r="AF59" s="49"/>
      <c r="AG59" s="51"/>
      <c r="AH59" s="51"/>
      <c r="AI59" s="51"/>
      <c r="AJ59" s="51"/>
      <c r="AK59" s="51"/>
      <c r="AL59" s="49"/>
      <c r="AM59" s="49"/>
      <c r="AN59" s="49"/>
      <c r="AO59" s="49"/>
      <c r="AP59" s="49"/>
      <c r="AQ59" s="168"/>
      <c r="AR59" s="67"/>
    </row>
    <row r="60" ht="12.75" customHeight="1">
      <c r="A60" s="102" t="s">
        <v>874</v>
      </c>
      <c r="B60" s="45" t="s">
        <v>109</v>
      </c>
      <c r="C60" s="45" t="s">
        <v>114</v>
      </c>
      <c r="D60" s="103">
        <v>2004.0</v>
      </c>
      <c r="E60" s="103"/>
      <c r="F60" s="104"/>
      <c r="G60" s="45" t="s">
        <v>875</v>
      </c>
      <c r="H60" s="45" t="s">
        <v>177</v>
      </c>
      <c r="I60" s="45" t="s">
        <v>51</v>
      </c>
      <c r="J60" s="45">
        <v>30092.0</v>
      </c>
      <c r="K60" s="45" t="s">
        <v>876</v>
      </c>
      <c r="L60" s="109"/>
      <c r="M60" s="93" t="s">
        <v>877</v>
      </c>
      <c r="N60" s="106">
        <v>4.0</v>
      </c>
      <c r="O60" s="45" t="s">
        <v>54</v>
      </c>
      <c r="P60" s="45" t="s">
        <v>551</v>
      </c>
      <c r="Q60" s="109"/>
      <c r="R60" s="252"/>
      <c r="S60" s="198" t="s">
        <v>878</v>
      </c>
      <c r="T60" s="107">
        <v>21.0</v>
      </c>
      <c r="U60" s="107" t="s">
        <v>131</v>
      </c>
      <c r="V60" s="107">
        <v>2000.0</v>
      </c>
      <c r="W60" s="49"/>
      <c r="X60" s="51" t="s">
        <v>734</v>
      </c>
      <c r="Y60" s="165">
        <v>13.0</v>
      </c>
      <c r="Z60" s="165" t="s">
        <v>54</v>
      </c>
      <c r="AA60" s="165">
        <v>2002.0</v>
      </c>
      <c r="AB60" s="51" t="s">
        <v>879</v>
      </c>
      <c r="AC60" s="49"/>
      <c r="AD60" s="49"/>
      <c r="AE60" s="49"/>
      <c r="AF60" s="49"/>
      <c r="AG60" s="49"/>
      <c r="AH60" s="51"/>
      <c r="AI60" s="51"/>
      <c r="AJ60" s="51"/>
      <c r="AK60" s="51"/>
      <c r="AL60" s="51"/>
      <c r="AM60" s="45" t="s">
        <v>880</v>
      </c>
      <c r="AN60" s="253"/>
      <c r="AO60" s="254"/>
      <c r="AP60" s="254"/>
      <c r="AQ60" s="151"/>
      <c r="AR60" s="151"/>
    </row>
    <row r="61" ht="12.75" customHeight="1">
      <c r="A61" s="102" t="s">
        <v>881</v>
      </c>
      <c r="B61" s="45" t="s">
        <v>697</v>
      </c>
      <c r="C61" s="45" t="s">
        <v>141</v>
      </c>
      <c r="D61" s="103">
        <v>2009.0</v>
      </c>
      <c r="E61" s="89">
        <v>40985.0</v>
      </c>
      <c r="F61" s="104" t="s">
        <v>63</v>
      </c>
      <c r="G61" s="45" t="s">
        <v>882</v>
      </c>
      <c r="H61" s="45" t="s">
        <v>177</v>
      </c>
      <c r="I61" s="45" t="s">
        <v>51</v>
      </c>
      <c r="J61" s="45">
        <v>30092.0</v>
      </c>
      <c r="K61" s="226"/>
      <c r="L61" s="103" t="s">
        <v>883</v>
      </c>
      <c r="M61" s="171" t="str">
        <f>HYPERLINK("mailto:mlbabel@yahoo.com","mlbabel@yahoo.com")</f>
        <v>mlbabel@yahoo.com</v>
      </c>
      <c r="N61" s="106">
        <v>15.0</v>
      </c>
      <c r="O61" s="45" t="s">
        <v>164</v>
      </c>
      <c r="P61" s="45"/>
      <c r="Q61" s="88" t="s">
        <v>688</v>
      </c>
      <c r="R61" s="169" t="s">
        <v>259</v>
      </c>
      <c r="S61" s="107">
        <v>30.0</v>
      </c>
      <c r="T61" s="107" t="s">
        <v>141</v>
      </c>
      <c r="U61" s="107">
        <v>2007.0</v>
      </c>
      <c r="V61" s="49"/>
      <c r="W61" s="51" t="s">
        <v>866</v>
      </c>
      <c r="X61" s="51">
        <v>30.0</v>
      </c>
      <c r="Y61" s="51" t="s">
        <v>141</v>
      </c>
      <c r="Z61" s="51">
        <v>2007.0</v>
      </c>
      <c r="AA61" s="51"/>
      <c r="AB61" s="49"/>
      <c r="AC61" s="49"/>
      <c r="AD61" s="49"/>
      <c r="AE61" s="49"/>
      <c r="AF61" s="49"/>
      <c r="AG61" s="51"/>
      <c r="AH61" s="51"/>
      <c r="AI61" s="51"/>
      <c r="AJ61" s="51"/>
      <c r="AK61" s="51"/>
      <c r="AL61" s="49"/>
      <c r="AM61" s="170"/>
      <c r="AN61" s="222"/>
      <c r="AO61" s="222"/>
      <c r="AP61" s="222"/>
      <c r="AQ61" s="52"/>
      <c r="AR61" s="52"/>
    </row>
    <row r="62">
      <c r="A62" s="102" t="s">
        <v>884</v>
      </c>
      <c r="B62" s="45" t="s">
        <v>885</v>
      </c>
      <c r="C62" s="45" t="s">
        <v>103</v>
      </c>
      <c r="D62" s="103">
        <v>2014.0</v>
      </c>
      <c r="E62" s="89"/>
      <c r="F62" s="137"/>
      <c r="G62" s="104" t="s">
        <v>86</v>
      </c>
      <c r="H62" s="45" t="s">
        <v>886</v>
      </c>
      <c r="I62" s="45" t="s">
        <v>177</v>
      </c>
      <c r="J62" s="45" t="s">
        <v>51</v>
      </c>
      <c r="K62" s="45">
        <v>30092.0</v>
      </c>
      <c r="L62" s="45"/>
      <c r="M62" s="103"/>
      <c r="N62" s="105" t="str">
        <f>HYPERLINK("mailto:ashleyr1125@yahoo.com","ashleyr1125@yahoo.com")</f>
        <v>ashleyr1125@yahoo.com</v>
      </c>
      <c r="O62" s="106">
        <v>25.0</v>
      </c>
      <c r="P62" s="45" t="s">
        <v>60</v>
      </c>
      <c r="Q62" s="45"/>
      <c r="R62" s="88" t="s">
        <v>864</v>
      </c>
      <c r="S62" s="49" t="s">
        <v>887</v>
      </c>
      <c r="T62" s="107">
        <v>24.0</v>
      </c>
      <c r="U62" s="107" t="s">
        <v>131</v>
      </c>
      <c r="V62" s="107">
        <v>2012.0</v>
      </c>
      <c r="W62" s="49"/>
      <c r="X62" s="51"/>
      <c r="Y62" s="51"/>
      <c r="Z62" s="51"/>
      <c r="AA62" s="51"/>
      <c r="AB62" s="51"/>
      <c r="AC62" s="49"/>
      <c r="AD62" s="49"/>
      <c r="AE62" s="169"/>
      <c r="AF62" s="49"/>
      <c r="AG62" s="49"/>
      <c r="AH62" s="51"/>
      <c r="AI62" s="51"/>
      <c r="AJ62" s="51"/>
      <c r="AK62" s="51"/>
      <c r="AL62" s="51"/>
      <c r="AM62" s="49"/>
      <c r="AN62" s="49"/>
      <c r="AO62" s="49"/>
      <c r="AP62" s="49"/>
      <c r="AQ62" s="49"/>
      <c r="AR62" s="166"/>
      <c r="AS62" s="52"/>
      <c r="AT62" s="67"/>
    </row>
    <row r="63" ht="12.75" customHeight="1">
      <c r="A63" s="102" t="s">
        <v>888</v>
      </c>
      <c r="B63" s="45" t="s">
        <v>301</v>
      </c>
      <c r="C63" s="45" t="s">
        <v>89</v>
      </c>
      <c r="D63" s="103">
        <v>2005.0</v>
      </c>
      <c r="E63" s="89">
        <v>40956.0</v>
      </c>
      <c r="F63" s="104" t="s">
        <v>63</v>
      </c>
      <c r="G63" s="45" t="s">
        <v>889</v>
      </c>
      <c r="H63" s="45" t="s">
        <v>177</v>
      </c>
      <c r="I63" s="45" t="s">
        <v>51</v>
      </c>
      <c r="J63" s="45">
        <v>30092.0</v>
      </c>
      <c r="K63" s="45" t="s">
        <v>890</v>
      </c>
      <c r="L63" s="103"/>
      <c r="M63" s="171" t="s">
        <v>891</v>
      </c>
      <c r="N63" s="106">
        <v>6.0</v>
      </c>
      <c r="O63" s="45" t="s">
        <v>54</v>
      </c>
      <c r="P63" s="45"/>
      <c r="Q63" s="88" t="s">
        <v>124</v>
      </c>
      <c r="R63" s="246" t="s">
        <v>765</v>
      </c>
      <c r="S63" s="247">
        <v>8.0</v>
      </c>
      <c r="T63" s="107" t="s">
        <v>114</v>
      </c>
      <c r="U63" s="107">
        <v>2004.0</v>
      </c>
      <c r="V63" s="49"/>
      <c r="W63" s="51" t="s">
        <v>892</v>
      </c>
      <c r="X63" s="51">
        <v>10.0</v>
      </c>
      <c r="Y63" s="51" t="s">
        <v>162</v>
      </c>
      <c r="Z63" s="51">
        <v>2006.0</v>
      </c>
      <c r="AA63" s="51"/>
      <c r="AB63" s="49" t="s">
        <v>893</v>
      </c>
      <c r="AC63" s="49">
        <v>10.0</v>
      </c>
      <c r="AD63" s="49" t="s">
        <v>162</v>
      </c>
      <c r="AE63" s="49">
        <v>2006.0</v>
      </c>
      <c r="AF63" s="49"/>
      <c r="AG63" s="51" t="s">
        <v>894</v>
      </c>
      <c r="AH63" s="51">
        <v>26.0</v>
      </c>
      <c r="AI63" s="51" t="s">
        <v>89</v>
      </c>
      <c r="AJ63" s="51">
        <v>2009.0</v>
      </c>
      <c r="AK63" s="51"/>
      <c r="AL63" s="49" t="s">
        <v>314</v>
      </c>
      <c r="AM63" s="49">
        <v>11.0</v>
      </c>
      <c r="AN63" s="186" t="s">
        <v>60</v>
      </c>
      <c r="AO63" s="187">
        <v>2011.0</v>
      </c>
      <c r="AP63" s="187"/>
      <c r="AQ63" s="67"/>
      <c r="AR63" s="67"/>
    </row>
    <row r="64">
      <c r="A64" s="102" t="s">
        <v>895</v>
      </c>
      <c r="B64" s="45" t="s">
        <v>760</v>
      </c>
      <c r="C64" s="45" t="s">
        <v>164</v>
      </c>
      <c r="D64" s="103">
        <v>2014.0</v>
      </c>
      <c r="E64" s="89">
        <v>42531.0</v>
      </c>
      <c r="F64" s="137" t="s">
        <v>896</v>
      </c>
      <c r="G64" s="104" t="s">
        <v>897</v>
      </c>
      <c r="H64" s="45" t="s">
        <v>898</v>
      </c>
      <c r="I64" s="45" t="s">
        <v>899</v>
      </c>
      <c r="J64" s="45" t="s">
        <v>51</v>
      </c>
      <c r="K64" s="45">
        <v>30096.0</v>
      </c>
      <c r="L64" s="45"/>
      <c r="M64" s="103" t="s">
        <v>900</v>
      </c>
      <c r="N64" s="105" t="str">
        <f>HYPERLINK("mailto:asuggs0001@gmail.com","asuggs0001@gmail.com")</f>
        <v>asuggs0001@gmail.com</v>
      </c>
      <c r="O64" s="106">
        <v>8.0</v>
      </c>
      <c r="P64" s="45" t="s">
        <v>103</v>
      </c>
      <c r="Q64" s="45"/>
      <c r="R64" s="88" t="s">
        <v>750</v>
      </c>
      <c r="S64" s="49" t="s">
        <v>238</v>
      </c>
      <c r="T64" s="107">
        <v>3.0</v>
      </c>
      <c r="U64" s="107" t="s">
        <v>131</v>
      </c>
      <c r="V64" s="107">
        <v>2013.0</v>
      </c>
      <c r="W64" s="49" t="s">
        <v>901</v>
      </c>
      <c r="X64" s="51"/>
      <c r="Y64" s="51"/>
      <c r="Z64" s="51"/>
      <c r="AA64" s="51"/>
      <c r="AB64" s="51"/>
      <c r="AC64" s="49"/>
      <c r="AD64" s="49"/>
      <c r="AE64" s="49"/>
      <c r="AF64" s="49"/>
      <c r="AG64" s="49"/>
      <c r="AH64" s="51"/>
      <c r="AI64" s="51"/>
      <c r="AJ64" s="51"/>
      <c r="AK64" s="51"/>
      <c r="AL64" s="51"/>
      <c r="AM64" s="49"/>
      <c r="AN64" s="49"/>
      <c r="AO64" s="49"/>
      <c r="AP64" s="49"/>
      <c r="AQ64" s="49"/>
      <c r="AR64" s="166"/>
      <c r="AS64" s="52"/>
      <c r="AT64" s="67"/>
    </row>
    <row r="65" ht="12.75" customHeight="1">
      <c r="A65" s="90" t="s">
        <v>902</v>
      </c>
      <c r="B65" s="25" t="s">
        <v>903</v>
      </c>
      <c r="C65" s="25" t="s">
        <v>57</v>
      </c>
      <c r="D65" s="91">
        <v>2011.0</v>
      </c>
      <c r="E65" s="231">
        <v>42260.0</v>
      </c>
      <c r="F65" s="113" t="s">
        <v>667</v>
      </c>
      <c r="G65" s="92" t="s">
        <v>904</v>
      </c>
      <c r="H65" s="25" t="s">
        <v>905</v>
      </c>
      <c r="I65" s="25" t="s">
        <v>150</v>
      </c>
      <c r="J65" s="25" t="s">
        <v>51</v>
      </c>
      <c r="K65" s="25">
        <v>30096.0</v>
      </c>
      <c r="L65" s="22"/>
      <c r="M65" s="22" t="s">
        <v>906</v>
      </c>
      <c r="N65" s="93" t="str">
        <f>HYPERLINK("mailto:ccsdrake@gmail.com","ccsdrake@gmail.com")</f>
        <v>ccsdrake@gmail.com</v>
      </c>
      <c r="O65" s="94">
        <v>28.0</v>
      </c>
      <c r="P65" s="25" t="s">
        <v>162</v>
      </c>
      <c r="Q65" s="25"/>
      <c r="R65" s="95" t="s">
        <v>907</v>
      </c>
      <c r="S65" s="27" t="s">
        <v>908</v>
      </c>
      <c r="T65" s="96">
        <v>13.0</v>
      </c>
      <c r="U65" s="96" t="s">
        <v>164</v>
      </c>
      <c r="V65" s="96">
        <v>2009.0</v>
      </c>
      <c r="W65" s="27"/>
      <c r="X65" s="29" t="s">
        <v>909</v>
      </c>
      <c r="Y65" s="29">
        <v>17.0</v>
      </c>
      <c r="Z65" s="29" t="s">
        <v>103</v>
      </c>
      <c r="AA65" s="29">
        <v>2012.0</v>
      </c>
      <c r="AB65" s="29" t="s">
        <v>570</v>
      </c>
      <c r="AC65" s="27"/>
      <c r="AD65" s="27"/>
      <c r="AE65" s="27"/>
      <c r="AF65" s="27"/>
      <c r="AG65" s="27"/>
      <c r="AH65" s="29"/>
      <c r="AI65" s="29"/>
      <c r="AJ65" s="29"/>
      <c r="AK65" s="29"/>
      <c r="AL65" s="29"/>
      <c r="AM65" s="233"/>
      <c r="AN65" s="255"/>
      <c r="AO65" s="255"/>
      <c r="AP65" s="255"/>
      <c r="AQ65" s="256"/>
      <c r="AR65" s="32"/>
      <c r="AS65" s="80"/>
      <c r="AT65" s="80"/>
    </row>
    <row r="66" ht="12.75" customHeight="1">
      <c r="A66" s="102" t="s">
        <v>910</v>
      </c>
      <c r="B66" s="45" t="s">
        <v>911</v>
      </c>
      <c r="C66" s="45" t="s">
        <v>114</v>
      </c>
      <c r="D66" s="103">
        <v>2012.0</v>
      </c>
      <c r="E66" s="103"/>
      <c r="F66" s="104" t="s">
        <v>912</v>
      </c>
      <c r="G66" s="45" t="s">
        <v>913</v>
      </c>
      <c r="H66" s="45" t="s">
        <v>456</v>
      </c>
      <c r="I66" s="45" t="s">
        <v>51</v>
      </c>
      <c r="J66" s="45">
        <v>30096.0</v>
      </c>
      <c r="K66" s="45"/>
      <c r="L66" s="257" t="s">
        <v>914</v>
      </c>
      <c r="M66" s="258" t="str">
        <f>HYPERLINK("mailto:singne.christensen@hotmail.com","singne.christensen@hotmail.com")</f>
        <v>singne.christensen@hotmail.com</v>
      </c>
      <c r="N66" s="106">
        <v>24.0</v>
      </c>
      <c r="O66" s="45" t="s">
        <v>45</v>
      </c>
      <c r="P66" s="45"/>
      <c r="Q66" s="163" t="s">
        <v>444</v>
      </c>
      <c r="R66" s="169" t="s">
        <v>656</v>
      </c>
      <c r="S66" s="107">
        <v>13.0</v>
      </c>
      <c r="T66" s="107" t="s">
        <v>164</v>
      </c>
      <c r="U66" s="107">
        <v>2011.0</v>
      </c>
      <c r="V66" s="49" t="s">
        <v>782</v>
      </c>
      <c r="W66" s="51"/>
      <c r="X66" s="165"/>
      <c r="Y66" s="259"/>
      <c r="Z66" s="165"/>
      <c r="AA66" s="51"/>
      <c r="AB66" s="49"/>
      <c r="AC66" s="49"/>
      <c r="AD66" s="49"/>
      <c r="AE66" s="49"/>
      <c r="AF66" s="49"/>
      <c r="AG66" s="51"/>
      <c r="AH66" s="51"/>
      <c r="AI66" s="51"/>
      <c r="AJ66" s="51"/>
      <c r="AK66" s="51"/>
      <c r="AL66" s="49"/>
      <c r="AM66" s="170"/>
      <c r="AN66" s="159"/>
      <c r="AO66" s="159"/>
      <c r="AP66" s="159"/>
      <c r="AQ66" s="175"/>
      <c r="AR66" s="175"/>
    </row>
    <row r="67" ht="12.75" customHeight="1">
      <c r="A67" s="102" t="s">
        <v>915</v>
      </c>
      <c r="B67" s="45" t="s">
        <v>308</v>
      </c>
      <c r="C67" s="45" t="s">
        <v>89</v>
      </c>
      <c r="D67" s="103">
        <v>2005.0</v>
      </c>
      <c r="E67" s="103"/>
      <c r="F67" s="104" t="s">
        <v>916</v>
      </c>
      <c r="G67" s="45" t="s">
        <v>917</v>
      </c>
      <c r="H67" s="45" t="s">
        <v>150</v>
      </c>
      <c r="I67" s="45" t="s">
        <v>51</v>
      </c>
      <c r="J67" s="45">
        <v>30096.0</v>
      </c>
      <c r="K67" s="45" t="s">
        <v>918</v>
      </c>
      <c r="L67" s="109"/>
      <c r="M67" s="93" t="s">
        <v>919</v>
      </c>
      <c r="N67" s="106">
        <v>16.0</v>
      </c>
      <c r="O67" s="45" t="s">
        <v>164</v>
      </c>
      <c r="P67" s="45"/>
      <c r="Q67" s="109"/>
      <c r="R67" s="163"/>
      <c r="S67" s="49" t="s">
        <v>242</v>
      </c>
      <c r="T67" s="107">
        <v>12.0</v>
      </c>
      <c r="U67" s="107" t="s">
        <v>114</v>
      </c>
      <c r="V67" s="107">
        <v>2003.0</v>
      </c>
      <c r="W67" s="49"/>
      <c r="X67" s="51" t="s">
        <v>436</v>
      </c>
      <c r="Y67" s="165">
        <v>8.0</v>
      </c>
      <c r="Z67" s="165" t="s">
        <v>60</v>
      </c>
      <c r="AA67" s="165">
        <v>2004.0</v>
      </c>
      <c r="AB67" s="51"/>
      <c r="AC67" s="49"/>
      <c r="AD67" s="49"/>
      <c r="AE67" s="49"/>
      <c r="AF67" s="49"/>
      <c r="AG67" s="49"/>
      <c r="AH67" s="51"/>
      <c r="AI67" s="51"/>
      <c r="AJ67" s="51"/>
      <c r="AK67" s="51"/>
      <c r="AL67" s="51"/>
      <c r="AM67" s="109"/>
      <c r="AN67" s="109"/>
      <c r="AO67" s="109"/>
      <c r="AP67" s="109"/>
      <c r="AQ67" s="194"/>
      <c r="AR67" s="175"/>
    </row>
    <row r="68" ht="12.75" customHeight="1">
      <c r="A68" s="102" t="s">
        <v>920</v>
      </c>
      <c r="B68" s="45" t="s">
        <v>921</v>
      </c>
      <c r="C68" s="45" t="s">
        <v>66</v>
      </c>
      <c r="D68" s="103">
        <v>2008.0</v>
      </c>
      <c r="E68" s="89">
        <v>40449.0</v>
      </c>
      <c r="F68" s="104"/>
      <c r="G68" s="45" t="s">
        <v>922</v>
      </c>
      <c r="H68" s="45" t="s">
        <v>923</v>
      </c>
      <c r="I68" s="45" t="s">
        <v>924</v>
      </c>
      <c r="J68" s="45">
        <v>21701.0</v>
      </c>
      <c r="K68" s="45"/>
      <c r="L68" s="103" t="s">
        <v>925</v>
      </c>
      <c r="M68" s="171" t="str">
        <f>HYPERLINK("mailto:long_steph@yahoo.com","long_steph@yahoo.com")</f>
        <v>long_steph@yahoo.com</v>
      </c>
      <c r="N68" s="106">
        <v>28.0</v>
      </c>
      <c r="O68" s="45" t="s">
        <v>89</v>
      </c>
      <c r="P68" s="45"/>
      <c r="Q68" s="45" t="s">
        <v>926</v>
      </c>
      <c r="R68" s="88" t="s">
        <v>852</v>
      </c>
      <c r="S68" s="49" t="s">
        <v>927</v>
      </c>
      <c r="T68" s="107">
        <v>26.0</v>
      </c>
      <c r="U68" s="107" t="s">
        <v>89</v>
      </c>
      <c r="V68" s="107">
        <v>2007.0</v>
      </c>
      <c r="W68" s="49"/>
      <c r="X68" s="51" t="s">
        <v>928</v>
      </c>
      <c r="Y68" s="51">
        <v>7.0</v>
      </c>
      <c r="Z68" s="51" t="s">
        <v>162</v>
      </c>
      <c r="AA68" s="51">
        <v>2008.0</v>
      </c>
      <c r="AB68" s="260"/>
      <c r="AC68" s="49" t="s">
        <v>929</v>
      </c>
      <c r="AD68" s="49">
        <v>13.0</v>
      </c>
      <c r="AE68" s="49" t="s">
        <v>131</v>
      </c>
      <c r="AF68" s="49">
        <v>2010.0</v>
      </c>
      <c r="AG68" s="49"/>
      <c r="AH68" s="51"/>
      <c r="AI68" s="51"/>
      <c r="AJ68" s="51"/>
      <c r="AK68" s="51"/>
      <c r="AL68" s="51"/>
      <c r="AM68" s="45"/>
      <c r="AN68" s="173"/>
      <c r="AO68" s="261"/>
      <c r="AP68" s="261"/>
      <c r="AQ68" s="52"/>
      <c r="AR68" s="52"/>
    </row>
    <row r="69">
      <c r="A69" s="262" t="s">
        <v>930</v>
      </c>
      <c r="B69" s="263" t="s">
        <v>218</v>
      </c>
      <c r="C69" s="263" t="s">
        <v>162</v>
      </c>
      <c r="D69" s="264">
        <v>2014.0</v>
      </c>
      <c r="E69" s="265"/>
      <c r="F69" s="266">
        <v>206.0</v>
      </c>
      <c r="G69" s="267" t="s">
        <v>529</v>
      </c>
      <c r="H69" s="263" t="s">
        <v>931</v>
      </c>
      <c r="I69" s="263" t="s">
        <v>177</v>
      </c>
      <c r="J69" s="263" t="s">
        <v>51</v>
      </c>
      <c r="K69" s="263">
        <v>30092.0</v>
      </c>
      <c r="L69" s="263" t="s">
        <v>932</v>
      </c>
      <c r="M69" s="264" t="s">
        <v>932</v>
      </c>
      <c r="N69" s="268" t="str">
        <f>HYPERLINK("mailto:kims7795@gmail.com","kims7795@gmail.com")</f>
        <v>kims7795@gmail.com</v>
      </c>
      <c r="O69" s="269">
        <v>22.0</v>
      </c>
      <c r="P69" s="263" t="s">
        <v>141</v>
      </c>
      <c r="Q69" s="263"/>
      <c r="R69" s="270" t="s">
        <v>253</v>
      </c>
      <c r="S69" s="271" t="s">
        <v>333</v>
      </c>
      <c r="T69" s="272">
        <v>5.0</v>
      </c>
      <c r="U69" s="272" t="s">
        <v>54</v>
      </c>
      <c r="V69" s="272">
        <v>2012.0</v>
      </c>
      <c r="W69" s="271" t="s">
        <v>570</v>
      </c>
      <c r="X69" s="273"/>
      <c r="Y69" s="273"/>
      <c r="Z69" s="273"/>
      <c r="AA69" s="273"/>
      <c r="AB69" s="273"/>
      <c r="AC69" s="271"/>
      <c r="AD69" s="271"/>
      <c r="AE69" s="271"/>
      <c r="AF69" s="271"/>
      <c r="AG69" s="271"/>
      <c r="AH69" s="273"/>
      <c r="AI69" s="273"/>
      <c r="AJ69" s="273"/>
      <c r="AK69" s="273"/>
      <c r="AL69" s="273"/>
      <c r="AM69" s="271"/>
      <c r="AN69" s="271"/>
      <c r="AO69" s="271"/>
      <c r="AP69" s="271"/>
      <c r="AQ69" s="271"/>
      <c r="AR69" s="274"/>
      <c r="AS69" s="210"/>
      <c r="AT69" s="211"/>
    </row>
    <row r="70" ht="12.75" customHeight="1">
      <c r="A70" s="102" t="s">
        <v>933</v>
      </c>
      <c r="B70" s="45" t="s">
        <v>697</v>
      </c>
      <c r="C70" s="45" t="s">
        <v>141</v>
      </c>
      <c r="D70" s="103">
        <v>2003.0</v>
      </c>
      <c r="E70" s="103"/>
      <c r="F70" s="104" t="s">
        <v>934</v>
      </c>
      <c r="G70" s="45" t="s">
        <v>935</v>
      </c>
      <c r="H70" s="45" t="s">
        <v>150</v>
      </c>
      <c r="I70" s="45" t="s">
        <v>51</v>
      </c>
      <c r="J70" s="45">
        <v>30096.0</v>
      </c>
      <c r="K70" s="45" t="s">
        <v>936</v>
      </c>
      <c r="L70" s="109"/>
      <c r="M70" s="93" t="s">
        <v>937</v>
      </c>
      <c r="N70" s="106">
        <v>8.0</v>
      </c>
      <c r="O70" s="45" t="s">
        <v>141</v>
      </c>
      <c r="P70" s="45" t="s">
        <v>633</v>
      </c>
      <c r="Q70" s="109"/>
      <c r="R70" s="252"/>
      <c r="S70" s="198" t="s">
        <v>938</v>
      </c>
      <c r="T70" s="107">
        <v>20.0</v>
      </c>
      <c r="U70" s="107" t="s">
        <v>114</v>
      </c>
      <c r="V70" s="107">
        <v>2001.0</v>
      </c>
      <c r="W70" s="49" t="s">
        <v>879</v>
      </c>
      <c r="X70" s="51" t="s">
        <v>939</v>
      </c>
      <c r="Y70" s="165">
        <v>10.0</v>
      </c>
      <c r="Z70" s="165" t="s">
        <v>141</v>
      </c>
      <c r="AA70" s="165">
        <v>2005.0</v>
      </c>
      <c r="AB70" s="51"/>
      <c r="AC70" s="49"/>
      <c r="AD70" s="49"/>
      <c r="AE70" s="49"/>
      <c r="AF70" s="49"/>
      <c r="AG70" s="49"/>
      <c r="AH70" s="51"/>
      <c r="AI70" s="51"/>
      <c r="AJ70" s="51"/>
      <c r="AK70" s="51"/>
      <c r="AL70" s="51"/>
      <c r="AM70" s="109"/>
      <c r="AN70" s="182"/>
      <c r="AO70" s="275"/>
      <c r="AP70" s="275"/>
      <c r="AQ70" s="151"/>
      <c r="AR70" s="151"/>
    </row>
    <row r="71" ht="12.75" customHeight="1">
      <c r="A71" s="34" t="s">
        <v>940</v>
      </c>
      <c r="B71" s="35" t="s">
        <v>941</v>
      </c>
      <c r="C71" s="35" t="s">
        <v>57</v>
      </c>
      <c r="D71" s="36">
        <v>2017.0</v>
      </c>
      <c r="E71" s="37">
        <v>43007.0</v>
      </c>
      <c r="F71" s="36" t="s">
        <v>678</v>
      </c>
      <c r="G71" s="38" t="s">
        <v>156</v>
      </c>
      <c r="H71" s="276" t="s">
        <v>942</v>
      </c>
      <c r="I71" s="277" t="s">
        <v>943</v>
      </c>
      <c r="J71" s="35" t="s">
        <v>50</v>
      </c>
      <c r="K71" s="35" t="s">
        <v>51</v>
      </c>
      <c r="L71" s="35">
        <v>30092.0</v>
      </c>
      <c r="M71" s="41"/>
      <c r="N71" s="41" t="s">
        <v>944</v>
      </c>
      <c r="O71" s="79" t="s">
        <v>945</v>
      </c>
      <c r="P71" s="44">
        <v>25.0</v>
      </c>
      <c r="Q71" s="35" t="s">
        <v>946</v>
      </c>
      <c r="R71" s="45"/>
      <c r="S71" s="46" t="s">
        <v>947</v>
      </c>
      <c r="T71" s="47" t="s">
        <v>948</v>
      </c>
      <c r="U71" s="48">
        <v>25.0</v>
      </c>
      <c r="V71" s="48" t="s">
        <v>136</v>
      </c>
      <c r="W71" s="48">
        <v>2012.0</v>
      </c>
      <c r="X71" s="49"/>
      <c r="Y71" s="50" t="s">
        <v>949</v>
      </c>
      <c r="Z71" s="50">
        <v>25.0</v>
      </c>
      <c r="AA71" s="50" t="s">
        <v>194</v>
      </c>
      <c r="AB71" s="50">
        <v>2016.0</v>
      </c>
      <c r="AC71" s="51"/>
      <c r="AD71" s="49"/>
      <c r="AE71" s="49"/>
      <c r="AF71" s="49"/>
      <c r="AG71" s="49"/>
      <c r="AH71" s="49"/>
      <c r="AI71" s="51"/>
      <c r="AJ71" s="51"/>
      <c r="AK71" s="51"/>
      <c r="AL71" s="51"/>
      <c r="AM71" s="51"/>
      <c r="AN71" s="49"/>
      <c r="AO71" s="49"/>
      <c r="AP71" s="49"/>
      <c r="AQ71" s="221"/>
      <c r="AR71" s="222"/>
      <c r="AS71" s="80"/>
      <c r="AT71" s="33"/>
    </row>
    <row r="72" ht="12.75" customHeight="1">
      <c r="A72" s="102" t="s">
        <v>950</v>
      </c>
      <c r="B72" s="45" t="s">
        <v>951</v>
      </c>
      <c r="C72" s="45" t="s">
        <v>57</v>
      </c>
      <c r="D72" s="103">
        <v>2012.0</v>
      </c>
      <c r="E72" s="89">
        <v>42250.0</v>
      </c>
      <c r="F72" s="137">
        <v>2004.0</v>
      </c>
      <c r="G72" s="104" t="s">
        <v>861</v>
      </c>
      <c r="H72" s="45" t="s">
        <v>952</v>
      </c>
      <c r="I72" s="45" t="s">
        <v>50</v>
      </c>
      <c r="J72" s="45" t="s">
        <v>51</v>
      </c>
      <c r="K72" s="45">
        <v>30097.0</v>
      </c>
      <c r="L72" s="45"/>
      <c r="M72" s="103" t="s">
        <v>953</v>
      </c>
      <c r="N72" s="93" t="str">
        <f>HYPERLINK("mailto:monicaellis10@gmail.com","monicaellis10@gmail.com")</f>
        <v>monicaellis10@gmail.com</v>
      </c>
      <c r="O72" s="106">
        <v>12.0</v>
      </c>
      <c r="P72" s="45" t="s">
        <v>66</v>
      </c>
      <c r="Q72" s="45" t="s">
        <v>954</v>
      </c>
      <c r="R72" s="88" t="s">
        <v>955</v>
      </c>
      <c r="S72" s="49" t="s">
        <v>956</v>
      </c>
      <c r="T72" s="107">
        <v>14.0</v>
      </c>
      <c r="U72" s="107" t="s">
        <v>45</v>
      </c>
      <c r="V72" s="107">
        <v>2007.0</v>
      </c>
      <c r="W72" s="49"/>
      <c r="X72" s="51" t="s">
        <v>957</v>
      </c>
      <c r="Y72" s="51">
        <v>12.0</v>
      </c>
      <c r="Z72" s="51" t="s">
        <v>141</v>
      </c>
      <c r="AA72" s="51">
        <v>2011.0</v>
      </c>
      <c r="AB72" s="51" t="s">
        <v>782</v>
      </c>
      <c r="AC72" s="49" t="s">
        <v>513</v>
      </c>
      <c r="AD72" s="49">
        <v>3.0</v>
      </c>
      <c r="AE72" s="49" t="s">
        <v>60</v>
      </c>
      <c r="AF72" s="49">
        <v>2012.0</v>
      </c>
      <c r="AG72" s="49" t="s">
        <v>570</v>
      </c>
      <c r="AH72" s="51"/>
      <c r="AI72" s="51"/>
      <c r="AJ72" s="51"/>
      <c r="AK72" s="51"/>
      <c r="AL72" s="51"/>
      <c r="AM72" s="49"/>
      <c r="AN72" s="278"/>
      <c r="AO72" s="279"/>
      <c r="AP72" s="279"/>
      <c r="AQ72" s="187"/>
      <c r="AR72" s="67"/>
      <c r="AS72" s="67"/>
      <c r="AT72" s="67"/>
    </row>
    <row r="73" ht="12.75" customHeight="1">
      <c r="A73" s="102" t="s">
        <v>958</v>
      </c>
      <c r="B73" s="45" t="s">
        <v>959</v>
      </c>
      <c r="C73" s="45" t="s">
        <v>114</v>
      </c>
      <c r="D73" s="103">
        <v>2008.0</v>
      </c>
      <c r="E73" s="89">
        <v>39930.0</v>
      </c>
      <c r="F73" s="104" t="s">
        <v>63</v>
      </c>
      <c r="G73" s="45" t="s">
        <v>960</v>
      </c>
      <c r="H73" s="45" t="s">
        <v>177</v>
      </c>
      <c r="I73" s="45" t="s">
        <v>51</v>
      </c>
      <c r="J73" s="45">
        <v>30092.0</v>
      </c>
      <c r="K73" s="45" t="s">
        <v>961</v>
      </c>
      <c r="L73" s="103"/>
      <c r="M73" s="93" t="s">
        <v>962</v>
      </c>
      <c r="N73" s="106">
        <v>22.0</v>
      </c>
      <c r="O73" s="45" t="s">
        <v>57</v>
      </c>
      <c r="P73" s="45"/>
      <c r="Q73" s="45" t="s">
        <v>963</v>
      </c>
      <c r="R73" s="280"/>
      <c r="S73" s="49" t="s">
        <v>413</v>
      </c>
      <c r="T73" s="107">
        <v>23.0</v>
      </c>
      <c r="U73" s="107" t="s">
        <v>162</v>
      </c>
      <c r="V73" s="107">
        <v>2005.0</v>
      </c>
      <c r="W73" s="49"/>
      <c r="X73" s="51" t="s">
        <v>395</v>
      </c>
      <c r="Y73" s="51">
        <v>22.0</v>
      </c>
      <c r="Z73" s="51" t="s">
        <v>57</v>
      </c>
      <c r="AA73" s="51"/>
      <c r="AB73" s="51"/>
      <c r="AC73" s="49"/>
      <c r="AD73" s="49"/>
      <c r="AE73" s="49"/>
      <c r="AF73" s="49"/>
      <c r="AG73" s="49"/>
      <c r="AH73" s="51"/>
      <c r="AI73" s="51"/>
      <c r="AJ73" s="51"/>
      <c r="AK73" s="51"/>
      <c r="AL73" s="51"/>
      <c r="AM73" s="45"/>
      <c r="AN73" s="166"/>
      <c r="AO73" s="52"/>
      <c r="AP73" s="52"/>
      <c r="AQ73" s="52"/>
      <c r="AR73" s="52"/>
    </row>
    <row r="74" ht="12.75" customHeight="1">
      <c r="A74" s="90" t="s">
        <v>409</v>
      </c>
      <c r="B74" s="25" t="s">
        <v>504</v>
      </c>
      <c r="C74" s="25" t="s">
        <v>89</v>
      </c>
      <c r="D74" s="91">
        <v>2012.0</v>
      </c>
      <c r="E74" s="176">
        <v>41388.0</v>
      </c>
      <c r="F74" s="92" t="s">
        <v>964</v>
      </c>
      <c r="G74" s="25" t="s">
        <v>965</v>
      </c>
      <c r="H74" s="25" t="s">
        <v>177</v>
      </c>
      <c r="I74" s="25" t="s">
        <v>51</v>
      </c>
      <c r="J74" s="25">
        <v>30092.0</v>
      </c>
      <c r="K74" s="25" t="s">
        <v>966</v>
      </c>
      <c r="L74" s="91" t="s">
        <v>967</v>
      </c>
      <c r="M74" s="93" t="str">
        <f>HYPERLINK("mailto:mlindseyevans@yahoo.com","mlindseyevans@yahoo.com")</f>
        <v>mlindseyevans@yahoo.com</v>
      </c>
      <c r="N74" s="94">
        <v>8.0</v>
      </c>
      <c r="O74" s="25" t="s">
        <v>164</v>
      </c>
      <c r="P74" s="25"/>
      <c r="Q74" s="95" t="s">
        <v>253</v>
      </c>
      <c r="R74" s="281" t="s">
        <v>333</v>
      </c>
      <c r="S74" s="282">
        <v>27.0</v>
      </c>
      <c r="T74" s="96" t="s">
        <v>60</v>
      </c>
      <c r="U74" s="96">
        <v>2011.0</v>
      </c>
      <c r="V74" s="27"/>
      <c r="W74" s="29"/>
      <c r="X74" s="29"/>
      <c r="Y74" s="45"/>
      <c r="Z74" s="29"/>
      <c r="AA74" s="29"/>
      <c r="AB74" s="51"/>
      <c r="AC74" s="49"/>
      <c r="AD74" s="49"/>
      <c r="AE74" s="49"/>
      <c r="AF74" s="49"/>
      <c r="AG74" s="49"/>
      <c r="AH74" s="51"/>
      <c r="AI74" s="51"/>
      <c r="AJ74" s="51"/>
      <c r="AK74" s="51"/>
      <c r="AL74" s="51"/>
      <c r="AM74" s="45"/>
      <c r="AN74" s="283"/>
      <c r="AO74" s="284"/>
      <c r="AP74" s="284"/>
      <c r="AQ74" s="67"/>
      <c r="AR74" s="67"/>
    </row>
    <row r="75" ht="12.75" customHeight="1">
      <c r="A75" s="102" t="s">
        <v>409</v>
      </c>
      <c r="B75" s="45" t="s">
        <v>197</v>
      </c>
      <c r="C75" s="263" t="s">
        <v>89</v>
      </c>
      <c r="D75" s="264">
        <v>2012.0</v>
      </c>
      <c r="E75" s="265"/>
      <c r="F75" s="267" t="s">
        <v>968</v>
      </c>
      <c r="G75" s="263" t="s">
        <v>969</v>
      </c>
      <c r="H75" s="263" t="s">
        <v>150</v>
      </c>
      <c r="I75" s="263" t="s">
        <v>51</v>
      </c>
      <c r="J75" s="263">
        <v>30096.0</v>
      </c>
      <c r="K75" s="263"/>
      <c r="L75" s="264" t="s">
        <v>970</v>
      </c>
      <c r="M75" s="93" t="str">
        <f>HYPERLINK("mailto:sarahevans2007@hotmail.com","sarahevans2007@hotmail.com")</f>
        <v>sarahevans2007@hotmail.com</v>
      </c>
      <c r="N75" s="269"/>
      <c r="O75" s="263"/>
      <c r="P75" s="263"/>
      <c r="Q75" s="270" t="s">
        <v>864</v>
      </c>
      <c r="R75" s="285" t="s">
        <v>790</v>
      </c>
      <c r="S75" s="272">
        <v>7.0</v>
      </c>
      <c r="T75" s="272" t="s">
        <v>54</v>
      </c>
      <c r="U75" s="272">
        <v>2010.0</v>
      </c>
      <c r="V75" s="271"/>
      <c r="W75" s="273" t="s">
        <v>971</v>
      </c>
      <c r="X75" s="273">
        <v>7.0</v>
      </c>
      <c r="Y75" s="273" t="s">
        <v>54</v>
      </c>
      <c r="Z75" s="273">
        <v>2010.0</v>
      </c>
      <c r="AA75" s="273"/>
      <c r="AB75" s="271"/>
      <c r="AC75" s="271"/>
      <c r="AD75" s="271"/>
      <c r="AE75" s="271"/>
      <c r="AF75" s="271"/>
      <c r="AG75" s="273"/>
      <c r="AH75" s="273"/>
      <c r="AI75" s="273"/>
      <c r="AJ75" s="273"/>
      <c r="AK75" s="273"/>
      <c r="AL75" s="271"/>
      <c r="AM75" s="271"/>
      <c r="AN75" s="271"/>
      <c r="AO75" s="271"/>
      <c r="AP75" s="271"/>
      <c r="AQ75" s="166"/>
      <c r="AR75" s="52"/>
    </row>
    <row r="76" ht="12.75" customHeight="1">
      <c r="A76" s="90" t="s">
        <v>972</v>
      </c>
      <c r="B76" s="25" t="s">
        <v>973</v>
      </c>
      <c r="C76" s="25" t="s">
        <v>114</v>
      </c>
      <c r="D76" s="91">
        <v>2013.0</v>
      </c>
      <c r="E76" s="176">
        <v>41309.0</v>
      </c>
      <c r="F76" s="92" t="s">
        <v>515</v>
      </c>
      <c r="G76" s="25" t="s">
        <v>974</v>
      </c>
      <c r="H76" s="25" t="s">
        <v>177</v>
      </c>
      <c r="I76" s="25" t="s">
        <v>51</v>
      </c>
      <c r="J76" s="25">
        <v>30092.0</v>
      </c>
      <c r="K76" s="25"/>
      <c r="L76" s="91" t="s">
        <v>975</v>
      </c>
      <c r="M76" s="93" t="str">
        <f>HYPERLINK("mailto:emmy.1130@hotmail.com","emmy.1130@hotmail.com")</f>
        <v>emmy.1130@hotmail.com</v>
      </c>
      <c r="N76" s="94">
        <v>30.0</v>
      </c>
      <c r="O76" s="25" t="s">
        <v>60</v>
      </c>
      <c r="P76" s="25"/>
      <c r="Q76" s="95" t="s">
        <v>161</v>
      </c>
      <c r="R76" s="27" t="s">
        <v>314</v>
      </c>
      <c r="S76" s="96">
        <v>22.0</v>
      </c>
      <c r="T76" s="96" t="s">
        <v>57</v>
      </c>
      <c r="U76" s="96">
        <v>2010.0</v>
      </c>
      <c r="V76" s="27"/>
      <c r="W76" s="29" t="s">
        <v>357</v>
      </c>
      <c r="X76" s="29">
        <v>13.0</v>
      </c>
      <c r="Y76" s="29" t="s">
        <v>976</v>
      </c>
      <c r="Z76" s="29">
        <v>2013.0</v>
      </c>
      <c r="AA76" s="286"/>
      <c r="AB76" s="263"/>
      <c r="AC76" s="271"/>
      <c r="AD76" s="271"/>
      <c r="AE76" s="271"/>
      <c r="AF76" s="271"/>
      <c r="AG76" s="273"/>
      <c r="AH76" s="287"/>
      <c r="AI76" s="273"/>
      <c r="AJ76" s="273"/>
      <c r="AK76" s="273"/>
      <c r="AL76" s="271"/>
      <c r="AM76" s="271"/>
      <c r="AN76" s="271"/>
      <c r="AO76" s="271"/>
      <c r="AP76" s="271"/>
      <c r="AQ76" s="45"/>
      <c r="AR76" s="52"/>
    </row>
    <row r="77" ht="12.75" customHeight="1">
      <c r="A77" s="102" t="s">
        <v>770</v>
      </c>
      <c r="B77" s="45" t="s">
        <v>973</v>
      </c>
      <c r="C77" s="45" t="s">
        <v>141</v>
      </c>
      <c r="D77" s="103">
        <v>2013.0</v>
      </c>
      <c r="E77" s="89">
        <v>41753.0</v>
      </c>
      <c r="F77" s="137">
        <v>206.0</v>
      </c>
      <c r="G77" s="104" t="s">
        <v>262</v>
      </c>
      <c r="H77" s="45" t="s">
        <v>977</v>
      </c>
      <c r="I77" s="45" t="s">
        <v>150</v>
      </c>
      <c r="J77" s="45" t="s">
        <v>51</v>
      </c>
      <c r="K77" s="45">
        <v>30096.0</v>
      </c>
      <c r="L77" s="45" t="s">
        <v>978</v>
      </c>
      <c r="M77" s="103" t="s">
        <v>979</v>
      </c>
      <c r="N77" s="93" t="str">
        <f>HYPERLINK("mailto:emily.w.finn@gmail.com","emily.w.finn@gmail.com")</f>
        <v>emily.w.finn@gmail.com</v>
      </c>
      <c r="O77" s="106">
        <v>23.0</v>
      </c>
      <c r="P77" s="45" t="s">
        <v>162</v>
      </c>
      <c r="Q77" s="45"/>
      <c r="R77" s="235" t="s">
        <v>444</v>
      </c>
      <c r="S77" s="198" t="s">
        <v>161</v>
      </c>
      <c r="T77" s="107">
        <v>31.0</v>
      </c>
      <c r="U77" s="107" t="s">
        <v>131</v>
      </c>
      <c r="V77" s="107">
        <v>2013.0</v>
      </c>
      <c r="W77" s="49" t="s">
        <v>901</v>
      </c>
      <c r="X77" s="51"/>
      <c r="Y77" s="51"/>
      <c r="Z77" s="51"/>
      <c r="AA77" s="51"/>
      <c r="AB77" s="51"/>
      <c r="AC77" s="49"/>
      <c r="AD77" s="49"/>
      <c r="AE77" s="49"/>
      <c r="AF77" s="49"/>
      <c r="AG77" s="49"/>
      <c r="AH77" s="51"/>
      <c r="AI77" s="51"/>
      <c r="AJ77" s="51"/>
      <c r="AK77" s="51"/>
      <c r="AL77" s="51"/>
      <c r="AM77" s="49"/>
      <c r="AN77" s="278"/>
      <c r="AO77" s="279"/>
      <c r="AP77" s="279"/>
      <c r="AQ77" s="187"/>
      <c r="AR77" s="67"/>
      <c r="AS77" s="67"/>
      <c r="AT77" s="67"/>
    </row>
    <row r="78">
      <c r="A78" s="102" t="s">
        <v>980</v>
      </c>
      <c r="B78" s="45" t="s">
        <v>981</v>
      </c>
      <c r="C78" s="45" t="s">
        <v>66</v>
      </c>
      <c r="D78" s="103">
        <v>2003.0</v>
      </c>
      <c r="E78" s="103"/>
      <c r="F78" s="104" t="s">
        <v>982</v>
      </c>
      <c r="G78" s="45" t="s">
        <v>983</v>
      </c>
      <c r="H78" s="45" t="s">
        <v>177</v>
      </c>
      <c r="I78" s="45" t="s">
        <v>51</v>
      </c>
      <c r="J78" s="45">
        <v>30092.0</v>
      </c>
      <c r="K78" s="45" t="s">
        <v>984</v>
      </c>
      <c r="L78" s="109"/>
      <c r="M78" s="93" t="s">
        <v>985</v>
      </c>
      <c r="N78" s="106">
        <v>7.0</v>
      </c>
      <c r="O78" s="45" t="s">
        <v>114</v>
      </c>
      <c r="P78" s="45"/>
      <c r="Q78" s="109"/>
      <c r="R78" s="163"/>
      <c r="S78" s="49" t="s">
        <v>986</v>
      </c>
      <c r="T78" s="107">
        <v>15.0</v>
      </c>
      <c r="U78" s="107" t="s">
        <v>162</v>
      </c>
      <c r="V78" s="107">
        <v>1999.0</v>
      </c>
      <c r="W78" s="288"/>
      <c r="X78" s="51" t="s">
        <v>987</v>
      </c>
      <c r="Y78" s="165">
        <v>26.0</v>
      </c>
      <c r="Z78" s="165" t="s">
        <v>57</v>
      </c>
      <c r="AA78" s="165">
        <v>2000.0</v>
      </c>
      <c r="AB78" s="51"/>
      <c r="AC78" s="49" t="s">
        <v>231</v>
      </c>
      <c r="AD78" s="107">
        <v>12.0</v>
      </c>
      <c r="AE78" s="107" t="s">
        <v>141</v>
      </c>
      <c r="AF78" s="107">
        <v>2002.0</v>
      </c>
      <c r="AG78" s="49"/>
      <c r="AH78" s="289" t="s">
        <v>988</v>
      </c>
      <c r="AI78" s="290">
        <v>27.0</v>
      </c>
      <c r="AJ78" s="290" t="s">
        <v>57</v>
      </c>
      <c r="AK78" s="290">
        <v>2004.0</v>
      </c>
      <c r="AL78" s="289"/>
      <c r="AM78" s="291" t="s">
        <v>989</v>
      </c>
      <c r="AN78" s="292"/>
      <c r="AO78" s="292"/>
      <c r="AP78" s="292"/>
      <c r="AQ78" s="292"/>
      <c r="AR78" s="194"/>
      <c r="AS78" s="195"/>
    </row>
    <row r="79">
      <c r="A79" s="293" t="s">
        <v>990</v>
      </c>
      <c r="B79" s="67" t="s">
        <v>648</v>
      </c>
      <c r="C79" s="67" t="s">
        <v>114</v>
      </c>
      <c r="D79" s="294">
        <v>2009.0</v>
      </c>
      <c r="E79" s="295">
        <v>40596.0</v>
      </c>
      <c r="F79" s="118" t="s">
        <v>77</v>
      </c>
      <c r="G79" s="67" t="s">
        <v>991</v>
      </c>
      <c r="H79" s="67" t="s">
        <v>177</v>
      </c>
      <c r="I79" s="67" t="s">
        <v>51</v>
      </c>
      <c r="J79" s="67">
        <v>30092.0</v>
      </c>
      <c r="K79" s="67" t="s">
        <v>992</v>
      </c>
      <c r="L79" s="294" t="s">
        <v>993</v>
      </c>
      <c r="M79" s="296" t="str">
        <f>HYPERLINK("mailto:juliaofisher@gmail.com","juliaofisher@gmail.com")</f>
        <v>juliaofisher@gmail.com</v>
      </c>
      <c r="N79" s="297">
        <v>17.0</v>
      </c>
      <c r="O79" s="67" t="s">
        <v>45</v>
      </c>
      <c r="P79" s="67"/>
      <c r="Q79" s="298" t="s">
        <v>539</v>
      </c>
      <c r="R79" s="299" t="s">
        <v>994</v>
      </c>
      <c r="S79" s="300">
        <v>27.0</v>
      </c>
      <c r="T79" s="300" t="s">
        <v>66</v>
      </c>
      <c r="U79" s="300">
        <v>2007.0</v>
      </c>
      <c r="V79" s="187"/>
      <c r="W79" s="180" t="s">
        <v>846</v>
      </c>
      <c r="X79" s="180">
        <v>22.0</v>
      </c>
      <c r="Y79" s="180" t="s">
        <v>54</v>
      </c>
      <c r="Z79" s="180">
        <v>2009.0</v>
      </c>
      <c r="AA79" s="180"/>
      <c r="AB79" s="187" t="s">
        <v>995</v>
      </c>
      <c r="AC79" s="187">
        <v>23.0</v>
      </c>
      <c r="AD79" s="187" t="s">
        <v>103</v>
      </c>
      <c r="AE79" s="187">
        <v>2011.0</v>
      </c>
      <c r="AF79" s="187"/>
      <c r="AG79" s="180"/>
      <c r="AH79" s="180"/>
      <c r="AI79" s="180"/>
      <c r="AJ79" s="180"/>
      <c r="AK79" s="180"/>
      <c r="AL79" s="187"/>
      <c r="AM79" s="187"/>
      <c r="AN79" s="187"/>
      <c r="AO79" s="187"/>
      <c r="AP79" s="187"/>
      <c r="AQ79" s="67"/>
      <c r="AR79" s="67"/>
    </row>
    <row r="80" ht="12.75" customHeight="1">
      <c r="A80" s="102" t="s">
        <v>996</v>
      </c>
      <c r="B80" s="45" t="s">
        <v>997</v>
      </c>
      <c r="C80" s="45" t="s">
        <v>103</v>
      </c>
      <c r="D80" s="103">
        <v>2004.0</v>
      </c>
      <c r="E80" s="103"/>
      <c r="F80" s="104" t="s">
        <v>586</v>
      </c>
      <c r="G80" s="45" t="s">
        <v>998</v>
      </c>
      <c r="H80" s="45" t="s">
        <v>177</v>
      </c>
      <c r="I80" s="45" t="s">
        <v>51</v>
      </c>
      <c r="J80" s="45">
        <v>30092.0</v>
      </c>
      <c r="K80" s="45" t="s">
        <v>999</v>
      </c>
      <c r="L80" s="109"/>
      <c r="M80" s="93" t="s">
        <v>1000</v>
      </c>
      <c r="N80" s="106">
        <v>23.0</v>
      </c>
      <c r="O80" s="45" t="s">
        <v>89</v>
      </c>
      <c r="P80" s="45"/>
      <c r="Q80" s="45"/>
      <c r="R80" s="104"/>
      <c r="S80" s="49" t="s">
        <v>172</v>
      </c>
      <c r="T80" s="107">
        <v>14.0</v>
      </c>
      <c r="U80" s="107" t="s">
        <v>131</v>
      </c>
      <c r="V80" s="107">
        <v>2003.0</v>
      </c>
      <c r="W80" s="49" t="s">
        <v>1001</v>
      </c>
      <c r="X80" s="51" t="s">
        <v>1002</v>
      </c>
      <c r="Y80" s="165">
        <v>12.0</v>
      </c>
      <c r="Z80" s="165" t="s">
        <v>131</v>
      </c>
      <c r="AA80" s="165">
        <v>1996.0</v>
      </c>
      <c r="AB80" s="51"/>
      <c r="AC80" s="49"/>
      <c r="AD80" s="49"/>
      <c r="AE80" s="49"/>
      <c r="AF80" s="49"/>
      <c r="AG80" s="49"/>
      <c r="AH80" s="51"/>
      <c r="AI80" s="51"/>
      <c r="AJ80" s="51"/>
      <c r="AK80" s="51"/>
      <c r="AL80" s="51"/>
      <c r="AM80" s="173" t="s">
        <v>1003</v>
      </c>
      <c r="AN80" s="175"/>
      <c r="AO80" s="175"/>
      <c r="AP80" s="175"/>
      <c r="AQ80" s="175"/>
      <c r="AR80" s="175"/>
    </row>
    <row r="81" ht="12.75" customHeight="1">
      <c r="A81" s="102" t="s">
        <v>391</v>
      </c>
      <c r="B81" s="45" t="s">
        <v>301</v>
      </c>
      <c r="C81" s="45" t="s">
        <v>164</v>
      </c>
      <c r="D81" s="103">
        <v>2007.0</v>
      </c>
      <c r="E81" s="103" t="s">
        <v>1004</v>
      </c>
      <c r="F81" s="104" t="s">
        <v>63</v>
      </c>
      <c r="G81" s="45" t="s">
        <v>1005</v>
      </c>
      <c r="H81" s="45" t="s">
        <v>177</v>
      </c>
      <c r="I81" s="45" t="s">
        <v>51</v>
      </c>
      <c r="J81" s="45">
        <v>30092.0</v>
      </c>
      <c r="K81" s="45" t="s">
        <v>1006</v>
      </c>
      <c r="L81" s="103"/>
      <c r="M81" s="93" t="str">
        <f>HYPERLINK("mailto:altaoutlet@gmail.com","altaoutlet@gmail.com")</f>
        <v>altaoutlet@gmail.com</v>
      </c>
      <c r="N81" s="106">
        <v>18.0</v>
      </c>
      <c r="O81" s="45" t="s">
        <v>89</v>
      </c>
      <c r="P81" s="45"/>
      <c r="Q81" s="45"/>
      <c r="R81" s="301"/>
      <c r="S81" s="198" t="s">
        <v>1007</v>
      </c>
      <c r="T81" s="107">
        <v>31.0</v>
      </c>
      <c r="U81" s="107" t="s">
        <v>89</v>
      </c>
      <c r="V81" s="107">
        <v>2001.0</v>
      </c>
      <c r="W81" s="49"/>
      <c r="X81" s="51" t="s">
        <v>1008</v>
      </c>
      <c r="Y81" s="51">
        <v>8.0</v>
      </c>
      <c r="Z81" s="51" t="s">
        <v>114</v>
      </c>
      <c r="AA81" s="51">
        <v>2003.0</v>
      </c>
      <c r="AB81" s="51"/>
      <c r="AC81" s="49" t="s">
        <v>1009</v>
      </c>
      <c r="AD81" s="49">
        <v>1.0</v>
      </c>
      <c r="AE81" s="49" t="s">
        <v>141</v>
      </c>
      <c r="AF81" s="49">
        <v>2005.0</v>
      </c>
      <c r="AG81" s="49"/>
      <c r="AH81" s="51"/>
      <c r="AI81" s="51"/>
      <c r="AJ81" s="51"/>
      <c r="AK81" s="51"/>
      <c r="AL81" s="51"/>
      <c r="AM81" s="45"/>
      <c r="AN81" s="168"/>
      <c r="AO81" s="67"/>
      <c r="AP81" s="67"/>
      <c r="AQ81" s="67"/>
      <c r="AR81" s="67"/>
    </row>
    <row r="82" ht="12.75" customHeight="1">
      <c r="A82" s="102" t="s">
        <v>391</v>
      </c>
      <c r="B82" s="45" t="s">
        <v>301</v>
      </c>
      <c r="C82" s="45" t="s">
        <v>131</v>
      </c>
      <c r="D82" s="103">
        <v>2004.0</v>
      </c>
      <c r="E82" s="103"/>
      <c r="F82" s="104" t="s">
        <v>63</v>
      </c>
      <c r="G82" s="45" t="s">
        <v>1010</v>
      </c>
      <c r="H82" s="45" t="s">
        <v>177</v>
      </c>
      <c r="I82" s="45" t="s">
        <v>51</v>
      </c>
      <c r="J82" s="45">
        <v>30092.0</v>
      </c>
      <c r="K82" s="45" t="s">
        <v>1011</v>
      </c>
      <c r="L82" s="109"/>
      <c r="M82" s="93" t="s">
        <v>1012</v>
      </c>
      <c r="N82" s="106">
        <v>18.0</v>
      </c>
      <c r="O82" s="45" t="s">
        <v>89</v>
      </c>
      <c r="P82" s="45"/>
      <c r="Q82" s="109"/>
      <c r="R82" s="163"/>
      <c r="S82" s="49" t="s">
        <v>1007</v>
      </c>
      <c r="T82" s="107">
        <v>31.0</v>
      </c>
      <c r="U82" s="107" t="s">
        <v>89</v>
      </c>
      <c r="V82" s="107">
        <v>2001.0</v>
      </c>
      <c r="W82" s="49"/>
      <c r="X82" s="51" t="s">
        <v>1008</v>
      </c>
      <c r="Y82" s="165">
        <v>8.0</v>
      </c>
      <c r="Z82" s="165" t="s">
        <v>114</v>
      </c>
      <c r="AA82" s="165">
        <v>2003.0</v>
      </c>
      <c r="AB82" s="51"/>
      <c r="AC82" s="49" t="s">
        <v>1013</v>
      </c>
      <c r="AD82" s="107">
        <v>1.0</v>
      </c>
      <c r="AE82" s="107" t="s">
        <v>141</v>
      </c>
      <c r="AF82" s="107">
        <v>2005.0</v>
      </c>
      <c r="AG82" s="49"/>
      <c r="AH82" s="51"/>
      <c r="AI82" s="51"/>
      <c r="AJ82" s="51"/>
      <c r="AK82" s="51"/>
      <c r="AL82" s="51"/>
      <c r="AM82" s="302"/>
      <c r="AN82" s="175"/>
      <c r="AO82" s="175"/>
      <c r="AP82" s="175"/>
      <c r="AQ82" s="175"/>
      <c r="AR82" s="175"/>
    </row>
    <row r="83">
      <c r="A83" s="102" t="s">
        <v>1014</v>
      </c>
      <c r="B83" s="45" t="s">
        <v>1015</v>
      </c>
      <c r="C83" s="45" t="s">
        <v>114</v>
      </c>
      <c r="D83" s="103">
        <v>2009.0</v>
      </c>
      <c r="E83" s="89">
        <v>40968.0</v>
      </c>
      <c r="F83" s="104" t="s">
        <v>208</v>
      </c>
      <c r="G83" s="45" t="s">
        <v>1016</v>
      </c>
      <c r="H83" s="45" t="s">
        <v>177</v>
      </c>
      <c r="I83" s="45" t="s">
        <v>51</v>
      </c>
      <c r="J83" s="45">
        <v>30092.0</v>
      </c>
      <c r="K83" s="45"/>
      <c r="L83" s="103" t="s">
        <v>1017</v>
      </c>
      <c r="M83" s="251" t="str">
        <f>HYPERLINK("mailto:cyatl66@yahoo.com","cyatl66@yahoo.com")</f>
        <v>cyatl66@yahoo.com</v>
      </c>
      <c r="N83" s="106">
        <v>16.0</v>
      </c>
      <c r="O83" s="45" t="s">
        <v>45</v>
      </c>
      <c r="P83" s="45"/>
      <c r="Q83" s="88" t="s">
        <v>864</v>
      </c>
      <c r="R83" s="169" t="s">
        <v>939</v>
      </c>
      <c r="S83" s="107">
        <v>4.0</v>
      </c>
      <c r="T83" s="107" t="s">
        <v>114</v>
      </c>
      <c r="U83" s="107">
        <v>2007.0</v>
      </c>
      <c r="V83" s="49"/>
      <c r="W83" s="51"/>
      <c r="X83" s="51"/>
      <c r="Y83" s="51"/>
      <c r="Z83" s="51"/>
      <c r="AA83" s="51"/>
      <c r="AB83" s="49"/>
      <c r="AC83" s="49"/>
      <c r="AD83" s="49"/>
      <c r="AE83" s="49"/>
      <c r="AF83" s="49"/>
      <c r="AG83" s="51"/>
      <c r="AH83" s="303"/>
      <c r="AI83" s="260"/>
      <c r="AJ83" s="260"/>
      <c r="AK83" s="260"/>
      <c r="AL83" s="222"/>
      <c r="AM83" s="222"/>
      <c r="AN83" s="222"/>
      <c r="AO83" s="222"/>
      <c r="AP83" s="222"/>
      <c r="AQ83" s="52"/>
      <c r="AR83" s="52"/>
      <c r="AS83" s="195"/>
    </row>
    <row r="84" ht="12.75" customHeight="1">
      <c r="A84" s="90" t="s">
        <v>1018</v>
      </c>
      <c r="B84" s="25" t="s">
        <v>1019</v>
      </c>
      <c r="C84" s="25" t="s">
        <v>54</v>
      </c>
      <c r="D84" s="91">
        <v>2013.0</v>
      </c>
      <c r="E84" s="176">
        <v>41390.0</v>
      </c>
      <c r="F84" s="92" t="s">
        <v>523</v>
      </c>
      <c r="G84" s="25" t="s">
        <v>1020</v>
      </c>
      <c r="H84" s="25" t="s">
        <v>177</v>
      </c>
      <c r="I84" s="25" t="s">
        <v>51</v>
      </c>
      <c r="J84" s="25">
        <v>30092.0</v>
      </c>
      <c r="K84" s="25"/>
      <c r="L84" s="91" t="s">
        <v>1021</v>
      </c>
      <c r="M84" s="93" t="str">
        <f>HYPERLINK("mailto:kc-frey@hotmail.com","kc-frey@hotmail.com")</f>
        <v>kc-frey@hotmail.com</v>
      </c>
      <c r="N84" s="94">
        <v>31.0</v>
      </c>
      <c r="O84" s="25" t="s">
        <v>89</v>
      </c>
      <c r="P84" s="25"/>
      <c r="Q84" s="95" t="s">
        <v>115</v>
      </c>
      <c r="R84" s="27" t="s">
        <v>1022</v>
      </c>
      <c r="S84" s="96">
        <v>1.0</v>
      </c>
      <c r="T84" s="96" t="s">
        <v>45</v>
      </c>
      <c r="U84" s="96">
        <v>2008.0</v>
      </c>
      <c r="V84" s="27"/>
      <c r="W84" s="29" t="s">
        <v>1023</v>
      </c>
      <c r="X84" s="29">
        <v>27.0</v>
      </c>
      <c r="Y84" s="29" t="s">
        <v>114</v>
      </c>
      <c r="Z84" s="29">
        <v>2012.0</v>
      </c>
      <c r="AA84" s="45"/>
      <c r="AB84" s="29"/>
      <c r="AC84" s="27"/>
      <c r="AD84" s="27"/>
      <c r="AE84" s="27"/>
      <c r="AF84" s="27"/>
      <c r="AG84" s="27"/>
      <c r="AH84" s="29"/>
      <c r="AI84" s="29"/>
      <c r="AJ84" s="29"/>
      <c r="AK84" s="29"/>
      <c r="AL84" s="29"/>
      <c r="AM84" s="304"/>
      <c r="AN84" s="179"/>
      <c r="AO84" s="179"/>
      <c r="AP84" s="179"/>
      <c r="AQ84" s="179"/>
      <c r="AR84" s="67"/>
    </row>
    <row r="85">
      <c r="A85" s="102" t="s">
        <v>1024</v>
      </c>
      <c r="B85" s="45" t="s">
        <v>1025</v>
      </c>
      <c r="C85" s="45" t="s">
        <v>60</v>
      </c>
      <c r="D85" s="103">
        <v>2006.0</v>
      </c>
      <c r="E85" s="103"/>
      <c r="F85" s="104" t="s">
        <v>1026</v>
      </c>
      <c r="G85" s="45" t="s">
        <v>1027</v>
      </c>
      <c r="H85" s="45" t="s">
        <v>456</v>
      </c>
      <c r="I85" s="45" t="s">
        <v>51</v>
      </c>
      <c r="J85" s="45">
        <v>30092.0</v>
      </c>
      <c r="K85" s="45" t="s">
        <v>1028</v>
      </c>
      <c r="L85" s="109"/>
      <c r="M85" s="93" t="str">
        <f>HYPERLINK("mailto:Lenora0525@mindspring.com","Lenora0525@mindspring.com")</f>
        <v>Lenora0525@mindspring.com</v>
      </c>
      <c r="N85" s="106">
        <v>24.0</v>
      </c>
      <c r="O85" s="45" t="s">
        <v>131</v>
      </c>
      <c r="P85" s="109"/>
      <c r="Q85" s="109"/>
      <c r="R85" s="163"/>
      <c r="S85" s="49"/>
      <c r="T85" s="107"/>
      <c r="U85" s="107"/>
      <c r="V85" s="107"/>
      <c r="W85" s="49"/>
      <c r="X85" s="51"/>
      <c r="Y85" s="51"/>
      <c r="Z85" s="51"/>
      <c r="AA85" s="51"/>
      <c r="AB85" s="51"/>
      <c r="AC85" s="49"/>
      <c r="AD85" s="49"/>
      <c r="AE85" s="49"/>
      <c r="AF85" s="49"/>
      <c r="AG85" s="49"/>
      <c r="AH85" s="303"/>
      <c r="AI85" s="260"/>
      <c r="AJ85" s="260"/>
      <c r="AK85" s="260"/>
      <c r="AL85" s="260"/>
      <c r="AM85" s="175"/>
      <c r="AN85" s="175"/>
      <c r="AO85" s="175"/>
      <c r="AP85" s="175"/>
      <c r="AQ85" s="175"/>
      <c r="AR85" s="175"/>
      <c r="AS85" s="195"/>
    </row>
    <row r="86" ht="12.75" customHeight="1">
      <c r="A86" s="102" t="s">
        <v>1029</v>
      </c>
      <c r="B86" s="45" t="s">
        <v>1030</v>
      </c>
      <c r="C86" s="45" t="s">
        <v>45</v>
      </c>
      <c r="D86" s="103">
        <v>2006.0</v>
      </c>
      <c r="E86" s="89">
        <v>40055.0</v>
      </c>
      <c r="F86" s="104" t="s">
        <v>63</v>
      </c>
      <c r="G86" s="45" t="s">
        <v>1031</v>
      </c>
      <c r="H86" s="45" t="s">
        <v>177</v>
      </c>
      <c r="I86" s="45" t="s">
        <v>51</v>
      </c>
      <c r="J86" s="45">
        <v>30092.0</v>
      </c>
      <c r="K86" s="45" t="s">
        <v>1032</v>
      </c>
      <c r="L86" s="305" t="s">
        <v>1033</v>
      </c>
      <c r="M86" s="93" t="str">
        <f>HYPERLINK("mailto:ggartin@comcast.net","ggartin@comcast.net")</f>
        <v>ggartin@comcast.net</v>
      </c>
      <c r="N86" s="106">
        <v>16.0</v>
      </c>
      <c r="O86" s="45" t="s">
        <v>60</v>
      </c>
      <c r="P86" s="45"/>
      <c r="Q86" s="88"/>
      <c r="R86" s="203"/>
      <c r="S86" s="49" t="s">
        <v>567</v>
      </c>
      <c r="T86" s="107">
        <v>29.0</v>
      </c>
      <c r="U86" s="107" t="s">
        <v>60</v>
      </c>
      <c r="V86" s="107">
        <v>2003.0</v>
      </c>
      <c r="W86" s="49"/>
      <c r="X86" s="51" t="s">
        <v>1034</v>
      </c>
      <c r="Y86" s="51">
        <v>17.0</v>
      </c>
      <c r="Z86" s="51" t="s">
        <v>60</v>
      </c>
      <c r="AA86" s="51">
        <v>2006.0</v>
      </c>
      <c r="AB86" s="51"/>
      <c r="AC86" s="49"/>
      <c r="AD86" s="49"/>
      <c r="AE86" s="49"/>
      <c r="AF86" s="49"/>
      <c r="AG86" s="49"/>
      <c r="AH86" s="51"/>
      <c r="AI86" s="51"/>
      <c r="AJ86" s="51"/>
      <c r="AK86" s="51"/>
      <c r="AL86" s="51"/>
      <c r="AM86" s="45"/>
      <c r="AN86" s="215"/>
      <c r="AO86" s="153"/>
      <c r="AP86" s="153"/>
      <c r="AQ86" s="52"/>
      <c r="AR86" s="52"/>
    </row>
    <row r="87" ht="12.75" customHeight="1">
      <c r="A87" s="102" t="s">
        <v>1035</v>
      </c>
      <c r="B87" s="45" t="s">
        <v>109</v>
      </c>
      <c r="C87" s="45" t="s">
        <v>114</v>
      </c>
      <c r="D87" s="103">
        <v>2015.0</v>
      </c>
      <c r="E87" s="89">
        <v>42480.0</v>
      </c>
      <c r="F87" s="137"/>
      <c r="G87" s="104" t="s">
        <v>595</v>
      </c>
      <c r="H87" s="45" t="s">
        <v>1036</v>
      </c>
      <c r="I87" s="45" t="s">
        <v>177</v>
      </c>
      <c r="J87" s="45" t="s">
        <v>51</v>
      </c>
      <c r="K87" s="45">
        <v>30092.0</v>
      </c>
      <c r="L87" s="45"/>
      <c r="M87" s="103" t="s">
        <v>1037</v>
      </c>
      <c r="N87" s="105" t="str">
        <f>HYPERLINK("mailto:jennifergaulding@gmail.com","jennifergaulding@gmail.com")</f>
        <v>jennifergaulding@gmail.com</v>
      </c>
      <c r="O87" s="106">
        <v>29.0</v>
      </c>
      <c r="P87" s="45" t="s">
        <v>162</v>
      </c>
      <c r="Q87" s="45"/>
      <c r="R87" s="88" t="s">
        <v>1038</v>
      </c>
      <c r="S87" s="49" t="s">
        <v>1039</v>
      </c>
      <c r="T87" s="107">
        <v>6.0</v>
      </c>
      <c r="U87" s="107" t="s">
        <v>162</v>
      </c>
      <c r="V87" s="107">
        <v>2013.0</v>
      </c>
      <c r="W87" s="49" t="s">
        <v>901</v>
      </c>
      <c r="X87" s="51"/>
      <c r="Y87" s="51"/>
      <c r="Z87" s="51"/>
      <c r="AA87" s="51"/>
      <c r="AB87" s="51"/>
      <c r="AC87" s="49"/>
      <c r="AD87" s="49"/>
      <c r="AE87" s="49"/>
      <c r="AF87" s="49"/>
      <c r="AG87" s="49"/>
      <c r="AH87" s="51"/>
      <c r="AI87" s="51"/>
      <c r="AJ87" s="51"/>
      <c r="AK87" s="51"/>
      <c r="AL87" s="51"/>
      <c r="AM87" s="49"/>
      <c r="AN87" s="49"/>
      <c r="AO87" s="49"/>
      <c r="AP87" s="49"/>
      <c r="AQ87" s="221"/>
      <c r="AR87" s="52"/>
      <c r="AS87" s="67"/>
      <c r="AT87" s="67"/>
    </row>
    <row r="88" ht="12.75" customHeight="1">
      <c r="A88" s="90" t="s">
        <v>1040</v>
      </c>
      <c r="B88" s="25" t="s">
        <v>619</v>
      </c>
      <c r="C88" s="25" t="s">
        <v>45</v>
      </c>
      <c r="D88" s="91">
        <v>2014.0</v>
      </c>
      <c r="E88" s="231">
        <v>42236.0</v>
      </c>
      <c r="F88" s="113">
        <v>1063.0</v>
      </c>
      <c r="G88" s="92" t="s">
        <v>86</v>
      </c>
      <c r="H88" s="25" t="s">
        <v>183</v>
      </c>
      <c r="I88" s="25" t="s">
        <v>177</v>
      </c>
      <c r="J88" s="25" t="s">
        <v>51</v>
      </c>
      <c r="K88" s="25">
        <v>30092.0</v>
      </c>
      <c r="L88" s="22"/>
      <c r="M88" s="22" t="s">
        <v>1041</v>
      </c>
      <c r="N88" s="25" t="s">
        <v>1042</v>
      </c>
      <c r="O88" s="94">
        <v>2.0</v>
      </c>
      <c r="P88" s="25" t="s">
        <v>66</v>
      </c>
      <c r="Q88" s="25"/>
      <c r="R88" s="95" t="s">
        <v>955</v>
      </c>
      <c r="S88" s="27" t="s">
        <v>1043</v>
      </c>
      <c r="T88" s="96">
        <v>18.0</v>
      </c>
      <c r="U88" s="96" t="s">
        <v>114</v>
      </c>
      <c r="V88" s="96">
        <v>2011.0</v>
      </c>
      <c r="W88" s="27" t="s">
        <v>782</v>
      </c>
      <c r="X88" s="29" t="s">
        <v>1044</v>
      </c>
      <c r="Y88" s="29">
        <v>24.0</v>
      </c>
      <c r="Z88" s="29" t="s">
        <v>66</v>
      </c>
      <c r="AA88" s="29">
        <v>2013.0</v>
      </c>
      <c r="AB88" s="29" t="s">
        <v>727</v>
      </c>
      <c r="AC88" s="27"/>
      <c r="AD88" s="27"/>
      <c r="AE88" s="27"/>
      <c r="AF88" s="27"/>
      <c r="AG88" s="27"/>
      <c r="AH88" s="29"/>
      <c r="AI88" s="29"/>
      <c r="AJ88" s="29"/>
      <c r="AK88" s="29"/>
      <c r="AL88" s="29"/>
      <c r="AM88" s="27"/>
      <c r="AN88" s="233"/>
      <c r="AO88" s="306"/>
      <c r="AP88" s="306"/>
      <c r="AQ88" s="307"/>
      <c r="AR88" s="32"/>
      <c r="AS88" s="80"/>
      <c r="AT88" s="80"/>
    </row>
    <row r="89">
      <c r="A89" s="102" t="s">
        <v>1045</v>
      </c>
      <c r="B89" s="45" t="s">
        <v>109</v>
      </c>
      <c r="C89" s="45" t="s">
        <v>45</v>
      </c>
      <c r="D89" s="103">
        <v>2004.0</v>
      </c>
      <c r="E89" s="103"/>
      <c r="F89" s="104" t="s">
        <v>63</v>
      </c>
      <c r="G89" s="45" t="s">
        <v>1046</v>
      </c>
      <c r="H89" s="45" t="s">
        <v>177</v>
      </c>
      <c r="I89" s="45" t="s">
        <v>51</v>
      </c>
      <c r="J89" s="45">
        <v>30092.0</v>
      </c>
      <c r="K89" s="45" t="s">
        <v>1047</v>
      </c>
      <c r="L89" s="109"/>
      <c r="M89" s="93" t="s">
        <v>1048</v>
      </c>
      <c r="N89" s="106">
        <v>20.0</v>
      </c>
      <c r="O89" s="45" t="s">
        <v>141</v>
      </c>
      <c r="P89" s="45"/>
      <c r="Q89" s="109"/>
      <c r="R89" s="163"/>
      <c r="S89" s="49" t="s">
        <v>417</v>
      </c>
      <c r="T89" s="107">
        <v>22.0</v>
      </c>
      <c r="U89" s="107" t="s">
        <v>57</v>
      </c>
      <c r="V89" s="107">
        <v>2002.0</v>
      </c>
      <c r="W89" s="49"/>
      <c r="X89" s="51" t="s">
        <v>1008</v>
      </c>
      <c r="Y89" s="51">
        <v>1.0</v>
      </c>
      <c r="Z89" s="51" t="s">
        <v>89</v>
      </c>
      <c r="AA89" s="51">
        <v>2005.0</v>
      </c>
      <c r="AB89" s="51"/>
      <c r="AC89" s="49"/>
      <c r="AD89" s="49"/>
      <c r="AE89" s="49"/>
      <c r="AF89" s="49"/>
      <c r="AG89" s="170"/>
      <c r="AH89" s="161"/>
      <c r="AI89" s="161"/>
      <c r="AJ89" s="161"/>
      <c r="AK89" s="161"/>
      <c r="AL89" s="161"/>
      <c r="AM89" s="308"/>
      <c r="AN89" s="308"/>
      <c r="AO89" s="308"/>
      <c r="AP89" s="308"/>
      <c r="AQ89" s="308"/>
      <c r="AR89" s="175"/>
      <c r="AS89" s="195"/>
    </row>
    <row r="90" ht="12.75" customHeight="1">
      <c r="A90" s="102" t="s">
        <v>1049</v>
      </c>
      <c r="B90" s="45" t="s">
        <v>109</v>
      </c>
      <c r="C90" s="45" t="s">
        <v>57</v>
      </c>
      <c r="D90" s="103">
        <v>2007.0</v>
      </c>
      <c r="E90" s="103"/>
      <c r="F90" s="104" t="s">
        <v>366</v>
      </c>
      <c r="G90" s="45" t="s">
        <v>1050</v>
      </c>
      <c r="H90" s="45" t="s">
        <v>177</v>
      </c>
      <c r="I90" s="45" t="s">
        <v>51</v>
      </c>
      <c r="J90" s="45">
        <v>30092.0</v>
      </c>
      <c r="K90" s="45" t="s">
        <v>1051</v>
      </c>
      <c r="L90" s="103"/>
      <c r="M90" s="93" t="str">
        <f>HYPERLINK("mailto:jariddick@hotmail.com","jariddick@hotmail.com")</f>
        <v>jariddick@hotmail.com</v>
      </c>
      <c r="N90" s="106">
        <v>13.0</v>
      </c>
      <c r="O90" s="45" t="s">
        <v>89</v>
      </c>
      <c r="P90" s="45"/>
      <c r="Q90" s="45" t="s">
        <v>1052</v>
      </c>
      <c r="R90" s="104"/>
      <c r="S90" s="49" t="s">
        <v>70</v>
      </c>
      <c r="T90" s="107">
        <v>16.0</v>
      </c>
      <c r="U90" s="107" t="s">
        <v>162</v>
      </c>
      <c r="V90" s="107">
        <v>2006.0</v>
      </c>
      <c r="W90" s="49"/>
      <c r="X90" s="51"/>
      <c r="Y90" s="51"/>
      <c r="Z90" s="51"/>
      <c r="AA90" s="51"/>
      <c r="AB90" s="51"/>
      <c r="AC90" s="49"/>
      <c r="AD90" s="49"/>
      <c r="AE90" s="49"/>
      <c r="AF90" s="49"/>
      <c r="AG90" s="49"/>
      <c r="AH90" s="51"/>
      <c r="AI90" s="51"/>
      <c r="AJ90" s="51"/>
      <c r="AK90" s="51"/>
      <c r="AL90" s="51"/>
      <c r="AM90" s="45" t="s">
        <v>1053</v>
      </c>
      <c r="AN90" s="109"/>
      <c r="AO90" s="109"/>
      <c r="AP90" s="109"/>
      <c r="AQ90" s="109"/>
      <c r="AR90" s="194"/>
    </row>
    <row r="91" ht="12.75" customHeight="1">
      <c r="A91" s="90" t="s">
        <v>1054</v>
      </c>
      <c r="B91" s="25" t="s">
        <v>431</v>
      </c>
      <c r="C91" s="25" t="s">
        <v>141</v>
      </c>
      <c r="D91" s="91">
        <v>2015.0</v>
      </c>
      <c r="E91" s="231"/>
      <c r="F91" s="113">
        <v>2012.0</v>
      </c>
      <c r="G91" s="92" t="s">
        <v>861</v>
      </c>
      <c r="H91" s="25" t="s">
        <v>1055</v>
      </c>
      <c r="I91" s="25" t="s">
        <v>177</v>
      </c>
      <c r="J91" s="25" t="s">
        <v>51</v>
      </c>
      <c r="K91" s="25">
        <v>30097.0</v>
      </c>
      <c r="L91" s="25"/>
      <c r="M91" s="91" t="s">
        <v>1056</v>
      </c>
      <c r="N91" s="93" t="str">
        <f>HYPERLINK("mailto:vanessamgraves@gmail.com","vanessamgraves@gmail.com")</f>
        <v>vanessamgraves@gmail.com</v>
      </c>
      <c r="O91" s="309">
        <v>8.0</v>
      </c>
      <c r="P91" s="25" t="s">
        <v>89</v>
      </c>
      <c r="Q91" s="25"/>
      <c r="R91" s="95" t="s">
        <v>1057</v>
      </c>
      <c r="S91" s="27" t="s">
        <v>1058</v>
      </c>
      <c r="T91" s="96">
        <v>21.0</v>
      </c>
      <c r="U91" s="96" t="s">
        <v>114</v>
      </c>
      <c r="V91" s="96">
        <v>2015.0</v>
      </c>
      <c r="W91" s="27"/>
      <c r="X91" s="29"/>
      <c r="Y91" s="29"/>
      <c r="Z91" s="29"/>
      <c r="AA91" s="29"/>
      <c r="AB91" s="29"/>
      <c r="AC91" s="27"/>
      <c r="AD91" s="27"/>
      <c r="AE91" s="27"/>
      <c r="AF91" s="27"/>
      <c r="AG91" s="27"/>
      <c r="AH91" s="29"/>
      <c r="AI91" s="29"/>
      <c r="AJ91" s="29"/>
      <c r="AK91" s="29"/>
      <c r="AL91" s="29"/>
      <c r="AM91" s="27"/>
      <c r="AN91" s="27"/>
      <c r="AO91" s="27"/>
      <c r="AP91" s="27"/>
      <c r="AQ91" s="310"/>
      <c r="AR91" s="311"/>
      <c r="AS91" s="312"/>
      <c r="AT91" s="312"/>
    </row>
    <row r="92" ht="12.75" customHeight="1">
      <c r="A92" s="102" t="s">
        <v>1059</v>
      </c>
      <c r="B92" s="45" t="s">
        <v>1060</v>
      </c>
      <c r="C92" s="45" t="s">
        <v>57</v>
      </c>
      <c r="D92" s="103">
        <v>2003.0</v>
      </c>
      <c r="E92" s="89">
        <v>39771.0</v>
      </c>
      <c r="F92" s="104" t="s">
        <v>1061</v>
      </c>
      <c r="G92" s="45" t="s">
        <v>1062</v>
      </c>
      <c r="H92" s="45" t="s">
        <v>150</v>
      </c>
      <c r="I92" s="45" t="s">
        <v>51</v>
      </c>
      <c r="J92" s="45">
        <v>30096.0</v>
      </c>
      <c r="K92" s="45" t="s">
        <v>1063</v>
      </c>
      <c r="L92" s="103"/>
      <c r="M92" s="93" t="s">
        <v>1064</v>
      </c>
      <c r="N92" s="106">
        <v>15.0</v>
      </c>
      <c r="O92" s="45" t="s">
        <v>54</v>
      </c>
      <c r="P92" s="45"/>
      <c r="Q92" s="45"/>
      <c r="R92" s="104"/>
      <c r="S92" s="49" t="s">
        <v>724</v>
      </c>
      <c r="T92" s="107">
        <v>10.0</v>
      </c>
      <c r="U92" s="107" t="s">
        <v>164</v>
      </c>
      <c r="V92" s="107">
        <v>2000.0</v>
      </c>
      <c r="W92" s="49"/>
      <c r="X92" s="51" t="s">
        <v>703</v>
      </c>
      <c r="Y92" s="165">
        <v>31.0</v>
      </c>
      <c r="Z92" s="165" t="s">
        <v>89</v>
      </c>
      <c r="AA92" s="165">
        <v>2005.0</v>
      </c>
      <c r="AB92" s="51" t="s">
        <v>520</v>
      </c>
      <c r="AC92" s="49" t="s">
        <v>1065</v>
      </c>
      <c r="AD92" s="49">
        <v>24.0</v>
      </c>
      <c r="AE92" s="49" t="s">
        <v>162</v>
      </c>
      <c r="AF92" s="49">
        <v>2008.0</v>
      </c>
      <c r="AG92" s="49"/>
      <c r="AH92" s="51"/>
      <c r="AI92" s="51"/>
      <c r="AJ92" s="51"/>
      <c r="AK92" s="51"/>
      <c r="AL92" s="51"/>
      <c r="AM92" s="45"/>
      <c r="AN92" s="45"/>
      <c r="AO92" s="45"/>
      <c r="AP92" s="45"/>
      <c r="AQ92" s="201"/>
      <c r="AR92" s="52"/>
    </row>
    <row r="93" ht="12.75" customHeight="1">
      <c r="A93" s="102" t="s">
        <v>1066</v>
      </c>
      <c r="B93" s="45" t="s">
        <v>1067</v>
      </c>
      <c r="C93" s="45" t="s">
        <v>114</v>
      </c>
      <c r="D93" s="103">
        <v>2012.0</v>
      </c>
      <c r="E93" s="89">
        <v>42401.0</v>
      </c>
      <c r="F93" s="137">
        <v>334.0</v>
      </c>
      <c r="G93" s="104" t="s">
        <v>1068</v>
      </c>
      <c r="H93" s="45" t="s">
        <v>1069</v>
      </c>
      <c r="I93" s="45" t="s">
        <v>177</v>
      </c>
      <c r="J93" s="45" t="s">
        <v>51</v>
      </c>
      <c r="K93" s="45">
        <v>30092.0</v>
      </c>
      <c r="L93" s="45"/>
      <c r="M93" s="103" t="s">
        <v>1070</v>
      </c>
      <c r="N93" s="93" t="str">
        <f>HYPERLINK("mailto:kittymomsclub@gmail.com","kittymomsclub@gmail.com")</f>
        <v>kittymomsclub@gmail.com</v>
      </c>
      <c r="O93" s="106">
        <v>24.0</v>
      </c>
      <c r="P93" s="45" t="s">
        <v>54</v>
      </c>
      <c r="Q93" s="45"/>
      <c r="R93" s="88" t="s">
        <v>878</v>
      </c>
      <c r="S93" s="49" t="s">
        <v>1071</v>
      </c>
      <c r="T93" s="107">
        <v>3.0</v>
      </c>
      <c r="U93" s="107" t="s">
        <v>66</v>
      </c>
      <c r="V93" s="107">
        <v>2009.0</v>
      </c>
      <c r="W93" s="49"/>
      <c r="X93" s="51" t="s">
        <v>231</v>
      </c>
      <c r="Y93" s="51">
        <v>7.0</v>
      </c>
      <c r="Z93" s="51" t="s">
        <v>66</v>
      </c>
      <c r="AA93" s="51">
        <v>2011.0</v>
      </c>
      <c r="AB93" s="51" t="s">
        <v>782</v>
      </c>
      <c r="AC93" s="49"/>
      <c r="AD93" s="49"/>
      <c r="AE93" s="49"/>
      <c r="AF93" s="49"/>
      <c r="AG93" s="49"/>
      <c r="AH93" s="51"/>
      <c r="AI93" s="51"/>
      <c r="AJ93" s="51"/>
      <c r="AK93" s="51"/>
      <c r="AL93" s="51"/>
      <c r="AM93" s="49"/>
      <c r="AN93" s="49"/>
      <c r="AO93" s="49"/>
      <c r="AP93" s="49"/>
      <c r="AQ93" s="221"/>
      <c r="AR93" s="52"/>
      <c r="AS93" s="67"/>
      <c r="AT93" s="67"/>
    </row>
    <row r="94" ht="12.75" customHeight="1">
      <c r="A94" s="102" t="s">
        <v>1072</v>
      </c>
      <c r="B94" s="45" t="s">
        <v>1073</v>
      </c>
      <c r="C94" s="45" t="s">
        <v>45</v>
      </c>
      <c r="D94" s="103">
        <v>2007.0</v>
      </c>
      <c r="E94" s="103"/>
      <c r="F94" s="104" t="s">
        <v>337</v>
      </c>
      <c r="G94" s="45" t="s">
        <v>1074</v>
      </c>
      <c r="H94" s="45" t="s">
        <v>177</v>
      </c>
      <c r="I94" s="45" t="s">
        <v>51</v>
      </c>
      <c r="J94" s="45">
        <v>30092.0</v>
      </c>
      <c r="K94" s="45" t="s">
        <v>1075</v>
      </c>
      <c r="L94" s="103"/>
      <c r="M94" s="93" t="str">
        <f>HYPERLINK("mailto:adriennegustafson@hotmail.com","adriennegustafson@hotmail.com")</f>
        <v>adriennegustafson@hotmail.com</v>
      </c>
      <c r="N94" s="106">
        <v>21.0</v>
      </c>
      <c r="O94" s="45" t="s">
        <v>103</v>
      </c>
      <c r="P94" s="45"/>
      <c r="Q94" s="45"/>
      <c r="R94" s="104"/>
      <c r="S94" s="49" t="s">
        <v>1076</v>
      </c>
      <c r="T94" s="107">
        <v>18.0</v>
      </c>
      <c r="U94" s="107" t="s">
        <v>45</v>
      </c>
      <c r="V94" s="107">
        <v>2004.0</v>
      </c>
      <c r="W94" s="49"/>
      <c r="X94" s="51" t="s">
        <v>1077</v>
      </c>
      <c r="Y94" s="51">
        <v>24.0</v>
      </c>
      <c r="Z94" s="51" t="s">
        <v>141</v>
      </c>
      <c r="AA94" s="51">
        <v>2007.0</v>
      </c>
      <c r="AB94" s="51"/>
      <c r="AC94" s="49"/>
      <c r="AD94" s="49"/>
      <c r="AE94" s="49"/>
      <c r="AF94" s="49"/>
      <c r="AG94" s="49"/>
      <c r="AH94" s="51"/>
      <c r="AI94" s="51"/>
      <c r="AJ94" s="51"/>
      <c r="AK94" s="51"/>
      <c r="AL94" s="51"/>
      <c r="AM94" s="173"/>
      <c r="AN94" s="313"/>
      <c r="AO94" s="313"/>
      <c r="AP94" s="313"/>
      <c r="AQ94" s="52"/>
      <c r="AR94" s="52"/>
    </row>
    <row r="95" ht="12.75" customHeight="1">
      <c r="A95" s="102" t="s">
        <v>1078</v>
      </c>
      <c r="B95" s="45" t="s">
        <v>860</v>
      </c>
      <c r="C95" s="45" t="s">
        <v>54</v>
      </c>
      <c r="D95" s="103">
        <v>2009.0</v>
      </c>
      <c r="E95" s="89">
        <v>40686.0</v>
      </c>
      <c r="F95" s="104" t="s">
        <v>651</v>
      </c>
      <c r="G95" s="45" t="s">
        <v>1079</v>
      </c>
      <c r="H95" s="45" t="s">
        <v>177</v>
      </c>
      <c r="I95" s="45" t="s">
        <v>51</v>
      </c>
      <c r="J95" s="45">
        <v>30092.0</v>
      </c>
      <c r="K95" s="45" t="s">
        <v>1080</v>
      </c>
      <c r="L95" s="103" t="s">
        <v>1081</v>
      </c>
      <c r="M95" s="171" t="str">
        <f>HYPERLINK("mailto:lkn1@hotmail.com","lkn1@hotmail.com")</f>
        <v>lkn1@hotmail.com</v>
      </c>
      <c r="N95" s="106">
        <v>25.0</v>
      </c>
      <c r="O95" s="45" t="s">
        <v>45</v>
      </c>
      <c r="P95" s="45"/>
      <c r="Q95" s="88" t="s">
        <v>1038</v>
      </c>
      <c r="R95" s="169" t="s">
        <v>1082</v>
      </c>
      <c r="S95" s="107">
        <v>15.0</v>
      </c>
      <c r="T95" s="107" t="s">
        <v>60</v>
      </c>
      <c r="U95" s="107">
        <v>2008.0</v>
      </c>
      <c r="V95" s="49"/>
      <c r="W95" s="51" t="s">
        <v>547</v>
      </c>
      <c r="X95" s="165">
        <v>21.0</v>
      </c>
      <c r="Y95" s="165" t="s">
        <v>66</v>
      </c>
      <c r="Z95" s="165">
        <v>2011.0</v>
      </c>
      <c r="AA95" s="51"/>
      <c r="AB95" s="49"/>
      <c r="AC95" s="49"/>
      <c r="AD95" s="49"/>
      <c r="AE95" s="49"/>
      <c r="AF95" s="49"/>
      <c r="AG95" s="51"/>
      <c r="AH95" s="51"/>
      <c r="AI95" s="51"/>
      <c r="AJ95" s="51"/>
      <c r="AK95" s="51"/>
      <c r="AL95" s="49"/>
      <c r="AM95" s="49"/>
      <c r="AN95" s="204"/>
      <c r="AO95" s="159"/>
      <c r="AP95" s="159"/>
      <c r="AQ95" s="52"/>
      <c r="AR95" s="52"/>
    </row>
    <row r="96" ht="12.75" customHeight="1">
      <c r="A96" s="102" t="s">
        <v>1083</v>
      </c>
      <c r="B96" s="45" t="s">
        <v>317</v>
      </c>
      <c r="C96" s="45" t="s">
        <v>141</v>
      </c>
      <c r="D96" s="103">
        <v>2008.0</v>
      </c>
      <c r="E96" s="103"/>
      <c r="F96" s="104"/>
      <c r="G96" s="45" t="s">
        <v>1084</v>
      </c>
      <c r="H96" s="45" t="s">
        <v>150</v>
      </c>
      <c r="I96" s="45" t="s">
        <v>51</v>
      </c>
      <c r="J96" s="45">
        <v>30096.0</v>
      </c>
      <c r="K96" s="45" t="s">
        <v>1085</v>
      </c>
      <c r="L96" s="103"/>
      <c r="M96" s="93" t="str">
        <f>HYPERLINK("mailto:rachelhaley@bellsouth.net","rachelhaley@bellsouth.net")</f>
        <v>rachelhaley@bellsouth.net</v>
      </c>
      <c r="N96" s="106">
        <v>21.0</v>
      </c>
      <c r="O96" s="45" t="s">
        <v>89</v>
      </c>
      <c r="P96" s="45"/>
      <c r="Q96" s="45"/>
      <c r="R96" s="104"/>
      <c r="S96" s="49" t="s">
        <v>1086</v>
      </c>
      <c r="T96" s="107">
        <v>14.0</v>
      </c>
      <c r="U96" s="107" t="s">
        <v>57</v>
      </c>
      <c r="V96" s="107">
        <v>2005.0</v>
      </c>
      <c r="W96" s="49"/>
      <c r="X96" s="51" t="s">
        <v>1087</v>
      </c>
      <c r="Y96" s="51">
        <v>17.0</v>
      </c>
      <c r="Z96" s="51" t="s">
        <v>131</v>
      </c>
      <c r="AA96" s="51">
        <v>2001.0</v>
      </c>
      <c r="AB96" s="51"/>
      <c r="AC96" s="49" t="s">
        <v>606</v>
      </c>
      <c r="AD96" s="49">
        <v>31.0</v>
      </c>
      <c r="AE96" s="49" t="s">
        <v>131</v>
      </c>
      <c r="AF96" s="49">
        <v>1998.0</v>
      </c>
      <c r="AG96" s="49"/>
      <c r="AH96" s="51"/>
      <c r="AI96" s="51"/>
      <c r="AJ96" s="51"/>
      <c r="AK96" s="51"/>
      <c r="AL96" s="51"/>
      <c r="AM96" s="45"/>
      <c r="AN96" s="45"/>
      <c r="AO96" s="45"/>
      <c r="AP96" s="45"/>
      <c r="AQ96" s="166"/>
      <c r="AR96" s="52"/>
    </row>
    <row r="97" ht="12.75" customHeight="1">
      <c r="A97" s="90" t="s">
        <v>1088</v>
      </c>
      <c r="B97" s="25" t="s">
        <v>1089</v>
      </c>
      <c r="C97" s="25" t="s">
        <v>131</v>
      </c>
      <c r="D97" s="91">
        <v>2012.0</v>
      </c>
      <c r="E97" s="231">
        <v>42019.0</v>
      </c>
      <c r="F97" s="113">
        <v>3062.0</v>
      </c>
      <c r="G97" s="92" t="s">
        <v>86</v>
      </c>
      <c r="H97" s="25" t="s">
        <v>1090</v>
      </c>
      <c r="I97" s="25" t="s">
        <v>177</v>
      </c>
      <c r="J97" s="25" t="s">
        <v>51</v>
      </c>
      <c r="K97" s="25">
        <v>30092.0</v>
      </c>
      <c r="L97" s="25" t="s">
        <v>1091</v>
      </c>
      <c r="M97" s="91" t="s">
        <v>1092</v>
      </c>
      <c r="N97" s="93" t="str">
        <f>HYPERLINK("mailto:cathy.halulka@gmail.com","cathy.halulka@gmail.com")</f>
        <v>cathy.halulka@gmail.com</v>
      </c>
      <c r="O97" s="94">
        <v>22.0</v>
      </c>
      <c r="P97" s="25" t="s">
        <v>162</v>
      </c>
      <c r="Q97" s="25" t="s">
        <v>1093</v>
      </c>
      <c r="R97" s="95" t="s">
        <v>1094</v>
      </c>
      <c r="S97" s="27" t="s">
        <v>1057</v>
      </c>
      <c r="T97" s="96">
        <v>24.0</v>
      </c>
      <c r="U97" s="96" t="s">
        <v>89</v>
      </c>
      <c r="V97" s="96">
        <v>2011.0</v>
      </c>
      <c r="W97" s="27" t="s">
        <v>782</v>
      </c>
      <c r="X97" s="29" t="s">
        <v>240</v>
      </c>
      <c r="Y97" s="101">
        <v>24.0</v>
      </c>
      <c r="Z97" s="101" t="s">
        <v>45</v>
      </c>
      <c r="AA97" s="101">
        <v>2014.0</v>
      </c>
      <c r="AB97" s="29"/>
      <c r="AC97" s="27"/>
      <c r="AD97" s="27"/>
      <c r="AE97" s="27"/>
      <c r="AF97" s="27"/>
      <c r="AG97" s="27"/>
      <c r="AH97" s="29"/>
      <c r="AI97" s="29"/>
      <c r="AJ97" s="29"/>
      <c r="AK97" s="29"/>
      <c r="AL97" s="29"/>
      <c r="AM97" s="27"/>
      <c r="AN97" s="27"/>
      <c r="AO97" s="27"/>
      <c r="AP97" s="27"/>
      <c r="AQ97" s="314"/>
      <c r="AR97" s="311"/>
      <c r="AS97" s="312"/>
      <c r="AT97" s="312"/>
    </row>
    <row r="98" ht="12.75" customHeight="1">
      <c r="A98" s="102" t="s">
        <v>300</v>
      </c>
      <c r="B98" s="45" t="s">
        <v>1095</v>
      </c>
      <c r="C98" s="45" t="s">
        <v>66</v>
      </c>
      <c r="D98" s="103">
        <v>2009.0</v>
      </c>
      <c r="E98" s="89">
        <v>40444.0</v>
      </c>
      <c r="F98" s="104"/>
      <c r="G98" s="45" t="s">
        <v>1096</v>
      </c>
      <c r="H98" s="45" t="s">
        <v>129</v>
      </c>
      <c r="I98" s="45" t="s">
        <v>51</v>
      </c>
      <c r="J98" s="45">
        <v>30022.0</v>
      </c>
      <c r="K98" s="45" t="s">
        <v>1097</v>
      </c>
      <c r="L98" s="103"/>
      <c r="M98" s="171" t="str">
        <f>HYPERLINK("mailto:debbieh1500@yahoo.com","debbieh1500@yahoo.com")</f>
        <v>debbieh1500@yahoo.com</v>
      </c>
      <c r="N98" s="106">
        <v>27.0</v>
      </c>
      <c r="O98" s="45" t="s">
        <v>131</v>
      </c>
      <c r="P98" s="45"/>
      <c r="Q98" s="45" t="s">
        <v>1098</v>
      </c>
      <c r="R98" s="88" t="s">
        <v>115</v>
      </c>
      <c r="S98" s="49" t="s">
        <v>115</v>
      </c>
      <c r="T98" s="107">
        <v>3.0</v>
      </c>
      <c r="U98" s="107" t="s">
        <v>60</v>
      </c>
      <c r="V98" s="107">
        <v>2006.0</v>
      </c>
      <c r="W98" s="49"/>
      <c r="X98" s="51" t="s">
        <v>1099</v>
      </c>
      <c r="Y98" s="165">
        <v>30.0</v>
      </c>
      <c r="Z98" s="165" t="s">
        <v>131</v>
      </c>
      <c r="AA98" s="165">
        <v>2008.0</v>
      </c>
      <c r="AB98" s="51"/>
      <c r="AC98" s="49"/>
      <c r="AD98" s="49"/>
      <c r="AE98" s="49"/>
      <c r="AF98" s="49"/>
      <c r="AG98" s="49"/>
      <c r="AH98" s="51"/>
      <c r="AI98" s="51"/>
      <c r="AJ98" s="51"/>
      <c r="AK98" s="51"/>
      <c r="AL98" s="51"/>
      <c r="AM98" s="51"/>
      <c r="AN98" s="315"/>
      <c r="AO98" s="316"/>
      <c r="AP98" s="316"/>
      <c r="AQ98" s="260"/>
      <c r="AR98" s="52"/>
    </row>
    <row r="99" ht="12.75" customHeight="1">
      <c r="A99" s="90" t="s">
        <v>1100</v>
      </c>
      <c r="B99" s="25" t="s">
        <v>109</v>
      </c>
      <c r="C99" s="25" t="s">
        <v>323</v>
      </c>
      <c r="D99" s="91">
        <v>2011.0</v>
      </c>
      <c r="E99" s="176">
        <v>41363.0</v>
      </c>
      <c r="F99" s="92" t="s">
        <v>1101</v>
      </c>
      <c r="G99" s="25" t="s">
        <v>1102</v>
      </c>
      <c r="H99" s="25" t="s">
        <v>177</v>
      </c>
      <c r="I99" s="25" t="s">
        <v>51</v>
      </c>
      <c r="J99" s="25">
        <v>30092.0</v>
      </c>
      <c r="K99" s="25" t="s">
        <v>1103</v>
      </c>
      <c r="L99" s="91" t="s">
        <v>1104</v>
      </c>
      <c r="M99" s="93" t="str">
        <f>HYPERLINK("mailto:jennifer_heinz@comcast.net","jennifer_heinz@comcast.net")</f>
        <v>jennifer_heinz@comcast.net</v>
      </c>
      <c r="N99" s="94">
        <v>11.0</v>
      </c>
      <c r="O99" s="45"/>
      <c r="P99" s="25" t="s">
        <v>164</v>
      </c>
      <c r="Q99" s="25"/>
      <c r="R99" s="95" t="s">
        <v>583</v>
      </c>
      <c r="S99" s="27" t="s">
        <v>197</v>
      </c>
      <c r="T99" s="96">
        <v>10.0</v>
      </c>
      <c r="U99" s="96" t="s">
        <v>114</v>
      </c>
      <c r="V99" s="317">
        <v>2007.0</v>
      </c>
      <c r="W99" s="27"/>
      <c r="X99" s="29" t="s">
        <v>231</v>
      </c>
      <c r="Y99" s="101">
        <v>8.0</v>
      </c>
      <c r="Z99" s="101" t="s">
        <v>114</v>
      </c>
      <c r="AA99" s="101">
        <v>2010.0</v>
      </c>
      <c r="AB99" s="29" t="s">
        <v>601</v>
      </c>
      <c r="AC99" s="49"/>
      <c r="AD99" s="49"/>
      <c r="AE99" s="49"/>
      <c r="AF99" s="49"/>
      <c r="AG99" s="49"/>
      <c r="AH99" s="318"/>
      <c r="AI99" s="289"/>
      <c r="AJ99" s="289"/>
      <c r="AK99" s="289"/>
      <c r="AL99" s="289"/>
      <c r="AM99" s="289"/>
      <c r="AN99" s="289"/>
      <c r="AO99" s="289"/>
      <c r="AP99" s="289"/>
      <c r="AQ99" s="289"/>
      <c r="AR99" s="52"/>
    </row>
    <row r="100">
      <c r="A100" s="34" t="s">
        <v>359</v>
      </c>
      <c r="B100" s="35" t="s">
        <v>1105</v>
      </c>
      <c r="C100" s="35" t="s">
        <v>114</v>
      </c>
      <c r="D100" s="36">
        <v>2017.0</v>
      </c>
      <c r="E100" s="37">
        <v>43497.0</v>
      </c>
      <c r="F100" s="36" t="s">
        <v>46</v>
      </c>
      <c r="G100" s="38">
        <v>1199.0</v>
      </c>
      <c r="H100" s="39" t="s">
        <v>190</v>
      </c>
      <c r="I100" s="35" t="s">
        <v>1106</v>
      </c>
      <c r="J100" s="35" t="s">
        <v>50</v>
      </c>
      <c r="K100" s="35" t="s">
        <v>51</v>
      </c>
      <c r="L100" s="35">
        <v>30092.0</v>
      </c>
      <c r="M100" s="77"/>
      <c r="N100" s="41" t="s">
        <v>1107</v>
      </c>
      <c r="O100" s="79" t="s">
        <v>1108</v>
      </c>
      <c r="P100" s="44">
        <v>30.0</v>
      </c>
      <c r="Q100" s="35" t="s">
        <v>103</v>
      </c>
      <c r="R100" s="45"/>
      <c r="S100" s="46" t="s">
        <v>161</v>
      </c>
      <c r="T100" s="47" t="s">
        <v>258</v>
      </c>
      <c r="U100" s="48">
        <v>24.0</v>
      </c>
      <c r="V100" s="48" t="s">
        <v>103</v>
      </c>
      <c r="W100" s="48">
        <v>2014.0</v>
      </c>
      <c r="X100" s="49"/>
      <c r="Y100" s="50" t="s">
        <v>956</v>
      </c>
      <c r="Z100" s="50">
        <v>20.0</v>
      </c>
      <c r="AA100" s="50" t="s">
        <v>131</v>
      </c>
      <c r="AB100" s="50">
        <v>2017.0</v>
      </c>
      <c r="AC100" s="51"/>
      <c r="AD100" s="49"/>
      <c r="AE100" s="49"/>
      <c r="AF100" s="49"/>
      <c r="AG100" s="49"/>
      <c r="AH100" s="49"/>
      <c r="AI100" s="51"/>
      <c r="AJ100" s="51"/>
      <c r="AK100" s="51"/>
      <c r="AL100" s="51"/>
      <c r="AM100" s="51"/>
      <c r="AN100" s="49"/>
      <c r="AO100" s="49"/>
      <c r="AP100" s="49"/>
      <c r="AQ100" s="49"/>
      <c r="AR100" s="49"/>
      <c r="AS100" s="32"/>
      <c r="AT100" s="33"/>
    </row>
    <row r="101" ht="12.75" customHeight="1">
      <c r="A101" s="102" t="s">
        <v>441</v>
      </c>
      <c r="B101" s="45" t="s">
        <v>308</v>
      </c>
      <c r="C101" s="45" t="s">
        <v>45</v>
      </c>
      <c r="D101" s="103">
        <v>2006.0</v>
      </c>
      <c r="E101" s="89">
        <v>40824.0</v>
      </c>
      <c r="F101" s="104" t="s">
        <v>1109</v>
      </c>
      <c r="G101" s="45" t="s">
        <v>1110</v>
      </c>
      <c r="H101" s="45" t="s">
        <v>177</v>
      </c>
      <c r="I101" s="45" t="s">
        <v>51</v>
      </c>
      <c r="J101" s="45">
        <v>30092.0</v>
      </c>
      <c r="K101" s="45" t="s">
        <v>1111</v>
      </c>
      <c r="L101" s="103" t="s">
        <v>1112</v>
      </c>
      <c r="M101" s="251" t="str">
        <f>HYPERLINK("mailto:jbhenry@hotmail.com","jbhenry@hotmail.com")</f>
        <v>jbhenry@hotmail.com</v>
      </c>
      <c r="N101" s="106">
        <v>1.0</v>
      </c>
      <c r="O101" s="45" t="s">
        <v>57</v>
      </c>
      <c r="P101" s="45"/>
      <c r="Q101" s="88" t="s">
        <v>797</v>
      </c>
      <c r="R101" s="169" t="s">
        <v>161</v>
      </c>
      <c r="S101" s="107">
        <v>26.0</v>
      </c>
      <c r="T101" s="107" t="s">
        <v>131</v>
      </c>
      <c r="U101" s="107">
        <v>2006.0</v>
      </c>
      <c r="V101" s="49"/>
      <c r="W101" s="51" t="s">
        <v>180</v>
      </c>
      <c r="X101" s="51">
        <v>2.0</v>
      </c>
      <c r="Y101" s="51" t="s">
        <v>103</v>
      </c>
      <c r="Z101" s="51">
        <v>2008.0</v>
      </c>
      <c r="AA101" s="51"/>
      <c r="AB101" s="49"/>
      <c r="AC101" s="49"/>
      <c r="AD101" s="49"/>
      <c r="AE101" s="49"/>
      <c r="AF101" s="49"/>
      <c r="AG101" s="51"/>
      <c r="AH101" s="51"/>
      <c r="AI101" s="51"/>
      <c r="AJ101" s="51"/>
      <c r="AK101" s="51"/>
      <c r="AL101" s="49"/>
      <c r="AM101" s="219"/>
      <c r="AN101" s="222"/>
      <c r="AO101" s="222"/>
      <c r="AP101" s="222"/>
      <c r="AQ101" s="52"/>
      <c r="AR101" s="52"/>
    </row>
    <row r="102" ht="12.75" customHeight="1">
      <c r="A102" s="102" t="s">
        <v>1113</v>
      </c>
      <c r="B102" s="45" t="s">
        <v>1114</v>
      </c>
      <c r="C102" s="45" t="s">
        <v>45</v>
      </c>
      <c r="D102" s="103">
        <v>2011.0</v>
      </c>
      <c r="E102" s="89"/>
      <c r="F102" s="104" t="s">
        <v>982</v>
      </c>
      <c r="G102" s="45" t="s">
        <v>1115</v>
      </c>
      <c r="H102" s="45" t="s">
        <v>177</v>
      </c>
      <c r="I102" s="45" t="s">
        <v>51</v>
      </c>
      <c r="J102" s="45">
        <v>30092.0</v>
      </c>
      <c r="K102" s="45"/>
      <c r="L102" s="103" t="s">
        <v>1116</v>
      </c>
      <c r="M102" s="251" t="str">
        <f>HYPERLINK("mailto:linda_herring79@yahoo.com","linda_herring79@yahoo.com")</f>
        <v>linda_herring79@yahoo.com</v>
      </c>
      <c r="N102" s="106">
        <v>30.0</v>
      </c>
      <c r="O102" s="45" t="s">
        <v>162</v>
      </c>
      <c r="P102" s="45"/>
      <c r="Q102" s="88" t="s">
        <v>1117</v>
      </c>
      <c r="R102" s="169" t="s">
        <v>1118</v>
      </c>
      <c r="S102" s="107">
        <v>20.0</v>
      </c>
      <c r="T102" s="107" t="s">
        <v>60</v>
      </c>
      <c r="U102" s="107">
        <v>2008.0</v>
      </c>
      <c r="V102" s="49"/>
      <c r="W102" s="51" t="s">
        <v>1119</v>
      </c>
      <c r="X102" s="51">
        <v>8.0</v>
      </c>
      <c r="Y102" s="51" t="s">
        <v>103</v>
      </c>
      <c r="Z102" s="51">
        <v>2012.0</v>
      </c>
      <c r="AA102" s="51"/>
      <c r="AB102" s="49"/>
      <c r="AC102" s="49"/>
      <c r="AD102" s="49"/>
      <c r="AE102" s="49"/>
      <c r="AF102" s="49"/>
      <c r="AG102" s="51"/>
      <c r="AH102" s="51"/>
      <c r="AI102" s="51"/>
      <c r="AJ102" s="51"/>
      <c r="AK102" s="51"/>
      <c r="AL102" s="49"/>
      <c r="AM102" s="221"/>
      <c r="AN102" s="222"/>
      <c r="AO102" s="222"/>
      <c r="AP102" s="222"/>
      <c r="AQ102" s="52"/>
      <c r="AR102" s="52"/>
    </row>
    <row r="103" ht="12.75" customHeight="1">
      <c r="A103" s="102" t="s">
        <v>1120</v>
      </c>
      <c r="B103" s="45" t="s">
        <v>465</v>
      </c>
      <c r="C103" s="45" t="s">
        <v>114</v>
      </c>
      <c r="D103" s="103">
        <v>2008.0</v>
      </c>
      <c r="E103" s="89">
        <v>40360.0</v>
      </c>
      <c r="F103" s="104" t="s">
        <v>1121</v>
      </c>
      <c r="G103" s="45" t="s">
        <v>1122</v>
      </c>
      <c r="H103" s="45" t="s">
        <v>177</v>
      </c>
      <c r="I103" s="45" t="s">
        <v>51</v>
      </c>
      <c r="J103" s="45">
        <v>30092.0</v>
      </c>
      <c r="K103" s="45" t="s">
        <v>1123</v>
      </c>
      <c r="L103" s="103"/>
      <c r="M103" s="171" t="str">
        <f>HYPERLINK("mailto:kellyhowton@yahoo.com","kellyhowton@yahoo.com")</f>
        <v>kellyhowton@yahoo.com</v>
      </c>
      <c r="N103" s="106">
        <v>22.0</v>
      </c>
      <c r="O103" s="45" t="s">
        <v>60</v>
      </c>
      <c r="P103" s="45"/>
      <c r="Q103" s="45" t="s">
        <v>1124</v>
      </c>
      <c r="R103" s="203"/>
      <c r="S103" s="49" t="s">
        <v>902</v>
      </c>
      <c r="T103" s="107">
        <v>10.0</v>
      </c>
      <c r="U103" s="107" t="s">
        <v>54</v>
      </c>
      <c r="V103" s="107">
        <v>2003.0</v>
      </c>
      <c r="W103" s="49"/>
      <c r="X103" s="51"/>
      <c r="Y103" s="51"/>
      <c r="Z103" s="51"/>
      <c r="AA103" s="51"/>
      <c r="AB103" s="51"/>
      <c r="AC103" s="49"/>
      <c r="AD103" s="49"/>
      <c r="AE103" s="49"/>
      <c r="AF103" s="49"/>
      <c r="AG103" s="49"/>
      <c r="AH103" s="51"/>
      <c r="AI103" s="51"/>
      <c r="AJ103" s="51"/>
      <c r="AK103" s="51"/>
      <c r="AL103" s="51"/>
      <c r="AM103" s="215"/>
      <c r="AN103" s="52"/>
      <c r="AO103" s="52"/>
      <c r="AP103" s="52"/>
      <c r="AQ103" s="52"/>
      <c r="AR103" s="52"/>
    </row>
    <row r="104" ht="12.75" customHeight="1">
      <c r="A104" s="102" t="s">
        <v>1125</v>
      </c>
      <c r="B104" s="45" t="s">
        <v>1126</v>
      </c>
      <c r="C104" s="45" t="s">
        <v>164</v>
      </c>
      <c r="D104" s="103">
        <v>2016.0</v>
      </c>
      <c r="E104" s="89">
        <v>42575.0</v>
      </c>
      <c r="F104" s="137" t="s">
        <v>1127</v>
      </c>
      <c r="G104" s="104" t="s">
        <v>63</v>
      </c>
      <c r="H104" s="45" t="s">
        <v>1128</v>
      </c>
      <c r="I104" s="45" t="s">
        <v>177</v>
      </c>
      <c r="J104" s="45" t="s">
        <v>51</v>
      </c>
      <c r="K104" s="45">
        <v>30092.0</v>
      </c>
      <c r="L104" s="77">
        <v>3.124970246E9</v>
      </c>
      <c r="M104" s="77"/>
      <c r="N104" s="105" t="str">
        <f>HYPERLINK("mailto:carriekerns@yahoo.com","carriekerns@yahoo.com")</f>
        <v>carriekerns@yahoo.com</v>
      </c>
      <c r="O104" s="106">
        <v>2.0</v>
      </c>
      <c r="P104" s="45" t="s">
        <v>57</v>
      </c>
      <c r="Q104" s="45"/>
      <c r="R104" s="88" t="s">
        <v>1129</v>
      </c>
      <c r="S104" s="49" t="s">
        <v>216</v>
      </c>
      <c r="T104" s="107">
        <v>25.0</v>
      </c>
      <c r="U104" s="107" t="s">
        <v>45</v>
      </c>
      <c r="V104" s="107">
        <v>2014.0</v>
      </c>
      <c r="W104" s="49"/>
      <c r="X104" s="51"/>
      <c r="Y104" s="51"/>
      <c r="Z104" s="51"/>
      <c r="AA104" s="51"/>
      <c r="AB104" s="51"/>
      <c r="AC104" s="49"/>
      <c r="AD104" s="49"/>
      <c r="AE104" s="49"/>
      <c r="AF104" s="222"/>
      <c r="AG104" s="49"/>
      <c r="AH104" s="318"/>
      <c r="AI104" s="289"/>
      <c r="AJ104" s="289"/>
      <c r="AK104" s="289"/>
      <c r="AL104" s="289"/>
      <c r="AM104" s="319"/>
      <c r="AN104" s="319"/>
      <c r="AO104" s="319"/>
      <c r="AP104" s="319"/>
      <c r="AQ104" s="319"/>
      <c r="AR104" s="32"/>
      <c r="AS104" s="33"/>
      <c r="AT104" s="33"/>
    </row>
    <row r="105" ht="12.75" customHeight="1">
      <c r="A105" s="102" t="s">
        <v>1130</v>
      </c>
      <c r="B105" s="45" t="s">
        <v>1131</v>
      </c>
      <c r="C105" s="45" t="s">
        <v>57</v>
      </c>
      <c r="D105" s="103">
        <v>2006.0</v>
      </c>
      <c r="E105" s="185">
        <v>39755.0</v>
      </c>
      <c r="F105" s="104" t="s">
        <v>645</v>
      </c>
      <c r="G105" s="45" t="s">
        <v>1132</v>
      </c>
      <c r="H105" s="45" t="s">
        <v>150</v>
      </c>
      <c r="I105" s="45" t="s">
        <v>51</v>
      </c>
      <c r="J105" s="45">
        <v>30096.0</v>
      </c>
      <c r="K105" s="45" t="s">
        <v>1133</v>
      </c>
      <c r="L105" s="103"/>
      <c r="M105" s="93" t="str">
        <f>HYPERLINK("mailto:renee.imbesi@gmail.com","renee.imbesi@gmail.com")</f>
        <v>renee.imbesi@gmail.com</v>
      </c>
      <c r="N105" s="106">
        <v>3.0</v>
      </c>
      <c r="O105" s="45" t="s">
        <v>103</v>
      </c>
      <c r="P105" s="45"/>
      <c r="Q105" s="45"/>
      <c r="R105" s="104"/>
      <c r="S105" s="49" t="s">
        <v>1134</v>
      </c>
      <c r="T105" s="107">
        <v>10.0</v>
      </c>
      <c r="U105" s="107" t="s">
        <v>57</v>
      </c>
      <c r="V105" s="107">
        <v>2001.0</v>
      </c>
      <c r="W105" s="49"/>
      <c r="X105" s="51" t="s">
        <v>1135</v>
      </c>
      <c r="Y105" s="51">
        <v>10.0</v>
      </c>
      <c r="Z105" s="51" t="s">
        <v>57</v>
      </c>
      <c r="AA105" s="51">
        <v>2001.0</v>
      </c>
      <c r="AB105" s="51"/>
      <c r="AC105" s="49" t="s">
        <v>1136</v>
      </c>
      <c r="AD105" s="49">
        <v>7.0</v>
      </c>
      <c r="AE105" s="49" t="s">
        <v>114</v>
      </c>
      <c r="AF105" s="49">
        <v>2004.0</v>
      </c>
      <c r="AG105" s="49"/>
      <c r="AH105" s="51" t="s">
        <v>1137</v>
      </c>
      <c r="AI105" s="51">
        <v>22.0</v>
      </c>
      <c r="AJ105" s="51" t="s">
        <v>60</v>
      </c>
      <c r="AK105" s="51">
        <v>2005.0</v>
      </c>
      <c r="AL105" s="51"/>
      <c r="AM105" s="45" t="s">
        <v>1138</v>
      </c>
      <c r="AN105" s="168"/>
      <c r="AO105" s="67"/>
      <c r="AP105" s="67"/>
      <c r="AQ105" s="67"/>
      <c r="AR105" s="67"/>
    </row>
    <row r="106" ht="12.75" customHeight="1">
      <c r="A106" s="102" t="s">
        <v>1139</v>
      </c>
      <c r="B106" s="45" t="s">
        <v>109</v>
      </c>
      <c r="C106" s="45" t="s">
        <v>164</v>
      </c>
      <c r="D106" s="103">
        <v>2005.0</v>
      </c>
      <c r="E106" s="89">
        <v>40787.0</v>
      </c>
      <c r="F106" s="104" t="s">
        <v>63</v>
      </c>
      <c r="G106" s="45" t="s">
        <v>1140</v>
      </c>
      <c r="H106" s="45" t="s">
        <v>177</v>
      </c>
      <c r="I106" s="45" t="s">
        <v>51</v>
      </c>
      <c r="J106" s="45">
        <v>30092.0</v>
      </c>
      <c r="K106" s="45" t="s">
        <v>1141</v>
      </c>
      <c r="L106" s="103" t="s">
        <v>1142</v>
      </c>
      <c r="M106" s="171" t="s">
        <v>1143</v>
      </c>
      <c r="N106" s="106">
        <v>12.0</v>
      </c>
      <c r="O106" s="45" t="s">
        <v>141</v>
      </c>
      <c r="P106" s="45"/>
      <c r="Q106" s="88" t="s">
        <v>872</v>
      </c>
      <c r="R106" s="169" t="s">
        <v>781</v>
      </c>
      <c r="S106" s="107">
        <v>14.0</v>
      </c>
      <c r="T106" s="107" t="s">
        <v>66</v>
      </c>
      <c r="U106" s="107">
        <v>2002.0</v>
      </c>
      <c r="V106" s="49"/>
      <c r="W106" s="51" t="s">
        <v>216</v>
      </c>
      <c r="X106" s="51">
        <v>27.0</v>
      </c>
      <c r="Y106" s="51" t="s">
        <v>66</v>
      </c>
      <c r="Z106" s="51">
        <v>2005.0</v>
      </c>
      <c r="AA106" s="51"/>
      <c r="AB106" s="49" t="s">
        <v>231</v>
      </c>
      <c r="AC106" s="49">
        <v>31.0</v>
      </c>
      <c r="AD106" s="49" t="s">
        <v>89</v>
      </c>
      <c r="AE106" s="49">
        <v>2009.0</v>
      </c>
      <c r="AF106" s="49"/>
      <c r="AG106" s="51"/>
      <c r="AH106" s="51"/>
      <c r="AI106" s="51"/>
      <c r="AJ106" s="51"/>
      <c r="AK106" s="51"/>
      <c r="AL106" s="49"/>
      <c r="AM106" s="49"/>
      <c r="AN106" s="221"/>
      <c r="AO106" s="222"/>
      <c r="AP106" s="222"/>
      <c r="AQ106" s="52"/>
      <c r="AR106" s="52"/>
    </row>
    <row r="107" ht="12.75" customHeight="1">
      <c r="A107" s="102" t="s">
        <v>161</v>
      </c>
      <c r="B107" s="45" t="s">
        <v>417</v>
      </c>
      <c r="C107" s="45" t="s">
        <v>141</v>
      </c>
      <c r="D107" s="103">
        <v>2008.0</v>
      </c>
      <c r="E107" s="89">
        <v>40639.0</v>
      </c>
      <c r="F107" s="104" t="s">
        <v>86</v>
      </c>
      <c r="G107" s="45" t="s">
        <v>1144</v>
      </c>
      <c r="H107" s="45" t="s">
        <v>177</v>
      </c>
      <c r="I107" s="45" t="s">
        <v>51</v>
      </c>
      <c r="J107" s="45">
        <v>30092.0</v>
      </c>
      <c r="K107" s="103"/>
      <c r="L107" s="103" t="s">
        <v>1145</v>
      </c>
      <c r="M107" s="171" t="str">
        <f>HYPERLINK("mailto:carrieleigh306@yahoo.com","carrieleigh306@yahoo.com")</f>
        <v>carrieleigh306@yahoo.com</v>
      </c>
      <c r="N107" s="106">
        <v>10.0</v>
      </c>
      <c r="O107" s="45" t="s">
        <v>54</v>
      </c>
      <c r="P107" s="45"/>
      <c r="Q107" s="88" t="s">
        <v>843</v>
      </c>
      <c r="R107" s="169" t="s">
        <v>1146</v>
      </c>
      <c r="S107" s="107">
        <v>29.0</v>
      </c>
      <c r="T107" s="107" t="s">
        <v>131</v>
      </c>
      <c r="U107" s="107">
        <v>2007.0</v>
      </c>
      <c r="V107" s="49"/>
      <c r="W107" s="51" t="s">
        <v>1147</v>
      </c>
      <c r="X107" s="51">
        <v>19.0</v>
      </c>
      <c r="Y107" s="51" t="s">
        <v>164</v>
      </c>
      <c r="Z107" s="51">
        <v>2008.0</v>
      </c>
      <c r="AA107" s="51"/>
      <c r="AB107" s="49"/>
      <c r="AC107" s="49"/>
      <c r="AD107" s="49"/>
      <c r="AE107" s="49"/>
      <c r="AF107" s="49"/>
      <c r="AG107" s="51"/>
      <c r="AH107" s="51"/>
      <c r="AI107" s="51"/>
      <c r="AJ107" s="51"/>
      <c r="AK107" s="51"/>
      <c r="AL107" s="49"/>
      <c r="AM107" s="49"/>
      <c r="AN107" s="221"/>
      <c r="AO107" s="222"/>
      <c r="AP107" s="222"/>
      <c r="AQ107" s="52"/>
      <c r="AR107" s="52"/>
    </row>
    <row r="108" ht="12.75" customHeight="1">
      <c r="A108" s="102" t="s">
        <v>161</v>
      </c>
      <c r="B108" s="45" t="s">
        <v>308</v>
      </c>
      <c r="C108" s="45" t="s">
        <v>57</v>
      </c>
      <c r="D108" s="103">
        <v>2006.0</v>
      </c>
      <c r="E108" s="320" t="s">
        <v>1004</v>
      </c>
      <c r="F108" s="104"/>
      <c r="G108" s="45" t="s">
        <v>1148</v>
      </c>
      <c r="H108" s="45" t="s">
        <v>129</v>
      </c>
      <c r="I108" s="45" t="s">
        <v>51</v>
      </c>
      <c r="J108" s="45">
        <v>30022.0</v>
      </c>
      <c r="K108" s="45"/>
      <c r="L108" s="45" t="s">
        <v>1149</v>
      </c>
      <c r="M108" s="93" t="str">
        <f>HYPERLINK("mailto:kkjj.mail@gmail.com","kkjj.mail@gmail.com")</f>
        <v>kkjj.mail@gmail.com</v>
      </c>
      <c r="N108" s="106">
        <v>18.0</v>
      </c>
      <c r="O108" s="45" t="s">
        <v>114</v>
      </c>
      <c r="P108" s="45"/>
      <c r="Q108" s="45"/>
      <c r="R108" s="104"/>
      <c r="S108" s="49" t="s">
        <v>804</v>
      </c>
      <c r="T108" s="107">
        <v>24.0</v>
      </c>
      <c r="U108" s="107" t="s">
        <v>57</v>
      </c>
      <c r="V108" s="107">
        <v>2006.0</v>
      </c>
      <c r="W108" s="49" t="s">
        <v>601</v>
      </c>
      <c r="X108" s="51"/>
      <c r="Y108" s="51"/>
      <c r="Z108" s="51"/>
      <c r="AA108" s="51"/>
      <c r="AB108" s="51"/>
      <c r="AC108" s="49"/>
      <c r="AD108" s="49"/>
      <c r="AE108" s="49"/>
      <c r="AF108" s="49"/>
      <c r="AG108" s="49"/>
      <c r="AH108" s="51"/>
      <c r="AI108" s="51"/>
      <c r="AJ108" s="51"/>
      <c r="AK108" s="51"/>
      <c r="AL108" s="51"/>
      <c r="AM108" s="173"/>
      <c r="AN108" s="52"/>
      <c r="AO108" s="52"/>
      <c r="AP108" s="52"/>
      <c r="AQ108" s="52"/>
      <c r="AR108" s="52"/>
    </row>
    <row r="109" ht="12.75" customHeight="1">
      <c r="A109" s="90" t="s">
        <v>1150</v>
      </c>
      <c r="B109" s="25" t="s">
        <v>1151</v>
      </c>
      <c r="C109" s="25" t="s">
        <v>114</v>
      </c>
      <c r="D109" s="91">
        <v>2013.0</v>
      </c>
      <c r="E109" s="176">
        <v>41310.0</v>
      </c>
      <c r="F109" s="92" t="s">
        <v>1152</v>
      </c>
      <c r="G109" s="25" t="s">
        <v>1153</v>
      </c>
      <c r="H109" s="25" t="s">
        <v>177</v>
      </c>
      <c r="I109" s="25" t="s">
        <v>51</v>
      </c>
      <c r="J109" s="25">
        <v>30092.0</v>
      </c>
      <c r="K109" s="25"/>
      <c r="L109" s="321" t="s">
        <v>1154</v>
      </c>
      <c r="M109" s="93" t="str">
        <f>HYPERLINK("mailto:wynff918@gmail.com","wynff918@gmail.com")</f>
        <v>wynff918@gmail.com</v>
      </c>
      <c r="N109" s="94">
        <v>18.0</v>
      </c>
      <c r="O109" s="25" t="s">
        <v>57</v>
      </c>
      <c r="P109" s="25"/>
      <c r="Q109" s="95"/>
      <c r="R109" s="27" t="s">
        <v>1155</v>
      </c>
      <c r="S109" s="96">
        <v>19.0</v>
      </c>
      <c r="T109" s="96" t="s">
        <v>57</v>
      </c>
      <c r="U109" s="96">
        <v>2011.0</v>
      </c>
      <c r="V109" s="45"/>
      <c r="W109" s="27"/>
      <c r="X109" s="29"/>
      <c r="Y109" s="29"/>
      <c r="Z109" s="29"/>
      <c r="AA109" s="29"/>
      <c r="AB109" s="29"/>
      <c r="AC109" s="27"/>
      <c r="AD109" s="27"/>
      <c r="AE109" s="27"/>
      <c r="AF109" s="27"/>
      <c r="AG109" s="27"/>
      <c r="AH109" s="29"/>
      <c r="AI109" s="29"/>
      <c r="AJ109" s="29"/>
      <c r="AK109" s="29"/>
      <c r="AL109" s="29"/>
      <c r="AM109" s="27"/>
      <c r="AN109" s="304"/>
      <c r="AO109" s="225"/>
      <c r="AP109" s="225"/>
      <c r="AQ109" s="225"/>
      <c r="AR109" s="311"/>
    </row>
    <row r="110">
      <c r="A110" s="102" t="s">
        <v>1156</v>
      </c>
      <c r="B110" s="45" t="s">
        <v>1157</v>
      </c>
      <c r="C110" s="45" t="s">
        <v>54</v>
      </c>
      <c r="D110" s="103">
        <v>2009.0</v>
      </c>
      <c r="E110" s="89"/>
      <c r="F110" s="104"/>
      <c r="G110" s="45"/>
      <c r="H110" s="45"/>
      <c r="I110" s="45"/>
      <c r="J110" s="45"/>
      <c r="K110" s="45" t="s">
        <v>1158</v>
      </c>
      <c r="L110" s="103"/>
      <c r="M110" s="93" t="str">
        <f t="shared" ref="M110:M112" si="2">HYPERLINK("mailto:janispjensen@yahoo.com","janispjensen@yahoo.com")</f>
        <v>janispjensen@yahoo.com</v>
      </c>
      <c r="N110" s="106">
        <v>26.0</v>
      </c>
      <c r="O110" s="45" t="s">
        <v>45</v>
      </c>
      <c r="P110" s="45"/>
      <c r="Q110" s="45"/>
      <c r="R110" s="104"/>
      <c r="S110" s="49" t="s">
        <v>1159</v>
      </c>
      <c r="T110" s="107">
        <v>13.0</v>
      </c>
      <c r="U110" s="107" t="s">
        <v>164</v>
      </c>
      <c r="V110" s="107">
        <v>2006.0</v>
      </c>
      <c r="W110" s="49"/>
      <c r="X110" s="51"/>
      <c r="Y110" s="51"/>
      <c r="Z110" s="51"/>
      <c r="AA110" s="51"/>
      <c r="AB110" s="51"/>
      <c r="AC110" s="49"/>
      <c r="AD110" s="49"/>
      <c r="AE110" s="49"/>
      <c r="AF110" s="49"/>
      <c r="AG110" s="49"/>
      <c r="AH110" s="51"/>
      <c r="AI110" s="51"/>
      <c r="AJ110" s="51"/>
      <c r="AK110" s="51"/>
      <c r="AL110" s="51"/>
      <c r="AM110" s="45"/>
      <c r="AN110" s="45"/>
      <c r="AO110" s="45"/>
      <c r="AP110" s="45"/>
      <c r="AQ110" s="45"/>
      <c r="AR110" s="166"/>
      <c r="AS110" s="195"/>
    </row>
    <row r="111" ht="12.75" customHeight="1">
      <c r="A111" s="102" t="s">
        <v>1156</v>
      </c>
      <c r="B111" s="45" t="s">
        <v>1157</v>
      </c>
      <c r="C111" s="45" t="s">
        <v>66</v>
      </c>
      <c r="D111" s="103">
        <v>2010.0</v>
      </c>
      <c r="E111" s="89">
        <v>40475.0</v>
      </c>
      <c r="F111" s="104" t="s">
        <v>1160</v>
      </c>
      <c r="G111" s="45" t="s">
        <v>1161</v>
      </c>
      <c r="H111" s="45" t="s">
        <v>779</v>
      </c>
      <c r="I111" s="45" t="s">
        <v>51</v>
      </c>
      <c r="J111" s="45">
        <v>30022.0</v>
      </c>
      <c r="K111" s="45"/>
      <c r="L111" s="103" t="s">
        <v>1162</v>
      </c>
      <c r="M111" s="251" t="str">
        <f t="shared" si="2"/>
        <v>janispjensen@yahoo.com</v>
      </c>
      <c r="N111" s="106">
        <v>26.0</v>
      </c>
      <c r="O111" s="45" t="s">
        <v>45</v>
      </c>
      <c r="P111" s="45"/>
      <c r="Q111" s="45"/>
      <c r="R111" s="280" t="s">
        <v>464</v>
      </c>
      <c r="S111" s="49" t="s">
        <v>1159</v>
      </c>
      <c r="T111" s="107">
        <v>13.0</v>
      </c>
      <c r="U111" s="107" t="s">
        <v>164</v>
      </c>
      <c r="V111" s="107">
        <v>2006.0</v>
      </c>
      <c r="W111" s="49"/>
      <c r="X111" s="51"/>
      <c r="Y111" s="51"/>
      <c r="Z111" s="51"/>
      <c r="AA111" s="51"/>
      <c r="AB111" s="51"/>
      <c r="AC111" s="49"/>
      <c r="AD111" s="49"/>
      <c r="AE111" s="49"/>
      <c r="AF111" s="49"/>
      <c r="AG111" s="49"/>
      <c r="AH111" s="51"/>
      <c r="AI111" s="51"/>
      <c r="AJ111" s="51"/>
      <c r="AK111" s="51"/>
      <c r="AL111" s="51"/>
      <c r="AM111" s="45"/>
      <c r="AN111" s="166"/>
      <c r="AO111" s="52"/>
      <c r="AP111" s="52"/>
      <c r="AQ111" s="52"/>
      <c r="AR111" s="52"/>
    </row>
    <row r="112" ht="12.75" customHeight="1">
      <c r="A112" s="102" t="s">
        <v>1156</v>
      </c>
      <c r="B112" s="45" t="s">
        <v>1157</v>
      </c>
      <c r="C112" s="45" t="s">
        <v>131</v>
      </c>
      <c r="D112" s="103">
        <v>2007.0</v>
      </c>
      <c r="E112" s="89" t="s">
        <v>1163</v>
      </c>
      <c r="F112" s="104" t="s">
        <v>964</v>
      </c>
      <c r="G112" s="45" t="s">
        <v>1164</v>
      </c>
      <c r="H112" s="45" t="s">
        <v>177</v>
      </c>
      <c r="I112" s="45" t="s">
        <v>630</v>
      </c>
      <c r="J112" s="45">
        <v>30092.0</v>
      </c>
      <c r="K112" s="45" t="s">
        <v>1165</v>
      </c>
      <c r="L112" s="103"/>
      <c r="M112" s="93" t="str">
        <f t="shared" si="2"/>
        <v>janispjensen@yahoo.com</v>
      </c>
      <c r="N112" s="106">
        <v>26.0</v>
      </c>
      <c r="O112" s="45" t="s">
        <v>45</v>
      </c>
      <c r="P112" s="45"/>
      <c r="Q112" s="45"/>
      <c r="R112" s="322"/>
      <c r="S112" s="198" t="s">
        <v>1159</v>
      </c>
      <c r="T112" s="107">
        <v>13.0</v>
      </c>
      <c r="U112" s="107" t="s">
        <v>164</v>
      </c>
      <c r="V112" s="107">
        <v>2006.0</v>
      </c>
      <c r="W112" s="49" t="s">
        <v>601</v>
      </c>
      <c r="X112" s="51"/>
      <c r="Y112" s="51"/>
      <c r="Z112" s="51"/>
      <c r="AA112" s="51"/>
      <c r="AB112" s="51"/>
      <c r="AC112" s="49"/>
      <c r="AD112" s="49"/>
      <c r="AE112" s="49"/>
      <c r="AF112" s="49"/>
      <c r="AG112" s="49"/>
      <c r="AH112" s="51"/>
      <c r="AI112" s="51"/>
      <c r="AJ112" s="51"/>
      <c r="AK112" s="51"/>
      <c r="AL112" s="51"/>
      <c r="AM112" s="45"/>
      <c r="AN112" s="166"/>
      <c r="AO112" s="52"/>
      <c r="AP112" s="52"/>
      <c r="AQ112" s="52"/>
      <c r="AR112" s="52"/>
    </row>
    <row r="113" ht="12.75" customHeight="1">
      <c r="A113" s="102" t="s">
        <v>1166</v>
      </c>
      <c r="B113" s="45" t="s">
        <v>1167</v>
      </c>
      <c r="C113" s="45" t="s">
        <v>103</v>
      </c>
      <c r="D113" s="103">
        <v>2003.0</v>
      </c>
      <c r="E113" s="103"/>
      <c r="F113" s="104" t="s">
        <v>48</v>
      </c>
      <c r="G113" s="45" t="s">
        <v>1168</v>
      </c>
      <c r="H113" s="45" t="s">
        <v>177</v>
      </c>
      <c r="I113" s="45" t="s">
        <v>51</v>
      </c>
      <c r="J113" s="45">
        <v>30092.0</v>
      </c>
      <c r="K113" s="45" t="s">
        <v>1169</v>
      </c>
      <c r="L113" s="109"/>
      <c r="M113" s="93" t="str">
        <f>HYPERLINK("mailto:brendawjohnson@bellsouth.net","brendawjohnson@bellsouth.net")</f>
        <v>brendawjohnson@bellsouth.net</v>
      </c>
      <c r="N113" s="106">
        <v>5.0</v>
      </c>
      <c r="O113" s="45" t="s">
        <v>66</v>
      </c>
      <c r="P113" s="45"/>
      <c r="Q113" s="93"/>
      <c r="R113" s="323"/>
      <c r="S113" s="198" t="s">
        <v>878</v>
      </c>
      <c r="T113" s="107">
        <v>10.0</v>
      </c>
      <c r="U113" s="107" t="s">
        <v>131</v>
      </c>
      <c r="V113" s="107">
        <v>2001.0</v>
      </c>
      <c r="W113" s="49"/>
      <c r="X113" s="51" t="s">
        <v>1170</v>
      </c>
      <c r="Y113" s="165">
        <v>18.0</v>
      </c>
      <c r="Z113" s="165" t="s">
        <v>141</v>
      </c>
      <c r="AA113" s="165">
        <v>2003.0</v>
      </c>
      <c r="AB113" s="51"/>
      <c r="AC113" s="49"/>
      <c r="AD113" s="49"/>
      <c r="AE113" s="49"/>
      <c r="AF113" s="49"/>
      <c r="AG113" s="49"/>
      <c r="AH113" s="51"/>
      <c r="AI113" s="51"/>
      <c r="AJ113" s="51"/>
      <c r="AK113" s="51"/>
      <c r="AL113" s="51"/>
      <c r="AM113" s="109"/>
      <c r="AN113" s="184"/>
      <c r="AO113" s="151"/>
      <c r="AP113" s="151"/>
      <c r="AQ113" s="151"/>
      <c r="AR113" s="151"/>
    </row>
    <row r="114" ht="12.75" customHeight="1">
      <c r="A114" s="90" t="s">
        <v>1171</v>
      </c>
      <c r="B114" s="25" t="s">
        <v>1172</v>
      </c>
      <c r="C114" s="25" t="s">
        <v>162</v>
      </c>
      <c r="D114" s="91">
        <v>2011.0</v>
      </c>
      <c r="E114" s="176">
        <v>41453.0</v>
      </c>
      <c r="F114" s="92" t="s">
        <v>63</v>
      </c>
      <c r="G114" s="25" t="s">
        <v>1173</v>
      </c>
      <c r="H114" s="25" t="s">
        <v>177</v>
      </c>
      <c r="I114" s="25" t="s">
        <v>51</v>
      </c>
      <c r="J114" s="25">
        <v>30092.0</v>
      </c>
      <c r="K114" s="25" t="s">
        <v>1174</v>
      </c>
      <c r="L114" s="91" t="s">
        <v>1175</v>
      </c>
      <c r="M114" s="93" t="str">
        <f>HYPERLINK("mailto:ajbuckhead@gmail.com","ajbuckhead@gmail.com")</f>
        <v>ajbuckhead@gmail.com</v>
      </c>
      <c r="N114" s="94">
        <v>7.0</v>
      </c>
      <c r="O114" s="25" t="s">
        <v>131</v>
      </c>
      <c r="P114" s="25"/>
      <c r="Q114" s="25" t="s">
        <v>1176</v>
      </c>
      <c r="R114" s="178" t="s">
        <v>1177</v>
      </c>
      <c r="S114" s="282">
        <v>22.0</v>
      </c>
      <c r="T114" s="96" t="s">
        <v>141</v>
      </c>
      <c r="U114" s="96">
        <v>2009.0</v>
      </c>
      <c r="V114" s="27" t="s">
        <v>601</v>
      </c>
      <c r="W114" s="29" t="s">
        <v>225</v>
      </c>
      <c r="X114" s="29">
        <v>16.0</v>
      </c>
      <c r="Y114" s="29" t="s">
        <v>60</v>
      </c>
      <c r="Z114" s="29">
        <v>2010.0</v>
      </c>
      <c r="AA114" s="29" t="s">
        <v>601</v>
      </c>
      <c r="AB114" s="27" t="s">
        <v>1119</v>
      </c>
      <c r="AC114" s="27">
        <v>17.0</v>
      </c>
      <c r="AD114" s="27" t="s">
        <v>66</v>
      </c>
      <c r="AE114" s="27">
        <v>2013.0</v>
      </c>
      <c r="AF114" s="45"/>
      <c r="AG114" s="27"/>
      <c r="AH114" s="29"/>
      <c r="AI114" s="29"/>
      <c r="AJ114" s="29"/>
      <c r="AK114" s="29"/>
      <c r="AL114" s="29"/>
      <c r="AM114" s="27"/>
      <c r="AN114" s="178"/>
      <c r="AO114" s="179"/>
      <c r="AP114" s="179"/>
      <c r="AQ114" s="179"/>
      <c r="AR114" s="312"/>
    </row>
    <row r="115" ht="12.75" customHeight="1">
      <c r="A115" s="102" t="s">
        <v>1178</v>
      </c>
      <c r="B115" s="45" t="s">
        <v>1179</v>
      </c>
      <c r="C115" s="45" t="s">
        <v>164</v>
      </c>
      <c r="D115" s="103">
        <v>2006.0</v>
      </c>
      <c r="E115" s="103"/>
      <c r="F115" s="104" t="s">
        <v>1180</v>
      </c>
      <c r="G115" s="45" t="s">
        <v>1181</v>
      </c>
      <c r="H115" s="45" t="s">
        <v>177</v>
      </c>
      <c r="I115" s="45" t="s">
        <v>51</v>
      </c>
      <c r="J115" s="45">
        <v>30092.0</v>
      </c>
      <c r="K115" s="45" t="s">
        <v>1182</v>
      </c>
      <c r="L115" s="103"/>
      <c r="M115" s="93" t="s">
        <v>1183</v>
      </c>
      <c r="N115" s="106">
        <v>31.0</v>
      </c>
      <c r="O115" s="45" t="s">
        <v>131</v>
      </c>
      <c r="P115" s="45"/>
      <c r="Q115" s="45"/>
      <c r="R115" s="190"/>
      <c r="S115" s="49" t="s">
        <v>1094</v>
      </c>
      <c r="T115" s="107">
        <v>10.0</v>
      </c>
      <c r="U115" s="107" t="s">
        <v>103</v>
      </c>
      <c r="V115" s="107">
        <v>2004.0</v>
      </c>
      <c r="W115" s="49" t="s">
        <v>520</v>
      </c>
      <c r="X115" s="51"/>
      <c r="Y115" s="51"/>
      <c r="Z115" s="51"/>
      <c r="AA115" s="51"/>
      <c r="AB115" s="51"/>
      <c r="AC115" s="49"/>
      <c r="AD115" s="49"/>
      <c r="AE115" s="49"/>
      <c r="AF115" s="49"/>
      <c r="AG115" s="49"/>
      <c r="AH115" s="51"/>
      <c r="AI115" s="51"/>
      <c r="AJ115" s="51"/>
      <c r="AK115" s="51"/>
      <c r="AL115" s="51"/>
      <c r="AM115" s="45"/>
      <c r="AN115" s="166"/>
      <c r="AO115" s="52"/>
      <c r="AP115" s="52"/>
      <c r="AQ115" s="52"/>
      <c r="AR115" s="52"/>
    </row>
    <row r="116" ht="12.75" customHeight="1">
      <c r="A116" s="102" t="s">
        <v>1184</v>
      </c>
      <c r="B116" s="45" t="s">
        <v>68</v>
      </c>
      <c r="C116" s="45" t="s">
        <v>114</v>
      </c>
      <c r="D116" s="103">
        <v>2004.0</v>
      </c>
      <c r="E116" s="103"/>
      <c r="F116" s="104"/>
      <c r="G116" s="45" t="s">
        <v>1185</v>
      </c>
      <c r="H116" s="45" t="s">
        <v>177</v>
      </c>
      <c r="I116" s="45" t="s">
        <v>51</v>
      </c>
      <c r="J116" s="45">
        <v>30092.0</v>
      </c>
      <c r="K116" s="45" t="s">
        <v>1186</v>
      </c>
      <c r="L116" s="103"/>
      <c r="M116" s="93" t="s">
        <v>1187</v>
      </c>
      <c r="N116" s="106">
        <v>13.0</v>
      </c>
      <c r="O116" s="45" t="s">
        <v>103</v>
      </c>
      <c r="P116" s="45"/>
      <c r="Q116" s="45"/>
      <c r="R116" s="104"/>
      <c r="S116" s="49" t="s">
        <v>1188</v>
      </c>
      <c r="T116" s="107">
        <v>11.0</v>
      </c>
      <c r="U116" s="107" t="s">
        <v>103</v>
      </c>
      <c r="V116" s="107">
        <v>2000.0</v>
      </c>
      <c r="W116" s="49"/>
      <c r="X116" s="51" t="s">
        <v>878</v>
      </c>
      <c r="Y116" s="165">
        <v>23.0</v>
      </c>
      <c r="Z116" s="165" t="s">
        <v>45</v>
      </c>
      <c r="AA116" s="165">
        <v>2002.0</v>
      </c>
      <c r="AB116" s="51"/>
      <c r="AC116" s="49"/>
      <c r="AD116" s="49"/>
      <c r="AE116" s="49"/>
      <c r="AF116" s="49"/>
      <c r="AG116" s="49"/>
      <c r="AH116" s="51"/>
      <c r="AI116" s="51"/>
      <c r="AJ116" s="51"/>
      <c r="AK116" s="51"/>
      <c r="AL116" s="51"/>
      <c r="AM116" s="201"/>
      <c r="AN116" s="52"/>
      <c r="AO116" s="52"/>
      <c r="AP116" s="52"/>
      <c r="AQ116" s="52"/>
      <c r="AR116" s="52"/>
    </row>
    <row r="117" ht="12.75" customHeight="1">
      <c r="A117" s="102" t="s">
        <v>1189</v>
      </c>
      <c r="B117" s="45" t="s">
        <v>68</v>
      </c>
      <c r="C117" s="45" t="s">
        <v>141</v>
      </c>
      <c r="D117" s="103">
        <v>2009.0</v>
      </c>
      <c r="E117" s="89"/>
      <c r="F117" s="104" t="s">
        <v>1190</v>
      </c>
      <c r="G117" s="45" t="s">
        <v>1191</v>
      </c>
      <c r="H117" s="45" t="s">
        <v>150</v>
      </c>
      <c r="I117" s="45" t="s">
        <v>51</v>
      </c>
      <c r="J117" s="45">
        <v>30096.0</v>
      </c>
      <c r="K117" s="45" t="s">
        <v>1192</v>
      </c>
      <c r="L117" s="103" t="s">
        <v>1192</v>
      </c>
      <c r="M117" s="93" t="str">
        <f>HYPERLINK("mailto:thekalbers@mac.com","thekalbers@mac.com")</f>
        <v>thekalbers@mac.com</v>
      </c>
      <c r="N117" s="106">
        <v>20.0</v>
      </c>
      <c r="O117" s="45" t="s">
        <v>103</v>
      </c>
      <c r="P117" s="45"/>
      <c r="Q117" s="45" t="s">
        <v>1193</v>
      </c>
      <c r="R117" s="104"/>
      <c r="S117" s="49" t="s">
        <v>1194</v>
      </c>
      <c r="T117" s="107">
        <v>2.0</v>
      </c>
      <c r="U117" s="107" t="s">
        <v>164</v>
      </c>
      <c r="V117" s="107">
        <v>2008.0</v>
      </c>
      <c r="W117" s="49"/>
      <c r="X117" s="51"/>
      <c r="Y117" s="51"/>
      <c r="Z117" s="51"/>
      <c r="AA117" s="51"/>
      <c r="AB117" s="51"/>
      <c r="AC117" s="49"/>
      <c r="AD117" s="49"/>
      <c r="AE117" s="49"/>
      <c r="AF117" s="49"/>
      <c r="AG117" s="49"/>
      <c r="AH117" s="51"/>
      <c r="AI117" s="51"/>
      <c r="AJ117" s="51"/>
      <c r="AK117" s="51"/>
      <c r="AL117" s="51"/>
      <c r="AM117" s="215"/>
      <c r="AN117" s="52"/>
      <c r="AO117" s="52"/>
      <c r="AP117" s="52"/>
      <c r="AQ117" s="52"/>
      <c r="AR117" s="52"/>
    </row>
    <row r="118" ht="12.75" customHeight="1">
      <c r="A118" s="102" t="s">
        <v>1195</v>
      </c>
      <c r="B118" s="45" t="s">
        <v>1196</v>
      </c>
      <c r="C118" s="45" t="s">
        <v>141</v>
      </c>
      <c r="D118" s="103">
        <v>2005.0</v>
      </c>
      <c r="E118" s="89">
        <v>39535.0</v>
      </c>
      <c r="F118" s="104"/>
      <c r="G118" s="45" t="s">
        <v>1197</v>
      </c>
      <c r="H118" s="45" t="s">
        <v>177</v>
      </c>
      <c r="I118" s="45" t="s">
        <v>51</v>
      </c>
      <c r="J118" s="45">
        <v>30092.0</v>
      </c>
      <c r="K118" s="45" t="s">
        <v>1198</v>
      </c>
      <c r="L118" s="103"/>
      <c r="M118" s="93" t="s">
        <v>1199</v>
      </c>
      <c r="N118" s="106">
        <v>8.0</v>
      </c>
      <c r="O118" s="45" t="s">
        <v>66</v>
      </c>
      <c r="P118" s="45"/>
      <c r="Q118" s="324"/>
      <c r="R118" s="325"/>
      <c r="S118" s="49" t="s">
        <v>852</v>
      </c>
      <c r="T118" s="107">
        <v>20.0</v>
      </c>
      <c r="U118" s="107" t="s">
        <v>60</v>
      </c>
      <c r="V118" s="107">
        <v>2002.0</v>
      </c>
      <c r="W118" s="49" t="s">
        <v>1001</v>
      </c>
      <c r="X118" s="51"/>
      <c r="Y118" s="51"/>
      <c r="Z118" s="51"/>
      <c r="AA118" s="51"/>
      <c r="AB118" s="51"/>
      <c r="AC118" s="49"/>
      <c r="AD118" s="49"/>
      <c r="AE118" s="49"/>
      <c r="AF118" s="49"/>
      <c r="AG118" s="49"/>
      <c r="AH118" s="51"/>
      <c r="AI118" s="51"/>
      <c r="AJ118" s="51"/>
      <c r="AK118" s="51"/>
      <c r="AL118" s="51"/>
      <c r="AM118" s="45" t="s">
        <v>1200</v>
      </c>
      <c r="AN118" s="168"/>
      <c r="AO118" s="67"/>
      <c r="AP118" s="67"/>
      <c r="AQ118" s="67"/>
      <c r="AR118" s="67"/>
    </row>
    <row r="119" ht="12.75" customHeight="1">
      <c r="A119" s="102" t="s">
        <v>1201</v>
      </c>
      <c r="B119" s="45" t="s">
        <v>1202</v>
      </c>
      <c r="C119" s="45" t="s">
        <v>114</v>
      </c>
      <c r="D119" s="103">
        <v>2015.0</v>
      </c>
      <c r="E119" s="89"/>
      <c r="F119" s="137"/>
      <c r="G119" s="104" t="s">
        <v>396</v>
      </c>
      <c r="H119" s="45" t="s">
        <v>1203</v>
      </c>
      <c r="I119" s="45" t="s">
        <v>177</v>
      </c>
      <c r="J119" s="45" t="s">
        <v>51</v>
      </c>
      <c r="K119" s="45">
        <v>30092.0</v>
      </c>
      <c r="L119" s="45"/>
      <c r="M119" s="103" t="s">
        <v>1204</v>
      </c>
      <c r="N119" s="105" t="str">
        <f>HYPERLINK("mailto:bonakersten@gmail.com","bonakersten@gmail.com")</f>
        <v>bonakersten@gmail.com</v>
      </c>
      <c r="O119" s="106"/>
      <c r="P119" s="45" t="s">
        <v>103</v>
      </c>
      <c r="Q119" s="45"/>
      <c r="R119" s="88" t="s">
        <v>444</v>
      </c>
      <c r="S119" s="49" t="s">
        <v>1205</v>
      </c>
      <c r="T119" s="107">
        <v>29.0</v>
      </c>
      <c r="U119" s="107" t="s">
        <v>131</v>
      </c>
      <c r="V119" s="107">
        <v>2013.0</v>
      </c>
      <c r="W119" s="49" t="s">
        <v>901</v>
      </c>
      <c r="X119" s="51"/>
      <c r="Y119" s="165"/>
      <c r="Z119" s="165"/>
      <c r="AA119" s="165"/>
      <c r="AB119" s="51"/>
      <c r="AC119" s="49"/>
      <c r="AD119" s="49"/>
      <c r="AE119" s="49"/>
      <c r="AF119" s="49"/>
      <c r="AG119" s="49"/>
      <c r="AH119" s="51"/>
      <c r="AI119" s="51"/>
      <c r="AJ119" s="51"/>
      <c r="AK119" s="51"/>
      <c r="AL119" s="51"/>
      <c r="AM119" s="49"/>
      <c r="AN119" s="221"/>
      <c r="AO119" s="222"/>
      <c r="AP119" s="222"/>
      <c r="AQ119" s="222"/>
      <c r="AR119" s="52"/>
      <c r="AS119" s="67"/>
      <c r="AT119" s="67"/>
    </row>
    <row r="120" ht="12.75" customHeight="1">
      <c r="A120" s="102" t="s">
        <v>1206</v>
      </c>
      <c r="B120" s="45" t="s">
        <v>1207</v>
      </c>
      <c r="C120" s="45" t="s">
        <v>57</v>
      </c>
      <c r="D120" s="103">
        <v>2016.0</v>
      </c>
      <c r="E120" s="89">
        <v>42638.0</v>
      </c>
      <c r="F120" s="137" t="s">
        <v>47</v>
      </c>
      <c r="G120" s="104" t="s">
        <v>86</v>
      </c>
      <c r="H120" s="45" t="s">
        <v>1208</v>
      </c>
      <c r="I120" s="45" t="s">
        <v>177</v>
      </c>
      <c r="J120" s="45" t="s">
        <v>51</v>
      </c>
      <c r="K120" s="45">
        <v>30092.0</v>
      </c>
      <c r="L120" s="77"/>
      <c r="M120" s="77" t="s">
        <v>1209</v>
      </c>
      <c r="N120" s="105" t="str">
        <f>HYPERLINK("mailto:kinneygabby@gmail.com","kinneygabby@gmail.com")</f>
        <v>kinneygabby@gmail.com</v>
      </c>
      <c r="O120" s="106">
        <v>16.0</v>
      </c>
      <c r="P120" s="45" t="s">
        <v>114</v>
      </c>
      <c r="Q120" s="45"/>
      <c r="R120" s="88" t="s">
        <v>1210</v>
      </c>
      <c r="S120" s="49" t="s">
        <v>1211</v>
      </c>
      <c r="T120" s="107"/>
      <c r="U120" s="107"/>
      <c r="V120" s="107"/>
      <c r="W120" s="49"/>
      <c r="X120" s="51"/>
      <c r="Y120" s="51"/>
      <c r="Z120" s="51"/>
      <c r="AA120" s="51"/>
      <c r="AB120" s="177"/>
      <c r="AC120" s="177"/>
      <c r="AD120" s="177"/>
      <c r="AE120" s="177"/>
      <c r="AF120" s="177"/>
      <c r="AG120" s="177"/>
      <c r="AH120" s="177"/>
      <c r="AI120" s="177"/>
      <c r="AJ120" s="177"/>
      <c r="AK120" s="177"/>
      <c r="AL120" s="177"/>
      <c r="AM120" s="326"/>
      <c r="AN120" s="327"/>
      <c r="AO120" s="327"/>
      <c r="AP120" s="327"/>
      <c r="AQ120" s="97"/>
      <c r="AR120" s="97"/>
    </row>
    <row r="121" ht="12.75" customHeight="1">
      <c r="A121" s="102" t="s">
        <v>1212</v>
      </c>
      <c r="B121" s="45" t="s">
        <v>1213</v>
      </c>
      <c r="C121" s="45" t="s">
        <v>89</v>
      </c>
      <c r="D121" s="103">
        <v>2007.0</v>
      </c>
      <c r="E121" s="103"/>
      <c r="F121" s="104" t="s">
        <v>1214</v>
      </c>
      <c r="G121" s="45" t="s">
        <v>1215</v>
      </c>
      <c r="H121" s="45" t="s">
        <v>177</v>
      </c>
      <c r="I121" s="45" t="s">
        <v>51</v>
      </c>
      <c r="J121" s="45">
        <v>30092.0</v>
      </c>
      <c r="K121" s="45" t="s">
        <v>1216</v>
      </c>
      <c r="L121" s="103"/>
      <c r="M121" s="93" t="str">
        <f>HYPERLINK("mailto:sue@kitchinfamily.com","sue@kitchinfamily.com")</f>
        <v>sue@kitchinfamily.com</v>
      </c>
      <c r="N121" s="106">
        <v>3.0</v>
      </c>
      <c r="O121" s="45" t="s">
        <v>60</v>
      </c>
      <c r="P121" s="45"/>
      <c r="Q121" s="45"/>
      <c r="R121" s="104"/>
      <c r="S121" s="49" t="s">
        <v>878</v>
      </c>
      <c r="T121" s="107">
        <v>26.0</v>
      </c>
      <c r="U121" s="107" t="s">
        <v>131</v>
      </c>
      <c r="V121" s="107">
        <v>2007.0</v>
      </c>
      <c r="W121" s="49" t="s">
        <v>601</v>
      </c>
      <c r="X121" s="51"/>
      <c r="Y121" s="51"/>
      <c r="Z121" s="51"/>
      <c r="AA121" s="51"/>
      <c r="AB121" s="51"/>
      <c r="AC121" s="49"/>
      <c r="AD121" s="49"/>
      <c r="AE121" s="49"/>
      <c r="AF121" s="49"/>
      <c r="AG121" s="49"/>
      <c r="AH121" s="51"/>
      <c r="AI121" s="51"/>
      <c r="AJ121" s="51"/>
      <c r="AK121" s="51"/>
      <c r="AL121" s="51"/>
      <c r="AM121" s="45"/>
      <c r="AN121" s="45"/>
      <c r="AO121" s="45"/>
      <c r="AP121" s="45"/>
      <c r="AQ121" s="166"/>
      <c r="AR121" s="52"/>
    </row>
    <row r="122" ht="11.25" customHeight="1">
      <c r="A122" s="102" t="s">
        <v>1217</v>
      </c>
      <c r="B122" s="45" t="s">
        <v>1025</v>
      </c>
      <c r="C122" s="45" t="s">
        <v>89</v>
      </c>
      <c r="D122" s="103">
        <v>2004.0</v>
      </c>
      <c r="E122" s="103"/>
      <c r="F122" s="104" t="s">
        <v>1218</v>
      </c>
      <c r="G122" s="45" t="s">
        <v>1219</v>
      </c>
      <c r="H122" s="45" t="s">
        <v>150</v>
      </c>
      <c r="I122" s="45" t="s">
        <v>51</v>
      </c>
      <c r="J122" s="45">
        <v>30096.0</v>
      </c>
      <c r="K122" s="45" t="s">
        <v>1220</v>
      </c>
      <c r="L122" s="103"/>
      <c r="M122" s="93" t="s">
        <v>1221</v>
      </c>
      <c r="N122" s="106">
        <v>25.0</v>
      </c>
      <c r="O122" s="45" t="s">
        <v>131</v>
      </c>
      <c r="P122" s="45" t="s">
        <v>633</v>
      </c>
      <c r="Q122" s="45"/>
      <c r="R122" s="104"/>
      <c r="S122" s="49" t="s">
        <v>973</v>
      </c>
      <c r="T122" s="107">
        <v>5.0</v>
      </c>
      <c r="U122" s="107" t="s">
        <v>114</v>
      </c>
      <c r="V122" s="107">
        <v>2003.0</v>
      </c>
      <c r="W122" s="49" t="s">
        <v>1001</v>
      </c>
      <c r="X122" s="51"/>
      <c r="Y122" s="51"/>
      <c r="Z122" s="51"/>
      <c r="AA122" s="51"/>
      <c r="AB122" s="51"/>
      <c r="AC122" s="49"/>
      <c r="AD122" s="49"/>
      <c r="AE122" s="49"/>
      <c r="AF122" s="49"/>
      <c r="AG122" s="49"/>
      <c r="AH122" s="51"/>
      <c r="AI122" s="51"/>
      <c r="AJ122" s="51"/>
      <c r="AK122" s="51"/>
      <c r="AL122" s="51"/>
      <c r="AM122" s="173"/>
      <c r="AN122" s="313"/>
      <c r="AO122" s="313"/>
      <c r="AP122" s="313"/>
      <c r="AQ122" s="52"/>
      <c r="AR122" s="52"/>
    </row>
    <row r="123" ht="12.75" customHeight="1">
      <c r="A123" s="102" t="s">
        <v>1222</v>
      </c>
      <c r="B123" s="45" t="s">
        <v>1223</v>
      </c>
      <c r="C123" s="45" t="s">
        <v>54</v>
      </c>
      <c r="D123" s="103">
        <v>2004.0</v>
      </c>
      <c r="E123" s="103"/>
      <c r="F123" s="104" t="s">
        <v>77</v>
      </c>
      <c r="G123" s="45" t="s">
        <v>1224</v>
      </c>
      <c r="H123" s="45" t="s">
        <v>177</v>
      </c>
      <c r="I123" s="45" t="s">
        <v>51</v>
      </c>
      <c r="J123" s="45">
        <v>30092.0</v>
      </c>
      <c r="K123" s="45" t="s">
        <v>1225</v>
      </c>
      <c r="L123" s="109"/>
      <c r="M123" s="93" t="s">
        <v>1226</v>
      </c>
      <c r="N123" s="106">
        <v>26.0</v>
      </c>
      <c r="O123" s="45" t="s">
        <v>89</v>
      </c>
      <c r="P123" s="45"/>
      <c r="Q123" s="109"/>
      <c r="R123" s="252"/>
      <c r="S123" s="198" t="s">
        <v>1227</v>
      </c>
      <c r="T123" s="107">
        <v>30.0</v>
      </c>
      <c r="U123" s="107" t="s">
        <v>57</v>
      </c>
      <c r="V123" s="107">
        <v>2001.0</v>
      </c>
      <c r="W123" s="49"/>
      <c r="X123" s="51" t="s">
        <v>1228</v>
      </c>
      <c r="Y123" s="165">
        <v>18.0</v>
      </c>
      <c r="Z123" s="165" t="s">
        <v>60</v>
      </c>
      <c r="AA123" s="165">
        <v>2002.0</v>
      </c>
      <c r="AB123" s="51"/>
      <c r="AC123" s="49"/>
      <c r="AD123" s="49"/>
      <c r="AE123" s="49"/>
      <c r="AF123" s="49"/>
      <c r="AG123" s="49"/>
      <c r="AH123" s="51"/>
      <c r="AI123" s="51"/>
      <c r="AJ123" s="51"/>
      <c r="AK123" s="51"/>
      <c r="AL123" s="51"/>
      <c r="AM123" s="109"/>
      <c r="AN123" s="184"/>
      <c r="AO123" s="151"/>
      <c r="AP123" s="151"/>
      <c r="AQ123" s="151"/>
      <c r="AR123" s="151"/>
    </row>
    <row r="124" ht="12.75" customHeight="1">
      <c r="A124" s="102" t="s">
        <v>1229</v>
      </c>
      <c r="B124" s="45" t="s">
        <v>1230</v>
      </c>
      <c r="C124" s="45" t="s">
        <v>57</v>
      </c>
      <c r="D124" s="103">
        <v>2004.0</v>
      </c>
      <c r="E124" s="103"/>
      <c r="F124" s="103"/>
      <c r="G124" s="45" t="s">
        <v>1231</v>
      </c>
      <c r="H124" s="45" t="s">
        <v>177</v>
      </c>
      <c r="I124" s="45" t="s">
        <v>51</v>
      </c>
      <c r="J124" s="45">
        <v>30092.0</v>
      </c>
      <c r="K124" s="45" t="s">
        <v>1232</v>
      </c>
      <c r="L124" s="109"/>
      <c r="M124" s="93" t="s">
        <v>1233</v>
      </c>
      <c r="N124" s="106">
        <v>30.0</v>
      </c>
      <c r="O124" s="45" t="s">
        <v>45</v>
      </c>
      <c r="P124" s="45"/>
      <c r="Q124" s="109"/>
      <c r="R124" s="163"/>
      <c r="S124" s="49"/>
      <c r="T124" s="107">
        <v>22.0</v>
      </c>
      <c r="U124" s="107" t="s">
        <v>60</v>
      </c>
      <c r="V124" s="107">
        <v>2002.0</v>
      </c>
      <c r="W124" s="49"/>
      <c r="X124" s="51"/>
      <c r="Y124" s="51"/>
      <c r="Z124" s="180"/>
      <c r="AA124" s="51"/>
      <c r="AB124" s="51"/>
      <c r="AC124" s="49"/>
      <c r="AD124" s="49"/>
      <c r="AE124" s="49"/>
      <c r="AF124" s="49"/>
      <c r="AG124" s="49"/>
      <c r="AH124" s="181"/>
      <c r="AI124" s="51"/>
      <c r="AJ124" s="51"/>
      <c r="AK124" s="51"/>
      <c r="AL124" s="51"/>
      <c r="AM124" s="45" t="s">
        <v>1234</v>
      </c>
      <c r="AN124" s="109"/>
      <c r="AO124" s="109"/>
      <c r="AP124" s="109"/>
      <c r="AQ124" s="109"/>
      <c r="AR124" s="175"/>
    </row>
    <row r="125" ht="12.75" customHeight="1">
      <c r="A125" s="102" t="s">
        <v>1235</v>
      </c>
      <c r="B125" s="45" t="s">
        <v>528</v>
      </c>
      <c r="C125" s="45" t="s">
        <v>114</v>
      </c>
      <c r="D125" s="103">
        <v>2005.0</v>
      </c>
      <c r="E125" s="103"/>
      <c r="F125" s="104"/>
      <c r="G125" s="45" t="s">
        <v>1236</v>
      </c>
      <c r="H125" s="45" t="s">
        <v>177</v>
      </c>
      <c r="I125" s="45" t="s">
        <v>51</v>
      </c>
      <c r="J125" s="45">
        <v>30092.0</v>
      </c>
      <c r="K125" s="45" t="s">
        <v>1237</v>
      </c>
      <c r="L125" s="103"/>
      <c r="M125" s="93" t="s">
        <v>1238</v>
      </c>
      <c r="N125" s="106">
        <v>30.0</v>
      </c>
      <c r="O125" s="45" t="s">
        <v>164</v>
      </c>
      <c r="P125" s="45"/>
      <c r="Q125" s="45"/>
      <c r="R125" s="104"/>
      <c r="S125" s="49" t="s">
        <v>1239</v>
      </c>
      <c r="T125" s="107">
        <v>30.0</v>
      </c>
      <c r="U125" s="107" t="s">
        <v>141</v>
      </c>
      <c r="V125" s="107">
        <v>2002.0</v>
      </c>
      <c r="W125" s="49"/>
      <c r="X125" s="51" t="s">
        <v>997</v>
      </c>
      <c r="Y125" s="165">
        <v>5.0</v>
      </c>
      <c r="Z125" s="165" t="s">
        <v>164</v>
      </c>
      <c r="AA125" s="165">
        <v>2005.0</v>
      </c>
      <c r="AB125" s="51" t="s">
        <v>520</v>
      </c>
      <c r="AC125" s="49"/>
      <c r="AD125" s="49"/>
      <c r="AE125" s="49"/>
      <c r="AF125" s="49"/>
      <c r="AG125" s="49"/>
      <c r="AH125" s="51"/>
      <c r="AI125" s="51"/>
      <c r="AJ125" s="51"/>
      <c r="AK125" s="51"/>
      <c r="AL125" s="51"/>
      <c r="AM125" s="173"/>
      <c r="AN125" s="153"/>
      <c r="AO125" s="153"/>
      <c r="AP125" s="153"/>
      <c r="AQ125" s="52"/>
      <c r="AR125" s="52"/>
    </row>
    <row r="126" ht="12.75" customHeight="1">
      <c r="A126" s="102" t="s">
        <v>1240</v>
      </c>
      <c r="B126" s="45" t="s">
        <v>1167</v>
      </c>
      <c r="C126" s="45" t="s">
        <v>66</v>
      </c>
      <c r="D126" s="103">
        <v>2008.0</v>
      </c>
      <c r="E126" s="89">
        <v>39963.0</v>
      </c>
      <c r="F126" s="104" t="s">
        <v>1241</v>
      </c>
      <c r="G126" s="45" t="s">
        <v>1242</v>
      </c>
      <c r="H126" s="45" t="s">
        <v>150</v>
      </c>
      <c r="I126" s="45" t="s">
        <v>51</v>
      </c>
      <c r="J126" s="45">
        <v>30097.0</v>
      </c>
      <c r="K126" s="45" t="s">
        <v>1243</v>
      </c>
      <c r="L126" s="103" t="s">
        <v>1244</v>
      </c>
      <c r="M126" s="93" t="str">
        <f>HYPERLINK("mailto:bkresak@gmail.com","bkresak@gmail.com")</f>
        <v>bkresak@gmail.com</v>
      </c>
      <c r="N126" s="106">
        <v>29.0</v>
      </c>
      <c r="O126" s="45" t="s">
        <v>141</v>
      </c>
      <c r="P126" s="45"/>
      <c r="Q126" s="45"/>
      <c r="R126" s="104"/>
      <c r="S126" s="49" t="s">
        <v>1245</v>
      </c>
      <c r="T126" s="107">
        <v>1.0</v>
      </c>
      <c r="U126" s="107" t="s">
        <v>54</v>
      </c>
      <c r="V126" s="107">
        <v>2003.0</v>
      </c>
      <c r="W126" s="49"/>
      <c r="X126" s="51" t="s">
        <v>1246</v>
      </c>
      <c r="Y126" s="51">
        <v>14.0</v>
      </c>
      <c r="Z126" s="51" t="s">
        <v>131</v>
      </c>
      <c r="AA126" s="51">
        <v>2005.0</v>
      </c>
      <c r="AB126" s="51"/>
      <c r="AC126" s="49" t="s">
        <v>851</v>
      </c>
      <c r="AD126" s="49">
        <v>23.0</v>
      </c>
      <c r="AE126" s="49" t="s">
        <v>60</v>
      </c>
      <c r="AF126" s="49">
        <v>2006.0</v>
      </c>
      <c r="AG126" s="49" t="s">
        <v>601</v>
      </c>
      <c r="AH126" s="51" t="s">
        <v>1057</v>
      </c>
      <c r="AI126" s="51">
        <v>15.0</v>
      </c>
      <c r="AJ126" s="51" t="s">
        <v>54</v>
      </c>
      <c r="AK126" s="51">
        <v>2008.0</v>
      </c>
      <c r="AL126" s="51"/>
      <c r="AM126" s="45"/>
      <c r="AN126" s="45"/>
      <c r="AO126" s="45"/>
      <c r="AP126" s="45"/>
      <c r="AQ126" s="166"/>
      <c r="AR126" s="52"/>
    </row>
    <row r="127" ht="12.75" customHeight="1">
      <c r="A127" s="102" t="s">
        <v>1247</v>
      </c>
      <c r="B127" s="45" t="s">
        <v>772</v>
      </c>
      <c r="C127" s="45" t="s">
        <v>89</v>
      </c>
      <c r="D127" s="103">
        <v>2007.0</v>
      </c>
      <c r="E127" s="89">
        <v>40295.0</v>
      </c>
      <c r="F127" s="104" t="s">
        <v>869</v>
      </c>
      <c r="G127" s="45" t="s">
        <v>1248</v>
      </c>
      <c r="H127" s="45" t="s">
        <v>456</v>
      </c>
      <c r="I127" s="45" t="s">
        <v>51</v>
      </c>
      <c r="J127" s="45">
        <v>30096.0</v>
      </c>
      <c r="K127" s="45" t="s">
        <v>1249</v>
      </c>
      <c r="L127" s="103" t="s">
        <v>1250</v>
      </c>
      <c r="M127" s="171" t="str">
        <f>HYPERLINK("mailto:ckrosner@mindspring.com","ckrosner@mindspring.com")</f>
        <v>ckrosner@mindspring.com</v>
      </c>
      <c r="N127" s="106">
        <v>23.0</v>
      </c>
      <c r="O127" s="45" t="s">
        <v>45</v>
      </c>
      <c r="P127" s="45"/>
      <c r="Q127" s="45"/>
      <c r="R127" s="328"/>
      <c r="S127" s="198" t="s">
        <v>143</v>
      </c>
      <c r="T127" s="107">
        <v>7.0</v>
      </c>
      <c r="U127" s="107" t="s">
        <v>89</v>
      </c>
      <c r="V127" s="107">
        <v>2006.0</v>
      </c>
      <c r="W127" s="49"/>
      <c r="X127" s="51" t="s">
        <v>324</v>
      </c>
      <c r="Y127" s="51">
        <v>18.0</v>
      </c>
      <c r="Z127" s="51" t="s">
        <v>66</v>
      </c>
      <c r="AA127" s="51">
        <v>2003.0</v>
      </c>
      <c r="AB127" s="51"/>
      <c r="AC127" s="49"/>
      <c r="AD127" s="49"/>
      <c r="AE127" s="49"/>
      <c r="AF127" s="49"/>
      <c r="AG127" s="49"/>
      <c r="AH127" s="51"/>
      <c r="AI127" s="51"/>
      <c r="AJ127" s="51"/>
      <c r="AK127" s="51"/>
      <c r="AL127" s="51"/>
      <c r="AM127" s="45"/>
      <c r="AN127" s="329"/>
      <c r="AO127" s="330"/>
      <c r="AP127" s="330"/>
      <c r="AQ127" s="67"/>
      <c r="AR127" s="67"/>
    </row>
    <row r="128" ht="12.75" customHeight="1">
      <c r="A128" s="102" t="s">
        <v>1251</v>
      </c>
      <c r="B128" s="45" t="s">
        <v>44</v>
      </c>
      <c r="C128" s="45" t="s">
        <v>114</v>
      </c>
      <c r="D128" s="103">
        <v>2004.0</v>
      </c>
      <c r="E128" s="103"/>
      <c r="F128" s="104" t="s">
        <v>579</v>
      </c>
      <c r="G128" s="45" t="s">
        <v>1252</v>
      </c>
      <c r="H128" s="45" t="s">
        <v>177</v>
      </c>
      <c r="I128" s="45" t="s">
        <v>51</v>
      </c>
      <c r="J128" s="45">
        <v>30092.0</v>
      </c>
      <c r="K128" s="45" t="s">
        <v>1253</v>
      </c>
      <c r="L128" s="109"/>
      <c r="M128" s="93" t="s">
        <v>1254</v>
      </c>
      <c r="N128" s="106">
        <v>18.0</v>
      </c>
      <c r="O128" s="45" t="s">
        <v>141</v>
      </c>
      <c r="P128" s="45"/>
      <c r="Q128" s="109"/>
      <c r="R128" s="331"/>
      <c r="S128" s="198" t="s">
        <v>436</v>
      </c>
      <c r="T128" s="107">
        <v>14.0</v>
      </c>
      <c r="U128" s="107" t="s">
        <v>114</v>
      </c>
      <c r="V128" s="107">
        <v>2003.0</v>
      </c>
      <c r="W128" s="49" t="s">
        <v>782</v>
      </c>
      <c r="X128" s="51" t="s">
        <v>1255</v>
      </c>
      <c r="Y128" s="165">
        <v>10.0</v>
      </c>
      <c r="Z128" s="165" t="s">
        <v>131</v>
      </c>
      <c r="AA128" s="165">
        <v>2005.0</v>
      </c>
      <c r="AB128" s="51"/>
      <c r="AC128" s="49"/>
      <c r="AD128" s="49"/>
      <c r="AE128" s="49"/>
      <c r="AF128" s="49"/>
      <c r="AG128" s="49"/>
      <c r="AH128" s="51"/>
      <c r="AI128" s="51"/>
      <c r="AJ128" s="51"/>
      <c r="AK128" s="51"/>
      <c r="AL128" s="51"/>
      <c r="AM128" s="109"/>
      <c r="AN128" s="184"/>
      <c r="AO128" s="151"/>
      <c r="AP128" s="151"/>
      <c r="AQ128" s="151"/>
      <c r="AR128" s="151"/>
    </row>
    <row r="129" ht="12.75" customHeight="1">
      <c r="A129" s="102" t="s">
        <v>1256</v>
      </c>
      <c r="B129" s="45" t="s">
        <v>1257</v>
      </c>
      <c r="C129" s="45" t="s">
        <v>89</v>
      </c>
      <c r="D129" s="103">
        <v>2007.0</v>
      </c>
      <c r="E129" s="103"/>
      <c r="F129" s="104" t="s">
        <v>63</v>
      </c>
      <c r="G129" s="45" t="s">
        <v>1258</v>
      </c>
      <c r="H129" s="45" t="s">
        <v>177</v>
      </c>
      <c r="I129" s="45" t="s">
        <v>51</v>
      </c>
      <c r="J129" s="45">
        <v>30092.0</v>
      </c>
      <c r="K129" s="45" t="s">
        <v>1259</v>
      </c>
      <c r="L129" s="103"/>
      <c r="M129" s="93" t="str">
        <f>HYPERLINK("mailto:rachelle.kuramoto@comcast.net","rachelle.kuramoto@comcast.net")</f>
        <v>rachelle.kuramoto@comcast.net</v>
      </c>
      <c r="N129" s="106">
        <v>10.0</v>
      </c>
      <c r="O129" s="45" t="s">
        <v>162</v>
      </c>
      <c r="P129" s="45"/>
      <c r="Q129" s="45"/>
      <c r="R129" s="104"/>
      <c r="S129" s="49" t="s">
        <v>1260</v>
      </c>
      <c r="T129" s="107">
        <v>8.0</v>
      </c>
      <c r="U129" s="107" t="s">
        <v>103</v>
      </c>
      <c r="V129" s="107">
        <v>2004.0</v>
      </c>
      <c r="W129" s="49" t="s">
        <v>520</v>
      </c>
      <c r="X129" s="51" t="s">
        <v>324</v>
      </c>
      <c r="Y129" s="51">
        <v>9.0</v>
      </c>
      <c r="Z129" s="51" t="s">
        <v>162</v>
      </c>
      <c r="AA129" s="51">
        <v>2002.0</v>
      </c>
      <c r="AB129" s="51"/>
      <c r="AC129" s="49"/>
      <c r="AD129" s="49"/>
      <c r="AE129" s="49"/>
      <c r="AF129" s="49"/>
      <c r="AG129" s="49"/>
      <c r="AH129" s="51"/>
      <c r="AI129" s="51"/>
      <c r="AJ129" s="51"/>
      <c r="AK129" s="51"/>
      <c r="AL129" s="51"/>
      <c r="AM129" s="201"/>
      <c r="AN129" s="52"/>
      <c r="AO129" s="52"/>
      <c r="AP129" s="52"/>
      <c r="AQ129" s="52"/>
      <c r="AR129" s="52"/>
    </row>
    <row r="130" ht="12.75" customHeight="1">
      <c r="A130" s="90" t="s">
        <v>1261</v>
      </c>
      <c r="B130" s="25" t="s">
        <v>465</v>
      </c>
      <c r="C130" s="25" t="s">
        <v>60</v>
      </c>
      <c r="D130" s="91">
        <v>2013.0</v>
      </c>
      <c r="E130" s="231">
        <v>42379.0</v>
      </c>
      <c r="F130" s="332">
        <v>2840.0</v>
      </c>
      <c r="G130" s="92" t="s">
        <v>63</v>
      </c>
      <c r="H130" s="25" t="s">
        <v>1262</v>
      </c>
      <c r="I130" s="25" t="s">
        <v>177</v>
      </c>
      <c r="J130" s="25" t="s">
        <v>51</v>
      </c>
      <c r="K130" s="25">
        <v>30092.0</v>
      </c>
      <c r="L130" s="22" t="s">
        <v>1263</v>
      </c>
      <c r="M130" s="22" t="s">
        <v>1264</v>
      </c>
      <c r="N130" s="93" t="str">
        <f>HYPERLINK("mailto:kmcgee79@hotmail.com","kmcgee79@hotmail.com")</f>
        <v>kmcgee79@hotmail.com</v>
      </c>
      <c r="O130" s="94">
        <v>22.0</v>
      </c>
      <c r="P130" s="25" t="s">
        <v>45</v>
      </c>
      <c r="Q130" s="25"/>
      <c r="R130" s="95" t="s">
        <v>1099</v>
      </c>
      <c r="S130" s="27" t="s">
        <v>939</v>
      </c>
      <c r="T130" s="96">
        <v>21.0</v>
      </c>
      <c r="U130" s="96" t="s">
        <v>89</v>
      </c>
      <c r="V130" s="96">
        <v>2005.0</v>
      </c>
      <c r="W130" s="27"/>
      <c r="X130" s="29" t="s">
        <v>1058</v>
      </c>
      <c r="Y130" s="29">
        <v>29.0</v>
      </c>
      <c r="Z130" s="29" t="s">
        <v>103</v>
      </c>
      <c r="AA130" s="29">
        <v>2006.0</v>
      </c>
      <c r="AB130" s="29"/>
      <c r="AC130" s="27" t="s">
        <v>790</v>
      </c>
      <c r="AD130" s="27">
        <v>17.0</v>
      </c>
      <c r="AE130" s="333" t="s">
        <v>162</v>
      </c>
      <c r="AF130" s="27">
        <v>2013.0</v>
      </c>
      <c r="AG130" s="27" t="s">
        <v>727</v>
      </c>
      <c r="AH130" s="29"/>
      <c r="AI130" s="29"/>
      <c r="AJ130" s="29"/>
      <c r="AK130" s="29"/>
      <c r="AL130" s="29"/>
      <c r="AM130" s="304"/>
      <c r="AN130" s="225"/>
      <c r="AO130" s="225"/>
      <c r="AP130" s="225"/>
      <c r="AQ130" s="256"/>
      <c r="AR130" s="32"/>
      <c r="AS130" s="80"/>
      <c r="AT130" s="80"/>
    </row>
    <row r="131">
      <c r="A131" s="102" t="s">
        <v>1265</v>
      </c>
      <c r="B131" s="45" t="s">
        <v>1266</v>
      </c>
      <c r="C131" s="45" t="s">
        <v>57</v>
      </c>
      <c r="D131" s="103">
        <v>2008.0</v>
      </c>
      <c r="E131" s="89">
        <v>40058.0</v>
      </c>
      <c r="F131" s="104" t="s">
        <v>523</v>
      </c>
      <c r="G131" s="45" t="s">
        <v>524</v>
      </c>
      <c r="H131" s="45" t="s">
        <v>177</v>
      </c>
      <c r="I131" s="45" t="s">
        <v>51</v>
      </c>
      <c r="J131" s="45">
        <v>30092.0</v>
      </c>
      <c r="K131" s="45" t="s">
        <v>1267</v>
      </c>
      <c r="L131" s="103"/>
      <c r="M131" s="93" t="str">
        <f>HYPERLINK("mailto:lane.cary@gmail.com","lane.cary@gmail.com")</f>
        <v>lane.cary@gmail.com</v>
      </c>
      <c r="N131" s="106">
        <v>26.0</v>
      </c>
      <c r="O131" s="45" t="s">
        <v>103</v>
      </c>
      <c r="P131" s="45"/>
      <c r="Q131" s="45" t="s">
        <v>1052</v>
      </c>
      <c r="R131" s="104"/>
      <c r="S131" s="49" t="s">
        <v>377</v>
      </c>
      <c r="T131" s="107">
        <v>10.0</v>
      </c>
      <c r="U131" s="107" t="s">
        <v>66</v>
      </c>
      <c r="V131" s="107">
        <v>2002.0</v>
      </c>
      <c r="W131" s="49"/>
      <c r="X131" s="51" t="s">
        <v>1268</v>
      </c>
      <c r="Y131" s="51">
        <v>9.0</v>
      </c>
      <c r="Z131" s="51" t="s">
        <v>54</v>
      </c>
      <c r="AA131" s="51">
        <v>2005.0</v>
      </c>
      <c r="AB131" s="51"/>
      <c r="AC131" s="49"/>
      <c r="AD131" s="49"/>
      <c r="AE131" s="49"/>
      <c r="AF131" s="49"/>
      <c r="AG131" s="49"/>
      <c r="AH131" s="51"/>
      <c r="AI131" s="51"/>
      <c r="AJ131" s="51"/>
      <c r="AK131" s="51"/>
      <c r="AL131" s="51"/>
      <c r="AM131" s="45"/>
      <c r="AN131" s="45"/>
      <c r="AO131" s="45"/>
      <c r="AP131" s="45"/>
      <c r="AQ131" s="45"/>
      <c r="AR131" s="52"/>
    </row>
    <row r="132">
      <c r="A132" s="102" t="s">
        <v>1269</v>
      </c>
      <c r="B132" s="45" t="s">
        <v>261</v>
      </c>
      <c r="C132" s="45" t="s">
        <v>164</v>
      </c>
      <c r="D132" s="103">
        <v>2011.0</v>
      </c>
      <c r="E132" s="89"/>
      <c r="F132" s="104" t="s">
        <v>1270</v>
      </c>
      <c r="G132" s="45" t="s">
        <v>1271</v>
      </c>
      <c r="H132" s="45" t="s">
        <v>177</v>
      </c>
      <c r="I132" s="45" t="s">
        <v>51</v>
      </c>
      <c r="J132" s="45">
        <v>30092.0</v>
      </c>
      <c r="K132" s="45"/>
      <c r="L132" s="103" t="s">
        <v>1272</v>
      </c>
      <c r="M132" s="251" t="str">
        <f>HYPERLINK("mailto:jt2lang@hotmail.com","jt2lang@hotmail.com")</f>
        <v>jt2lang@hotmail.com</v>
      </c>
      <c r="N132" s="106">
        <v>17.0</v>
      </c>
      <c r="O132" s="45" t="s">
        <v>60</v>
      </c>
      <c r="P132" s="45"/>
      <c r="Q132" s="45" t="s">
        <v>843</v>
      </c>
      <c r="R132" s="169" t="s">
        <v>1273</v>
      </c>
      <c r="S132" s="107">
        <v>4.0</v>
      </c>
      <c r="T132" s="107" t="s">
        <v>162</v>
      </c>
      <c r="U132" s="107">
        <v>2009.0</v>
      </c>
      <c r="V132" s="49"/>
      <c r="W132" s="51" t="s">
        <v>843</v>
      </c>
      <c r="X132" s="51">
        <v>13.0</v>
      </c>
      <c r="Y132" s="51" t="s">
        <v>89</v>
      </c>
      <c r="Z132" s="51">
        <v>2011.0</v>
      </c>
      <c r="AA132" s="51"/>
      <c r="AB132" s="49"/>
      <c r="AC132" s="49"/>
      <c r="AD132" s="49"/>
      <c r="AE132" s="49"/>
      <c r="AF132" s="49"/>
      <c r="AG132" s="51"/>
      <c r="AH132" s="51"/>
      <c r="AI132" s="51"/>
      <c r="AJ132" s="51"/>
      <c r="AK132" s="51"/>
      <c r="AL132" s="49"/>
      <c r="AM132" s="49"/>
      <c r="AN132" s="49"/>
      <c r="AO132" s="49"/>
      <c r="AP132" s="49"/>
      <c r="AQ132" s="45"/>
      <c r="AR132" s="166"/>
      <c r="AS132" s="195"/>
    </row>
    <row r="133" ht="12.75" customHeight="1">
      <c r="A133" s="102" t="s">
        <v>1274</v>
      </c>
      <c r="B133" s="45" t="s">
        <v>1275</v>
      </c>
      <c r="C133" s="45" t="s">
        <v>54</v>
      </c>
      <c r="D133" s="103">
        <v>2009.0</v>
      </c>
      <c r="E133" s="89">
        <v>40316.0</v>
      </c>
      <c r="F133" s="104" t="s">
        <v>651</v>
      </c>
      <c r="G133" s="45" t="s">
        <v>1276</v>
      </c>
      <c r="H133" s="45" t="s">
        <v>177</v>
      </c>
      <c r="I133" s="45" t="s">
        <v>51</v>
      </c>
      <c r="J133" s="45">
        <v>30092.0</v>
      </c>
      <c r="K133" s="45"/>
      <c r="L133" s="103" t="s">
        <v>1277</v>
      </c>
      <c r="M133" s="171" t="str">
        <f>HYPERLINK("mailto:tammyleavitt@bellsouth.net","tammyleavitt@bellsouth.net")</f>
        <v>tammyleavitt@bellsouth.net</v>
      </c>
      <c r="N133" s="106">
        <v>5.0</v>
      </c>
      <c r="O133" s="45" t="s">
        <v>54</v>
      </c>
      <c r="P133" s="45"/>
      <c r="Q133" s="45" t="s">
        <v>1278</v>
      </c>
      <c r="R133" s="203" t="s">
        <v>281</v>
      </c>
      <c r="S133" s="49" t="s">
        <v>1279</v>
      </c>
      <c r="T133" s="107">
        <v>10.0</v>
      </c>
      <c r="U133" s="107" t="s">
        <v>54</v>
      </c>
      <c r="V133" s="107">
        <v>2006.0</v>
      </c>
      <c r="W133" s="49"/>
      <c r="X133" s="51"/>
      <c r="Y133" s="51"/>
      <c r="Z133" s="51"/>
      <c r="AA133" s="51"/>
      <c r="AB133" s="51"/>
      <c r="AC133" s="49"/>
      <c r="AD133" s="49"/>
      <c r="AE133" s="49"/>
      <c r="AF133" s="49"/>
      <c r="AG133" s="49"/>
      <c r="AH133" s="51"/>
      <c r="AI133" s="51"/>
      <c r="AJ133" s="51"/>
      <c r="AK133" s="51"/>
      <c r="AL133" s="51"/>
      <c r="AM133" s="166"/>
      <c r="AN133" s="52"/>
      <c r="AO133" s="52"/>
      <c r="AP133" s="52"/>
      <c r="AQ133" s="52"/>
      <c r="AR133" s="52"/>
    </row>
    <row r="134" ht="12.75" customHeight="1">
      <c r="A134" s="102" t="s">
        <v>1280</v>
      </c>
      <c r="B134" s="45" t="s">
        <v>603</v>
      </c>
      <c r="C134" s="45" t="s">
        <v>114</v>
      </c>
      <c r="D134" s="103">
        <v>2004.0</v>
      </c>
      <c r="E134" s="103"/>
      <c r="F134" s="104"/>
      <c r="G134" s="45" t="s">
        <v>1281</v>
      </c>
      <c r="H134" s="45" t="s">
        <v>1282</v>
      </c>
      <c r="I134" s="45" t="s">
        <v>51</v>
      </c>
      <c r="J134" s="45">
        <v>30047.0</v>
      </c>
      <c r="K134" s="45" t="s">
        <v>1283</v>
      </c>
      <c r="L134" s="109"/>
      <c r="M134" s="93" t="s">
        <v>1284</v>
      </c>
      <c r="N134" s="106">
        <v>21.0</v>
      </c>
      <c r="O134" s="45" t="s">
        <v>66</v>
      </c>
      <c r="P134" s="45"/>
      <c r="Q134" s="109"/>
      <c r="R134" s="163"/>
      <c r="S134" s="49" t="s">
        <v>230</v>
      </c>
      <c r="T134" s="107">
        <v>9.0</v>
      </c>
      <c r="U134" s="107" t="s">
        <v>60</v>
      </c>
      <c r="V134" s="107">
        <v>2001.0</v>
      </c>
      <c r="W134" s="49" t="s">
        <v>1285</v>
      </c>
      <c r="X134" s="51" t="s">
        <v>1286</v>
      </c>
      <c r="Y134" s="165">
        <v>3.0</v>
      </c>
      <c r="Z134" s="165" t="s">
        <v>89</v>
      </c>
      <c r="AA134" s="165">
        <v>2004.0</v>
      </c>
      <c r="AB134" s="51"/>
      <c r="AC134" s="49"/>
      <c r="AD134" s="49"/>
      <c r="AE134" s="49"/>
      <c r="AF134" s="49"/>
      <c r="AG134" s="49"/>
      <c r="AH134" s="51"/>
      <c r="AI134" s="51"/>
      <c r="AJ134" s="51"/>
      <c r="AK134" s="51"/>
      <c r="AL134" s="51"/>
      <c r="AM134" s="194"/>
      <c r="AN134" s="175"/>
      <c r="AO134" s="175"/>
      <c r="AP134" s="175"/>
      <c r="AQ134" s="175"/>
      <c r="AR134" s="175"/>
    </row>
    <row r="135" ht="12.75" customHeight="1">
      <c r="A135" s="90" t="s">
        <v>1287</v>
      </c>
      <c r="B135" s="25" t="s">
        <v>227</v>
      </c>
      <c r="C135" s="25" t="s">
        <v>89</v>
      </c>
      <c r="D135" s="91">
        <v>2010.0</v>
      </c>
      <c r="E135" s="176">
        <v>41366.0</v>
      </c>
      <c r="F135" s="334" t="s">
        <v>77</v>
      </c>
      <c r="G135" s="25" t="s">
        <v>1288</v>
      </c>
      <c r="H135" s="25" t="s">
        <v>177</v>
      </c>
      <c r="I135" s="25" t="s">
        <v>51</v>
      </c>
      <c r="J135" s="25">
        <v>30092.0</v>
      </c>
      <c r="K135" s="25" t="s">
        <v>1289</v>
      </c>
      <c r="L135" s="91" t="s">
        <v>1290</v>
      </c>
      <c r="M135" s="93" t="str">
        <f>HYPERLINK("mailto:jleutenegger@bellsouth.net","jleutenegger@bellsouth.net")</f>
        <v>jleutenegger@bellsouth.net</v>
      </c>
      <c r="N135" s="94">
        <v>30.0</v>
      </c>
      <c r="O135" s="25" t="s">
        <v>54</v>
      </c>
      <c r="P135" s="25"/>
      <c r="Q135" s="95" t="s">
        <v>471</v>
      </c>
      <c r="R135" s="27" t="s">
        <v>1291</v>
      </c>
      <c r="S135" s="96">
        <v>16.0</v>
      </c>
      <c r="T135" s="96" t="s">
        <v>141</v>
      </c>
      <c r="U135" s="96">
        <v>1997.0</v>
      </c>
      <c r="V135" s="27"/>
      <c r="W135" s="29" t="s">
        <v>1292</v>
      </c>
      <c r="X135" s="29">
        <v>13.0</v>
      </c>
      <c r="Y135" s="29" t="s">
        <v>164</v>
      </c>
      <c r="Z135" s="177"/>
      <c r="AA135" s="29">
        <v>2008.0</v>
      </c>
      <c r="AB135" s="29"/>
      <c r="AC135" s="27"/>
      <c r="AD135" s="27"/>
      <c r="AE135" s="27"/>
      <c r="AF135" s="27"/>
      <c r="AG135" s="27"/>
      <c r="AH135" s="29"/>
      <c r="AI135" s="29"/>
      <c r="AJ135" s="29"/>
      <c r="AK135" s="29"/>
      <c r="AL135" s="29"/>
      <c r="AM135" s="224"/>
      <c r="AN135" s="255"/>
      <c r="AO135" s="255"/>
      <c r="AP135" s="255"/>
      <c r="AQ135" s="225"/>
      <c r="AR135" s="311"/>
    </row>
    <row r="136" ht="12.75" customHeight="1">
      <c r="A136" s="90" t="s">
        <v>108</v>
      </c>
      <c r="B136" s="25" t="s">
        <v>301</v>
      </c>
      <c r="C136" s="25" t="s">
        <v>57</v>
      </c>
      <c r="D136" s="91">
        <v>2009.0</v>
      </c>
      <c r="E136" s="231">
        <v>42233.0</v>
      </c>
      <c r="F136" s="113">
        <v>300.0</v>
      </c>
      <c r="G136" s="92" t="s">
        <v>1068</v>
      </c>
      <c r="H136" s="25" t="s">
        <v>1293</v>
      </c>
      <c r="I136" s="25" t="s">
        <v>177</v>
      </c>
      <c r="J136" s="25" t="s">
        <v>51</v>
      </c>
      <c r="K136" s="25">
        <v>30092.0</v>
      </c>
      <c r="L136" s="22" t="s">
        <v>1294</v>
      </c>
      <c r="M136" s="22" t="s">
        <v>1295</v>
      </c>
      <c r="N136" s="93" t="str">
        <f>HYPERLINK("mailto:lisa9665@bellsouth.net","lisa9665@bellsouth.net")</f>
        <v>lisa9665@bellsouth.net</v>
      </c>
      <c r="O136" s="94">
        <v>16.0</v>
      </c>
      <c r="P136" s="25" t="s">
        <v>114</v>
      </c>
      <c r="Q136" s="25"/>
      <c r="R136" s="95" t="s">
        <v>1296</v>
      </c>
      <c r="S136" s="27" t="s">
        <v>527</v>
      </c>
      <c r="T136" s="96">
        <v>10.0</v>
      </c>
      <c r="U136" s="96" t="s">
        <v>89</v>
      </c>
      <c r="V136" s="96">
        <v>2007.0</v>
      </c>
      <c r="W136" s="27"/>
      <c r="X136" s="29" t="s">
        <v>973</v>
      </c>
      <c r="Y136" s="29">
        <v>12.0</v>
      </c>
      <c r="Z136" s="29" t="s">
        <v>45</v>
      </c>
      <c r="AA136" s="29">
        <v>2011.0</v>
      </c>
      <c r="AB136" s="29" t="s">
        <v>782</v>
      </c>
      <c r="AC136" s="27"/>
      <c r="AD136" s="27"/>
      <c r="AE136" s="27"/>
      <c r="AF136" s="27"/>
      <c r="AG136" s="27"/>
      <c r="AH136" s="29"/>
      <c r="AI136" s="29"/>
      <c r="AJ136" s="29"/>
      <c r="AK136" s="29"/>
      <c r="AL136" s="29"/>
      <c r="AM136" s="27"/>
      <c r="AN136" s="27"/>
      <c r="AO136" s="27"/>
      <c r="AP136" s="27"/>
      <c r="AQ136" s="209"/>
      <c r="AR136" s="32"/>
      <c r="AS136" s="80"/>
      <c r="AT136" s="80"/>
    </row>
    <row r="137" ht="12.75" customHeight="1">
      <c r="A137" s="102" t="s">
        <v>1297</v>
      </c>
      <c r="B137" s="45" t="s">
        <v>1298</v>
      </c>
      <c r="C137" s="45" t="s">
        <v>162</v>
      </c>
      <c r="D137" s="103">
        <v>2007.0</v>
      </c>
      <c r="E137" s="89">
        <v>39600.0</v>
      </c>
      <c r="F137" s="104"/>
      <c r="G137" s="45" t="s">
        <v>1299</v>
      </c>
      <c r="H137" s="45" t="s">
        <v>150</v>
      </c>
      <c r="I137" s="45" t="s">
        <v>51</v>
      </c>
      <c r="J137" s="45">
        <v>30096.0</v>
      </c>
      <c r="K137" s="45" t="s">
        <v>1300</v>
      </c>
      <c r="L137" s="103"/>
      <c r="M137" s="93" t="str">
        <f>HYPERLINK("mailto:hannelie@comcast.net","hannelie@comcast.net")</f>
        <v>hannelie@comcast.net</v>
      </c>
      <c r="N137" s="106">
        <v>8.0</v>
      </c>
      <c r="O137" s="45" t="s">
        <v>57</v>
      </c>
      <c r="P137" s="45"/>
      <c r="Q137" s="45"/>
      <c r="R137" s="104"/>
      <c r="S137" s="49" t="s">
        <v>1301</v>
      </c>
      <c r="T137" s="107">
        <v>26.0</v>
      </c>
      <c r="U137" s="107" t="s">
        <v>162</v>
      </c>
      <c r="V137" s="107">
        <v>2006.0</v>
      </c>
      <c r="W137" s="49"/>
      <c r="X137" s="51" t="s">
        <v>1302</v>
      </c>
      <c r="Y137" s="51">
        <v>1.0</v>
      </c>
      <c r="Z137" s="51" t="s">
        <v>60</v>
      </c>
      <c r="AA137" s="51">
        <v>2008.0</v>
      </c>
      <c r="AB137" s="51"/>
      <c r="AC137" s="49"/>
      <c r="AD137" s="49"/>
      <c r="AE137" s="49"/>
      <c r="AF137" s="49"/>
      <c r="AG137" s="49"/>
      <c r="AH137" s="51"/>
      <c r="AI137" s="51"/>
      <c r="AJ137" s="51"/>
      <c r="AK137" s="51"/>
      <c r="AL137" s="51"/>
      <c r="AM137" s="45" t="s">
        <v>1303</v>
      </c>
      <c r="AN137" s="45"/>
      <c r="AO137" s="45"/>
      <c r="AP137" s="45"/>
      <c r="AQ137" s="166"/>
      <c r="AR137" s="52"/>
    </row>
    <row r="138" ht="12.75" customHeight="1">
      <c r="A138" s="102" t="s">
        <v>1304</v>
      </c>
      <c r="B138" s="45" t="s">
        <v>317</v>
      </c>
      <c r="C138" s="45" t="s">
        <v>54</v>
      </c>
      <c r="D138" s="103">
        <v>2010.0</v>
      </c>
      <c r="E138" s="89">
        <v>41027.0</v>
      </c>
      <c r="F138" s="104" t="s">
        <v>77</v>
      </c>
      <c r="G138" s="45" t="s">
        <v>1305</v>
      </c>
      <c r="H138" s="45" t="s">
        <v>177</v>
      </c>
      <c r="I138" s="45" t="s">
        <v>51</v>
      </c>
      <c r="J138" s="45">
        <v>30092.0</v>
      </c>
      <c r="K138" s="45" t="s">
        <v>1306</v>
      </c>
      <c r="L138" s="103" t="s">
        <v>1307</v>
      </c>
      <c r="M138" s="251" t="str">
        <f>HYPERLINK("mailto:rlindenau@gmail.com","rlindenau@gmail.com")</f>
        <v>rlindenau@gmail.com</v>
      </c>
      <c r="N138" s="106">
        <v>31.0</v>
      </c>
      <c r="O138" s="45" t="s">
        <v>103</v>
      </c>
      <c r="P138" s="45"/>
      <c r="Q138" s="88" t="s">
        <v>281</v>
      </c>
      <c r="R138" s="169" t="s">
        <v>1308</v>
      </c>
      <c r="S138" s="107">
        <v>7.0</v>
      </c>
      <c r="T138" s="107" t="s">
        <v>164</v>
      </c>
      <c r="U138" s="107">
        <v>2009.0</v>
      </c>
      <c r="V138" s="49"/>
      <c r="W138" s="51" t="s">
        <v>663</v>
      </c>
      <c r="X138" s="51">
        <v>1.0</v>
      </c>
      <c r="Y138" s="51" t="s">
        <v>141</v>
      </c>
      <c r="Z138" s="51">
        <v>2011.0</v>
      </c>
      <c r="AA138" s="51"/>
      <c r="AB138" s="49"/>
      <c r="AC138" s="49"/>
      <c r="AD138" s="49"/>
      <c r="AE138" s="49"/>
      <c r="AF138" s="49"/>
      <c r="AG138" s="51"/>
      <c r="AH138" s="51"/>
      <c r="AI138" s="51"/>
      <c r="AJ138" s="51"/>
      <c r="AK138" s="51"/>
      <c r="AL138" s="49"/>
      <c r="AM138" s="170"/>
      <c r="AN138" s="172"/>
      <c r="AO138" s="172"/>
      <c r="AP138" s="172"/>
      <c r="AQ138" s="52"/>
      <c r="AR138" s="52"/>
    </row>
    <row r="139">
      <c r="A139" s="102" t="s">
        <v>1304</v>
      </c>
      <c r="B139" s="45" t="s">
        <v>1309</v>
      </c>
      <c r="C139" s="45" t="s">
        <v>131</v>
      </c>
      <c r="D139" s="103">
        <v>2017.0</v>
      </c>
      <c r="E139" s="37">
        <v>43497.0</v>
      </c>
      <c r="F139" s="36" t="s">
        <v>46</v>
      </c>
      <c r="G139" s="137" t="s">
        <v>47</v>
      </c>
      <c r="H139" s="104" t="s">
        <v>1310</v>
      </c>
      <c r="I139" s="45" t="s">
        <v>1311</v>
      </c>
      <c r="J139" s="45" t="s">
        <v>177</v>
      </c>
      <c r="K139" s="45" t="s">
        <v>51</v>
      </c>
      <c r="L139" s="45">
        <v>30071.0</v>
      </c>
      <c r="M139" s="77"/>
      <c r="N139" s="77" t="s">
        <v>1312</v>
      </c>
      <c r="O139" s="105" t="str">
        <f>HYPERLINK("mailto:hayleelindenau@gmail.com","hayleelindenau@gmail.com")</f>
        <v>hayleelindenau@gmail.com</v>
      </c>
      <c r="P139" s="106">
        <v>23.0</v>
      </c>
      <c r="Q139" s="45" t="s">
        <v>164</v>
      </c>
      <c r="R139" s="45"/>
      <c r="S139" s="88" t="s">
        <v>1296</v>
      </c>
      <c r="T139" s="49" t="s">
        <v>104</v>
      </c>
      <c r="U139" s="107">
        <v>28.0</v>
      </c>
      <c r="V139" s="107" t="s">
        <v>57</v>
      </c>
      <c r="W139" s="107">
        <v>2014.0</v>
      </c>
      <c r="X139" s="49"/>
      <c r="Y139" s="50" t="s">
        <v>683</v>
      </c>
      <c r="Z139" s="50">
        <v>2.0</v>
      </c>
      <c r="AA139" s="50" t="s">
        <v>89</v>
      </c>
      <c r="AB139" s="50">
        <v>2017.0</v>
      </c>
      <c r="AC139" s="51"/>
      <c r="AD139" s="49"/>
      <c r="AE139" s="49"/>
      <c r="AF139" s="49"/>
      <c r="AG139" s="49"/>
      <c r="AH139" s="49"/>
      <c r="AI139" s="51"/>
      <c r="AJ139" s="51"/>
      <c r="AK139" s="51"/>
      <c r="AL139" s="51"/>
      <c r="AM139" s="51"/>
      <c r="AN139" s="49"/>
      <c r="AO139" s="49"/>
      <c r="AP139" s="49"/>
      <c r="AQ139" s="49"/>
      <c r="AR139" s="49"/>
      <c r="AS139" s="52"/>
      <c r="AT139" s="53"/>
    </row>
    <row r="140">
      <c r="A140" s="102" t="s">
        <v>1313</v>
      </c>
      <c r="B140" s="45" t="s">
        <v>1314</v>
      </c>
      <c r="C140" s="45" t="s">
        <v>45</v>
      </c>
      <c r="D140" s="103">
        <v>2006.0</v>
      </c>
      <c r="E140" s="103"/>
      <c r="F140" s="104"/>
      <c r="G140" s="45" t="s">
        <v>1315</v>
      </c>
      <c r="H140" s="52" t="s">
        <v>177</v>
      </c>
      <c r="I140" s="45" t="s">
        <v>51</v>
      </c>
      <c r="J140" s="45">
        <v>30092.0</v>
      </c>
      <c r="K140" s="45" t="s">
        <v>1316</v>
      </c>
      <c r="L140" s="109"/>
      <c r="M140" s="93" t="str">
        <f>HYPERLINK("mailto:mandilong@comcast.net","mandilong@comcast.net")</f>
        <v>mandilong@comcast.net</v>
      </c>
      <c r="N140" s="106">
        <v>16.0</v>
      </c>
      <c r="O140" s="45" t="s">
        <v>45</v>
      </c>
      <c r="P140" s="45"/>
      <c r="Q140" s="109"/>
      <c r="R140" s="163"/>
      <c r="S140" s="49" t="s">
        <v>1317</v>
      </c>
      <c r="T140" s="107">
        <v>8.0</v>
      </c>
      <c r="U140" s="107" t="s">
        <v>54</v>
      </c>
      <c r="V140" s="107">
        <v>2006.0</v>
      </c>
      <c r="W140" s="49" t="s">
        <v>601</v>
      </c>
      <c r="X140" s="51"/>
      <c r="Y140" s="51"/>
      <c r="Z140" s="51"/>
      <c r="AA140" s="51"/>
      <c r="AB140" s="51"/>
      <c r="AC140" s="49"/>
      <c r="AD140" s="49"/>
      <c r="AE140" s="49"/>
      <c r="AF140" s="49"/>
      <c r="AG140" s="49"/>
      <c r="AH140" s="51"/>
      <c r="AI140" s="51"/>
      <c r="AJ140" s="51"/>
      <c r="AK140" s="51"/>
      <c r="AL140" s="51"/>
      <c r="AM140" s="109"/>
      <c r="AN140" s="109"/>
      <c r="AO140" s="109"/>
      <c r="AP140" s="109"/>
      <c r="AQ140" s="109"/>
      <c r="AR140" s="194"/>
      <c r="AS140" s="195"/>
    </row>
    <row r="141" ht="12.75" customHeight="1">
      <c r="A141" s="102" t="s">
        <v>1318</v>
      </c>
      <c r="B141" s="45" t="s">
        <v>548</v>
      </c>
      <c r="C141" s="45" t="s">
        <v>66</v>
      </c>
      <c r="D141" s="103">
        <v>2003.0</v>
      </c>
      <c r="E141" s="103"/>
      <c r="F141" s="104" t="s">
        <v>63</v>
      </c>
      <c r="G141" s="45" t="s">
        <v>1319</v>
      </c>
      <c r="H141" s="45" t="s">
        <v>177</v>
      </c>
      <c r="I141" s="45" t="s">
        <v>51</v>
      </c>
      <c r="J141" s="45">
        <v>30092.0</v>
      </c>
      <c r="K141" s="45" t="s">
        <v>1320</v>
      </c>
      <c r="L141" s="109"/>
      <c r="M141" s="93" t="s">
        <v>1321</v>
      </c>
      <c r="N141" s="106">
        <v>15.0</v>
      </c>
      <c r="O141" s="45" t="s">
        <v>60</v>
      </c>
      <c r="P141" s="45"/>
      <c r="Q141" s="109"/>
      <c r="R141" s="163"/>
      <c r="S141" s="49" t="s">
        <v>1322</v>
      </c>
      <c r="T141" s="107">
        <v>20.0</v>
      </c>
      <c r="U141" s="107" t="s">
        <v>162</v>
      </c>
      <c r="V141" s="107">
        <v>2002.0</v>
      </c>
      <c r="W141" s="49"/>
      <c r="X141" s="51" t="s">
        <v>313</v>
      </c>
      <c r="Y141" s="165">
        <v>2.0</v>
      </c>
      <c r="Z141" s="165" t="s">
        <v>114</v>
      </c>
      <c r="AA141" s="165">
        <v>2004.0</v>
      </c>
      <c r="AB141" s="51"/>
      <c r="AC141" s="49"/>
      <c r="AD141" s="49"/>
      <c r="AE141" s="49"/>
      <c r="AF141" s="49"/>
      <c r="AG141" s="49"/>
      <c r="AH141" s="51"/>
      <c r="AI141" s="51"/>
      <c r="AJ141" s="51"/>
      <c r="AK141" s="51"/>
      <c r="AL141" s="51"/>
      <c r="AM141" s="45" t="s">
        <v>1234</v>
      </c>
      <c r="AN141" s="109"/>
      <c r="AO141" s="109"/>
      <c r="AP141" s="109"/>
      <c r="AQ141" s="194"/>
      <c r="AR141" s="175"/>
    </row>
    <row r="142" ht="12.75" customHeight="1">
      <c r="A142" s="102" t="s">
        <v>1323</v>
      </c>
      <c r="B142" s="45" t="s">
        <v>1324</v>
      </c>
      <c r="C142" s="45" t="s">
        <v>141</v>
      </c>
      <c r="D142" s="103">
        <v>2003.0</v>
      </c>
      <c r="E142" s="89">
        <v>39966.0</v>
      </c>
      <c r="F142" s="104" t="s">
        <v>329</v>
      </c>
      <c r="G142" s="45" t="s">
        <v>1325</v>
      </c>
      <c r="H142" s="45" t="s">
        <v>177</v>
      </c>
      <c r="I142" s="45" t="s">
        <v>51</v>
      </c>
      <c r="J142" s="45">
        <v>30092.0</v>
      </c>
      <c r="K142" s="45" t="s">
        <v>1326</v>
      </c>
      <c r="L142" s="103"/>
      <c r="M142" s="93" t="str">
        <f>HYPERLINK("mailto:tinadances@comcast.net","tinadances@comcast.net")</f>
        <v>tinadances@comcast.net</v>
      </c>
      <c r="N142" s="106">
        <v>2.0</v>
      </c>
      <c r="O142" s="45" t="s">
        <v>131</v>
      </c>
      <c r="P142" s="45"/>
      <c r="Q142" s="45"/>
      <c r="R142" s="335"/>
      <c r="S142" s="198" t="s">
        <v>1327</v>
      </c>
      <c r="T142" s="107">
        <v>23.0</v>
      </c>
      <c r="U142" s="107" t="s">
        <v>103</v>
      </c>
      <c r="V142" s="107">
        <v>2000.0</v>
      </c>
      <c r="W142" s="49"/>
      <c r="X142" s="51" t="s">
        <v>72</v>
      </c>
      <c r="Y142" s="165">
        <v>2.0</v>
      </c>
      <c r="Z142" s="165" t="s">
        <v>57</v>
      </c>
      <c r="AA142" s="165">
        <v>2004.0</v>
      </c>
      <c r="AB142" s="51" t="s">
        <v>520</v>
      </c>
      <c r="AC142" s="49"/>
      <c r="AD142" s="49"/>
      <c r="AE142" s="49"/>
      <c r="AF142" s="49"/>
      <c r="AG142" s="49"/>
      <c r="AH142" s="51"/>
      <c r="AI142" s="51"/>
      <c r="AJ142" s="51"/>
      <c r="AK142" s="51"/>
      <c r="AL142" s="51"/>
      <c r="AM142" s="45" t="s">
        <v>1328</v>
      </c>
      <c r="AN142" s="329"/>
      <c r="AO142" s="330"/>
      <c r="AP142" s="330"/>
      <c r="AQ142" s="67"/>
      <c r="AR142" s="67"/>
    </row>
    <row r="143" ht="12.75" customHeight="1">
      <c r="A143" s="102" t="s">
        <v>1329</v>
      </c>
      <c r="B143" s="45" t="s">
        <v>1330</v>
      </c>
      <c r="C143" s="45" t="s">
        <v>162</v>
      </c>
      <c r="D143" s="103">
        <v>2006.0</v>
      </c>
      <c r="E143" s="89">
        <v>39644.0</v>
      </c>
      <c r="F143" s="104" t="s">
        <v>63</v>
      </c>
      <c r="G143" s="45" t="s">
        <v>1331</v>
      </c>
      <c r="H143" s="45" t="s">
        <v>177</v>
      </c>
      <c r="I143" s="45" t="s">
        <v>51</v>
      </c>
      <c r="J143" s="45">
        <v>30092.0</v>
      </c>
      <c r="K143" s="45" t="s">
        <v>1332</v>
      </c>
      <c r="L143" s="103"/>
      <c r="M143" s="93" t="s">
        <v>1333</v>
      </c>
      <c r="N143" s="106">
        <v>1.0</v>
      </c>
      <c r="O143" s="45" t="s">
        <v>57</v>
      </c>
      <c r="P143" s="45"/>
      <c r="Q143" s="45"/>
      <c r="R143" s="336"/>
      <c r="S143" s="198" t="s">
        <v>1334</v>
      </c>
      <c r="T143" s="107">
        <v>22.0</v>
      </c>
      <c r="U143" s="107" t="s">
        <v>60</v>
      </c>
      <c r="V143" s="107">
        <v>2000.0</v>
      </c>
      <c r="W143" s="49"/>
      <c r="X143" s="51" t="s">
        <v>1335</v>
      </c>
      <c r="Y143" s="51">
        <v>20.0</v>
      </c>
      <c r="Z143" s="51" t="s">
        <v>66</v>
      </c>
      <c r="AA143" s="51">
        <v>2003.0</v>
      </c>
      <c r="AB143" s="51"/>
      <c r="AC143" s="49"/>
      <c r="AD143" s="49"/>
      <c r="AE143" s="49"/>
      <c r="AF143" s="49"/>
      <c r="AG143" s="49"/>
      <c r="AH143" s="51"/>
      <c r="AI143" s="51"/>
      <c r="AJ143" s="51"/>
      <c r="AK143" s="51"/>
      <c r="AL143" s="51"/>
      <c r="AM143" s="45" t="s">
        <v>1234</v>
      </c>
      <c r="AN143" s="283"/>
      <c r="AO143" s="284"/>
      <c r="AP143" s="284"/>
      <c r="AQ143" s="67"/>
      <c r="AR143" s="67"/>
    </row>
    <row r="144" ht="12.75" customHeight="1">
      <c r="A144" s="337" t="s">
        <v>1336</v>
      </c>
      <c r="B144" s="338" t="s">
        <v>182</v>
      </c>
      <c r="C144" s="338" t="s">
        <v>89</v>
      </c>
      <c r="D144" s="223">
        <v>2012.0</v>
      </c>
      <c r="E144" s="339">
        <v>42546.0</v>
      </c>
      <c r="F144" s="340">
        <v>394.0</v>
      </c>
      <c r="G144" s="341"/>
      <c r="H144" s="338" t="s">
        <v>1337</v>
      </c>
      <c r="I144" s="338" t="s">
        <v>1338</v>
      </c>
      <c r="J144" s="338" t="s">
        <v>51</v>
      </c>
      <c r="K144" s="338">
        <v>30319.0</v>
      </c>
      <c r="L144" s="342"/>
      <c r="M144" s="342" t="s">
        <v>1339</v>
      </c>
      <c r="N144" s="343" t="str">
        <f>HYPERLINK("mailto:erinwilbanks@yahoo.com","erinwilbanks@yahoo.com")</f>
        <v>erinwilbanks@yahoo.com</v>
      </c>
      <c r="O144" s="344">
        <v>29.0</v>
      </c>
      <c r="P144" s="338" t="s">
        <v>103</v>
      </c>
      <c r="Q144" s="338"/>
      <c r="R144" s="345" t="s">
        <v>1340</v>
      </c>
      <c r="S144" s="346" t="s">
        <v>1341</v>
      </c>
      <c r="T144" s="347">
        <v>30.0</v>
      </c>
      <c r="U144" s="347" t="s">
        <v>162</v>
      </c>
      <c r="V144" s="347">
        <v>2010.0</v>
      </c>
      <c r="W144" s="179"/>
      <c r="X144" s="348" t="s">
        <v>217</v>
      </c>
      <c r="Y144" s="348">
        <v>23.0</v>
      </c>
      <c r="Z144" s="348" t="s">
        <v>164</v>
      </c>
      <c r="AA144" s="348">
        <v>2014.0</v>
      </c>
      <c r="AB144" s="348"/>
      <c r="AC144" s="346"/>
      <c r="AD144" s="346"/>
      <c r="AE144" s="346"/>
      <c r="AF144" s="346"/>
      <c r="AG144" s="346"/>
      <c r="AH144" s="349"/>
      <c r="AI144" s="348"/>
      <c r="AJ144" s="348"/>
      <c r="AK144" s="348"/>
      <c r="AL144" s="348"/>
      <c r="AM144" s="346"/>
      <c r="AN144" s="346"/>
      <c r="AO144" s="346"/>
      <c r="AP144" s="346"/>
      <c r="AQ144" s="350"/>
      <c r="AR144" s="67"/>
      <c r="AS144" s="53"/>
      <c r="AT144" s="53"/>
    </row>
    <row r="145" ht="12.75" customHeight="1">
      <c r="A145" s="102" t="s">
        <v>1336</v>
      </c>
      <c r="B145" s="45" t="s">
        <v>1342</v>
      </c>
      <c r="C145" s="45" t="s">
        <v>131</v>
      </c>
      <c r="D145" s="103">
        <v>2013.0</v>
      </c>
      <c r="E145" s="89">
        <v>42027.0</v>
      </c>
      <c r="F145" s="137">
        <v>1093.0</v>
      </c>
      <c r="G145" s="104" t="s">
        <v>396</v>
      </c>
      <c r="H145" s="45" t="s">
        <v>1343</v>
      </c>
      <c r="I145" s="45" t="s">
        <v>177</v>
      </c>
      <c r="J145" s="45" t="s">
        <v>51</v>
      </c>
      <c r="K145" s="45">
        <v>30092.0</v>
      </c>
      <c r="L145" s="45"/>
      <c r="M145" s="103" t="s">
        <v>1344</v>
      </c>
      <c r="N145" s="93" t="str">
        <f>HYPERLINK("mailto:susanmasters1@yahoo.com","susanmasters1@yahoo.com")</f>
        <v>susanmasters1@yahoo.com</v>
      </c>
      <c r="O145" s="106">
        <v>4.0</v>
      </c>
      <c r="P145" s="45" t="s">
        <v>164</v>
      </c>
      <c r="Q145" s="45" t="s">
        <v>1345</v>
      </c>
      <c r="R145" s="88" t="s">
        <v>444</v>
      </c>
      <c r="S145" s="49" t="s">
        <v>1346</v>
      </c>
      <c r="T145" s="107">
        <v>19.0</v>
      </c>
      <c r="U145" s="107" t="s">
        <v>54</v>
      </c>
      <c r="V145" s="107">
        <v>2010.0</v>
      </c>
      <c r="W145" s="49"/>
      <c r="X145" s="51" t="s">
        <v>1347</v>
      </c>
      <c r="Y145" s="51">
        <v>19.0</v>
      </c>
      <c r="Z145" s="51" t="s">
        <v>54</v>
      </c>
      <c r="AA145" s="180">
        <v>2010.0</v>
      </c>
      <c r="AB145" s="51"/>
      <c r="AC145" s="49"/>
      <c r="AD145" s="49"/>
      <c r="AE145" s="49"/>
      <c r="AF145" s="49"/>
      <c r="AG145" s="49"/>
      <c r="AH145" s="51"/>
      <c r="AI145" s="51"/>
      <c r="AJ145" s="51"/>
      <c r="AK145" s="51"/>
      <c r="AL145" s="51"/>
      <c r="AM145" s="49"/>
      <c r="AN145" s="49"/>
      <c r="AO145" s="49"/>
      <c r="AP145" s="49"/>
      <c r="AQ145" s="49"/>
      <c r="AR145" s="67"/>
      <c r="AS145" s="67"/>
      <c r="AT145" s="67"/>
    </row>
    <row r="146" ht="12.75" customHeight="1">
      <c r="A146" s="102" t="s">
        <v>1336</v>
      </c>
      <c r="B146" s="45" t="s">
        <v>1348</v>
      </c>
      <c r="C146" s="45" t="s">
        <v>54</v>
      </c>
      <c r="D146" s="103">
        <v>2007.0</v>
      </c>
      <c r="E146" s="89">
        <v>39560.0</v>
      </c>
      <c r="F146" s="104" t="s">
        <v>1349</v>
      </c>
      <c r="G146" s="45" t="s">
        <v>1350</v>
      </c>
      <c r="H146" s="45" t="s">
        <v>177</v>
      </c>
      <c r="I146" s="45" t="s">
        <v>51</v>
      </c>
      <c r="J146" s="45">
        <v>30092.0</v>
      </c>
      <c r="K146" s="45" t="s">
        <v>1351</v>
      </c>
      <c r="L146" s="103" t="s">
        <v>1351</v>
      </c>
      <c r="M146" s="93" t="str">
        <f>HYPERLINK("mailto:tessmasters@yahoo.com","tessmasters@yahoo.com")</f>
        <v>tessmasters@yahoo.com</v>
      </c>
      <c r="N146" s="106">
        <v>17.0</v>
      </c>
      <c r="O146" s="45" t="s">
        <v>45</v>
      </c>
      <c r="P146" s="45"/>
      <c r="Q146" s="45"/>
      <c r="R146" s="104"/>
      <c r="S146" s="49" t="s">
        <v>1352</v>
      </c>
      <c r="T146" s="107">
        <v>24.0</v>
      </c>
      <c r="U146" s="107" t="s">
        <v>164</v>
      </c>
      <c r="V146" s="107">
        <v>2005.0</v>
      </c>
      <c r="W146" s="49"/>
      <c r="X146" s="51" t="s">
        <v>1353</v>
      </c>
      <c r="Y146" s="51">
        <v>12.0</v>
      </c>
      <c r="Z146" s="51" t="s">
        <v>162</v>
      </c>
      <c r="AA146" s="51">
        <v>2007.0</v>
      </c>
      <c r="AB146" s="51"/>
      <c r="AC146" s="49"/>
      <c r="AD146" s="49"/>
      <c r="AE146" s="49"/>
      <c r="AF146" s="49"/>
      <c r="AG146" s="49"/>
      <c r="AH146" s="51"/>
      <c r="AI146" s="51"/>
      <c r="AJ146" s="51"/>
      <c r="AK146" s="51"/>
      <c r="AL146" s="51"/>
      <c r="AM146" s="45" t="s">
        <v>1234</v>
      </c>
      <c r="AN146" s="45"/>
      <c r="AO146" s="45"/>
      <c r="AP146" s="45"/>
      <c r="AQ146" s="166"/>
      <c r="AR146" s="52"/>
    </row>
    <row r="147" ht="12.75" customHeight="1">
      <c r="A147" s="102" t="s">
        <v>1354</v>
      </c>
      <c r="B147" s="45" t="s">
        <v>1355</v>
      </c>
      <c r="C147" s="45" t="s">
        <v>54</v>
      </c>
      <c r="D147" s="103">
        <v>2007.0</v>
      </c>
      <c r="E147" s="89">
        <v>39600.0</v>
      </c>
      <c r="F147" s="104"/>
      <c r="G147" s="45" t="s">
        <v>1356</v>
      </c>
      <c r="H147" s="45" t="s">
        <v>456</v>
      </c>
      <c r="I147" s="45" t="s">
        <v>51</v>
      </c>
      <c r="J147" s="45">
        <v>30096.0</v>
      </c>
      <c r="K147" s="45" t="s">
        <v>1357</v>
      </c>
      <c r="L147" s="103" t="s">
        <v>1358</v>
      </c>
      <c r="M147" s="93" t="str">
        <f>HYPERLINK("mailto:laurelriver@earthlink.net","laurelriver@earthlink.net")</f>
        <v>laurelriver@earthlink.net</v>
      </c>
      <c r="N147" s="106">
        <v>17.0</v>
      </c>
      <c r="O147" s="45" t="s">
        <v>66</v>
      </c>
      <c r="P147" s="45"/>
      <c r="Q147" s="45"/>
      <c r="R147" s="301"/>
      <c r="S147" s="198" t="s">
        <v>1359</v>
      </c>
      <c r="T147" s="107">
        <v>6.0</v>
      </c>
      <c r="U147" s="107" t="s">
        <v>57</v>
      </c>
      <c r="V147" s="107">
        <v>2006.0</v>
      </c>
      <c r="W147" s="49" t="s">
        <v>601</v>
      </c>
      <c r="X147" s="51" t="s">
        <v>1360</v>
      </c>
      <c r="Y147" s="51">
        <v>26.0</v>
      </c>
      <c r="Z147" s="51" t="s">
        <v>45</v>
      </c>
      <c r="AA147" s="51">
        <v>2003.0</v>
      </c>
      <c r="AB147" s="51"/>
      <c r="AC147" s="49"/>
      <c r="AD147" s="49"/>
      <c r="AE147" s="49"/>
      <c r="AF147" s="49"/>
      <c r="AG147" s="49"/>
      <c r="AH147" s="51"/>
      <c r="AI147" s="51"/>
      <c r="AJ147" s="51"/>
      <c r="AK147" s="51"/>
      <c r="AL147" s="51"/>
      <c r="AM147" s="45" t="s">
        <v>1234</v>
      </c>
      <c r="AN147" s="329"/>
      <c r="AO147" s="330"/>
      <c r="AP147" s="330"/>
      <c r="AQ147" s="67"/>
      <c r="AR147" s="67"/>
    </row>
    <row r="148">
      <c r="A148" s="102" t="s">
        <v>1361</v>
      </c>
      <c r="B148" s="45" t="s">
        <v>417</v>
      </c>
      <c r="C148" s="45" t="s">
        <v>54</v>
      </c>
      <c r="D148" s="103">
        <v>2010.0</v>
      </c>
      <c r="E148" s="89"/>
      <c r="F148" s="104"/>
      <c r="G148" s="45" t="s">
        <v>1362</v>
      </c>
      <c r="H148" s="67" t="s">
        <v>150</v>
      </c>
      <c r="I148" s="45" t="s">
        <v>51</v>
      </c>
      <c r="J148" s="45">
        <v>30096.0</v>
      </c>
      <c r="K148" s="45"/>
      <c r="L148" s="103" t="s">
        <v>1363</v>
      </c>
      <c r="M148" s="93" t="str">
        <f>HYPERLINK("mailto:caronya@yahoo.com","caronya@yahoo.com")</f>
        <v>caronya@yahoo.com</v>
      </c>
      <c r="N148" s="106">
        <v>9.0</v>
      </c>
      <c r="O148" s="45" t="s">
        <v>164</v>
      </c>
      <c r="P148" s="45"/>
      <c r="Q148" s="88"/>
      <c r="R148" s="203"/>
      <c r="S148" s="49" t="s">
        <v>1364</v>
      </c>
      <c r="T148" s="107">
        <v>24.0</v>
      </c>
      <c r="U148" s="107" t="s">
        <v>114</v>
      </c>
      <c r="V148" s="107">
        <v>2009.0</v>
      </c>
      <c r="W148" s="49"/>
      <c r="X148" s="51"/>
      <c r="Y148" s="51"/>
      <c r="Z148" s="51"/>
      <c r="AA148" s="51"/>
      <c r="AB148" s="51"/>
      <c r="AC148" s="49"/>
      <c r="AD148" s="49"/>
      <c r="AE148" s="49"/>
      <c r="AF148" s="49"/>
      <c r="AG148" s="49"/>
      <c r="AH148" s="51"/>
      <c r="AI148" s="51"/>
      <c r="AJ148" s="51"/>
      <c r="AK148" s="51"/>
      <c r="AL148" s="51"/>
      <c r="AM148" s="45"/>
      <c r="AN148" s="45"/>
      <c r="AO148" s="45"/>
      <c r="AP148" s="45"/>
      <c r="AQ148" s="45"/>
      <c r="AR148" s="166"/>
      <c r="AS148" s="195"/>
    </row>
    <row r="149" ht="12.75" customHeight="1">
      <c r="A149" s="102" t="s">
        <v>1365</v>
      </c>
      <c r="B149" s="45" t="s">
        <v>1334</v>
      </c>
      <c r="C149" s="45" t="s">
        <v>131</v>
      </c>
      <c r="D149" s="103">
        <v>2010.0</v>
      </c>
      <c r="E149" s="89">
        <v>40965.0</v>
      </c>
      <c r="F149" s="104" t="s">
        <v>456</v>
      </c>
      <c r="G149" s="45" t="s">
        <v>1366</v>
      </c>
      <c r="H149" s="45" t="s">
        <v>456</v>
      </c>
      <c r="I149" s="45" t="s">
        <v>51</v>
      </c>
      <c r="J149" s="45">
        <v>30096.0</v>
      </c>
      <c r="K149" s="45" t="s">
        <v>1367</v>
      </c>
      <c r="L149" s="103" t="s">
        <v>1368</v>
      </c>
      <c r="M149" s="171" t="str">
        <f>HYPERLINK("mailto:mcfarlandn@yahoo.com","mcfarlandn@yahoo.com")</f>
        <v>mcfarlandn@yahoo.com</v>
      </c>
      <c r="N149" s="106">
        <v>31.0</v>
      </c>
      <c r="O149" s="45" t="s">
        <v>164</v>
      </c>
      <c r="P149" s="45"/>
      <c r="Q149" s="88" t="s">
        <v>1369</v>
      </c>
      <c r="R149" s="169" t="s">
        <v>1370</v>
      </c>
      <c r="S149" s="107">
        <v>8.0</v>
      </c>
      <c r="T149" s="107" t="s">
        <v>103</v>
      </c>
      <c r="U149" s="107">
        <v>2008.0</v>
      </c>
      <c r="V149" s="49"/>
      <c r="W149" s="51"/>
      <c r="X149" s="51"/>
      <c r="Y149" s="51"/>
      <c r="Z149" s="51"/>
      <c r="AA149" s="51"/>
      <c r="AB149" s="49"/>
      <c r="AC149" s="49"/>
      <c r="AD149" s="49"/>
      <c r="AE149" s="49"/>
      <c r="AF149" s="49"/>
      <c r="AG149" s="51"/>
      <c r="AH149" s="51"/>
      <c r="AI149" s="51"/>
      <c r="AJ149" s="51"/>
      <c r="AK149" s="51"/>
      <c r="AL149" s="49"/>
      <c r="AM149" s="49"/>
      <c r="AN149" s="49"/>
      <c r="AO149" s="49"/>
      <c r="AP149" s="49"/>
      <c r="AQ149" s="45"/>
      <c r="AR149" s="166"/>
      <c r="AS149" s="195"/>
    </row>
    <row r="150" ht="12.75" customHeight="1">
      <c r="A150" s="102" t="s">
        <v>1371</v>
      </c>
      <c r="B150" s="45" t="s">
        <v>197</v>
      </c>
      <c r="C150" s="45" t="s">
        <v>141</v>
      </c>
      <c r="D150" s="103">
        <v>2012.0</v>
      </c>
      <c r="E150" s="89"/>
      <c r="F150" s="104" t="s">
        <v>1372</v>
      </c>
      <c r="G150" s="45" t="s">
        <v>1373</v>
      </c>
      <c r="H150" s="45" t="s">
        <v>177</v>
      </c>
      <c r="I150" s="45" t="s">
        <v>51</v>
      </c>
      <c r="J150" s="45">
        <v>30092.0</v>
      </c>
      <c r="K150" s="45"/>
      <c r="L150" s="103" t="s">
        <v>1374</v>
      </c>
      <c r="M150" s="93" t="str">
        <f>HYPERLINK("mailto:sarybe1@hotmail.com","sarybe1@hotmail.com")</f>
        <v>sarybe1@hotmail.com</v>
      </c>
      <c r="N150" s="106">
        <v>25.0</v>
      </c>
      <c r="O150" s="45" t="s">
        <v>131</v>
      </c>
      <c r="P150" s="45"/>
      <c r="Q150" s="88" t="s">
        <v>216</v>
      </c>
      <c r="R150" s="169" t="s">
        <v>1177</v>
      </c>
      <c r="S150" s="107">
        <v>15.0</v>
      </c>
      <c r="T150" s="107" t="s">
        <v>54</v>
      </c>
      <c r="U150" s="107">
        <v>2008.0</v>
      </c>
      <c r="V150" s="49"/>
      <c r="W150" s="51" t="s">
        <v>1355</v>
      </c>
      <c r="X150" s="51">
        <v>26.0</v>
      </c>
      <c r="Y150" s="51" t="s">
        <v>45</v>
      </c>
      <c r="Z150" s="51">
        <v>2011.0</v>
      </c>
      <c r="AA150" s="51" t="s">
        <v>782</v>
      </c>
      <c r="AB150" s="49"/>
      <c r="AC150" s="49"/>
      <c r="AD150" s="49"/>
      <c r="AE150" s="49"/>
      <c r="AF150" s="49"/>
      <c r="AG150" s="51"/>
      <c r="AH150" s="51"/>
      <c r="AI150" s="51"/>
      <c r="AJ150" s="51"/>
      <c r="AK150" s="51"/>
      <c r="AL150" s="49"/>
      <c r="AM150" s="219"/>
      <c r="AN150" s="222"/>
      <c r="AO150" s="222"/>
      <c r="AP150" s="222"/>
      <c r="AQ150" s="52"/>
      <c r="AR150" s="52"/>
    </row>
    <row r="151">
      <c r="A151" s="293" t="s">
        <v>1375</v>
      </c>
      <c r="B151" s="67" t="s">
        <v>1376</v>
      </c>
      <c r="C151" s="67" t="s">
        <v>57</v>
      </c>
      <c r="D151" s="294">
        <v>2005.0</v>
      </c>
      <c r="E151" s="295">
        <v>39765.0</v>
      </c>
      <c r="F151" s="118"/>
      <c r="G151" s="67" t="s">
        <v>1377</v>
      </c>
      <c r="H151" s="67" t="s">
        <v>456</v>
      </c>
      <c r="I151" s="67" t="s">
        <v>51</v>
      </c>
      <c r="J151" s="67">
        <v>30096.0</v>
      </c>
      <c r="K151" s="67" t="s">
        <v>1378</v>
      </c>
      <c r="L151" s="294" t="s">
        <v>1379</v>
      </c>
      <c r="M151" s="351" t="str">
        <f>HYPERLINK("mailto:marybeena@yahoo.com","marybeena@yahoo.com")</f>
        <v>marybeena@yahoo.com</v>
      </c>
      <c r="N151" s="297">
        <v>17.0</v>
      </c>
      <c r="O151" s="67" t="s">
        <v>60</v>
      </c>
      <c r="P151" s="67"/>
      <c r="Q151" s="67"/>
      <c r="R151" s="118"/>
      <c r="S151" s="187" t="s">
        <v>1380</v>
      </c>
      <c r="T151" s="300">
        <v>21.0</v>
      </c>
      <c r="U151" s="300" t="s">
        <v>164</v>
      </c>
      <c r="V151" s="300">
        <v>2001.0</v>
      </c>
      <c r="W151" s="187"/>
      <c r="X151" s="180" t="s">
        <v>1381</v>
      </c>
      <c r="Y151" s="352">
        <v>22.0</v>
      </c>
      <c r="Z151" s="352" t="s">
        <v>162</v>
      </c>
      <c r="AA151" s="352">
        <v>2004.0</v>
      </c>
      <c r="AB151" s="180"/>
      <c r="AC151" s="187"/>
      <c r="AD151" s="187"/>
      <c r="AE151" s="187"/>
      <c r="AF151" s="187"/>
      <c r="AG151" s="187"/>
      <c r="AH151" s="180"/>
      <c r="AI151" s="180"/>
      <c r="AJ151" s="180"/>
      <c r="AK151" s="180"/>
      <c r="AL151" s="180"/>
      <c r="AM151" s="67"/>
      <c r="AN151" s="67"/>
      <c r="AO151" s="67"/>
      <c r="AP151" s="67"/>
      <c r="AQ151" s="67"/>
      <c r="AR151" s="67"/>
    </row>
    <row r="152" ht="12.75" customHeight="1">
      <c r="A152" s="102" t="s">
        <v>1382</v>
      </c>
      <c r="B152" s="45" t="s">
        <v>760</v>
      </c>
      <c r="C152" s="45" t="s">
        <v>114</v>
      </c>
      <c r="D152" s="103">
        <v>2015.0</v>
      </c>
      <c r="E152" s="89"/>
      <c r="F152" s="137">
        <v>1049.0</v>
      </c>
      <c r="G152" s="104" t="s">
        <v>262</v>
      </c>
      <c r="H152" s="45" t="s">
        <v>1383</v>
      </c>
      <c r="I152" s="45" t="s">
        <v>150</v>
      </c>
      <c r="J152" s="45" t="s">
        <v>51</v>
      </c>
      <c r="K152" s="45">
        <v>30096.0</v>
      </c>
      <c r="L152" s="45"/>
      <c r="M152" s="103" t="s">
        <v>1384</v>
      </c>
      <c r="N152" s="105" t="str">
        <f>HYPERLINK("mailto:amyfmikan@gmail.com","amyfmikan@gmail.com")</f>
        <v>amyfmikan@gmail.com</v>
      </c>
      <c r="O152" s="106">
        <v>31.0</v>
      </c>
      <c r="P152" s="45" t="s">
        <v>54</v>
      </c>
      <c r="Q152" s="45"/>
      <c r="R152" s="88" t="s">
        <v>281</v>
      </c>
      <c r="S152" s="49" t="s">
        <v>441</v>
      </c>
      <c r="T152" s="107">
        <v>16.0</v>
      </c>
      <c r="U152" s="300" t="s">
        <v>57</v>
      </c>
      <c r="V152" s="107">
        <v>2013.0</v>
      </c>
      <c r="W152" s="49" t="s">
        <v>901</v>
      </c>
      <c r="X152" s="51"/>
      <c r="Y152" s="51"/>
      <c r="Z152" s="51"/>
      <c r="AA152" s="51"/>
      <c r="AB152" s="51"/>
      <c r="AC152" s="49"/>
      <c r="AD152" s="49"/>
      <c r="AE152" s="49"/>
      <c r="AF152" s="49"/>
      <c r="AG152" s="49"/>
      <c r="AH152" s="181"/>
      <c r="AI152" s="51"/>
      <c r="AJ152" s="51"/>
      <c r="AK152" s="51"/>
      <c r="AL152" s="51"/>
      <c r="AM152" s="49"/>
      <c r="AN152" s="49"/>
      <c r="AO152" s="49"/>
      <c r="AP152" s="49"/>
      <c r="AQ152" s="49"/>
      <c r="AR152" s="67"/>
      <c r="AS152" s="67"/>
      <c r="AT152" s="67"/>
    </row>
    <row r="153" ht="12.75" customHeight="1">
      <c r="A153" s="102" t="s">
        <v>1385</v>
      </c>
      <c r="B153" s="45" t="s">
        <v>1386</v>
      </c>
      <c r="C153" s="45" t="s">
        <v>45</v>
      </c>
      <c r="D153" s="103">
        <v>2011.0</v>
      </c>
      <c r="E153" s="89"/>
      <c r="F153" s="104" t="s">
        <v>1387</v>
      </c>
      <c r="G153" s="45" t="s">
        <v>1388</v>
      </c>
      <c r="H153" s="45" t="s">
        <v>779</v>
      </c>
      <c r="I153" s="45" t="s">
        <v>51</v>
      </c>
      <c r="J153" s="45">
        <v>30005.0</v>
      </c>
      <c r="K153" s="45" t="s">
        <v>1389</v>
      </c>
      <c r="L153" s="103" t="s">
        <v>1390</v>
      </c>
      <c r="M153" s="251" t="str">
        <f>HYPERLINK("mailto:namiller0@yahoo.com","namiller0@yahoo.com")</f>
        <v>namiller0@yahoo.com</v>
      </c>
      <c r="N153" s="106">
        <v>22.0</v>
      </c>
      <c r="O153" s="45" t="s">
        <v>103</v>
      </c>
      <c r="P153" s="45"/>
      <c r="Q153" s="88" t="s">
        <v>1391</v>
      </c>
      <c r="R153" s="169" t="s">
        <v>1392</v>
      </c>
      <c r="S153" s="107">
        <v>16.0</v>
      </c>
      <c r="T153" s="107" t="s">
        <v>89</v>
      </c>
      <c r="U153" s="107">
        <v>2011.0</v>
      </c>
      <c r="V153" s="49" t="s">
        <v>782</v>
      </c>
      <c r="W153" s="51"/>
      <c r="X153" s="51"/>
      <c r="Y153" s="51"/>
      <c r="Z153" s="51"/>
      <c r="AA153" s="51"/>
      <c r="AB153" s="49"/>
      <c r="AC153" s="49"/>
      <c r="AD153" s="49"/>
      <c r="AE153" s="49"/>
      <c r="AF153" s="49"/>
      <c r="AG153" s="51"/>
      <c r="AH153" s="51"/>
      <c r="AI153" s="51"/>
      <c r="AJ153" s="51"/>
      <c r="AK153" s="51"/>
      <c r="AL153" s="49"/>
      <c r="AM153" s="204"/>
      <c r="AN153" s="222"/>
      <c r="AO153" s="222"/>
      <c r="AP153" s="222"/>
      <c r="AQ153" s="52"/>
      <c r="AR153" s="52"/>
    </row>
    <row r="154" ht="12.75" customHeight="1">
      <c r="A154" s="102" t="s">
        <v>1385</v>
      </c>
      <c r="B154" s="45" t="s">
        <v>921</v>
      </c>
      <c r="C154" s="45" t="s">
        <v>164</v>
      </c>
      <c r="D154" s="103">
        <v>2016.0</v>
      </c>
      <c r="E154" s="89">
        <v>42564.0</v>
      </c>
      <c r="F154" s="137" t="s">
        <v>98</v>
      </c>
      <c r="G154" s="104" t="s">
        <v>964</v>
      </c>
      <c r="H154" s="45" t="s">
        <v>1393</v>
      </c>
      <c r="I154" s="45" t="s">
        <v>177</v>
      </c>
      <c r="J154" s="45" t="s">
        <v>51</v>
      </c>
      <c r="K154" s="45">
        <v>30092.0</v>
      </c>
      <c r="L154" s="77">
        <v>7.708617852E9</v>
      </c>
      <c r="M154" s="77"/>
      <c r="N154" s="110" t="s">
        <v>1394</v>
      </c>
      <c r="O154" s="106">
        <v>27.0</v>
      </c>
      <c r="P154" s="45" t="s">
        <v>114</v>
      </c>
      <c r="Q154" s="45"/>
      <c r="R154" s="88" t="s">
        <v>1239</v>
      </c>
      <c r="S154" s="49" t="s">
        <v>734</v>
      </c>
      <c r="T154" s="107"/>
      <c r="U154" s="107"/>
      <c r="V154" s="107"/>
      <c r="W154" s="49"/>
      <c r="X154" s="51"/>
      <c r="Y154" s="51"/>
      <c r="Z154" s="51"/>
      <c r="AA154" s="51"/>
      <c r="AB154" s="51"/>
      <c r="AC154" s="49"/>
      <c r="AD154" s="49"/>
      <c r="AE154" s="49"/>
      <c r="AF154" s="49"/>
      <c r="AG154" s="49"/>
      <c r="AH154" s="51"/>
      <c r="AI154" s="51"/>
      <c r="AJ154" s="51"/>
      <c r="AK154" s="51"/>
      <c r="AL154" s="51"/>
      <c r="AM154" s="49"/>
      <c r="AN154" s="221"/>
      <c r="AO154" s="222"/>
      <c r="AP154" s="222"/>
      <c r="AQ154" s="222"/>
      <c r="AR154" s="52"/>
      <c r="AS154" s="53"/>
      <c r="AT154" s="53"/>
    </row>
    <row r="155" ht="12.75" customHeight="1">
      <c r="A155" s="102" t="s">
        <v>1395</v>
      </c>
      <c r="B155" s="45" t="s">
        <v>227</v>
      </c>
      <c r="C155" s="45" t="s">
        <v>54</v>
      </c>
      <c r="D155" s="103">
        <v>2004.0</v>
      </c>
      <c r="E155" s="103"/>
      <c r="F155" s="104"/>
      <c r="G155" s="45" t="s">
        <v>1396</v>
      </c>
      <c r="H155" s="45" t="s">
        <v>150</v>
      </c>
      <c r="I155" s="45" t="s">
        <v>51</v>
      </c>
      <c r="J155" s="45">
        <v>30096.0</v>
      </c>
      <c r="K155" s="45" t="s">
        <v>1397</v>
      </c>
      <c r="L155" s="109"/>
      <c r="M155" s="93" t="s">
        <v>1398</v>
      </c>
      <c r="N155" s="106">
        <v>19.0</v>
      </c>
      <c r="O155" s="45" t="s">
        <v>164</v>
      </c>
      <c r="P155" s="173"/>
      <c r="Q155" s="353"/>
      <c r="R155" s="354"/>
      <c r="S155" s="49" t="s">
        <v>1399</v>
      </c>
      <c r="T155" s="107">
        <v>6.0</v>
      </c>
      <c r="U155" s="107" t="s">
        <v>131</v>
      </c>
      <c r="V155" s="107">
        <v>2004.0</v>
      </c>
      <c r="W155" s="49" t="s">
        <v>1400</v>
      </c>
      <c r="X155" s="51"/>
      <c r="Y155" s="51"/>
      <c r="Z155" s="51"/>
      <c r="AA155" s="51"/>
      <c r="AB155" s="51"/>
      <c r="AC155" s="49"/>
      <c r="AD155" s="49"/>
      <c r="AE155" s="49"/>
      <c r="AF155" s="49"/>
      <c r="AG155" s="49"/>
      <c r="AH155" s="51"/>
      <c r="AI155" s="51"/>
      <c r="AJ155" s="51"/>
      <c r="AK155" s="51"/>
      <c r="AL155" s="51"/>
      <c r="AM155" s="109"/>
      <c r="AN155" s="194"/>
      <c r="AO155" s="175"/>
      <c r="AP155" s="175"/>
      <c r="AQ155" s="175"/>
      <c r="AR155" s="175"/>
    </row>
    <row r="156" ht="12.75" customHeight="1">
      <c r="A156" s="102" t="s">
        <v>1401</v>
      </c>
      <c r="B156" s="45" t="s">
        <v>1327</v>
      </c>
      <c r="C156" s="45" t="s">
        <v>164</v>
      </c>
      <c r="D156" s="103">
        <v>2003.0</v>
      </c>
      <c r="E156" s="103"/>
      <c r="F156" s="104" t="s">
        <v>63</v>
      </c>
      <c r="G156" s="45" t="s">
        <v>1402</v>
      </c>
      <c r="H156" s="45" t="s">
        <v>177</v>
      </c>
      <c r="I156" s="45" t="s">
        <v>51</v>
      </c>
      <c r="J156" s="45">
        <v>30092.0</v>
      </c>
      <c r="K156" s="45" t="s">
        <v>1403</v>
      </c>
      <c r="L156" s="109"/>
      <c r="M156" s="93" t="s">
        <v>1404</v>
      </c>
      <c r="N156" s="106">
        <v>4.0</v>
      </c>
      <c r="O156" s="45" t="s">
        <v>60</v>
      </c>
      <c r="P156" s="45"/>
      <c r="Q156" s="109"/>
      <c r="R156" s="163"/>
      <c r="S156" s="49" t="s">
        <v>161</v>
      </c>
      <c r="T156" s="107">
        <v>24.0</v>
      </c>
      <c r="U156" s="107" t="s">
        <v>103</v>
      </c>
      <c r="V156" s="107">
        <v>2000.0</v>
      </c>
      <c r="W156" s="49"/>
      <c r="X156" s="51" t="s">
        <v>567</v>
      </c>
      <c r="Y156" s="165">
        <v>21.0</v>
      </c>
      <c r="Z156" s="165" t="s">
        <v>131</v>
      </c>
      <c r="AA156" s="165">
        <v>2004.0</v>
      </c>
      <c r="AB156" s="51"/>
      <c r="AC156" s="49" t="s">
        <v>1405</v>
      </c>
      <c r="AD156" s="107">
        <v>21.0</v>
      </c>
      <c r="AE156" s="107" t="s">
        <v>131</v>
      </c>
      <c r="AF156" s="107">
        <v>2004.0</v>
      </c>
      <c r="AG156" s="49"/>
      <c r="AH156" s="51"/>
      <c r="AI156" s="51"/>
      <c r="AJ156" s="51"/>
      <c r="AK156" s="51"/>
      <c r="AL156" s="51"/>
      <c r="AM156" s="109"/>
      <c r="AN156" s="194"/>
      <c r="AO156" s="175"/>
      <c r="AP156" s="175"/>
      <c r="AQ156" s="175"/>
      <c r="AR156" s="175"/>
    </row>
    <row r="157" ht="12.75" customHeight="1">
      <c r="A157" s="90" t="s">
        <v>307</v>
      </c>
      <c r="B157" s="25" t="s">
        <v>308</v>
      </c>
      <c r="C157" s="25" t="s">
        <v>162</v>
      </c>
      <c r="D157" s="91">
        <v>2013.0</v>
      </c>
      <c r="E157" s="176">
        <v>41455.0</v>
      </c>
      <c r="F157" s="25" t="s">
        <v>309</v>
      </c>
      <c r="G157" s="25" t="s">
        <v>1406</v>
      </c>
      <c r="H157" s="25" t="s">
        <v>177</v>
      </c>
      <c r="I157" s="25" t="s">
        <v>51</v>
      </c>
      <c r="J157" s="25">
        <v>30092.0</v>
      </c>
      <c r="K157" s="25"/>
      <c r="L157" s="91" t="s">
        <v>1407</v>
      </c>
      <c r="M157" s="93" t="str">
        <f>HYPERLINK("mailto:julie@themorgans.name","julie@themorgans.name")</f>
        <v>julie@themorgans.name</v>
      </c>
      <c r="N157" s="25">
        <v>4.0</v>
      </c>
      <c r="O157" s="25" t="s">
        <v>162</v>
      </c>
      <c r="P157" s="95"/>
      <c r="Q157" s="95" t="s">
        <v>312</v>
      </c>
      <c r="R157" s="96" t="s">
        <v>313</v>
      </c>
      <c r="S157" s="96">
        <v>25.0</v>
      </c>
      <c r="T157" s="96" t="s">
        <v>141</v>
      </c>
      <c r="U157" s="27">
        <v>2013.0</v>
      </c>
      <c r="V157" s="27"/>
      <c r="W157" s="177"/>
      <c r="X157" s="101"/>
      <c r="Y157" s="101"/>
      <c r="Z157" s="101"/>
      <c r="AA157" s="29"/>
      <c r="AB157" s="29"/>
      <c r="AC157" s="27"/>
      <c r="AD157" s="27"/>
      <c r="AE157" s="27"/>
      <c r="AF157" s="27"/>
      <c r="AG157" s="27"/>
      <c r="AH157" s="29"/>
      <c r="AI157" s="29"/>
      <c r="AJ157" s="29"/>
      <c r="AK157" s="29"/>
      <c r="AL157" s="27"/>
      <c r="AM157" s="233"/>
      <c r="AN157" s="225"/>
      <c r="AO157" s="225"/>
      <c r="AP157" s="225"/>
      <c r="AQ157" s="225"/>
      <c r="AR157" s="175"/>
    </row>
    <row r="158">
      <c r="A158" s="90" t="s">
        <v>307</v>
      </c>
      <c r="B158" s="25" t="s">
        <v>1408</v>
      </c>
      <c r="C158" s="25" t="s">
        <v>164</v>
      </c>
      <c r="D158" s="91">
        <v>2009.0</v>
      </c>
      <c r="E158" s="176">
        <v>41103.0</v>
      </c>
      <c r="F158" s="92" t="s">
        <v>595</v>
      </c>
      <c r="G158" s="25" t="s">
        <v>1409</v>
      </c>
      <c r="H158" s="25" t="s">
        <v>177</v>
      </c>
      <c r="I158" s="25" t="s">
        <v>51</v>
      </c>
      <c r="J158" s="25">
        <v>30092.0</v>
      </c>
      <c r="K158" s="25"/>
      <c r="L158" s="91" t="s">
        <v>1410</v>
      </c>
      <c r="M158" s="171" t="str">
        <f>HYPERLINK("mailto:clm53103@yahoo.com","clm53103@yahoo.com")</f>
        <v>clm53103@yahoo.com</v>
      </c>
      <c r="N158" s="94">
        <v>21.0</v>
      </c>
      <c r="O158" s="25" t="s">
        <v>45</v>
      </c>
      <c r="P158" s="25"/>
      <c r="Q158" s="95" t="s">
        <v>267</v>
      </c>
      <c r="R158" s="27" t="s">
        <v>726</v>
      </c>
      <c r="S158" s="96">
        <v>8.0</v>
      </c>
      <c r="T158" s="96" t="s">
        <v>164</v>
      </c>
      <c r="U158" s="96">
        <v>2006.0</v>
      </c>
      <c r="V158" s="27"/>
      <c r="W158" s="29" t="s">
        <v>790</v>
      </c>
      <c r="X158" s="101">
        <v>28.0</v>
      </c>
      <c r="Y158" s="101" t="s">
        <v>141</v>
      </c>
      <c r="Z158" s="101">
        <v>2008.0</v>
      </c>
      <c r="AA158" s="177"/>
      <c r="AB158" s="29"/>
      <c r="AC158" s="27"/>
      <c r="AD158" s="27"/>
      <c r="AE158" s="27"/>
      <c r="AF158" s="27"/>
      <c r="AG158" s="27"/>
      <c r="AH158" s="29"/>
      <c r="AI158" s="29"/>
      <c r="AJ158" s="29"/>
      <c r="AK158" s="29"/>
      <c r="AL158" s="29"/>
      <c r="AM158" s="355"/>
      <c r="AN158" s="355"/>
      <c r="AO158" s="355"/>
      <c r="AP158" s="355"/>
      <c r="AQ158" s="355"/>
      <c r="AR158" s="194"/>
      <c r="AS158" s="195"/>
    </row>
    <row r="159" ht="12.75" customHeight="1">
      <c r="A159" s="102" t="s">
        <v>1411</v>
      </c>
      <c r="B159" s="45" t="s">
        <v>1412</v>
      </c>
      <c r="C159" s="45" t="s">
        <v>89</v>
      </c>
      <c r="D159" s="103">
        <v>2012.0</v>
      </c>
      <c r="E159" s="89"/>
      <c r="F159" s="104" t="s">
        <v>294</v>
      </c>
      <c r="G159" s="45" t="s">
        <v>1413</v>
      </c>
      <c r="H159" s="45" t="s">
        <v>177</v>
      </c>
      <c r="I159" s="45" t="s">
        <v>51</v>
      </c>
      <c r="J159" s="45">
        <v>30092.0</v>
      </c>
      <c r="K159" s="45"/>
      <c r="L159" s="103" t="s">
        <v>1414</v>
      </c>
      <c r="M159" s="93" t="str">
        <f>HYPERLINK("mailto:CLHAVEL@hotmail.com","CLHAVEL@hotmail.com")</f>
        <v>CLHAVEL@hotmail.com</v>
      </c>
      <c r="N159" s="106">
        <v>27.0</v>
      </c>
      <c r="O159" s="45" t="s">
        <v>164</v>
      </c>
      <c r="P159" s="45"/>
      <c r="Q159" s="88" t="s">
        <v>1415</v>
      </c>
      <c r="R159" s="169" t="s">
        <v>956</v>
      </c>
      <c r="S159" s="107">
        <v>22.0</v>
      </c>
      <c r="T159" s="107" t="s">
        <v>103</v>
      </c>
      <c r="U159" s="107">
        <v>2011.0</v>
      </c>
      <c r="V159" s="49"/>
      <c r="W159" s="51"/>
      <c r="X159" s="165"/>
      <c r="Y159" s="165"/>
      <c r="Z159" s="165"/>
      <c r="AA159" s="51"/>
      <c r="AB159" s="49"/>
      <c r="AC159" s="49"/>
      <c r="AD159" s="49"/>
      <c r="AE159" s="49"/>
      <c r="AF159" s="49"/>
      <c r="AG159" s="51"/>
      <c r="AH159" s="51"/>
      <c r="AI159" s="51"/>
      <c r="AJ159" s="51"/>
      <c r="AK159" s="51"/>
      <c r="AL159" s="49"/>
      <c r="AM159" s="49"/>
      <c r="AN159" s="204"/>
      <c r="AO159" s="159"/>
      <c r="AP159" s="159"/>
      <c r="AQ159" s="52"/>
      <c r="AR159" s="52"/>
    </row>
    <row r="160" ht="12.75" customHeight="1">
      <c r="A160" s="102" t="s">
        <v>1416</v>
      </c>
      <c r="B160" s="45" t="s">
        <v>466</v>
      </c>
      <c r="C160" s="45" t="s">
        <v>131</v>
      </c>
      <c r="D160" s="103">
        <v>2004.0</v>
      </c>
      <c r="E160" s="103"/>
      <c r="F160" s="104" t="s">
        <v>1417</v>
      </c>
      <c r="G160" s="45"/>
      <c r="H160" s="45" t="s">
        <v>660</v>
      </c>
      <c r="I160" s="45" t="s">
        <v>51</v>
      </c>
      <c r="J160" s="45">
        <v>30043.0</v>
      </c>
      <c r="K160" s="45" t="s">
        <v>1418</v>
      </c>
      <c r="L160" s="109"/>
      <c r="M160" s="93" t="s">
        <v>1419</v>
      </c>
      <c r="N160" s="106">
        <v>22.0</v>
      </c>
      <c r="O160" s="45" t="s">
        <v>89</v>
      </c>
      <c r="P160" s="45"/>
      <c r="Q160" s="109"/>
      <c r="R160" s="163"/>
      <c r="S160" s="49" t="s">
        <v>1057</v>
      </c>
      <c r="T160" s="107">
        <v>4.0</v>
      </c>
      <c r="U160" s="107" t="s">
        <v>131</v>
      </c>
      <c r="V160" s="107">
        <v>2002.0</v>
      </c>
      <c r="W160" s="49"/>
      <c r="X160" s="51" t="s">
        <v>637</v>
      </c>
      <c r="Y160" s="165">
        <v>4.0</v>
      </c>
      <c r="Z160" s="165" t="s">
        <v>103</v>
      </c>
      <c r="AA160" s="165">
        <v>2003.0</v>
      </c>
      <c r="AB160" s="51"/>
      <c r="AC160" s="49"/>
      <c r="AD160" s="49"/>
      <c r="AE160" s="49"/>
      <c r="AF160" s="49"/>
      <c r="AG160" s="49"/>
      <c r="AH160" s="51"/>
      <c r="AI160" s="51"/>
      <c r="AJ160" s="51"/>
      <c r="AK160" s="51"/>
      <c r="AL160" s="51"/>
      <c r="AM160" s="109"/>
      <c r="AN160" s="109"/>
      <c r="AO160" s="109"/>
      <c r="AP160" s="109"/>
      <c r="AQ160" s="194"/>
      <c r="AR160" s="175"/>
    </row>
    <row r="161" ht="18.0" customHeight="1">
      <c r="A161" s="102" t="s">
        <v>1420</v>
      </c>
      <c r="B161" s="45" t="s">
        <v>565</v>
      </c>
      <c r="C161" s="45" t="s">
        <v>114</v>
      </c>
      <c r="D161" s="103">
        <v>2014.0</v>
      </c>
      <c r="E161" s="89">
        <v>41688.0</v>
      </c>
      <c r="F161" s="137">
        <v>1036.0</v>
      </c>
      <c r="G161" s="104"/>
      <c r="H161" s="356" t="s">
        <v>1421</v>
      </c>
      <c r="I161" s="45" t="s">
        <v>779</v>
      </c>
      <c r="J161" s="45" t="s">
        <v>51</v>
      </c>
      <c r="K161" s="45">
        <v>30005.0</v>
      </c>
      <c r="L161" s="45"/>
      <c r="M161" s="103" t="s">
        <v>1422</v>
      </c>
      <c r="N161" s="171" t="s">
        <v>1423</v>
      </c>
      <c r="O161" s="106">
        <v>29.0</v>
      </c>
      <c r="P161" s="45" t="s">
        <v>66</v>
      </c>
      <c r="Q161" s="45" t="s">
        <v>518</v>
      </c>
      <c r="R161" s="88" t="s">
        <v>1424</v>
      </c>
      <c r="S161" s="49" t="s">
        <v>413</v>
      </c>
      <c r="T161" s="107">
        <v>20.0</v>
      </c>
      <c r="U161" s="107" t="s">
        <v>66</v>
      </c>
      <c r="V161" s="107">
        <v>2011.0</v>
      </c>
      <c r="W161" s="49" t="s">
        <v>782</v>
      </c>
      <c r="X161" s="51"/>
      <c r="Y161" s="165"/>
      <c r="Z161" s="165"/>
      <c r="AA161" s="165"/>
      <c r="AB161" s="51"/>
      <c r="AC161" s="49"/>
      <c r="AD161" s="49"/>
      <c r="AE161" s="49"/>
      <c r="AF161" s="49"/>
      <c r="AG161" s="49"/>
      <c r="AH161" s="51"/>
      <c r="AI161" s="51"/>
      <c r="AJ161" s="51"/>
      <c r="AK161" s="51"/>
      <c r="AL161" s="51"/>
      <c r="AM161" s="49"/>
      <c r="AN161" s="49"/>
      <c r="AO161" s="49"/>
      <c r="AP161" s="49"/>
      <c r="AQ161" s="221"/>
      <c r="AR161" s="52"/>
      <c r="AS161" s="67"/>
      <c r="AT161" s="67"/>
    </row>
    <row r="162" ht="12.75" customHeight="1">
      <c r="A162" s="102" t="s">
        <v>1425</v>
      </c>
      <c r="B162" s="45" t="s">
        <v>760</v>
      </c>
      <c r="C162" s="45" t="s">
        <v>57</v>
      </c>
      <c r="D162" s="103">
        <v>2010.0</v>
      </c>
      <c r="E162" s="89">
        <v>41519.0</v>
      </c>
      <c r="F162" s="137">
        <v>1434.0</v>
      </c>
      <c r="G162" s="104" t="s">
        <v>529</v>
      </c>
      <c r="H162" s="45" t="s">
        <v>1426</v>
      </c>
      <c r="I162" s="45" t="s">
        <v>177</v>
      </c>
      <c r="J162" s="45" t="s">
        <v>51</v>
      </c>
      <c r="K162" s="45">
        <v>30092.0</v>
      </c>
      <c r="L162" s="45"/>
      <c r="M162" s="103" t="s">
        <v>1427</v>
      </c>
      <c r="N162" s="171" t="str">
        <f>HYPERLINK("mailto:amyrnorris@yahoo.com","amyrnorris@yahoo.com")</f>
        <v>amyrnorris@yahoo.com</v>
      </c>
      <c r="O162" s="106">
        <v>12.0</v>
      </c>
      <c r="P162" s="45" t="s">
        <v>66</v>
      </c>
      <c r="Q162" s="324"/>
      <c r="R162" s="357" t="s">
        <v>216</v>
      </c>
      <c r="S162" s="49" t="s">
        <v>217</v>
      </c>
      <c r="T162" s="107">
        <v>24.0</v>
      </c>
      <c r="U162" s="107" t="s">
        <v>45</v>
      </c>
      <c r="V162" s="107">
        <v>2009.0</v>
      </c>
      <c r="W162" s="49"/>
      <c r="X162" s="51" t="s">
        <v>327</v>
      </c>
      <c r="Y162" s="165">
        <v>24.0</v>
      </c>
      <c r="Z162" s="165" t="s">
        <v>66</v>
      </c>
      <c r="AA162" s="165">
        <v>2011.0</v>
      </c>
      <c r="AB162" s="51" t="s">
        <v>782</v>
      </c>
      <c r="AC162" s="49" t="s">
        <v>1428</v>
      </c>
      <c r="AD162" s="49">
        <v>14.0</v>
      </c>
      <c r="AE162" s="49" t="s">
        <v>45</v>
      </c>
      <c r="AF162" s="49">
        <v>2014.0</v>
      </c>
      <c r="AG162" s="49"/>
      <c r="AH162" s="51" t="s">
        <v>1008</v>
      </c>
      <c r="AI162" s="51">
        <v>14.0</v>
      </c>
      <c r="AJ162" s="358" t="s">
        <v>45</v>
      </c>
      <c r="AK162" s="51">
        <v>2014.0</v>
      </c>
      <c r="AL162" s="51"/>
      <c r="AM162" s="49"/>
      <c r="AN162" s="278"/>
      <c r="AO162" s="279"/>
      <c r="AP162" s="279"/>
      <c r="AQ162" s="187"/>
      <c r="AR162" s="67"/>
      <c r="AS162" s="67"/>
      <c r="AT162" s="67"/>
    </row>
    <row r="163" ht="18.0" customHeight="1">
      <c r="A163" s="102" t="s">
        <v>1429</v>
      </c>
      <c r="B163" s="45" t="s">
        <v>1430</v>
      </c>
      <c r="C163" s="45" t="s">
        <v>114</v>
      </c>
      <c r="D163" s="103">
        <v>2009.0</v>
      </c>
      <c r="E163" s="89">
        <v>40203.0</v>
      </c>
      <c r="F163" s="104" t="s">
        <v>982</v>
      </c>
      <c r="G163" s="45" t="s">
        <v>1431</v>
      </c>
      <c r="H163" s="45" t="s">
        <v>177</v>
      </c>
      <c r="I163" s="45" t="s">
        <v>51</v>
      </c>
      <c r="J163" s="45">
        <v>30092.0</v>
      </c>
      <c r="K163" s="45"/>
      <c r="L163" s="103" t="s">
        <v>1432</v>
      </c>
      <c r="M163" s="93" t="str">
        <f>HYPERLINK("mailto:hunterodonnell@hotmail.com","hunterodonnell@hotmail.com")</f>
        <v>hunterodonnell@hotmail.com</v>
      </c>
      <c r="N163" s="106">
        <v>19.0</v>
      </c>
      <c r="O163" s="45" t="s">
        <v>45</v>
      </c>
      <c r="P163" s="45"/>
      <c r="Q163" s="45" t="s">
        <v>1433</v>
      </c>
      <c r="R163" s="104"/>
      <c r="S163" s="49" t="s">
        <v>161</v>
      </c>
      <c r="T163" s="107">
        <v>17.0</v>
      </c>
      <c r="U163" s="107" t="s">
        <v>131</v>
      </c>
      <c r="V163" s="107">
        <v>2007.0</v>
      </c>
      <c r="W163" s="49" t="s">
        <v>649</v>
      </c>
      <c r="X163" s="51" t="s">
        <v>1434</v>
      </c>
      <c r="Y163" s="165">
        <v>9.0</v>
      </c>
      <c r="Z163" s="165" t="s">
        <v>60</v>
      </c>
      <c r="AA163" s="165">
        <v>2009.0</v>
      </c>
      <c r="AB163" s="51"/>
      <c r="AC163" s="187"/>
      <c r="AD163" s="49"/>
      <c r="AE163" s="49"/>
      <c r="AF163" s="49"/>
      <c r="AG163" s="49"/>
      <c r="AH163" s="181"/>
      <c r="AI163" s="51"/>
      <c r="AJ163" s="51"/>
      <c r="AK163" s="51"/>
      <c r="AL163" s="51"/>
      <c r="AM163" s="45"/>
      <c r="AN163" s="45"/>
      <c r="AO163" s="45"/>
      <c r="AP163" s="45"/>
      <c r="AQ163" s="45"/>
      <c r="AR163" s="67"/>
    </row>
    <row r="164" ht="12.75" customHeight="1">
      <c r="A164" s="102" t="s">
        <v>1435</v>
      </c>
      <c r="B164" s="359" t="s">
        <v>317</v>
      </c>
      <c r="C164" s="359" t="s">
        <v>114</v>
      </c>
      <c r="D164" s="360">
        <v>2008.0</v>
      </c>
      <c r="E164" s="360"/>
      <c r="F164" s="325" t="s">
        <v>1436</v>
      </c>
      <c r="G164" s="359" t="s">
        <v>1437</v>
      </c>
      <c r="H164" s="359" t="s">
        <v>177</v>
      </c>
      <c r="I164" s="359" t="s">
        <v>51</v>
      </c>
      <c r="J164" s="359">
        <v>30092.0</v>
      </c>
      <c r="K164" s="359" t="s">
        <v>1438</v>
      </c>
      <c r="L164" s="360"/>
      <c r="M164" s="361" t="str">
        <f>HYPERLINK("mailto:rfalbaum@yahoo.com","rfalbaum@yahoo.com")</f>
        <v>rfalbaum@yahoo.com</v>
      </c>
      <c r="N164" s="362">
        <v>20.0</v>
      </c>
      <c r="O164" s="359" t="s">
        <v>103</v>
      </c>
      <c r="P164" s="359"/>
      <c r="Q164" s="359" t="s">
        <v>511</v>
      </c>
      <c r="R164" s="325"/>
      <c r="S164" s="363" t="s">
        <v>512</v>
      </c>
      <c r="T164" s="364">
        <v>27.0</v>
      </c>
      <c r="U164" s="364" t="s">
        <v>45</v>
      </c>
      <c r="V164" s="364">
        <v>2007.0</v>
      </c>
      <c r="W164" s="363" t="s">
        <v>649</v>
      </c>
      <c r="X164" s="365"/>
      <c r="Y164" s="366"/>
      <c r="Z164" s="366"/>
      <c r="AA164" s="366"/>
      <c r="AB164" s="365"/>
      <c r="AC164" s="363"/>
      <c r="AD164" s="363"/>
      <c r="AE164" s="363"/>
      <c r="AF164" s="363"/>
      <c r="AG164" s="363"/>
      <c r="AH164" s="365"/>
      <c r="AI164" s="365"/>
      <c r="AJ164" s="365"/>
      <c r="AK164" s="365"/>
      <c r="AL164" s="365"/>
      <c r="AM164" s="359" t="s">
        <v>1439</v>
      </c>
      <c r="AN164" s="367"/>
      <c r="AO164" s="367"/>
      <c r="AP164" s="367"/>
      <c r="AQ164" s="367"/>
      <c r="AR164" s="368"/>
    </row>
    <row r="165" ht="12.75" customHeight="1">
      <c r="A165" s="90" t="s">
        <v>1440</v>
      </c>
      <c r="B165" s="25" t="s">
        <v>1441</v>
      </c>
      <c r="C165" s="25" t="s">
        <v>164</v>
      </c>
      <c r="D165" s="91">
        <v>2013.0</v>
      </c>
      <c r="E165" s="70">
        <v>42931.0</v>
      </c>
      <c r="F165" s="18" t="s">
        <v>678</v>
      </c>
      <c r="G165" s="71">
        <v>1471.0</v>
      </c>
      <c r="H165" s="92" t="s">
        <v>396</v>
      </c>
      <c r="I165" s="25" t="s">
        <v>1442</v>
      </c>
      <c r="J165" s="25" t="s">
        <v>177</v>
      </c>
      <c r="K165" s="25" t="s">
        <v>51</v>
      </c>
      <c r="L165" s="25">
        <v>30092.0</v>
      </c>
      <c r="M165" s="22"/>
      <c r="N165" s="22" t="s">
        <v>1443</v>
      </c>
      <c r="O165" s="93" t="str">
        <f>HYPERLINK("mailto:natfloyd@aol.com","natfloyd@aol.com")</f>
        <v>natfloyd@aol.com</v>
      </c>
      <c r="P165" s="94">
        <v>23.0</v>
      </c>
      <c r="Q165" s="25" t="s">
        <v>54</v>
      </c>
      <c r="R165" s="25"/>
      <c r="S165" s="95" t="s">
        <v>253</v>
      </c>
      <c r="T165" s="27" t="s">
        <v>1444</v>
      </c>
      <c r="U165" s="96">
        <v>31.0</v>
      </c>
      <c r="V165" s="96" t="s">
        <v>131</v>
      </c>
      <c r="W165" s="96">
        <v>2013.0</v>
      </c>
      <c r="X165" s="27"/>
      <c r="Y165" s="29"/>
      <c r="Z165" s="101"/>
      <c r="AA165" s="101"/>
      <c r="AB165" s="101"/>
      <c r="AC165" s="29"/>
      <c r="AD165" s="27"/>
      <c r="AE165" s="27"/>
      <c r="AF165" s="27"/>
      <c r="AG165" s="27"/>
      <c r="AH165" s="27"/>
      <c r="AI165" s="29"/>
      <c r="AJ165" s="29"/>
      <c r="AK165" s="29"/>
      <c r="AL165" s="29"/>
      <c r="AM165" s="369"/>
      <c r="AN165" s="225"/>
      <c r="AO165" s="225"/>
      <c r="AP165" s="225"/>
      <c r="AQ165" s="225"/>
      <c r="AR165" s="256"/>
      <c r="AS165" s="67"/>
      <c r="AT165" s="53"/>
    </row>
    <row r="166" ht="12.75" customHeight="1">
      <c r="A166" s="90" t="s">
        <v>1445</v>
      </c>
      <c r="B166" s="25" t="s">
        <v>1446</v>
      </c>
      <c r="C166" s="25" t="s">
        <v>141</v>
      </c>
      <c r="D166" s="91">
        <v>2013.0</v>
      </c>
      <c r="E166" s="176">
        <v>41387.0</v>
      </c>
      <c r="F166" s="334"/>
      <c r="G166" s="25" t="s">
        <v>1447</v>
      </c>
      <c r="H166" s="25" t="s">
        <v>177</v>
      </c>
      <c r="I166" s="25" t="s">
        <v>51</v>
      </c>
      <c r="J166" s="25">
        <v>30092.0</v>
      </c>
      <c r="K166" s="25"/>
      <c r="L166" s="91" t="s">
        <v>1448</v>
      </c>
      <c r="M166" s="93" t="str">
        <f>HYPERLINK("mailto:park.yhee@gmail.com","park.yhee@gmail.com")</f>
        <v>park.yhee@gmail.com</v>
      </c>
      <c r="N166" s="94">
        <v>17.0</v>
      </c>
      <c r="O166" s="25" t="s">
        <v>114</v>
      </c>
      <c r="P166" s="25"/>
      <c r="Q166" s="95" t="s">
        <v>1449</v>
      </c>
      <c r="R166" s="27" t="s">
        <v>1450</v>
      </c>
      <c r="S166" s="96">
        <v>26.0</v>
      </c>
      <c r="T166" s="96" t="s">
        <v>60</v>
      </c>
      <c r="U166" s="177"/>
      <c r="V166" s="96">
        <v>2012.0</v>
      </c>
      <c r="W166" s="27"/>
      <c r="X166" s="29"/>
      <c r="Y166" s="101"/>
      <c r="Z166" s="101"/>
      <c r="AA166" s="101"/>
      <c r="AB166" s="29"/>
      <c r="AC166" s="27"/>
      <c r="AD166" s="27"/>
      <c r="AE166" s="27"/>
      <c r="AF166" s="27"/>
      <c r="AG166" s="27"/>
      <c r="AH166" s="29"/>
      <c r="AI166" s="29"/>
      <c r="AJ166" s="29"/>
      <c r="AK166" s="29"/>
      <c r="AL166" s="29"/>
      <c r="AM166" s="304"/>
      <c r="AN166" s="179"/>
      <c r="AO166" s="179"/>
      <c r="AP166" s="179"/>
      <c r="AQ166" s="179"/>
      <c r="AR166" s="151"/>
    </row>
    <row r="167" ht="12.75" customHeight="1">
      <c r="A167" s="102" t="s">
        <v>1451</v>
      </c>
      <c r="B167" s="45" t="s">
        <v>1452</v>
      </c>
      <c r="C167" s="45" t="s">
        <v>89</v>
      </c>
      <c r="D167" s="103">
        <v>2008.0</v>
      </c>
      <c r="E167" s="89">
        <v>39919.0</v>
      </c>
      <c r="F167" s="104" t="s">
        <v>208</v>
      </c>
      <c r="G167" s="45" t="s">
        <v>1453</v>
      </c>
      <c r="H167" s="45" t="s">
        <v>177</v>
      </c>
      <c r="I167" s="45" t="s">
        <v>51</v>
      </c>
      <c r="J167" s="45">
        <v>30092.0</v>
      </c>
      <c r="K167" s="45" t="s">
        <v>1454</v>
      </c>
      <c r="L167" s="103" t="s">
        <v>1455</v>
      </c>
      <c r="M167" s="93" t="str">
        <f>HYPERLINK("mailto:kuuipo07@bellsouth.net","kuuipo07@bellsouth.net")</f>
        <v>kuuipo07@bellsouth.net</v>
      </c>
      <c r="N167" s="106">
        <v>2.0</v>
      </c>
      <c r="O167" s="45" t="s">
        <v>114</v>
      </c>
      <c r="P167" s="45"/>
      <c r="Q167" s="45"/>
      <c r="R167" s="104"/>
      <c r="S167" s="49" t="s">
        <v>1456</v>
      </c>
      <c r="T167" s="107">
        <v>18.0</v>
      </c>
      <c r="U167" s="107" t="s">
        <v>131</v>
      </c>
      <c r="V167" s="107">
        <v>2007.0</v>
      </c>
      <c r="W167" s="49" t="s">
        <v>649</v>
      </c>
      <c r="X167" s="51"/>
      <c r="Y167" s="165"/>
      <c r="Z167" s="165"/>
      <c r="AA167" s="165"/>
      <c r="AB167" s="51"/>
      <c r="AC167" s="49"/>
      <c r="AD167" s="49"/>
      <c r="AE167" s="49"/>
      <c r="AF167" s="49"/>
      <c r="AG167" s="49"/>
      <c r="AH167" s="51"/>
      <c r="AI167" s="51"/>
      <c r="AJ167" s="51"/>
      <c r="AK167" s="51"/>
      <c r="AL167" s="51"/>
      <c r="AM167" s="215"/>
      <c r="AN167" s="67"/>
      <c r="AO167" s="67"/>
      <c r="AP167" s="67"/>
      <c r="AQ167" s="67"/>
      <c r="AR167" s="67"/>
    </row>
    <row r="168">
      <c r="A168" s="102" t="s">
        <v>1451</v>
      </c>
      <c r="B168" s="45" t="s">
        <v>1457</v>
      </c>
      <c r="C168" s="45" t="s">
        <v>45</v>
      </c>
      <c r="D168" s="103">
        <v>2005.0</v>
      </c>
      <c r="E168" s="103"/>
      <c r="F168" s="104" t="s">
        <v>651</v>
      </c>
      <c r="G168" s="45" t="s">
        <v>1458</v>
      </c>
      <c r="H168" s="45" t="s">
        <v>177</v>
      </c>
      <c r="I168" s="45" t="s">
        <v>51</v>
      </c>
      <c r="J168" s="45">
        <v>30092.0</v>
      </c>
      <c r="K168" s="45" t="s">
        <v>1459</v>
      </c>
      <c r="L168" s="103"/>
      <c r="M168" s="93" t="s">
        <v>1460</v>
      </c>
      <c r="N168" s="106">
        <v>3.0</v>
      </c>
      <c r="O168" s="45" t="s">
        <v>162</v>
      </c>
      <c r="P168" s="45"/>
      <c r="Q168" s="45"/>
      <c r="R168" s="104"/>
      <c r="S168" s="49" t="s">
        <v>1461</v>
      </c>
      <c r="T168" s="107">
        <v>9.0</v>
      </c>
      <c r="U168" s="107" t="s">
        <v>162</v>
      </c>
      <c r="V168" s="107">
        <v>2004.0</v>
      </c>
      <c r="W168" s="49" t="s">
        <v>1400</v>
      </c>
      <c r="X168" s="51" t="s">
        <v>1462</v>
      </c>
      <c r="Y168" s="51">
        <v>18.0</v>
      </c>
      <c r="Z168" s="51" t="s">
        <v>66</v>
      </c>
      <c r="AA168" s="51">
        <v>2006.0</v>
      </c>
      <c r="AB168" s="51"/>
      <c r="AC168" s="49"/>
      <c r="AD168" s="49"/>
      <c r="AE168" s="49"/>
      <c r="AF168" s="49"/>
      <c r="AG168" s="49"/>
      <c r="AH168" s="51"/>
      <c r="AI168" s="51"/>
      <c r="AJ168" s="51"/>
      <c r="AK168" s="51"/>
      <c r="AL168" s="51"/>
      <c r="AM168" s="45"/>
      <c r="AN168" s="45"/>
      <c r="AO168" s="45"/>
      <c r="AP168" s="45"/>
      <c r="AQ168" s="45"/>
      <c r="AR168" s="166"/>
      <c r="AS168" s="195"/>
    </row>
    <row r="169" ht="12.75" customHeight="1">
      <c r="A169" s="102" t="s">
        <v>1463</v>
      </c>
      <c r="B169" s="45" t="s">
        <v>997</v>
      </c>
      <c r="C169" s="45" t="s">
        <v>164</v>
      </c>
      <c r="D169" s="103">
        <v>2004.0</v>
      </c>
      <c r="E169" s="103"/>
      <c r="F169" s="104" t="s">
        <v>934</v>
      </c>
      <c r="G169" s="45" t="s">
        <v>1464</v>
      </c>
      <c r="H169" s="45" t="s">
        <v>150</v>
      </c>
      <c r="I169" s="45" t="s">
        <v>51</v>
      </c>
      <c r="J169" s="45">
        <v>30096.0</v>
      </c>
      <c r="K169" s="45" t="s">
        <v>1465</v>
      </c>
      <c r="L169" s="103"/>
      <c r="M169" s="93" t="s">
        <v>1466</v>
      </c>
      <c r="N169" s="106">
        <v>12.0</v>
      </c>
      <c r="O169" s="45" t="s">
        <v>114</v>
      </c>
      <c r="P169" s="45" t="s">
        <v>1467</v>
      </c>
      <c r="Q169" s="45"/>
      <c r="R169" s="280"/>
      <c r="S169" s="49" t="s">
        <v>1468</v>
      </c>
      <c r="T169" s="107">
        <v>25.0</v>
      </c>
      <c r="U169" s="107" t="s">
        <v>89</v>
      </c>
      <c r="V169" s="107">
        <v>2004.0</v>
      </c>
      <c r="W169" s="49" t="s">
        <v>1400</v>
      </c>
      <c r="X169" s="51" t="s">
        <v>1469</v>
      </c>
      <c r="Y169" s="51">
        <v>15.0</v>
      </c>
      <c r="Z169" s="51" t="s">
        <v>45</v>
      </c>
      <c r="AA169" s="51">
        <v>2007.0</v>
      </c>
      <c r="AB169" s="51"/>
      <c r="AC169" s="49" t="s">
        <v>1470</v>
      </c>
      <c r="AD169" s="49">
        <v>15.0</v>
      </c>
      <c r="AE169" s="49" t="s">
        <v>45</v>
      </c>
      <c r="AF169" s="49">
        <v>2007.0</v>
      </c>
      <c r="AG169" s="49"/>
      <c r="AH169" s="51"/>
      <c r="AI169" s="51"/>
      <c r="AJ169" s="51"/>
      <c r="AK169" s="51"/>
      <c r="AL169" s="51"/>
      <c r="AM169" s="45"/>
      <c r="AN169" s="166"/>
      <c r="AO169" s="52"/>
      <c r="AP169" s="52"/>
      <c r="AQ169" s="52"/>
      <c r="AR169" s="52"/>
    </row>
    <row r="170" ht="15.75" customHeight="1">
      <c r="A170" s="102" t="s">
        <v>1471</v>
      </c>
      <c r="B170" s="45" t="s">
        <v>1126</v>
      </c>
      <c r="C170" s="45" t="s">
        <v>114</v>
      </c>
      <c r="D170" s="103">
        <v>2004.0</v>
      </c>
      <c r="E170" s="103"/>
      <c r="F170" s="104" t="s">
        <v>366</v>
      </c>
      <c r="G170" s="45" t="s">
        <v>1472</v>
      </c>
      <c r="H170" s="45" t="s">
        <v>177</v>
      </c>
      <c r="I170" s="45" t="s">
        <v>51</v>
      </c>
      <c r="J170" s="45">
        <v>30092.0</v>
      </c>
      <c r="K170" s="45" t="s">
        <v>1473</v>
      </c>
      <c r="L170" s="103"/>
      <c r="M170" s="93" t="s">
        <v>1474</v>
      </c>
      <c r="N170" s="106">
        <v>31.0</v>
      </c>
      <c r="O170" s="45" t="s">
        <v>45</v>
      </c>
      <c r="P170" s="45"/>
      <c r="Q170" s="45"/>
      <c r="R170" s="104"/>
      <c r="S170" s="49" t="s">
        <v>315</v>
      </c>
      <c r="T170" s="107">
        <v>4.0</v>
      </c>
      <c r="U170" s="107" t="s">
        <v>141</v>
      </c>
      <c r="V170" s="107">
        <v>2003.0</v>
      </c>
      <c r="W170" s="222" t="s">
        <v>1001</v>
      </c>
      <c r="X170" s="51"/>
      <c r="Y170" s="51"/>
      <c r="Z170" s="51"/>
      <c r="AA170" s="51"/>
      <c r="AB170" s="51"/>
      <c r="AC170" s="49"/>
      <c r="AD170" s="49"/>
      <c r="AE170" s="49"/>
      <c r="AF170" s="49"/>
      <c r="AG170" s="49"/>
      <c r="AH170" s="51"/>
      <c r="AI170" s="51"/>
      <c r="AJ170" s="51"/>
      <c r="AK170" s="51"/>
      <c r="AL170" s="51"/>
      <c r="AM170" s="45"/>
      <c r="AN170" s="166"/>
      <c r="AO170" s="52"/>
      <c r="AP170" s="52"/>
      <c r="AQ170" s="52"/>
      <c r="AR170" s="52"/>
    </row>
    <row r="171" ht="12.75" customHeight="1">
      <c r="A171" s="102" t="s">
        <v>1475</v>
      </c>
      <c r="B171" s="45" t="s">
        <v>465</v>
      </c>
      <c r="C171" s="45" t="s">
        <v>131</v>
      </c>
      <c r="D171" s="103">
        <v>2006.0</v>
      </c>
      <c r="E171" s="89">
        <v>39908.0</v>
      </c>
      <c r="F171" s="104" t="s">
        <v>645</v>
      </c>
      <c r="G171" s="45" t="s">
        <v>1476</v>
      </c>
      <c r="H171" s="45" t="s">
        <v>150</v>
      </c>
      <c r="I171" s="45" t="s">
        <v>51</v>
      </c>
      <c r="J171" s="45">
        <v>30096.0</v>
      </c>
      <c r="K171" s="45" t="s">
        <v>1477</v>
      </c>
      <c r="L171" s="103"/>
      <c r="M171" s="93" t="s">
        <v>1478</v>
      </c>
      <c r="N171" s="106">
        <v>31.0</v>
      </c>
      <c r="O171" s="45" t="s">
        <v>164</v>
      </c>
      <c r="P171" s="45"/>
      <c r="Q171" s="45"/>
      <c r="R171" s="370"/>
      <c r="S171" s="198" t="s">
        <v>277</v>
      </c>
      <c r="T171" s="107">
        <v>16.0</v>
      </c>
      <c r="U171" s="107" t="s">
        <v>141</v>
      </c>
      <c r="V171" s="107">
        <v>2002.0</v>
      </c>
      <c r="W171" s="49"/>
      <c r="X171" s="51" t="s">
        <v>1479</v>
      </c>
      <c r="Y171" s="165">
        <v>26.0</v>
      </c>
      <c r="Z171" s="165" t="s">
        <v>103</v>
      </c>
      <c r="AA171" s="165">
        <v>2003.0</v>
      </c>
      <c r="AB171" s="51"/>
      <c r="AC171" s="49" t="s">
        <v>1058</v>
      </c>
      <c r="AD171" s="49">
        <v>20.0</v>
      </c>
      <c r="AE171" s="49" t="s">
        <v>131</v>
      </c>
      <c r="AF171" s="49">
        <v>2005.0</v>
      </c>
      <c r="AG171" s="49" t="s">
        <v>520</v>
      </c>
      <c r="AH171" s="51"/>
      <c r="AI171" s="51"/>
      <c r="AJ171" s="51"/>
      <c r="AK171" s="51"/>
      <c r="AL171" s="51"/>
      <c r="AM171" s="45"/>
      <c r="AN171" s="215"/>
      <c r="AO171" s="153"/>
      <c r="AP171" s="153"/>
      <c r="AQ171" s="52"/>
      <c r="AR171" s="52"/>
    </row>
    <row r="172" ht="12.75" customHeight="1">
      <c r="A172" s="90" t="s">
        <v>1480</v>
      </c>
      <c r="B172" s="25" t="s">
        <v>465</v>
      </c>
      <c r="C172" s="25" t="s">
        <v>60</v>
      </c>
      <c r="D172" s="91">
        <v>2006.0</v>
      </c>
      <c r="E172" s="231">
        <v>42384.0</v>
      </c>
      <c r="F172" s="113">
        <v>2547.0</v>
      </c>
      <c r="G172" s="92" t="s">
        <v>579</v>
      </c>
      <c r="H172" s="25" t="s">
        <v>1481</v>
      </c>
      <c r="I172" s="25" t="s">
        <v>177</v>
      </c>
      <c r="J172" s="25" t="s">
        <v>51</v>
      </c>
      <c r="K172" s="25">
        <v>30092.0</v>
      </c>
      <c r="L172" s="22" t="s">
        <v>1482</v>
      </c>
      <c r="M172" s="22" t="s">
        <v>1483</v>
      </c>
      <c r="N172" s="93" t="str">
        <f>HYPERLINK("mailto:kellyapowers@yahoo.com","kellyapowers@yahoo.com")</f>
        <v>kellyapowers@yahoo.com</v>
      </c>
      <c r="O172" s="94">
        <v>17.0</v>
      </c>
      <c r="P172" s="25" t="s">
        <v>141</v>
      </c>
      <c r="Q172" s="25"/>
      <c r="R172" s="95" t="s">
        <v>1484</v>
      </c>
      <c r="S172" s="27" t="s">
        <v>1485</v>
      </c>
      <c r="T172" s="96">
        <v>8.0</v>
      </c>
      <c r="U172" s="96" t="s">
        <v>45</v>
      </c>
      <c r="V172" s="96">
        <v>2006.0</v>
      </c>
      <c r="W172" s="27"/>
      <c r="X172" s="29" t="s">
        <v>1486</v>
      </c>
      <c r="Y172" s="29">
        <v>1.0</v>
      </c>
      <c r="Z172" s="29" t="s">
        <v>162</v>
      </c>
      <c r="AA172" s="29">
        <v>2011.0</v>
      </c>
      <c r="AB172" s="29" t="s">
        <v>782</v>
      </c>
      <c r="AC172" s="27"/>
      <c r="AD172" s="27"/>
      <c r="AE172" s="27"/>
      <c r="AF172" s="27"/>
      <c r="AG172" s="27"/>
      <c r="AH172" s="29"/>
      <c r="AI172" s="29"/>
      <c r="AJ172" s="29"/>
      <c r="AK172" s="29"/>
      <c r="AL172" s="29"/>
      <c r="AM172" s="27"/>
      <c r="AN172" s="27"/>
      <c r="AO172" s="27"/>
      <c r="AP172" s="27"/>
      <c r="AQ172" s="209"/>
      <c r="AR172" s="52"/>
      <c r="AS172" s="67"/>
      <c r="AT172" s="67"/>
    </row>
    <row r="173" ht="12.75" customHeight="1">
      <c r="A173" s="102" t="s">
        <v>1487</v>
      </c>
      <c r="B173" s="45" t="s">
        <v>1488</v>
      </c>
      <c r="C173" s="45" t="s">
        <v>114</v>
      </c>
      <c r="D173" s="103">
        <v>2015.0</v>
      </c>
      <c r="E173" s="89">
        <v>42424.0</v>
      </c>
      <c r="F173" s="137"/>
      <c r="G173" s="104" t="s">
        <v>86</v>
      </c>
      <c r="H173" s="45" t="s">
        <v>1489</v>
      </c>
      <c r="I173" s="45" t="s">
        <v>177</v>
      </c>
      <c r="J173" s="45" t="s">
        <v>51</v>
      </c>
      <c r="K173" s="45">
        <v>30092.0</v>
      </c>
      <c r="L173" s="371"/>
      <c r="M173" s="103" t="s">
        <v>1490</v>
      </c>
      <c r="N173" s="105" t="str">
        <f>HYPERLINK("mailto:marsha.ralph@gmail.com","marsha.ralph@gmail.com")</f>
        <v>marsha.ralph@gmail.com</v>
      </c>
      <c r="O173" s="106">
        <v>14.0</v>
      </c>
      <c r="P173" s="45" t="s">
        <v>57</v>
      </c>
      <c r="Q173" s="45"/>
      <c r="R173" s="372" t="s">
        <v>1491</v>
      </c>
      <c r="S173" s="198" t="s">
        <v>1492</v>
      </c>
      <c r="T173" s="107">
        <v>25.0</v>
      </c>
      <c r="U173" s="107" t="s">
        <v>114</v>
      </c>
      <c r="V173" s="107">
        <v>2011.0</v>
      </c>
      <c r="W173" s="49" t="s">
        <v>782</v>
      </c>
      <c r="X173" s="51"/>
      <c r="Y173" s="51"/>
      <c r="Z173" s="51"/>
      <c r="AA173" s="51"/>
      <c r="AB173" s="51"/>
      <c r="AC173" s="49"/>
      <c r="AD173" s="49"/>
      <c r="AE173" s="49"/>
      <c r="AF173" s="49"/>
      <c r="AG173" s="49"/>
      <c r="AH173" s="51"/>
      <c r="AI173" s="51"/>
      <c r="AJ173" s="51"/>
      <c r="AK173" s="51"/>
      <c r="AL173" s="51"/>
      <c r="AM173" s="49"/>
      <c r="AN173" s="278"/>
      <c r="AO173" s="279"/>
      <c r="AP173" s="279"/>
      <c r="AQ173" s="187"/>
      <c r="AR173" s="67"/>
      <c r="AS173" s="67"/>
      <c r="AT173" s="67"/>
    </row>
    <row r="174" ht="12.75" customHeight="1">
      <c r="A174" s="102" t="s">
        <v>1493</v>
      </c>
      <c r="B174" s="45" t="s">
        <v>1494</v>
      </c>
      <c r="C174" s="45" t="s">
        <v>164</v>
      </c>
      <c r="D174" s="103">
        <v>2005.0</v>
      </c>
      <c r="E174" s="103"/>
      <c r="F174" s="104" t="s">
        <v>99</v>
      </c>
      <c r="G174" s="45" t="s">
        <v>1495</v>
      </c>
      <c r="H174" s="45" t="s">
        <v>177</v>
      </c>
      <c r="I174" s="45" t="s">
        <v>51</v>
      </c>
      <c r="J174" s="45">
        <v>30092.0</v>
      </c>
      <c r="K174" s="45" t="s">
        <v>1496</v>
      </c>
      <c r="L174" s="103"/>
      <c r="M174" s="93" t="s">
        <v>1497</v>
      </c>
      <c r="N174" s="106">
        <v>1.0</v>
      </c>
      <c r="O174" s="45" t="s">
        <v>66</v>
      </c>
      <c r="P174" s="45"/>
      <c r="Q174" s="45"/>
      <c r="R174" s="104"/>
      <c r="S174" s="49" t="s">
        <v>648</v>
      </c>
      <c r="T174" s="107">
        <v>7.0</v>
      </c>
      <c r="U174" s="107" t="s">
        <v>103</v>
      </c>
      <c r="V174" s="107">
        <v>2000.0</v>
      </c>
      <c r="W174" s="49"/>
      <c r="X174" s="51" t="s">
        <v>1498</v>
      </c>
      <c r="Y174" s="51">
        <v>22.0</v>
      </c>
      <c r="Z174" s="51" t="s">
        <v>131</v>
      </c>
      <c r="AA174" s="51">
        <v>2004.0</v>
      </c>
      <c r="AB174" s="180" t="s">
        <v>1400</v>
      </c>
      <c r="AC174" s="222"/>
      <c r="AD174" s="222"/>
      <c r="AE174" s="222"/>
      <c r="AF174" s="222"/>
      <c r="AG174" s="222"/>
      <c r="AH174" s="260"/>
      <c r="AI174" s="260"/>
      <c r="AJ174" s="260"/>
      <c r="AK174" s="260"/>
      <c r="AL174" s="260"/>
      <c r="AM174" s="67"/>
      <c r="AN174" s="67"/>
      <c r="AO174" s="67"/>
      <c r="AP174" s="67"/>
      <c r="AQ174" s="67"/>
      <c r="AR174" s="67"/>
    </row>
    <row r="175">
      <c r="A175" s="102" t="s">
        <v>1499</v>
      </c>
      <c r="B175" s="45" t="s">
        <v>1500</v>
      </c>
      <c r="C175" s="45" t="s">
        <v>57</v>
      </c>
      <c r="D175" s="103">
        <v>2006.0</v>
      </c>
      <c r="E175" s="89">
        <v>40787.0</v>
      </c>
      <c r="F175" s="104" t="s">
        <v>639</v>
      </c>
      <c r="G175" s="45" t="s">
        <v>1501</v>
      </c>
      <c r="H175" s="45" t="s">
        <v>150</v>
      </c>
      <c r="I175" s="45" t="s">
        <v>51</v>
      </c>
      <c r="J175" s="45">
        <v>30097.0</v>
      </c>
      <c r="K175" s="45"/>
      <c r="L175" s="103" t="s">
        <v>1502</v>
      </c>
      <c r="M175" s="171" t="str">
        <f>HYPERLINK("mailto:leyani@lvonrotz.com","leyani99@gmail.com")</f>
        <v>leyani99@gmail.com</v>
      </c>
      <c r="N175" s="106">
        <v>11.0</v>
      </c>
      <c r="O175" s="45" t="s">
        <v>114</v>
      </c>
      <c r="P175" s="45"/>
      <c r="Q175" s="373" t="s">
        <v>1503</v>
      </c>
      <c r="R175" s="374" t="s">
        <v>1134</v>
      </c>
      <c r="S175" s="107">
        <v>10.0</v>
      </c>
      <c r="T175" s="160" t="s">
        <v>164</v>
      </c>
      <c r="U175" s="107">
        <v>2006.0</v>
      </c>
      <c r="V175" s="159"/>
      <c r="W175" s="51" t="s">
        <v>1504</v>
      </c>
      <c r="X175" s="51">
        <v>2.0</v>
      </c>
      <c r="Y175" s="161" t="s">
        <v>60</v>
      </c>
      <c r="Z175" s="181">
        <v>2009.0</v>
      </c>
      <c r="AA175" s="375"/>
      <c r="AB175" s="49"/>
      <c r="AC175" s="49"/>
      <c r="AD175" s="49"/>
      <c r="AE175" s="49"/>
      <c r="AF175" s="49"/>
      <c r="AG175" s="51"/>
      <c r="AH175" s="51"/>
      <c r="AI175" s="51"/>
      <c r="AJ175" s="51"/>
      <c r="AK175" s="51"/>
      <c r="AL175" s="49"/>
      <c r="AM175" s="49"/>
      <c r="AN175" s="49"/>
      <c r="AO175" s="49"/>
      <c r="AP175" s="49"/>
      <c r="AQ175" s="45"/>
      <c r="AR175" s="166"/>
      <c r="AS175" s="195"/>
    </row>
    <row r="176" ht="12.75" customHeight="1">
      <c r="A176" s="123" t="s">
        <v>1505</v>
      </c>
      <c r="B176" s="88" t="s">
        <v>1506</v>
      </c>
      <c r="C176" s="376" t="s">
        <v>60</v>
      </c>
      <c r="D176" s="377">
        <v>2007.0</v>
      </c>
      <c r="E176" s="378">
        <v>40968.0</v>
      </c>
      <c r="F176" s="203" t="s">
        <v>1109</v>
      </c>
      <c r="G176" s="88" t="s">
        <v>1507</v>
      </c>
      <c r="H176" s="88" t="s">
        <v>177</v>
      </c>
      <c r="I176" s="88" t="s">
        <v>51</v>
      </c>
      <c r="J176" s="88">
        <v>30092.0</v>
      </c>
      <c r="K176" s="88" t="s">
        <v>1508</v>
      </c>
      <c r="L176" s="377" t="s">
        <v>1509</v>
      </c>
      <c r="M176" s="379" t="str">
        <f>HYPERLINK("mailto:cyreid@comcast.net","cyreid@comcast.net")</f>
        <v>cyreid@comcast.net</v>
      </c>
      <c r="N176" s="380">
        <v>7.0</v>
      </c>
      <c r="O176" s="376" t="s">
        <v>114</v>
      </c>
      <c r="P176" s="381"/>
      <c r="Q176" s="381" t="s">
        <v>1510</v>
      </c>
      <c r="R176" s="382" t="s">
        <v>1511</v>
      </c>
      <c r="S176" s="383">
        <v>20.0</v>
      </c>
      <c r="T176" s="384">
        <v>39142.0</v>
      </c>
      <c r="U176" s="383">
        <v>2007.0</v>
      </c>
      <c r="V176" s="385"/>
      <c r="W176" s="236" t="s">
        <v>1512</v>
      </c>
      <c r="X176" s="236">
        <v>31.0</v>
      </c>
      <c r="Y176" s="236" t="s">
        <v>89</v>
      </c>
      <c r="Z176" s="236">
        <v>2009.0</v>
      </c>
      <c r="AA176" s="239"/>
      <c r="AB176" s="385"/>
      <c r="AC176" s="385"/>
      <c r="AD176" s="385"/>
      <c r="AE176" s="385"/>
      <c r="AF176" s="385"/>
      <c r="AG176" s="236"/>
      <c r="AH176" s="236"/>
      <c r="AI176" s="236"/>
      <c r="AJ176" s="236"/>
      <c r="AK176" s="236"/>
      <c r="AL176" s="385"/>
      <c r="AM176" s="386"/>
      <c r="AN176" s="385"/>
      <c r="AO176" s="387"/>
      <c r="AP176" s="387"/>
      <c r="AQ176" s="52"/>
      <c r="AR176" s="67"/>
    </row>
    <row r="177" ht="12.75" customHeight="1">
      <c r="A177" s="102" t="s">
        <v>1513</v>
      </c>
      <c r="B177" s="45" t="s">
        <v>1188</v>
      </c>
      <c r="C177" s="45" t="s">
        <v>114</v>
      </c>
      <c r="D177" s="103">
        <v>2004.0</v>
      </c>
      <c r="E177" s="103"/>
      <c r="F177" s="104" t="s">
        <v>329</v>
      </c>
      <c r="G177" s="45" t="s">
        <v>1514</v>
      </c>
      <c r="H177" s="45" t="s">
        <v>177</v>
      </c>
      <c r="I177" s="45" t="s">
        <v>51</v>
      </c>
      <c r="J177" s="45">
        <v>30092.0</v>
      </c>
      <c r="K177" s="45" t="s">
        <v>1515</v>
      </c>
      <c r="L177" s="109"/>
      <c r="M177" s="93" t="s">
        <v>1516</v>
      </c>
      <c r="N177" s="106">
        <v>30.0</v>
      </c>
      <c r="O177" s="45" t="s">
        <v>60</v>
      </c>
      <c r="P177" s="45"/>
      <c r="Q177" s="109"/>
      <c r="R177" s="163"/>
      <c r="S177" s="49" t="s">
        <v>197</v>
      </c>
      <c r="T177" s="107">
        <v>16.0</v>
      </c>
      <c r="U177" s="107" t="s">
        <v>162</v>
      </c>
      <c r="V177" s="107">
        <v>2001.0</v>
      </c>
      <c r="W177" s="49" t="s">
        <v>879</v>
      </c>
      <c r="X177" s="51" t="s">
        <v>417</v>
      </c>
      <c r="Y177" s="165">
        <v>1.0</v>
      </c>
      <c r="Z177" s="165" t="s">
        <v>141</v>
      </c>
      <c r="AA177" s="165">
        <v>1998.0</v>
      </c>
      <c r="AB177" s="51"/>
      <c r="AC177" s="49" t="s">
        <v>734</v>
      </c>
      <c r="AD177" s="107">
        <v>19.0</v>
      </c>
      <c r="AE177" s="107" t="s">
        <v>66</v>
      </c>
      <c r="AF177" s="107">
        <v>1995.0</v>
      </c>
      <c r="AG177" s="49"/>
      <c r="AH177" s="51"/>
      <c r="AI177" s="51"/>
      <c r="AJ177" s="51"/>
      <c r="AK177" s="51"/>
      <c r="AL177" s="51"/>
      <c r="AM177" s="45" t="s">
        <v>1517</v>
      </c>
      <c r="AN177" s="388"/>
      <c r="AO177" s="308"/>
      <c r="AP177" s="308"/>
      <c r="AQ177" s="175"/>
      <c r="AR177" s="175"/>
    </row>
    <row r="178">
      <c r="A178" s="389" t="s">
        <v>1518</v>
      </c>
      <c r="B178" s="95" t="s">
        <v>1519</v>
      </c>
      <c r="C178" s="390" t="s">
        <v>45</v>
      </c>
      <c r="D178" s="391">
        <v>2012.0</v>
      </c>
      <c r="E178" s="392">
        <v>41136.0</v>
      </c>
      <c r="F178" s="393" t="s">
        <v>63</v>
      </c>
      <c r="G178" s="95" t="s">
        <v>1520</v>
      </c>
      <c r="H178" s="95" t="s">
        <v>177</v>
      </c>
      <c r="I178" s="95" t="s">
        <v>51</v>
      </c>
      <c r="J178" s="95">
        <v>30092.0</v>
      </c>
      <c r="K178" s="95" t="s">
        <v>1521</v>
      </c>
      <c r="L178" s="391" t="s">
        <v>1522</v>
      </c>
      <c r="M178" s="394" t="str">
        <f>HYPERLINK("mailto:svet4u@live.com","svet4u@live.com")</f>
        <v>svet4u@live.com</v>
      </c>
      <c r="N178" s="395"/>
      <c r="O178" s="390"/>
      <c r="P178" s="95"/>
      <c r="Q178" s="95" t="s">
        <v>289</v>
      </c>
      <c r="R178" s="396" t="s">
        <v>1523</v>
      </c>
      <c r="S178" s="397">
        <v>27.0</v>
      </c>
      <c r="T178" s="398" t="s">
        <v>114</v>
      </c>
      <c r="U178" s="397">
        <v>2009.0</v>
      </c>
      <c r="V178" s="396"/>
      <c r="W178" s="355"/>
      <c r="X178" s="355"/>
      <c r="Y178" s="355"/>
      <c r="Z178" s="355"/>
      <c r="AA178" s="355"/>
      <c r="AB178" s="396"/>
      <c r="AC178" s="177"/>
      <c r="AD178" s="396"/>
      <c r="AE178" s="396"/>
      <c r="AF178" s="396"/>
      <c r="AG178" s="396"/>
      <c r="AH178" s="355"/>
      <c r="AI178" s="355"/>
      <c r="AJ178" s="355"/>
      <c r="AK178" s="355"/>
      <c r="AL178" s="355"/>
      <c r="AM178" s="396"/>
      <c r="AN178" s="396"/>
      <c r="AO178" s="396"/>
      <c r="AP178" s="396"/>
      <c r="AQ178" s="396"/>
      <c r="AR178" s="175"/>
    </row>
    <row r="179" ht="12.75" customHeight="1">
      <c r="A179" s="399" t="s">
        <v>1524</v>
      </c>
      <c r="B179" s="400" t="s">
        <v>1525</v>
      </c>
      <c r="C179" s="400" t="s">
        <v>164</v>
      </c>
      <c r="D179" s="401">
        <v>2014.0</v>
      </c>
      <c r="E179" s="402">
        <v>42222.0</v>
      </c>
      <c r="F179" s="403">
        <v>1796.0</v>
      </c>
      <c r="G179" s="404"/>
      <c r="H179" s="400" t="s">
        <v>1526</v>
      </c>
      <c r="I179" s="400" t="s">
        <v>177</v>
      </c>
      <c r="J179" s="400" t="s">
        <v>51</v>
      </c>
      <c r="K179" s="405">
        <v>30092.0</v>
      </c>
      <c r="L179" s="406"/>
      <c r="M179" s="407" t="s">
        <v>1527</v>
      </c>
      <c r="N179" s="408" t="str">
        <f>HYPERLINK("mailto:marilynreynolds99@hotmail.com","marilynreynolds99@hotmail.com")</f>
        <v>marilynreynolds99@hotmail.com</v>
      </c>
      <c r="O179" s="409">
        <v>20.0</v>
      </c>
      <c r="P179" s="400" t="s">
        <v>57</v>
      </c>
      <c r="Q179" s="404"/>
      <c r="R179" s="410" t="s">
        <v>1528</v>
      </c>
      <c r="S179" s="411" t="s">
        <v>1529</v>
      </c>
      <c r="T179" s="412">
        <v>2.0</v>
      </c>
      <c r="U179" s="413" t="s">
        <v>103</v>
      </c>
      <c r="V179" s="412">
        <v>2011.0</v>
      </c>
      <c r="W179" s="411" t="s">
        <v>782</v>
      </c>
      <c r="X179" s="414" t="s">
        <v>909</v>
      </c>
      <c r="Y179" s="415">
        <v>7.0</v>
      </c>
      <c r="Z179" s="416" t="s">
        <v>164</v>
      </c>
      <c r="AA179" s="415">
        <v>2014.0</v>
      </c>
      <c r="AB179" s="417"/>
      <c r="AC179" s="418"/>
      <c r="AD179" s="418"/>
      <c r="AE179" s="418"/>
      <c r="AF179" s="418"/>
      <c r="AG179" s="418"/>
      <c r="AH179" s="417"/>
      <c r="AI179" s="417"/>
      <c r="AJ179" s="417"/>
      <c r="AK179" s="417"/>
      <c r="AL179" s="417"/>
      <c r="AM179" s="418"/>
      <c r="AN179" s="418"/>
      <c r="AO179" s="418"/>
      <c r="AP179" s="418"/>
      <c r="AQ179" s="419"/>
      <c r="AR179" s="420"/>
      <c r="AS179" s="421"/>
      <c r="AT179" s="421"/>
    </row>
    <row r="180" ht="15.75" customHeight="1">
      <c r="A180" s="102" t="s">
        <v>1530</v>
      </c>
      <c r="B180" s="45" t="s">
        <v>1531</v>
      </c>
      <c r="C180" s="45" t="s">
        <v>66</v>
      </c>
      <c r="D180" s="103">
        <v>2003.0</v>
      </c>
      <c r="E180" s="103">
        <v>2009.0</v>
      </c>
      <c r="F180" s="104" t="s">
        <v>63</v>
      </c>
      <c r="G180" s="45" t="s">
        <v>1532</v>
      </c>
      <c r="H180" s="45" t="s">
        <v>177</v>
      </c>
      <c r="I180" s="45" t="s">
        <v>51</v>
      </c>
      <c r="J180" s="45">
        <v>30092.0</v>
      </c>
      <c r="K180" s="45" t="s">
        <v>1533</v>
      </c>
      <c r="L180" s="103"/>
      <c r="M180" s="93" t="s">
        <v>1534</v>
      </c>
      <c r="N180" s="106">
        <v>24.0</v>
      </c>
      <c r="O180" s="45" t="s">
        <v>162</v>
      </c>
      <c r="P180" s="45"/>
      <c r="Q180" s="45"/>
      <c r="R180" s="104"/>
      <c r="S180" s="49" t="s">
        <v>851</v>
      </c>
      <c r="T180" s="107">
        <v>24.0</v>
      </c>
      <c r="U180" s="107" t="s">
        <v>89</v>
      </c>
      <c r="V180" s="107">
        <v>2001.0</v>
      </c>
      <c r="W180" s="49"/>
      <c r="X180" s="51" t="s">
        <v>1535</v>
      </c>
      <c r="Y180" s="165">
        <v>26.0</v>
      </c>
      <c r="Z180" s="165" t="s">
        <v>66</v>
      </c>
      <c r="AA180" s="165">
        <v>2004.0</v>
      </c>
      <c r="AB180" s="51" t="s">
        <v>520</v>
      </c>
      <c r="AC180" s="49"/>
      <c r="AD180" s="49"/>
      <c r="AE180" s="49"/>
      <c r="AF180" s="49"/>
      <c r="AG180" s="49"/>
      <c r="AH180" s="51"/>
      <c r="AI180" s="51"/>
      <c r="AJ180" s="51"/>
      <c r="AK180" s="51"/>
      <c r="AL180" s="51"/>
      <c r="AM180" s="45"/>
      <c r="AN180" s="45"/>
      <c r="AO180" s="45"/>
      <c r="AP180" s="45"/>
      <c r="AQ180" s="166"/>
      <c r="AR180" s="52"/>
    </row>
    <row r="181">
      <c r="A181" s="34" t="s">
        <v>382</v>
      </c>
      <c r="B181" s="35" t="s">
        <v>249</v>
      </c>
      <c r="C181" s="35" t="s">
        <v>114</v>
      </c>
      <c r="D181" s="36">
        <v>2017.0</v>
      </c>
      <c r="E181" s="37">
        <v>42767.0</v>
      </c>
      <c r="F181" s="37"/>
      <c r="G181" s="89"/>
      <c r="H181" s="39" t="s">
        <v>628</v>
      </c>
      <c r="I181" s="35" t="s">
        <v>1536</v>
      </c>
      <c r="J181" s="35" t="s">
        <v>1537</v>
      </c>
      <c r="K181" s="35" t="s">
        <v>51</v>
      </c>
      <c r="L181" s="35">
        <v>30092.0</v>
      </c>
      <c r="M181" s="77"/>
      <c r="N181" s="41" t="s">
        <v>1538</v>
      </c>
      <c r="O181" s="83" t="s">
        <v>1539</v>
      </c>
      <c r="P181" s="106"/>
      <c r="Q181" s="45"/>
      <c r="R181" s="45"/>
      <c r="S181" s="46" t="s">
        <v>1540</v>
      </c>
      <c r="T181" s="47" t="s">
        <v>734</v>
      </c>
      <c r="U181" s="48">
        <v>4.0</v>
      </c>
      <c r="V181" s="48" t="s">
        <v>164</v>
      </c>
      <c r="W181" s="48">
        <v>2015.0</v>
      </c>
      <c r="X181" s="49"/>
      <c r="Y181" s="51"/>
      <c r="Z181" s="51"/>
      <c r="AA181" s="51"/>
      <c r="AB181" s="51"/>
      <c r="AC181" s="51"/>
      <c r="AD181" s="49"/>
      <c r="AE181" s="49"/>
      <c r="AF181" s="49"/>
      <c r="AG181" s="49"/>
      <c r="AH181" s="49"/>
      <c r="AI181" s="51"/>
      <c r="AJ181" s="51"/>
      <c r="AK181" s="51"/>
      <c r="AL181" s="51"/>
      <c r="AM181" s="51"/>
      <c r="AN181" s="49"/>
      <c r="AO181" s="49"/>
      <c r="AP181" s="49"/>
      <c r="AQ181" s="49"/>
      <c r="AR181" s="221"/>
      <c r="AS181" s="52"/>
      <c r="AT181" s="53"/>
    </row>
    <row r="182" ht="15.75" customHeight="1">
      <c r="A182" s="123" t="s">
        <v>1541</v>
      </c>
      <c r="B182" s="88" t="s">
        <v>227</v>
      </c>
      <c r="C182" s="376" t="s">
        <v>45</v>
      </c>
      <c r="D182" s="377">
        <v>2013.0</v>
      </c>
      <c r="E182" s="378">
        <v>42069.0</v>
      </c>
      <c r="F182" s="422"/>
      <c r="G182" s="203" t="s">
        <v>63</v>
      </c>
      <c r="H182" s="88" t="s">
        <v>1542</v>
      </c>
      <c r="I182" s="88" t="s">
        <v>177</v>
      </c>
      <c r="J182" s="88" t="s">
        <v>51</v>
      </c>
      <c r="K182" s="88">
        <v>30092.0</v>
      </c>
      <c r="L182" s="88"/>
      <c r="M182" s="377" t="s">
        <v>1543</v>
      </c>
      <c r="N182" s="423" t="str">
        <f>HYPERLINK("mailto:jessicakrock@gmail.com","jessicakrock@gmail.com")</f>
        <v>jessicakrock@gmail.com</v>
      </c>
      <c r="O182" s="380">
        <v>30.0</v>
      </c>
      <c r="P182" s="376" t="s">
        <v>164</v>
      </c>
      <c r="Q182" s="88"/>
      <c r="R182" s="88" t="s">
        <v>1544</v>
      </c>
      <c r="S182" s="385" t="s">
        <v>656</v>
      </c>
      <c r="T182" s="383">
        <v>21.0</v>
      </c>
      <c r="U182" s="384" t="s">
        <v>131</v>
      </c>
      <c r="V182" s="383">
        <v>2013.0</v>
      </c>
      <c r="W182" s="385" t="s">
        <v>901</v>
      </c>
      <c r="X182" s="236"/>
      <c r="Y182" s="236"/>
      <c r="Z182" s="236"/>
      <c r="AA182" s="236"/>
      <c r="AB182" s="424"/>
      <c r="AC182" s="385"/>
      <c r="AD182" s="385"/>
      <c r="AE182" s="385"/>
      <c r="AF182" s="385"/>
      <c r="AG182" s="385"/>
      <c r="AH182" s="425"/>
      <c r="AI182" s="236"/>
      <c r="AJ182" s="236"/>
      <c r="AK182" s="236"/>
      <c r="AL182" s="236"/>
      <c r="AM182" s="49"/>
      <c r="AN182" s="49"/>
      <c r="AO182" s="49"/>
      <c r="AP182" s="49"/>
      <c r="AQ182" s="49"/>
      <c r="AR182" s="52"/>
      <c r="AS182" s="67"/>
      <c r="AT182" s="67"/>
    </row>
    <row r="183">
      <c r="A183" s="102" t="s">
        <v>1545</v>
      </c>
      <c r="B183" s="45" t="s">
        <v>1546</v>
      </c>
      <c r="C183" s="45" t="s">
        <v>164</v>
      </c>
      <c r="D183" s="103">
        <v>2007.0</v>
      </c>
      <c r="E183" s="185">
        <v>39762.0</v>
      </c>
      <c r="F183" s="104" t="s">
        <v>63</v>
      </c>
      <c r="G183" s="45" t="s">
        <v>1547</v>
      </c>
      <c r="H183" s="45" t="s">
        <v>177</v>
      </c>
      <c r="I183" s="45" t="s">
        <v>51</v>
      </c>
      <c r="J183" s="45">
        <v>30092.0</v>
      </c>
      <c r="K183" s="45" t="s">
        <v>1548</v>
      </c>
      <c r="L183" s="103"/>
      <c r="M183" s="93" t="str">
        <f>HYPERLINK("mailto:mrogowski@bellsouth.net","mrogowski@bellsouth.net")</f>
        <v>mrogowski@bellsouth.net</v>
      </c>
      <c r="N183" s="106">
        <v>29.0</v>
      </c>
      <c r="O183" s="45" t="s">
        <v>54</v>
      </c>
      <c r="P183" s="45"/>
      <c r="Q183" s="45"/>
      <c r="R183" s="104"/>
      <c r="S183" s="49" t="s">
        <v>1308</v>
      </c>
      <c r="T183" s="107">
        <v>18.0</v>
      </c>
      <c r="U183" s="107" t="s">
        <v>60</v>
      </c>
      <c r="V183" s="107">
        <v>2005.0</v>
      </c>
      <c r="W183" s="49"/>
      <c r="X183" s="51" t="s">
        <v>1549</v>
      </c>
      <c r="Y183" s="51">
        <v>17.0</v>
      </c>
      <c r="Z183" s="51" t="s">
        <v>164</v>
      </c>
      <c r="AA183" s="51">
        <v>2007.0</v>
      </c>
      <c r="AB183" s="51"/>
      <c r="AC183" s="49"/>
      <c r="AD183" s="49"/>
      <c r="AE183" s="49"/>
      <c r="AF183" s="49"/>
      <c r="AG183" s="49"/>
      <c r="AH183" s="51"/>
      <c r="AI183" s="51"/>
      <c r="AJ183" s="51"/>
      <c r="AK183" s="51"/>
      <c r="AL183" s="51"/>
      <c r="AM183" s="45"/>
      <c r="AN183" s="109"/>
      <c r="AO183" s="109"/>
      <c r="AP183" s="109"/>
      <c r="AQ183" s="109"/>
      <c r="AR183" s="194"/>
      <c r="AS183" s="195"/>
    </row>
    <row r="184" ht="12.75" customHeight="1">
      <c r="A184" s="102" t="s">
        <v>1550</v>
      </c>
      <c r="B184" s="45" t="s">
        <v>1551</v>
      </c>
      <c r="C184" s="45" t="s">
        <v>60</v>
      </c>
      <c r="D184" s="103">
        <v>2008.0</v>
      </c>
      <c r="E184" s="185">
        <v>39921.0</v>
      </c>
      <c r="F184" s="104" t="s">
        <v>86</v>
      </c>
      <c r="G184" s="45" t="s">
        <v>1552</v>
      </c>
      <c r="H184" s="45" t="s">
        <v>177</v>
      </c>
      <c r="I184" s="45" t="s">
        <v>51</v>
      </c>
      <c r="J184" s="45">
        <v>30092.0</v>
      </c>
      <c r="K184" s="45" t="s">
        <v>1553</v>
      </c>
      <c r="L184" s="103"/>
      <c r="M184" s="93" t="str">
        <f>HYPERLINK("mailto:wgwooden731@aol.com","wgwooden731@aol.com")</f>
        <v>wgwooden731@aol.com</v>
      </c>
      <c r="N184" s="106">
        <v>31.0</v>
      </c>
      <c r="O184" s="45" t="s">
        <v>164</v>
      </c>
      <c r="P184" s="45"/>
      <c r="Q184" s="45"/>
      <c r="R184" s="301"/>
      <c r="S184" s="198" t="s">
        <v>333</v>
      </c>
      <c r="T184" s="107">
        <v>9.0</v>
      </c>
      <c r="U184" s="107" t="s">
        <v>114</v>
      </c>
      <c r="V184" s="107">
        <v>2007.0</v>
      </c>
      <c r="W184" s="49"/>
      <c r="X184" s="51"/>
      <c r="Y184" s="51"/>
      <c r="Z184" s="51"/>
      <c r="AA184" s="51"/>
      <c r="AB184" s="51"/>
      <c r="AC184" s="49"/>
      <c r="AD184" s="49"/>
      <c r="AE184" s="49"/>
      <c r="AF184" s="49"/>
      <c r="AG184" s="49"/>
      <c r="AH184" s="51"/>
      <c r="AI184" s="51"/>
      <c r="AJ184" s="51"/>
      <c r="AK184" s="51"/>
      <c r="AL184" s="51"/>
      <c r="AM184" s="45" t="s">
        <v>1554</v>
      </c>
      <c r="AN184" s="253"/>
      <c r="AO184" s="254"/>
      <c r="AP184" s="254"/>
      <c r="AQ184" s="151"/>
      <c r="AR184" s="151"/>
    </row>
    <row r="185" ht="12.75" customHeight="1">
      <c r="A185" s="102" t="s">
        <v>1555</v>
      </c>
      <c r="B185" s="45" t="s">
        <v>885</v>
      </c>
      <c r="C185" s="45" t="s">
        <v>89</v>
      </c>
      <c r="D185" s="103">
        <v>2007.0</v>
      </c>
      <c r="E185" s="103"/>
      <c r="F185" s="104" t="s">
        <v>366</v>
      </c>
      <c r="G185" s="45" t="s">
        <v>1556</v>
      </c>
      <c r="H185" s="45" t="s">
        <v>177</v>
      </c>
      <c r="I185" s="45" t="s">
        <v>51</v>
      </c>
      <c r="J185" s="45">
        <v>30092.0</v>
      </c>
      <c r="K185" s="45" t="s">
        <v>1557</v>
      </c>
      <c r="L185" s="103"/>
      <c r="M185" s="93" t="str">
        <f>HYPERLINK("mailto:ashingram@comcast.net","ashingram@comcast.net")</f>
        <v>ashingram@comcast.net</v>
      </c>
      <c r="N185" s="106">
        <v>24.0</v>
      </c>
      <c r="O185" s="45" t="s">
        <v>162</v>
      </c>
      <c r="P185" s="45"/>
      <c r="Q185" s="45"/>
      <c r="R185" s="104"/>
      <c r="S185" s="49" t="s">
        <v>382</v>
      </c>
      <c r="T185" s="107">
        <v>21.0</v>
      </c>
      <c r="U185" s="107" t="s">
        <v>60</v>
      </c>
      <c r="V185" s="107">
        <v>2004.0</v>
      </c>
      <c r="W185" s="49" t="s">
        <v>1400</v>
      </c>
      <c r="X185" s="51"/>
      <c r="Y185" s="51"/>
      <c r="Z185" s="51"/>
      <c r="AA185" s="180"/>
      <c r="AB185" s="51"/>
      <c r="AC185" s="49"/>
      <c r="AD185" s="49"/>
      <c r="AE185" s="49"/>
      <c r="AF185" s="49"/>
      <c r="AG185" s="49"/>
      <c r="AH185" s="181"/>
      <c r="AI185" s="51"/>
      <c r="AJ185" s="51"/>
      <c r="AK185" s="51"/>
      <c r="AL185" s="51"/>
      <c r="AM185" s="45"/>
      <c r="AN185" s="45"/>
      <c r="AO185" s="45"/>
      <c r="AP185" s="45"/>
      <c r="AQ185" s="45"/>
      <c r="AR185" s="67"/>
    </row>
    <row r="186">
      <c r="A186" s="389" t="s">
        <v>1558</v>
      </c>
      <c r="B186" s="95" t="s">
        <v>1559</v>
      </c>
      <c r="C186" s="390" t="s">
        <v>131</v>
      </c>
      <c r="D186" s="391">
        <v>2013.0</v>
      </c>
      <c r="E186" s="392">
        <v>41289.0</v>
      </c>
      <c r="F186" s="426"/>
      <c r="G186" s="393" t="s">
        <v>1560</v>
      </c>
      <c r="H186" s="95" t="s">
        <v>150</v>
      </c>
      <c r="I186" s="95" t="s">
        <v>51</v>
      </c>
      <c r="J186" s="95">
        <v>30096.0</v>
      </c>
      <c r="K186" s="95"/>
      <c r="L186" s="391" t="s">
        <v>1561</v>
      </c>
      <c r="M186" s="394" t="str">
        <f>HYPERLINK("mailto:aannie24@yahoo.com","aannie24@yahoo.com")</f>
        <v>aannie24@yahoo.com</v>
      </c>
      <c r="N186" s="395">
        <v>25.0</v>
      </c>
      <c r="O186" s="390" t="s">
        <v>45</v>
      </c>
      <c r="P186" s="95"/>
      <c r="Q186" s="95" t="s">
        <v>1562</v>
      </c>
      <c r="R186" s="396" t="s">
        <v>1562</v>
      </c>
      <c r="S186" s="397">
        <v>25.0</v>
      </c>
      <c r="T186" s="398" t="s">
        <v>45</v>
      </c>
      <c r="U186" s="397">
        <v>2011.0</v>
      </c>
      <c r="V186" s="396"/>
      <c r="W186" s="45"/>
      <c r="X186" s="51"/>
      <c r="Y186" s="51"/>
      <c r="Z186" s="51"/>
      <c r="AA186" s="51"/>
      <c r="AB186" s="51"/>
      <c r="AC186" s="49"/>
      <c r="AD186" s="49"/>
      <c r="AE186" s="49"/>
      <c r="AF186" s="49"/>
      <c r="AG186" s="49"/>
      <c r="AH186" s="51"/>
      <c r="AI186" s="51"/>
      <c r="AJ186" s="51"/>
      <c r="AK186" s="51"/>
      <c r="AL186" s="51"/>
      <c r="AM186" s="45"/>
      <c r="AN186" s="45"/>
      <c r="AO186" s="45"/>
      <c r="AP186" s="45"/>
      <c r="AQ186" s="45"/>
      <c r="AR186" s="166"/>
      <c r="AS186" s="195"/>
    </row>
    <row r="187" ht="12.75" customHeight="1">
      <c r="A187" s="102" t="s">
        <v>1563</v>
      </c>
      <c r="B187" s="45" t="s">
        <v>119</v>
      </c>
      <c r="C187" s="45" t="s">
        <v>89</v>
      </c>
      <c r="D187" s="103">
        <v>2007.0</v>
      </c>
      <c r="E187" s="103"/>
      <c r="F187" s="104" t="s">
        <v>77</v>
      </c>
      <c r="G187" s="45" t="s">
        <v>1564</v>
      </c>
      <c r="H187" s="45" t="s">
        <v>177</v>
      </c>
      <c r="I187" s="45" t="s">
        <v>51</v>
      </c>
      <c r="J187" s="45">
        <v>30092.0</v>
      </c>
      <c r="K187" s="45" t="s">
        <v>1565</v>
      </c>
      <c r="L187" s="103"/>
      <c r="M187" s="93" t="str">
        <f>HYPERLINK("mailto:lrhrussell@gmail.com","lrhrussell@gmail.com")</f>
        <v>lrhrussell@gmail.com</v>
      </c>
      <c r="N187" s="106">
        <v>16.0</v>
      </c>
      <c r="O187" s="45" t="s">
        <v>162</v>
      </c>
      <c r="P187" s="45"/>
      <c r="Q187" s="45"/>
      <c r="R187" s="104"/>
      <c r="S187" s="49" t="s">
        <v>1566</v>
      </c>
      <c r="T187" s="107">
        <v>16.0</v>
      </c>
      <c r="U187" s="107" t="s">
        <v>45</v>
      </c>
      <c r="V187" s="107">
        <v>2002.0</v>
      </c>
      <c r="W187" s="49"/>
      <c r="X187" s="51" t="s">
        <v>300</v>
      </c>
      <c r="Y187" s="51">
        <v>20.0</v>
      </c>
      <c r="Z187" s="51" t="s">
        <v>66</v>
      </c>
      <c r="AA187" s="51">
        <v>2005.0</v>
      </c>
      <c r="AB187" s="51" t="s">
        <v>1567</v>
      </c>
      <c r="AC187" s="49"/>
      <c r="AD187" s="49"/>
      <c r="AE187" s="49"/>
      <c r="AF187" s="49"/>
      <c r="AG187" s="49"/>
      <c r="AH187" s="51"/>
      <c r="AI187" s="51"/>
      <c r="AJ187" s="51"/>
      <c r="AK187" s="51"/>
      <c r="AL187" s="51"/>
      <c r="AM187" s="201"/>
      <c r="AN187" s="52"/>
      <c r="AO187" s="52"/>
      <c r="AP187" s="52"/>
      <c r="AQ187" s="52"/>
      <c r="AR187" s="52"/>
    </row>
    <row r="188" ht="12.75" customHeight="1">
      <c r="A188" s="102" t="s">
        <v>1568</v>
      </c>
      <c r="B188" s="45" t="s">
        <v>227</v>
      </c>
      <c r="C188" s="45" t="s">
        <v>114</v>
      </c>
      <c r="D188" s="103">
        <v>2005.0</v>
      </c>
      <c r="E188" s="89">
        <v>40952.0</v>
      </c>
      <c r="F188" s="104" t="s">
        <v>1101</v>
      </c>
      <c r="G188" s="45" t="s">
        <v>1569</v>
      </c>
      <c r="H188" s="45" t="s">
        <v>177</v>
      </c>
      <c r="I188" s="45" t="s">
        <v>51</v>
      </c>
      <c r="J188" s="45">
        <v>30092.0</v>
      </c>
      <c r="K188" s="45" t="s">
        <v>1570</v>
      </c>
      <c r="L188" s="103" t="s">
        <v>1571</v>
      </c>
      <c r="M188" s="171" t="s">
        <v>1572</v>
      </c>
      <c r="N188" s="106">
        <v>4.0</v>
      </c>
      <c r="O188" s="45" t="s">
        <v>114</v>
      </c>
      <c r="P188" s="45"/>
      <c r="Q188" s="88" t="s">
        <v>1573</v>
      </c>
      <c r="R188" s="169" t="s">
        <v>441</v>
      </c>
      <c r="S188" s="107">
        <v>13.0</v>
      </c>
      <c r="T188" s="107" t="s">
        <v>141</v>
      </c>
      <c r="U188" s="107">
        <v>2004.0</v>
      </c>
      <c r="V188" s="49"/>
      <c r="W188" s="51" t="s">
        <v>973</v>
      </c>
      <c r="X188" s="51">
        <v>20.0</v>
      </c>
      <c r="Y188" s="51" t="s">
        <v>103</v>
      </c>
      <c r="Z188" s="51">
        <v>2006.0</v>
      </c>
      <c r="AA188" s="260"/>
      <c r="AB188" s="49"/>
      <c r="AC188" s="49"/>
      <c r="AD188" s="49"/>
      <c r="AE188" s="49"/>
      <c r="AF188" s="49"/>
      <c r="AG188" s="51"/>
      <c r="AH188" s="181"/>
      <c r="AI188" s="51"/>
      <c r="AJ188" s="51"/>
      <c r="AK188" s="51"/>
      <c r="AL188" s="49"/>
      <c r="AM188" s="49"/>
      <c r="AN188" s="49"/>
      <c r="AO188" s="49"/>
      <c r="AP188" s="49"/>
      <c r="AQ188" s="45"/>
      <c r="AR188" s="52"/>
    </row>
    <row r="189" ht="12.75" customHeight="1">
      <c r="A189" s="102" t="s">
        <v>1574</v>
      </c>
      <c r="B189" s="45" t="s">
        <v>182</v>
      </c>
      <c r="C189" s="45" t="s">
        <v>114</v>
      </c>
      <c r="D189" s="103">
        <v>2005.0</v>
      </c>
      <c r="E189" s="103"/>
      <c r="F189" s="104"/>
      <c r="G189" s="45" t="s">
        <v>1575</v>
      </c>
      <c r="H189" s="45" t="s">
        <v>177</v>
      </c>
      <c r="I189" s="45" t="s">
        <v>51</v>
      </c>
      <c r="J189" s="45">
        <v>30092.0</v>
      </c>
      <c r="K189" s="45" t="s">
        <v>1576</v>
      </c>
      <c r="L189" s="109"/>
      <c r="M189" s="93" t="s">
        <v>1577</v>
      </c>
      <c r="N189" s="106">
        <v>2.0</v>
      </c>
      <c r="O189" s="45" t="s">
        <v>54</v>
      </c>
      <c r="P189" s="45"/>
      <c r="Q189" s="109"/>
      <c r="R189" s="163"/>
      <c r="S189" s="49" t="s">
        <v>125</v>
      </c>
      <c r="T189" s="107">
        <v>17.0</v>
      </c>
      <c r="U189" s="107" t="s">
        <v>103</v>
      </c>
      <c r="V189" s="107">
        <v>2002.0</v>
      </c>
      <c r="W189" s="49" t="s">
        <v>782</v>
      </c>
      <c r="X189" s="51" t="s">
        <v>1578</v>
      </c>
      <c r="Y189" s="165">
        <v>15.0</v>
      </c>
      <c r="Z189" s="165" t="s">
        <v>57</v>
      </c>
      <c r="AA189" s="165">
        <v>2004.0</v>
      </c>
      <c r="AB189" s="260"/>
      <c r="AC189" s="49"/>
      <c r="AD189" s="49"/>
      <c r="AE189" s="49"/>
      <c r="AF189" s="49"/>
      <c r="AG189" s="49"/>
      <c r="AH189" s="181"/>
      <c r="AI189" s="51"/>
      <c r="AJ189" s="51"/>
      <c r="AK189" s="51"/>
      <c r="AL189" s="51"/>
      <c r="AM189" s="109"/>
      <c r="AN189" s="109"/>
      <c r="AO189" s="109"/>
      <c r="AP189" s="109"/>
      <c r="AQ189" s="109"/>
      <c r="AR189" s="175"/>
    </row>
    <row r="190" ht="12.75" customHeight="1">
      <c r="A190" s="102" t="s">
        <v>1579</v>
      </c>
      <c r="B190" s="45" t="s">
        <v>44</v>
      </c>
      <c r="C190" s="45" t="s">
        <v>131</v>
      </c>
      <c r="D190" s="103">
        <v>2017.0</v>
      </c>
      <c r="E190" s="89">
        <v>42747.0</v>
      </c>
      <c r="F190" s="89"/>
      <c r="G190" s="137" t="s">
        <v>47</v>
      </c>
      <c r="H190" s="104"/>
      <c r="I190" s="45" t="s">
        <v>1580</v>
      </c>
      <c r="J190" s="45" t="s">
        <v>1581</v>
      </c>
      <c r="K190" s="45" t="s">
        <v>51</v>
      </c>
      <c r="L190" s="45">
        <v>30096.0</v>
      </c>
      <c r="M190" s="77"/>
      <c r="N190" s="77"/>
      <c r="O190" s="105" t="str">
        <f>HYPERLINK("mailto:mm2467@comcast.net","mm2467@comcast.net")</f>
        <v>mm2467@comcast.net</v>
      </c>
      <c r="P190" s="106"/>
      <c r="Q190" s="45"/>
      <c r="R190" s="45"/>
      <c r="S190" s="88"/>
      <c r="T190" s="49"/>
      <c r="U190" s="107"/>
      <c r="V190" s="107"/>
      <c r="W190" s="107"/>
      <c r="X190" s="49"/>
      <c r="Y190" s="51"/>
      <c r="Z190" s="51"/>
      <c r="AA190" s="51"/>
      <c r="AB190" s="51"/>
      <c r="AC190" s="51"/>
      <c r="AD190" s="49"/>
      <c r="AE190" s="49"/>
      <c r="AF190" s="49"/>
      <c r="AG190" s="49"/>
      <c r="AH190" s="49"/>
      <c r="AI190" s="51"/>
      <c r="AJ190" s="51"/>
      <c r="AK190" s="51"/>
      <c r="AL190" s="51"/>
      <c r="AM190" s="427"/>
      <c r="AN190" s="159"/>
      <c r="AO190" s="159"/>
      <c r="AP190" s="159"/>
      <c r="AQ190" s="222"/>
      <c r="AR190" s="222"/>
      <c r="AS190" s="67"/>
      <c r="AT190" s="53"/>
    </row>
    <row r="191">
      <c r="A191" s="90" t="s">
        <v>1582</v>
      </c>
      <c r="B191" s="25" t="s">
        <v>973</v>
      </c>
      <c r="C191" s="25" t="s">
        <v>162</v>
      </c>
      <c r="D191" s="91">
        <v>2007.0</v>
      </c>
      <c r="E191" s="176">
        <v>41444.0</v>
      </c>
      <c r="F191" s="92" t="s">
        <v>1026</v>
      </c>
      <c r="G191" s="25" t="s">
        <v>1583</v>
      </c>
      <c r="H191" s="25" t="s">
        <v>456</v>
      </c>
      <c r="I191" s="25" t="s">
        <v>51</v>
      </c>
      <c r="J191" s="25">
        <v>30092.0</v>
      </c>
      <c r="K191" s="25" t="s">
        <v>1584</v>
      </c>
      <c r="L191" s="91" t="s">
        <v>1585</v>
      </c>
      <c r="M191" s="93" t="str">
        <f>HYPERLINK("mailto:emilykoon@hotmail.com","emilykoon@hotmail.com")</f>
        <v>emilykoon@hotmail.com</v>
      </c>
      <c r="N191" s="94">
        <v>18.0</v>
      </c>
      <c r="O191" s="25" t="s">
        <v>45</v>
      </c>
      <c r="P191" s="25" t="s">
        <v>518</v>
      </c>
      <c r="Q191" s="95" t="s">
        <v>413</v>
      </c>
      <c r="R191" s="27" t="s">
        <v>44</v>
      </c>
      <c r="S191" s="96">
        <v>25.0</v>
      </c>
      <c r="T191" s="96" t="s">
        <v>114</v>
      </c>
      <c r="U191" s="96">
        <v>2006.0</v>
      </c>
      <c r="V191" s="27"/>
      <c r="W191" s="29" t="s">
        <v>1586</v>
      </c>
      <c r="X191" s="29">
        <v>26.0</v>
      </c>
      <c r="Y191" s="29" t="s">
        <v>54</v>
      </c>
      <c r="Z191" s="29">
        <v>2010.0</v>
      </c>
      <c r="AA191" s="29" t="s">
        <v>1587</v>
      </c>
      <c r="AB191" s="177"/>
      <c r="AC191" s="49"/>
      <c r="AD191" s="49"/>
      <c r="AE191" s="49"/>
      <c r="AF191" s="49"/>
      <c r="AG191" s="49"/>
      <c r="AH191" s="51"/>
      <c r="AI191" s="51"/>
      <c r="AJ191" s="51"/>
      <c r="AK191" s="51"/>
      <c r="AL191" s="51"/>
      <c r="AM191" s="109"/>
      <c r="AN191" s="109"/>
      <c r="AO191" s="109"/>
      <c r="AP191" s="109"/>
      <c r="AQ191" s="109"/>
      <c r="AR191" s="194"/>
      <c r="AS191" s="195"/>
    </row>
    <row r="192" ht="12.75" customHeight="1">
      <c r="A192" s="102" t="s">
        <v>1588</v>
      </c>
      <c r="B192" s="45" t="s">
        <v>293</v>
      </c>
      <c r="C192" s="45" t="s">
        <v>60</v>
      </c>
      <c r="D192" s="103">
        <v>2014.0</v>
      </c>
      <c r="E192" s="89"/>
      <c r="F192" s="137">
        <v>1316.0</v>
      </c>
      <c r="G192" s="104" t="s">
        <v>137</v>
      </c>
      <c r="H192" s="45" t="s">
        <v>1589</v>
      </c>
      <c r="I192" s="45" t="s">
        <v>177</v>
      </c>
      <c r="J192" s="45" t="s">
        <v>51</v>
      </c>
      <c r="K192" s="45">
        <v>30092.0</v>
      </c>
      <c r="L192" s="45"/>
      <c r="M192" s="103" t="s">
        <v>1590</v>
      </c>
      <c r="N192" s="105" t="str">
        <f>HYPERLINK("mailto:ajedwards03@gmail.com","ajedwards03@gmail.com")</f>
        <v>ajedwards03@gmail.com</v>
      </c>
      <c r="O192" s="106">
        <v>3.0</v>
      </c>
      <c r="P192" s="45" t="s">
        <v>66</v>
      </c>
      <c r="Q192" s="45"/>
      <c r="R192" s="88" t="s">
        <v>237</v>
      </c>
      <c r="S192" s="49" t="s">
        <v>1591</v>
      </c>
      <c r="T192" s="107">
        <v>19.0</v>
      </c>
      <c r="U192" s="107" t="s">
        <v>66</v>
      </c>
      <c r="V192" s="107">
        <v>2013.0</v>
      </c>
      <c r="W192" s="49" t="s">
        <v>901</v>
      </c>
      <c r="X192" s="51"/>
      <c r="Y192" s="51"/>
      <c r="Z192" s="51"/>
      <c r="AA192" s="51"/>
      <c r="AB192" s="51"/>
      <c r="AC192" s="49"/>
      <c r="AD192" s="49"/>
      <c r="AE192" s="49"/>
      <c r="AF192" s="49"/>
      <c r="AG192" s="49"/>
      <c r="AH192" s="51"/>
      <c r="AI192" s="51"/>
      <c r="AJ192" s="51"/>
      <c r="AK192" s="51"/>
      <c r="AL192" s="51"/>
      <c r="AM192" s="49"/>
      <c r="AN192" s="49"/>
      <c r="AO192" s="49"/>
      <c r="AP192" s="49"/>
      <c r="AQ192" s="221"/>
      <c r="AR192" s="52"/>
      <c r="AS192" s="67"/>
      <c r="AT192" s="67"/>
    </row>
    <row r="193" ht="12.75" customHeight="1">
      <c r="A193" s="90" t="s">
        <v>1588</v>
      </c>
      <c r="B193" s="25" t="s">
        <v>548</v>
      </c>
      <c r="C193" s="25" t="s">
        <v>89</v>
      </c>
      <c r="D193" s="91">
        <v>2013.0</v>
      </c>
      <c r="E193" s="207">
        <v>41330.0</v>
      </c>
      <c r="F193" s="92" t="s">
        <v>77</v>
      </c>
      <c r="G193" s="25" t="s">
        <v>1592</v>
      </c>
      <c r="H193" s="25" t="s">
        <v>177</v>
      </c>
      <c r="I193" s="25" t="s">
        <v>51</v>
      </c>
      <c r="J193" s="25">
        <v>30092.0</v>
      </c>
      <c r="K193" s="25" t="s">
        <v>1593</v>
      </c>
      <c r="L193" s="91" t="s">
        <v>1594</v>
      </c>
      <c r="M193" s="93" t="s">
        <v>1595</v>
      </c>
      <c r="N193" s="94">
        <v>15.0</v>
      </c>
      <c r="O193" s="25" t="s">
        <v>114</v>
      </c>
      <c r="P193" s="25"/>
      <c r="Q193" s="25" t="s">
        <v>341</v>
      </c>
      <c r="R193" s="333" t="s">
        <v>1596</v>
      </c>
      <c r="S193" s="27">
        <v>9.0</v>
      </c>
      <c r="T193" s="96" t="s">
        <v>60</v>
      </c>
      <c r="U193" s="96">
        <v>2002.0</v>
      </c>
      <c r="V193" s="96"/>
      <c r="W193" s="29" t="s">
        <v>1597</v>
      </c>
      <c r="X193" s="29">
        <v>25.0</v>
      </c>
      <c r="Y193" s="101" t="s">
        <v>54</v>
      </c>
      <c r="Z193" s="101">
        <v>2011.0</v>
      </c>
      <c r="AA193" s="177"/>
      <c r="AB193" s="101"/>
      <c r="AC193" s="27"/>
      <c r="AD193" s="27"/>
      <c r="AE193" s="27"/>
      <c r="AF193" s="27"/>
      <c r="AG193" s="27"/>
      <c r="AH193" s="29"/>
      <c r="AI193" s="29"/>
      <c r="AJ193" s="29"/>
      <c r="AK193" s="29"/>
      <c r="AL193" s="29"/>
      <c r="AM193" s="428"/>
      <c r="AN193" s="429"/>
      <c r="AO193" s="429"/>
      <c r="AP193" s="429"/>
      <c r="AQ193" s="311"/>
      <c r="AR193" s="175"/>
    </row>
    <row r="194">
      <c r="A194" s="293" t="s">
        <v>1588</v>
      </c>
      <c r="B194" s="67" t="s">
        <v>1083</v>
      </c>
      <c r="C194" s="67" t="s">
        <v>162</v>
      </c>
      <c r="D194" s="294">
        <v>2007.0</v>
      </c>
      <c r="E194" s="294"/>
      <c r="F194" s="118" t="s">
        <v>1598</v>
      </c>
      <c r="G194" s="67" t="s">
        <v>1599</v>
      </c>
      <c r="H194" s="67" t="s">
        <v>177</v>
      </c>
      <c r="I194" s="67" t="s">
        <v>51</v>
      </c>
      <c r="J194" s="67">
        <v>30092.0</v>
      </c>
      <c r="K194" s="67" t="s">
        <v>1600</v>
      </c>
      <c r="L194" s="294"/>
      <c r="M194" s="351" t="str">
        <f>HYPERLINK("mailto:haleybsmith@yahoo.com","haleybsmith@yahoo.com")</f>
        <v>haleybsmith@yahoo.com</v>
      </c>
      <c r="N194" s="297">
        <v>2.0</v>
      </c>
      <c r="O194" s="67" t="s">
        <v>54</v>
      </c>
      <c r="P194" s="67"/>
      <c r="Q194" s="67"/>
      <c r="R194" s="118"/>
      <c r="S194" s="187" t="s">
        <v>1479</v>
      </c>
      <c r="T194" s="300">
        <v>29.0</v>
      </c>
      <c r="U194" s="300" t="s">
        <v>103</v>
      </c>
      <c r="V194" s="300">
        <v>2005.0</v>
      </c>
      <c r="W194" s="187"/>
      <c r="X194" s="180"/>
      <c r="Y194" s="180"/>
      <c r="Z194" s="180"/>
      <c r="AA194" s="180"/>
      <c r="AB194" s="180"/>
      <c r="AC194" s="187"/>
      <c r="AD194" s="187"/>
      <c r="AE194" s="187"/>
      <c r="AF194" s="187"/>
      <c r="AG194" s="187"/>
      <c r="AH194" s="180"/>
      <c r="AI194" s="180"/>
      <c r="AJ194" s="180"/>
      <c r="AK194" s="180"/>
      <c r="AL194" s="180"/>
      <c r="AM194" s="67"/>
      <c r="AN194" s="67"/>
      <c r="AO194" s="67"/>
      <c r="AP194" s="67"/>
      <c r="AQ194" s="67"/>
      <c r="AR194" s="67"/>
    </row>
    <row r="195">
      <c r="A195" s="90" t="s">
        <v>1601</v>
      </c>
      <c r="B195" s="25" t="s">
        <v>182</v>
      </c>
      <c r="C195" s="25" t="s">
        <v>164</v>
      </c>
      <c r="D195" s="91">
        <v>2014.0</v>
      </c>
      <c r="E195" s="231">
        <v>42449.0</v>
      </c>
      <c r="F195" s="113">
        <v>1803.0</v>
      </c>
      <c r="G195" s="92" t="s">
        <v>63</v>
      </c>
      <c r="H195" s="25" t="s">
        <v>1602</v>
      </c>
      <c r="I195" s="25" t="s">
        <v>177</v>
      </c>
      <c r="J195" s="25" t="s">
        <v>51</v>
      </c>
      <c r="K195" s="25">
        <v>30092.0</v>
      </c>
      <c r="L195" s="22" t="s">
        <v>1603</v>
      </c>
      <c r="M195" s="22" t="s">
        <v>1603</v>
      </c>
      <c r="N195" s="93" t="str">
        <f>HYPERLINK("mailto:erinspain@gmail.com","erinspain@gmail.com")</f>
        <v>erinspain@gmail.com</v>
      </c>
      <c r="O195" s="94">
        <v>30.0</v>
      </c>
      <c r="P195" s="25" t="s">
        <v>45</v>
      </c>
      <c r="Q195" s="25"/>
      <c r="R195" s="95" t="s">
        <v>947</v>
      </c>
      <c r="S195" s="27" t="s">
        <v>1604</v>
      </c>
      <c r="T195" s="96">
        <v>3.0</v>
      </c>
      <c r="U195" s="96" t="s">
        <v>141</v>
      </c>
      <c r="V195" s="96">
        <v>2008.0</v>
      </c>
      <c r="W195" s="27"/>
      <c r="X195" s="29" t="s">
        <v>1605</v>
      </c>
      <c r="Y195" s="29">
        <v>23.0</v>
      </c>
      <c r="Z195" s="29" t="s">
        <v>164</v>
      </c>
      <c r="AA195" s="29">
        <v>2010.0</v>
      </c>
      <c r="AB195" s="29"/>
      <c r="AC195" s="27" t="s">
        <v>1317</v>
      </c>
      <c r="AD195" s="27">
        <v>25.0</v>
      </c>
      <c r="AE195" s="27" t="s">
        <v>60</v>
      </c>
      <c r="AF195" s="27">
        <v>2014.0</v>
      </c>
      <c r="AG195" s="27"/>
      <c r="AH195" s="29"/>
      <c r="AI195" s="29"/>
      <c r="AJ195" s="29"/>
      <c r="AK195" s="29"/>
      <c r="AL195" s="29"/>
      <c r="AM195" s="27"/>
      <c r="AN195" s="27"/>
      <c r="AO195" s="27"/>
      <c r="AP195" s="27"/>
      <c r="AQ195" s="31"/>
      <c r="AR195" s="52"/>
      <c r="AS195" s="53"/>
      <c r="AT195" s="53"/>
    </row>
    <row r="196" ht="12.75" customHeight="1">
      <c r="A196" s="102" t="s">
        <v>1606</v>
      </c>
      <c r="B196" s="45" t="s">
        <v>62</v>
      </c>
      <c r="C196" s="45" t="s">
        <v>89</v>
      </c>
      <c r="D196" s="103">
        <v>2008.0</v>
      </c>
      <c r="E196" s="89">
        <v>41055.0</v>
      </c>
      <c r="F196" s="104" t="s">
        <v>1607</v>
      </c>
      <c r="G196" s="45" t="s">
        <v>1608</v>
      </c>
      <c r="H196" s="45" t="s">
        <v>150</v>
      </c>
      <c r="I196" s="45" t="s">
        <v>51</v>
      </c>
      <c r="J196" s="45">
        <v>30097.0</v>
      </c>
      <c r="K196" s="45" t="s">
        <v>1609</v>
      </c>
      <c r="L196" s="103" t="s">
        <v>1610</v>
      </c>
      <c r="M196" s="171" t="str">
        <f>HYPERLINK("mailto:msparra@comcast.net","msparra@comcast.net")</f>
        <v>msparra@comcast.net</v>
      </c>
      <c r="N196" s="106">
        <v>31.0</v>
      </c>
      <c r="O196" s="45" t="s">
        <v>131</v>
      </c>
      <c r="P196" s="45"/>
      <c r="Q196" s="88" t="s">
        <v>253</v>
      </c>
      <c r="R196" s="169" t="s">
        <v>441</v>
      </c>
      <c r="S196" s="107">
        <v>6.0</v>
      </c>
      <c r="T196" s="107" t="s">
        <v>89</v>
      </c>
      <c r="U196" s="107">
        <v>2007.0</v>
      </c>
      <c r="V196" s="49"/>
      <c r="W196" s="51"/>
      <c r="X196" s="51"/>
      <c r="Y196" s="51"/>
      <c r="Z196" s="51"/>
      <c r="AA196" s="51"/>
      <c r="AB196" s="49"/>
      <c r="AC196" s="49"/>
      <c r="AD196" s="49"/>
      <c r="AE196" s="49"/>
      <c r="AF196" s="49"/>
      <c r="AG196" s="51"/>
      <c r="AH196" s="51"/>
      <c r="AI196" s="51"/>
      <c r="AJ196" s="51"/>
      <c r="AK196" s="51"/>
      <c r="AL196" s="49"/>
      <c r="AM196" s="49"/>
      <c r="AN196" s="49"/>
      <c r="AO196" s="49"/>
      <c r="AP196" s="49"/>
      <c r="AQ196" s="45"/>
      <c r="AR196" s="166"/>
      <c r="AS196" s="195"/>
    </row>
    <row r="197" ht="12.75" customHeight="1">
      <c r="A197" s="102" t="s">
        <v>1611</v>
      </c>
      <c r="B197" s="45" t="s">
        <v>465</v>
      </c>
      <c r="C197" s="45" t="s">
        <v>54</v>
      </c>
      <c r="D197" s="103">
        <v>2012.0</v>
      </c>
      <c r="E197" s="89"/>
      <c r="F197" s="104" t="s">
        <v>63</v>
      </c>
      <c r="G197" s="45" t="s">
        <v>1612</v>
      </c>
      <c r="H197" s="45" t="s">
        <v>177</v>
      </c>
      <c r="I197" s="45" t="s">
        <v>51</v>
      </c>
      <c r="J197" s="45">
        <v>30092.0</v>
      </c>
      <c r="K197" s="45"/>
      <c r="L197" s="103" t="s">
        <v>1613</v>
      </c>
      <c r="M197" s="93" t="str">
        <f>HYPERLINK("mailto:kellysprinkle@gmail.com","kellysprinkle@gmail.com")</f>
        <v>kellysprinkle@gmail.com</v>
      </c>
      <c r="N197" s="106">
        <v>7.0</v>
      </c>
      <c r="O197" s="45" t="s">
        <v>141</v>
      </c>
      <c r="P197" s="45"/>
      <c r="Q197" s="430" t="s">
        <v>1614</v>
      </c>
      <c r="R197" s="169" t="s">
        <v>1441</v>
      </c>
      <c r="S197" s="107">
        <v>28.0</v>
      </c>
      <c r="T197" s="107" t="s">
        <v>103</v>
      </c>
      <c r="U197" s="107">
        <v>2007.0</v>
      </c>
      <c r="V197" s="49"/>
      <c r="W197" s="51" t="s">
        <v>253</v>
      </c>
      <c r="X197" s="51">
        <v>3.0</v>
      </c>
      <c r="Y197" s="51" t="s">
        <v>57</v>
      </c>
      <c r="Z197" s="51">
        <v>2010.0</v>
      </c>
      <c r="AA197" s="51"/>
      <c r="AB197" s="222"/>
      <c r="AC197" s="49"/>
      <c r="AD197" s="49"/>
      <c r="AE197" s="49"/>
      <c r="AF197" s="49"/>
      <c r="AG197" s="51"/>
      <c r="AH197" s="181"/>
      <c r="AI197" s="51"/>
      <c r="AJ197" s="51"/>
      <c r="AK197" s="51"/>
      <c r="AL197" s="49"/>
      <c r="AM197" s="49"/>
      <c r="AN197" s="49"/>
      <c r="AO197" s="49"/>
      <c r="AP197" s="49"/>
      <c r="AQ197" s="45"/>
      <c r="AR197" s="52"/>
    </row>
    <row r="198" ht="12.75" customHeight="1">
      <c r="A198" s="102" t="s">
        <v>1615</v>
      </c>
      <c r="B198" s="45" t="s">
        <v>619</v>
      </c>
      <c r="C198" s="45" t="s">
        <v>57</v>
      </c>
      <c r="D198" s="103">
        <v>2013.0</v>
      </c>
      <c r="E198" s="89">
        <v>41903.0</v>
      </c>
      <c r="F198" s="137">
        <v>2316.0</v>
      </c>
      <c r="G198" s="104" t="s">
        <v>982</v>
      </c>
      <c r="H198" s="45" t="s">
        <v>1616</v>
      </c>
      <c r="I198" s="45" t="s">
        <v>177</v>
      </c>
      <c r="J198" s="45" t="s">
        <v>51</v>
      </c>
      <c r="K198" s="45">
        <v>30092.0</v>
      </c>
      <c r="L198" s="45"/>
      <c r="M198" s="103" t="s">
        <v>1617</v>
      </c>
      <c r="N198" s="93" t="str">
        <f>HYPERLINK("mailto:victoria.r.steere@gmail.com","victoria.r.steere@gmail.com")</f>
        <v>victoria.r.steere@gmail.com</v>
      </c>
      <c r="O198" s="106">
        <v>9.0</v>
      </c>
      <c r="P198" s="45" t="s">
        <v>845</v>
      </c>
      <c r="Q198" s="45"/>
      <c r="R198" s="431" t="s">
        <v>216</v>
      </c>
      <c r="S198" s="432" t="s">
        <v>1618</v>
      </c>
      <c r="T198" s="433">
        <v>28.0</v>
      </c>
      <c r="U198" s="432" t="s">
        <v>131</v>
      </c>
      <c r="V198" s="433">
        <v>2013.0</v>
      </c>
      <c r="W198" s="49" t="s">
        <v>901</v>
      </c>
      <c r="X198" s="434"/>
      <c r="Y198" s="358"/>
      <c r="Z198" s="434"/>
      <c r="AA198" s="358"/>
      <c r="AB198" s="51"/>
      <c r="AC198" s="49"/>
      <c r="AD198" s="49"/>
      <c r="AE198" s="49"/>
      <c r="AF198" s="49"/>
      <c r="AG198" s="49"/>
      <c r="AH198" s="51"/>
      <c r="AI198" s="51"/>
      <c r="AJ198" s="51"/>
      <c r="AK198" s="51"/>
      <c r="AL198" s="51"/>
      <c r="AM198" s="49"/>
      <c r="AN198" s="49"/>
      <c r="AO198" s="49"/>
      <c r="AP198" s="49"/>
      <c r="AQ198" s="49"/>
      <c r="AR198" s="166"/>
      <c r="AS198" s="52"/>
      <c r="AT198" s="67"/>
    </row>
    <row r="199" ht="12.75" customHeight="1">
      <c r="A199" s="90" t="s">
        <v>1619</v>
      </c>
      <c r="B199" s="25" t="s">
        <v>1525</v>
      </c>
      <c r="C199" s="25" t="s">
        <v>141</v>
      </c>
      <c r="D199" s="91">
        <v>2008.0</v>
      </c>
      <c r="E199" s="176">
        <v>41409.0</v>
      </c>
      <c r="F199" s="92" t="s">
        <v>651</v>
      </c>
      <c r="G199" s="25" t="s">
        <v>1620</v>
      </c>
      <c r="H199" s="25" t="s">
        <v>177</v>
      </c>
      <c r="I199" s="25" t="s">
        <v>51</v>
      </c>
      <c r="J199" s="25">
        <v>30092.0</v>
      </c>
      <c r="K199" s="25" t="s">
        <v>1621</v>
      </c>
      <c r="L199" s="91" t="s">
        <v>1622</v>
      </c>
      <c r="M199" s="171" t="str">
        <f>HYPERLINK("mailto:marilyngreason@hotmail.com","marilyngreason@hotmail.com")</f>
        <v>marilyngreason@hotmail.com</v>
      </c>
      <c r="N199" s="94">
        <v>24.0</v>
      </c>
      <c r="O199" s="25" t="s">
        <v>57</v>
      </c>
      <c r="P199" s="25"/>
      <c r="Q199" s="95" t="s">
        <v>864</v>
      </c>
      <c r="R199" s="435" t="s">
        <v>1623</v>
      </c>
      <c r="S199" s="282">
        <v>5.0</v>
      </c>
      <c r="T199" s="96" t="s">
        <v>141</v>
      </c>
      <c r="U199" s="96">
        <v>2007.0</v>
      </c>
      <c r="V199" s="27"/>
      <c r="W199" s="29" t="s">
        <v>1624</v>
      </c>
      <c r="X199" s="29">
        <v>31.0</v>
      </c>
      <c r="Y199" s="29" t="s">
        <v>45</v>
      </c>
      <c r="Z199" s="29">
        <v>2009.0</v>
      </c>
      <c r="AA199" s="29" t="s">
        <v>1587</v>
      </c>
      <c r="AB199" s="45"/>
      <c r="AC199" s="27"/>
      <c r="AD199" s="27"/>
      <c r="AE199" s="27"/>
      <c r="AF199" s="27"/>
      <c r="AG199" s="27"/>
      <c r="AH199" s="29"/>
      <c r="AI199" s="29"/>
      <c r="AJ199" s="29"/>
      <c r="AK199" s="29"/>
      <c r="AL199" s="29"/>
      <c r="AM199" s="27"/>
      <c r="AN199" s="178"/>
      <c r="AO199" s="179"/>
      <c r="AP199" s="179"/>
      <c r="AQ199" s="179"/>
      <c r="AR199" s="67"/>
    </row>
    <row r="200" ht="12.75" customHeight="1">
      <c r="A200" s="102" t="s">
        <v>1625</v>
      </c>
      <c r="B200" s="45" t="s">
        <v>227</v>
      </c>
      <c r="C200" s="45" t="s">
        <v>89</v>
      </c>
      <c r="D200" s="103">
        <v>2008.0</v>
      </c>
      <c r="E200" s="89">
        <v>42066.0</v>
      </c>
      <c r="F200" s="137">
        <v>1658.0</v>
      </c>
      <c r="G200" s="104" t="s">
        <v>1626</v>
      </c>
      <c r="H200" s="45" t="s">
        <v>1627</v>
      </c>
      <c r="I200" s="45" t="s">
        <v>779</v>
      </c>
      <c r="J200" s="45" t="s">
        <v>51</v>
      </c>
      <c r="K200" s="45">
        <v>30022.0</v>
      </c>
      <c r="L200" s="45" t="s">
        <v>1628</v>
      </c>
      <c r="M200" s="103" t="s">
        <v>1629</v>
      </c>
      <c r="N200" s="171" t="str">
        <f>HYPERLINK("mailto:jessicadstewart@yahoo.com","jessicadstewart@yahoo.com")</f>
        <v>jessicadstewart@yahoo.com</v>
      </c>
      <c r="O200" s="106">
        <v>11.0</v>
      </c>
      <c r="P200" s="45" t="s">
        <v>162</v>
      </c>
      <c r="Q200" s="45"/>
      <c r="R200" s="381" t="s">
        <v>799</v>
      </c>
      <c r="S200" s="49" t="s">
        <v>161</v>
      </c>
      <c r="T200" s="107">
        <v>15.0</v>
      </c>
      <c r="U200" s="107" t="s">
        <v>57</v>
      </c>
      <c r="V200" s="107">
        <v>2007.0</v>
      </c>
      <c r="W200" s="49"/>
      <c r="X200" s="51" t="s">
        <v>567</v>
      </c>
      <c r="Y200" s="51">
        <v>12.0</v>
      </c>
      <c r="Z200" s="51" t="s">
        <v>131</v>
      </c>
      <c r="AA200" s="51">
        <v>2010.0</v>
      </c>
      <c r="AB200" s="51"/>
      <c r="AC200" s="49"/>
      <c r="AD200" s="49"/>
      <c r="AE200" s="49"/>
      <c r="AF200" s="49"/>
      <c r="AG200" s="49"/>
      <c r="AH200" s="51"/>
      <c r="AI200" s="51"/>
      <c r="AJ200" s="51"/>
      <c r="AK200" s="51"/>
      <c r="AL200" s="51"/>
      <c r="AM200" s="49"/>
      <c r="AN200" s="221"/>
      <c r="AO200" s="222"/>
      <c r="AP200" s="222"/>
      <c r="AQ200" s="222"/>
      <c r="AR200" s="52"/>
      <c r="AS200" s="67"/>
      <c r="AT200" s="67"/>
    </row>
    <row r="201" ht="12.75" customHeight="1">
      <c r="A201" s="102" t="s">
        <v>1625</v>
      </c>
      <c r="B201" s="45" t="s">
        <v>1179</v>
      </c>
      <c r="C201" s="45" t="s">
        <v>114</v>
      </c>
      <c r="D201" s="103">
        <v>2003.0</v>
      </c>
      <c r="E201" s="103"/>
      <c r="F201" s="104"/>
      <c r="G201" s="45" t="s">
        <v>1630</v>
      </c>
      <c r="H201" s="45" t="s">
        <v>177</v>
      </c>
      <c r="I201" s="45" t="s">
        <v>51</v>
      </c>
      <c r="J201" s="45">
        <v>30092.0</v>
      </c>
      <c r="K201" s="45" t="s">
        <v>1631</v>
      </c>
      <c r="L201" s="109"/>
      <c r="M201" s="93" t="s">
        <v>1632</v>
      </c>
      <c r="N201" s="106">
        <v>23.0</v>
      </c>
      <c r="O201" s="45" t="s">
        <v>164</v>
      </c>
      <c r="P201" s="45"/>
      <c r="Q201" s="109"/>
      <c r="R201" s="163"/>
      <c r="S201" s="49" t="s">
        <v>715</v>
      </c>
      <c r="T201" s="107">
        <v>28.0</v>
      </c>
      <c r="U201" s="107" t="s">
        <v>89</v>
      </c>
      <c r="V201" s="107">
        <v>2001.0</v>
      </c>
      <c r="W201" s="49"/>
      <c r="X201" s="51"/>
      <c r="Y201" s="51"/>
      <c r="Z201" s="51"/>
      <c r="AA201" s="51"/>
      <c r="AB201" s="51"/>
      <c r="AC201" s="49"/>
      <c r="AD201" s="49"/>
      <c r="AE201" s="49"/>
      <c r="AF201" s="49"/>
      <c r="AG201" s="49"/>
      <c r="AH201" s="51"/>
      <c r="AI201" s="51"/>
      <c r="AJ201" s="51"/>
      <c r="AK201" s="51"/>
      <c r="AL201" s="51"/>
      <c r="AM201" s="173" t="s">
        <v>1633</v>
      </c>
      <c r="AN201" s="308"/>
      <c r="AO201" s="308"/>
      <c r="AP201" s="308"/>
      <c r="AQ201" s="175"/>
      <c r="AR201" s="175"/>
    </row>
    <row r="202" ht="12.75" customHeight="1">
      <c r="A202" s="90" t="s">
        <v>1634</v>
      </c>
      <c r="B202" s="25" t="s">
        <v>1635</v>
      </c>
      <c r="C202" s="25" t="s">
        <v>89</v>
      </c>
      <c r="D202" s="91">
        <v>2012.0</v>
      </c>
      <c r="E202" s="176">
        <v>41347.0</v>
      </c>
      <c r="F202" s="92" t="s">
        <v>916</v>
      </c>
      <c r="G202" s="25" t="s">
        <v>1636</v>
      </c>
      <c r="H202" s="25" t="s">
        <v>150</v>
      </c>
      <c r="I202" s="25" t="s">
        <v>51</v>
      </c>
      <c r="J202" s="25">
        <v>30096.0</v>
      </c>
      <c r="K202" s="25"/>
      <c r="L202" s="91" t="s">
        <v>1637</v>
      </c>
      <c r="M202" s="93" t="str">
        <f>HYPERLINK("mailto:mrsstith@hotmail.com","mrsstith@hotmail.com")</f>
        <v>mrsstith@hotmail.com</v>
      </c>
      <c r="N202" s="94">
        <v>15.0</v>
      </c>
      <c r="O202" s="25" t="s">
        <v>131</v>
      </c>
      <c r="P202" s="25"/>
      <c r="Q202" s="95" t="s">
        <v>253</v>
      </c>
      <c r="R202" s="27" t="s">
        <v>1638</v>
      </c>
      <c r="S202" s="96">
        <v>3.0</v>
      </c>
      <c r="T202" s="96" t="s">
        <v>57</v>
      </c>
      <c r="U202" s="96">
        <v>2011.0</v>
      </c>
      <c r="V202" s="27"/>
      <c r="W202" s="29"/>
      <c r="X202" s="29"/>
      <c r="Y202" s="29"/>
      <c r="Z202" s="29"/>
      <c r="AA202" s="177"/>
      <c r="AB202" s="29"/>
      <c r="AC202" s="27"/>
      <c r="AD202" s="27"/>
      <c r="AE202" s="27"/>
      <c r="AF202" s="27"/>
      <c r="AG202" s="27"/>
      <c r="AH202" s="29"/>
      <c r="AI202" s="29"/>
      <c r="AJ202" s="29"/>
      <c r="AK202" s="29"/>
      <c r="AL202" s="29"/>
      <c r="AM202" s="27"/>
      <c r="AN202" s="27"/>
      <c r="AO202" s="27"/>
      <c r="AP202" s="27"/>
      <c r="AQ202" s="304"/>
      <c r="AR202" s="175"/>
    </row>
    <row r="203" ht="12.75" customHeight="1">
      <c r="A203" s="90" t="s">
        <v>242</v>
      </c>
      <c r="B203" s="68" t="s">
        <v>166</v>
      </c>
      <c r="C203" s="68" t="s">
        <v>45</v>
      </c>
      <c r="D203" s="91">
        <v>2015.0</v>
      </c>
      <c r="E203" s="231">
        <v>42576.0</v>
      </c>
      <c r="F203" s="113" t="s">
        <v>98</v>
      </c>
      <c r="G203" s="92" t="s">
        <v>77</v>
      </c>
      <c r="H203" s="25" t="s">
        <v>1639</v>
      </c>
      <c r="I203" s="25" t="s">
        <v>177</v>
      </c>
      <c r="J203" s="25" t="s">
        <v>51</v>
      </c>
      <c r="K203" s="25">
        <v>30092.0</v>
      </c>
      <c r="L203" s="22"/>
      <c r="M203" s="22" t="s">
        <v>1640</v>
      </c>
      <c r="N203" s="136" t="s">
        <v>1641</v>
      </c>
      <c r="O203" s="94">
        <v>15.0</v>
      </c>
      <c r="P203" s="25" t="s">
        <v>54</v>
      </c>
      <c r="Q203" s="25"/>
      <c r="R203" s="436" t="s">
        <v>216</v>
      </c>
      <c r="S203" s="229" t="s">
        <v>670</v>
      </c>
      <c r="T203" s="96">
        <v>22.0</v>
      </c>
      <c r="U203" s="96" t="s">
        <v>54</v>
      </c>
      <c r="V203" s="96">
        <v>2006.0</v>
      </c>
      <c r="W203" s="27"/>
      <c r="X203" s="29" t="s">
        <v>1058</v>
      </c>
      <c r="Y203" s="29">
        <v>12.0</v>
      </c>
      <c r="Z203" s="29" t="s">
        <v>45</v>
      </c>
      <c r="AA203" s="29">
        <v>2014.0</v>
      </c>
      <c r="AB203" s="29"/>
      <c r="AC203" s="27" t="s">
        <v>282</v>
      </c>
      <c r="AD203" s="27">
        <v>4.0</v>
      </c>
      <c r="AE203" s="27" t="s">
        <v>141</v>
      </c>
      <c r="AF203" s="27">
        <v>2016.0</v>
      </c>
      <c r="AG203" s="27"/>
      <c r="AH203" s="29"/>
      <c r="AI203" s="29"/>
      <c r="AJ203" s="29"/>
      <c r="AK203" s="29"/>
      <c r="AL203" s="29"/>
      <c r="AM203" s="27"/>
      <c r="AN203" s="435"/>
      <c r="AO203" s="437"/>
      <c r="AP203" s="437"/>
      <c r="AQ203" s="230"/>
      <c r="AR203" s="53"/>
      <c r="AS203" s="53"/>
      <c r="AT203" s="53"/>
    </row>
    <row r="204" ht="12.75" customHeight="1">
      <c r="A204" s="90" t="s">
        <v>1642</v>
      </c>
      <c r="B204" s="25" t="s">
        <v>1643</v>
      </c>
      <c r="C204" s="25" t="s">
        <v>114</v>
      </c>
      <c r="D204" s="91">
        <v>2012.0</v>
      </c>
      <c r="E204" s="176" t="s">
        <v>1644</v>
      </c>
      <c r="F204" s="92" t="s">
        <v>904</v>
      </c>
      <c r="G204" s="25" t="s">
        <v>1645</v>
      </c>
      <c r="H204" s="25" t="s">
        <v>150</v>
      </c>
      <c r="I204" s="25" t="s">
        <v>51</v>
      </c>
      <c r="J204" s="25">
        <v>30096.0</v>
      </c>
      <c r="K204" s="25"/>
      <c r="L204" s="91" t="s">
        <v>1646</v>
      </c>
      <c r="M204" s="93" t="str">
        <f>HYPERLINK("mailto:gerrie_black@yahoo.com","gerrie_black@yahoo.com")</f>
        <v>gerrie_black@yahoo.com</v>
      </c>
      <c r="N204" s="94">
        <v>14.0</v>
      </c>
      <c r="O204" s="25" t="s">
        <v>131</v>
      </c>
      <c r="P204" s="25"/>
      <c r="Q204" s="95" t="s">
        <v>1094</v>
      </c>
      <c r="R204" s="27" t="s">
        <v>1647</v>
      </c>
      <c r="S204" s="96">
        <v>22.0</v>
      </c>
      <c r="T204" s="96" t="s">
        <v>131</v>
      </c>
      <c r="U204" s="96">
        <v>2012.0</v>
      </c>
      <c r="V204" s="27" t="s">
        <v>782</v>
      </c>
      <c r="W204" s="29" t="s">
        <v>1119</v>
      </c>
      <c r="X204" s="29">
        <v>2.0</v>
      </c>
      <c r="Y204" s="29" t="s">
        <v>45</v>
      </c>
      <c r="Z204" s="29">
        <v>2013.0</v>
      </c>
      <c r="AA204" s="45"/>
      <c r="AB204" s="29"/>
      <c r="AC204" s="27"/>
      <c r="AD204" s="27"/>
      <c r="AE204" s="27"/>
      <c r="AF204" s="27"/>
      <c r="AG204" s="27"/>
      <c r="AH204" s="29"/>
      <c r="AI204" s="29"/>
      <c r="AJ204" s="29"/>
      <c r="AK204" s="29"/>
      <c r="AL204" s="29"/>
      <c r="AM204" s="233"/>
      <c r="AN204" s="255"/>
      <c r="AO204" s="255"/>
      <c r="AP204" s="255"/>
      <c r="AQ204" s="225"/>
      <c r="AR204" s="52"/>
    </row>
    <row r="205" ht="12.75" customHeight="1">
      <c r="A205" s="102" t="s">
        <v>1648</v>
      </c>
      <c r="B205" s="167" t="s">
        <v>1649</v>
      </c>
      <c r="C205" s="45" t="s">
        <v>66</v>
      </c>
      <c r="D205" s="103">
        <v>2014.0</v>
      </c>
      <c r="E205" s="438"/>
      <c r="F205" s="137"/>
      <c r="G205" s="190" t="s">
        <v>250</v>
      </c>
      <c r="H205" s="45" t="s">
        <v>1650</v>
      </c>
      <c r="I205" s="167" t="s">
        <v>150</v>
      </c>
      <c r="J205" s="45" t="s">
        <v>51</v>
      </c>
      <c r="K205" s="45">
        <v>30096.0</v>
      </c>
      <c r="L205" s="167"/>
      <c r="M205" s="103" t="s">
        <v>1651</v>
      </c>
      <c r="N205" s="105" t="str">
        <f>HYPERLINK("mailto:jamief2@gmail.com","jamief2@gmail.com")</f>
        <v>jamief2@gmail.com</v>
      </c>
      <c r="O205" s="106">
        <v>1.0</v>
      </c>
      <c r="P205" s="45" t="s">
        <v>57</v>
      </c>
      <c r="Q205" s="45"/>
      <c r="R205" s="88" t="s">
        <v>1652</v>
      </c>
      <c r="S205" s="49" t="s">
        <v>395</v>
      </c>
      <c r="T205" s="191">
        <v>7.0</v>
      </c>
      <c r="U205" s="107" t="s">
        <v>54</v>
      </c>
      <c r="V205" s="107">
        <v>2014.0</v>
      </c>
      <c r="W205" s="193"/>
      <c r="X205" s="51"/>
      <c r="Y205" s="439"/>
      <c r="Z205" s="51"/>
      <c r="AA205" s="439"/>
      <c r="AB205" s="51"/>
      <c r="AC205" s="49"/>
      <c r="AD205" s="49"/>
      <c r="AE205" s="49"/>
      <c r="AF205" s="49"/>
      <c r="AG205" s="49"/>
      <c r="AH205" s="51"/>
      <c r="AI205" s="51"/>
      <c r="AJ205" s="51"/>
      <c r="AK205" s="51"/>
      <c r="AL205" s="51"/>
      <c r="AM205" s="49"/>
      <c r="AN205" s="49"/>
      <c r="AO205" s="49"/>
      <c r="AP205" s="49"/>
      <c r="AQ205" s="49"/>
      <c r="AR205" s="166"/>
      <c r="AS205" s="52"/>
      <c r="AT205" s="67"/>
    </row>
    <row r="206" ht="12.75" customHeight="1">
      <c r="A206" s="102" t="s">
        <v>1653</v>
      </c>
      <c r="B206" s="45" t="s">
        <v>1654</v>
      </c>
      <c r="C206" s="45" t="s">
        <v>60</v>
      </c>
      <c r="D206" s="103">
        <v>2006.0</v>
      </c>
      <c r="E206" s="89">
        <v>40165.0</v>
      </c>
      <c r="F206" s="104" t="s">
        <v>1655</v>
      </c>
      <c r="G206" s="45" t="s">
        <v>1656</v>
      </c>
      <c r="H206" s="45" t="s">
        <v>177</v>
      </c>
      <c r="I206" s="45" t="s">
        <v>51</v>
      </c>
      <c r="J206" s="45">
        <v>30092.0</v>
      </c>
      <c r="K206" s="45" t="s">
        <v>1657</v>
      </c>
      <c r="L206" s="103" t="s">
        <v>1658</v>
      </c>
      <c r="M206" s="251" t="str">
        <f>HYPERLINK("mailto:sandra@technicalinfo.net","sandra@technicalinfo.net")</f>
        <v>sandra@technicalinfo.net</v>
      </c>
      <c r="N206" s="106">
        <v>29.0</v>
      </c>
      <c r="O206" s="45" t="s">
        <v>57</v>
      </c>
      <c r="P206" s="45" t="s">
        <v>1659</v>
      </c>
      <c r="Q206" s="45"/>
      <c r="R206" s="104"/>
      <c r="S206" s="49" t="s">
        <v>1660</v>
      </c>
      <c r="T206" s="107">
        <v>27.0</v>
      </c>
      <c r="U206" s="107" t="s">
        <v>54</v>
      </c>
      <c r="V206" s="107">
        <v>2005.0</v>
      </c>
      <c r="W206" s="49"/>
      <c r="X206" s="51" t="s">
        <v>798</v>
      </c>
      <c r="Y206" s="51">
        <v>14.0</v>
      </c>
      <c r="Z206" s="51" t="s">
        <v>141</v>
      </c>
      <c r="AA206" s="260">
        <v>2009.0</v>
      </c>
      <c r="AB206" s="51"/>
      <c r="AC206" s="49"/>
      <c r="AD206" s="49"/>
      <c r="AE206" s="49"/>
      <c r="AF206" s="49"/>
      <c r="AG206" s="49"/>
      <c r="AH206" s="181"/>
      <c r="AI206" s="51"/>
      <c r="AJ206" s="51"/>
      <c r="AK206" s="51"/>
      <c r="AL206" s="51"/>
      <c r="AM206" s="45"/>
      <c r="AN206" s="45"/>
      <c r="AO206" s="45"/>
      <c r="AP206" s="45"/>
      <c r="AQ206" s="45"/>
      <c r="AR206" s="52"/>
    </row>
    <row r="207" ht="12.75" customHeight="1">
      <c r="A207" s="90" t="s">
        <v>1661</v>
      </c>
      <c r="B207" s="25" t="s">
        <v>1662</v>
      </c>
      <c r="C207" s="25" t="s">
        <v>66</v>
      </c>
      <c r="D207" s="91">
        <v>2009.0</v>
      </c>
      <c r="E207" s="176">
        <v>41172.0</v>
      </c>
      <c r="F207" s="92" t="s">
        <v>77</v>
      </c>
      <c r="G207" s="25" t="s">
        <v>1663</v>
      </c>
      <c r="H207" s="25" t="s">
        <v>177</v>
      </c>
      <c r="I207" s="25" t="s">
        <v>51</v>
      </c>
      <c r="J207" s="25">
        <v>30092.0</v>
      </c>
      <c r="K207" s="25"/>
      <c r="L207" s="321" t="s">
        <v>1664</v>
      </c>
      <c r="M207" s="171" t="str">
        <f>HYPERLINK("mailto:suzannatrice@hotmail.com","suzannatrice@hotmail.com")</f>
        <v>suzannatrice@hotmail.com</v>
      </c>
      <c r="N207" s="94">
        <v>4.0</v>
      </c>
      <c r="O207" s="25" t="s">
        <v>141</v>
      </c>
      <c r="P207" s="25"/>
      <c r="Q207" s="95" t="s">
        <v>444</v>
      </c>
      <c r="R207" s="27" t="s">
        <v>417</v>
      </c>
      <c r="S207" s="96">
        <v>6.0</v>
      </c>
      <c r="T207" s="96" t="s">
        <v>114</v>
      </c>
      <c r="U207" s="96">
        <v>2008.0</v>
      </c>
      <c r="V207" s="27"/>
      <c r="W207" s="29" t="s">
        <v>125</v>
      </c>
      <c r="X207" s="29">
        <v>6.0</v>
      </c>
      <c r="Y207" s="29" t="s">
        <v>131</v>
      </c>
      <c r="Z207" s="29">
        <v>2010.0</v>
      </c>
      <c r="AA207" s="29"/>
      <c r="AB207" s="45"/>
      <c r="AC207" s="27"/>
      <c r="AD207" s="27"/>
      <c r="AE207" s="27"/>
      <c r="AF207" s="27"/>
      <c r="AG207" s="27"/>
      <c r="AH207" s="29"/>
      <c r="AI207" s="29"/>
      <c r="AJ207" s="29"/>
      <c r="AK207" s="29"/>
      <c r="AL207" s="29"/>
      <c r="AM207" s="27"/>
      <c r="AN207" s="27"/>
      <c r="AO207" s="27"/>
      <c r="AP207" s="27"/>
      <c r="AQ207" s="304"/>
      <c r="AR207" s="52"/>
    </row>
    <row r="208" ht="12.75" customHeight="1">
      <c r="A208" s="102" t="s">
        <v>1665</v>
      </c>
      <c r="B208" s="45" t="s">
        <v>286</v>
      </c>
      <c r="C208" s="45" t="s">
        <v>114</v>
      </c>
      <c r="D208" s="103">
        <v>2007.0</v>
      </c>
      <c r="E208" s="89">
        <v>40289.0</v>
      </c>
      <c r="F208" s="104"/>
      <c r="G208" s="45" t="s">
        <v>1666</v>
      </c>
      <c r="H208" s="45" t="s">
        <v>456</v>
      </c>
      <c r="I208" s="45" t="s">
        <v>51</v>
      </c>
      <c r="J208" s="45">
        <v>30096.0</v>
      </c>
      <c r="K208" s="45" t="s">
        <v>1667</v>
      </c>
      <c r="L208" s="103"/>
      <c r="M208" s="171" t="str">
        <f>HYPERLINK("mailto:anntuck@anntuck.com","anntuck@anntuck.com")</f>
        <v>anntuck@anntuck.com</v>
      </c>
      <c r="N208" s="106">
        <v>24.0</v>
      </c>
      <c r="O208" s="45" t="s">
        <v>141</v>
      </c>
      <c r="P208" s="45"/>
      <c r="Q208" s="45"/>
      <c r="R208" s="328"/>
      <c r="S208" s="198" t="s">
        <v>125</v>
      </c>
      <c r="T208" s="107">
        <v>25.0</v>
      </c>
      <c r="U208" s="107" t="s">
        <v>54</v>
      </c>
      <c r="V208" s="107">
        <v>2003.0</v>
      </c>
      <c r="W208" s="49"/>
      <c r="X208" s="51" t="s">
        <v>548</v>
      </c>
      <c r="Y208" s="51">
        <v>24.0</v>
      </c>
      <c r="Z208" s="51" t="s">
        <v>66</v>
      </c>
      <c r="AA208" s="51">
        <v>2005.0</v>
      </c>
      <c r="AB208" s="51"/>
      <c r="AC208" s="49"/>
      <c r="AD208" s="49"/>
      <c r="AE208" s="49"/>
      <c r="AF208" s="49"/>
      <c r="AG208" s="49"/>
      <c r="AH208" s="51"/>
      <c r="AI208" s="51"/>
      <c r="AJ208" s="51"/>
      <c r="AK208" s="51"/>
      <c r="AL208" s="51"/>
      <c r="AM208" s="45"/>
      <c r="AN208" s="329"/>
      <c r="AO208" s="330"/>
      <c r="AP208" s="330"/>
      <c r="AQ208" s="67"/>
      <c r="AR208" s="67"/>
    </row>
    <row r="209" ht="12.75" customHeight="1">
      <c r="A209" s="102" t="s">
        <v>1668</v>
      </c>
      <c r="B209" s="45" t="s">
        <v>1669</v>
      </c>
      <c r="C209" s="45" t="s">
        <v>131</v>
      </c>
      <c r="D209" s="103">
        <v>2015.0</v>
      </c>
      <c r="E209" s="89">
        <v>42395.0</v>
      </c>
      <c r="F209" s="137"/>
      <c r="G209" s="104" t="s">
        <v>63</v>
      </c>
      <c r="H209" s="45" t="s">
        <v>1670</v>
      </c>
      <c r="I209" s="45" t="s">
        <v>177</v>
      </c>
      <c r="J209" s="45" t="s">
        <v>51</v>
      </c>
      <c r="K209" s="45">
        <v>30092.0</v>
      </c>
      <c r="L209" s="45"/>
      <c r="M209" s="103" t="s">
        <v>1671</v>
      </c>
      <c r="N209" s="105" t="str">
        <f>HYPERLINK("mailto:vdlori@gmail.com","vdlori@gmail.com")</f>
        <v>vdlori@gmail.com</v>
      </c>
      <c r="O209" s="106">
        <v>1.0</v>
      </c>
      <c r="P209" s="45" t="s">
        <v>66</v>
      </c>
      <c r="Q209" s="45"/>
      <c r="R209" s="440" t="s">
        <v>1038</v>
      </c>
      <c r="S209" s="198" t="s">
        <v>204</v>
      </c>
      <c r="T209" s="107">
        <v>29.0</v>
      </c>
      <c r="U209" s="107" t="s">
        <v>60</v>
      </c>
      <c r="V209" s="107">
        <v>2010.0</v>
      </c>
      <c r="W209" s="49"/>
      <c r="X209" s="51" t="s">
        <v>333</v>
      </c>
      <c r="Y209" s="51">
        <v>3.0</v>
      </c>
      <c r="Z209" s="51">
        <v>3.0</v>
      </c>
      <c r="AA209" s="51">
        <v>2014.0</v>
      </c>
      <c r="AB209" s="51"/>
      <c r="AC209" s="49"/>
      <c r="AD209" s="49"/>
      <c r="AE209" s="49"/>
      <c r="AF209" s="49"/>
      <c r="AG209" s="49"/>
      <c r="AH209" s="51"/>
      <c r="AI209" s="51"/>
      <c r="AJ209" s="51"/>
      <c r="AK209" s="51"/>
      <c r="AL209" s="51"/>
      <c r="AM209" s="49"/>
      <c r="AN209" s="186"/>
      <c r="AO209" s="187"/>
      <c r="AP209" s="187"/>
      <c r="AQ209" s="187"/>
      <c r="AR209" s="67"/>
      <c r="AS209" s="67"/>
      <c r="AT209" s="67"/>
    </row>
    <row r="210" ht="12.75" customHeight="1">
      <c r="A210" s="102" t="s">
        <v>1672</v>
      </c>
      <c r="B210" s="45" t="s">
        <v>772</v>
      </c>
      <c r="C210" s="45" t="s">
        <v>114</v>
      </c>
      <c r="D210" s="103">
        <v>2003.0</v>
      </c>
      <c r="E210" s="89">
        <v>39958.0</v>
      </c>
      <c r="F210" s="104"/>
      <c r="G210" s="45" t="s">
        <v>1673</v>
      </c>
      <c r="H210" s="45" t="s">
        <v>177</v>
      </c>
      <c r="I210" s="45" t="s">
        <v>51</v>
      </c>
      <c r="J210" s="45">
        <v>30092.0</v>
      </c>
      <c r="K210" s="52" t="s">
        <v>1674</v>
      </c>
      <c r="L210" s="103"/>
      <c r="M210" s="93" t="s">
        <v>1675</v>
      </c>
      <c r="N210" s="106">
        <v>25.0</v>
      </c>
      <c r="O210" s="45" t="s">
        <v>103</v>
      </c>
      <c r="P210" s="45"/>
      <c r="Q210" s="45"/>
      <c r="R210" s="104"/>
      <c r="S210" s="49" t="s">
        <v>1676</v>
      </c>
      <c r="T210" s="107">
        <v>10.0</v>
      </c>
      <c r="U210" s="107" t="s">
        <v>57</v>
      </c>
      <c r="V210" s="107">
        <v>2003.0</v>
      </c>
      <c r="W210" s="49"/>
      <c r="X210" s="51" t="s">
        <v>1177</v>
      </c>
      <c r="Y210" s="165">
        <v>15.0</v>
      </c>
      <c r="Z210" s="165" t="s">
        <v>66</v>
      </c>
      <c r="AA210" s="441">
        <v>1999.0</v>
      </c>
      <c r="AB210" s="180"/>
      <c r="AC210" s="49" t="s">
        <v>1677</v>
      </c>
      <c r="AD210" s="107">
        <v>15.0</v>
      </c>
      <c r="AE210" s="107" t="s">
        <v>162</v>
      </c>
      <c r="AF210" s="107">
        <v>1995.0</v>
      </c>
      <c r="AG210" s="49"/>
      <c r="AH210" s="51" t="s">
        <v>172</v>
      </c>
      <c r="AI210" s="51">
        <v>15.0</v>
      </c>
      <c r="AJ210" s="51" t="s">
        <v>162</v>
      </c>
      <c r="AK210" s="51">
        <v>2006.0</v>
      </c>
      <c r="AL210" s="51"/>
      <c r="AM210" s="45"/>
      <c r="AN210" s="45"/>
      <c r="AO210" s="45"/>
      <c r="AP210" s="45"/>
      <c r="AQ210" s="52"/>
      <c r="AR210" s="67"/>
    </row>
    <row r="211" ht="12.75" customHeight="1">
      <c r="A211" s="90" t="s">
        <v>1678</v>
      </c>
      <c r="B211" s="25" t="s">
        <v>1679</v>
      </c>
      <c r="C211" s="25" t="s">
        <v>162</v>
      </c>
      <c r="D211" s="91">
        <v>2010.0</v>
      </c>
      <c r="E211" s="231">
        <v>42549.0</v>
      </c>
      <c r="F211" s="113">
        <v>3339.0</v>
      </c>
      <c r="G211" s="92" t="s">
        <v>63</v>
      </c>
      <c r="H211" s="25" t="s">
        <v>1680</v>
      </c>
      <c r="I211" s="25" t="s">
        <v>177</v>
      </c>
      <c r="J211" s="25" t="s">
        <v>51</v>
      </c>
      <c r="K211" s="25">
        <v>30092.0</v>
      </c>
      <c r="L211" s="22" t="s">
        <v>1681</v>
      </c>
      <c r="M211" s="22" t="s">
        <v>1682</v>
      </c>
      <c r="N211" s="93" t="str">
        <f>HYPERLINK("mailto:katalinvanmeter@gmail.com","katalinvanmeter@gmail.com")</f>
        <v>katalinvanmeter@gmail.com</v>
      </c>
      <c r="O211" s="94">
        <v>19.0</v>
      </c>
      <c r="P211" s="25" t="s">
        <v>131</v>
      </c>
      <c r="Q211" s="25"/>
      <c r="R211" s="95" t="s">
        <v>161</v>
      </c>
      <c r="S211" s="27" t="s">
        <v>441</v>
      </c>
      <c r="T211" s="96">
        <v>27.0</v>
      </c>
      <c r="U211" s="96" t="s">
        <v>45</v>
      </c>
      <c r="V211" s="96">
        <v>2008.0</v>
      </c>
      <c r="W211" s="27"/>
      <c r="X211" s="29" t="s">
        <v>1683</v>
      </c>
      <c r="Y211" s="101">
        <v>19.0</v>
      </c>
      <c r="Z211" s="101" t="s">
        <v>57</v>
      </c>
      <c r="AA211" s="101">
        <v>2011.0</v>
      </c>
      <c r="AB211" s="29" t="s">
        <v>782</v>
      </c>
      <c r="AC211" s="27" t="s">
        <v>1286</v>
      </c>
      <c r="AD211" s="96">
        <v>15.0</v>
      </c>
      <c r="AE211" s="96" t="s">
        <v>131</v>
      </c>
      <c r="AF211" s="96">
        <v>2015.0</v>
      </c>
      <c r="AG211" s="27"/>
      <c r="AH211" s="29"/>
      <c r="AI211" s="29"/>
      <c r="AJ211" s="29"/>
      <c r="AK211" s="29"/>
      <c r="AL211" s="29"/>
      <c r="AM211" s="310"/>
      <c r="AN211" s="225"/>
      <c r="AO211" s="225"/>
      <c r="AP211" s="225"/>
      <c r="AQ211" s="256"/>
      <c r="AR211" s="52"/>
      <c r="AS211" s="53"/>
      <c r="AT211" s="53"/>
    </row>
    <row r="212">
      <c r="A212" s="102" t="s">
        <v>1684</v>
      </c>
      <c r="B212" s="45" t="s">
        <v>1685</v>
      </c>
      <c r="C212" s="45" t="s">
        <v>141</v>
      </c>
      <c r="D212" s="103">
        <v>2012.0</v>
      </c>
      <c r="E212" s="89"/>
      <c r="F212" s="104" t="s">
        <v>77</v>
      </c>
      <c r="G212" s="45" t="s">
        <v>1686</v>
      </c>
      <c r="H212" s="45" t="s">
        <v>177</v>
      </c>
      <c r="I212" s="45" t="s">
        <v>51</v>
      </c>
      <c r="J212" s="45">
        <v>30092.0</v>
      </c>
      <c r="K212" s="45"/>
      <c r="L212" s="103" t="s">
        <v>1687</v>
      </c>
      <c r="M212" s="93" t="str">
        <f>HYPERLINK("mailto:betsyhubbard@gmail.com","betsyhubbard@gmail.com")</f>
        <v>betsyhubbard@gmail.com</v>
      </c>
      <c r="N212" s="106">
        <v>21.0</v>
      </c>
      <c r="O212" s="45" t="s">
        <v>131</v>
      </c>
      <c r="P212" s="45"/>
      <c r="Q212" s="88" t="s">
        <v>1688</v>
      </c>
      <c r="R212" s="169" t="s">
        <v>1034</v>
      </c>
      <c r="S212" s="107">
        <v>24.0</v>
      </c>
      <c r="T212" s="107" t="s">
        <v>57</v>
      </c>
      <c r="U212" s="107">
        <v>2010.0</v>
      </c>
      <c r="V212" s="49"/>
      <c r="W212" s="51"/>
      <c r="X212" s="51"/>
      <c r="Y212" s="51"/>
      <c r="Z212" s="51"/>
      <c r="AA212" s="51"/>
      <c r="AB212" s="49"/>
      <c r="AC212" s="49"/>
      <c r="AD212" s="49"/>
      <c r="AE212" s="49"/>
      <c r="AF212" s="49"/>
      <c r="AG212" s="51"/>
      <c r="AH212" s="289"/>
      <c r="AI212" s="289"/>
      <c r="AJ212" s="289"/>
      <c r="AK212" s="289"/>
      <c r="AL212" s="319"/>
      <c r="AM212" s="319"/>
      <c r="AN212" s="319"/>
      <c r="AO212" s="319"/>
      <c r="AP212" s="319"/>
      <c r="AQ212" s="291"/>
      <c r="AR212" s="166"/>
      <c r="AS212" s="195"/>
    </row>
    <row r="213">
      <c r="A213" s="102" t="s">
        <v>1689</v>
      </c>
      <c r="B213" s="45" t="s">
        <v>44</v>
      </c>
      <c r="C213" s="45" t="s">
        <v>141</v>
      </c>
      <c r="D213" s="103">
        <v>2008.0</v>
      </c>
      <c r="E213" s="89">
        <v>41724.0</v>
      </c>
      <c r="F213" s="137">
        <v>2026.0</v>
      </c>
      <c r="G213" s="104" t="s">
        <v>77</v>
      </c>
      <c r="H213" s="45" t="s">
        <v>1690</v>
      </c>
      <c r="I213" s="45" t="s">
        <v>177</v>
      </c>
      <c r="J213" s="45" t="s">
        <v>51</v>
      </c>
      <c r="K213" s="45">
        <v>30092.0</v>
      </c>
      <c r="L213" s="45" t="s">
        <v>1691</v>
      </c>
      <c r="M213" s="103" t="s">
        <v>1692</v>
      </c>
      <c r="N213" s="171" t="str">
        <f>HYPERLINK("mailto:meganvasey@yahoo.com","meganvasey@yahoo.com")</f>
        <v>meganvasey@yahoo.com</v>
      </c>
      <c r="O213" s="106">
        <v>21.0</v>
      </c>
      <c r="P213" s="45" t="s">
        <v>164</v>
      </c>
      <c r="Q213" s="45"/>
      <c r="R213" s="88" t="s">
        <v>864</v>
      </c>
      <c r="S213" s="49" t="s">
        <v>1693</v>
      </c>
      <c r="T213" s="107">
        <v>11.0</v>
      </c>
      <c r="U213" s="107" t="s">
        <v>103</v>
      </c>
      <c r="V213" s="107">
        <v>2007.0</v>
      </c>
      <c r="W213" s="49"/>
      <c r="X213" s="51" t="s">
        <v>317</v>
      </c>
      <c r="Y213" s="165">
        <v>13.0</v>
      </c>
      <c r="Z213" s="165" t="s">
        <v>57</v>
      </c>
      <c r="AA213" s="165">
        <v>2010.0</v>
      </c>
      <c r="AB213" s="51"/>
      <c r="AC213" s="49" t="s">
        <v>1279</v>
      </c>
      <c r="AD213" s="107">
        <v>1.0</v>
      </c>
      <c r="AE213" s="442" t="s">
        <v>162</v>
      </c>
      <c r="AF213" s="107">
        <v>2013.0</v>
      </c>
      <c r="AG213" s="49" t="s">
        <v>727</v>
      </c>
      <c r="AH213" s="51"/>
      <c r="AI213" s="51"/>
      <c r="AJ213" s="51"/>
      <c r="AK213" s="51"/>
      <c r="AL213" s="51"/>
      <c r="AM213" s="49"/>
      <c r="AN213" s="49"/>
      <c r="AO213" s="49"/>
      <c r="AP213" s="49"/>
      <c r="AQ213" s="49"/>
      <c r="AR213" s="166"/>
      <c r="AS213" s="52"/>
      <c r="AT213" s="67"/>
    </row>
    <row r="214">
      <c r="A214" s="90" t="s">
        <v>1694</v>
      </c>
      <c r="B214" s="25" t="s">
        <v>72</v>
      </c>
      <c r="C214" s="25" t="s">
        <v>103</v>
      </c>
      <c r="D214" s="91">
        <v>2012.0</v>
      </c>
      <c r="E214" s="176">
        <v>41243.0</v>
      </c>
      <c r="F214" s="92" t="s">
        <v>77</v>
      </c>
      <c r="G214" s="25" t="s">
        <v>1695</v>
      </c>
      <c r="H214" s="25" t="s">
        <v>177</v>
      </c>
      <c r="I214" s="25" t="s">
        <v>51</v>
      </c>
      <c r="J214" s="25">
        <v>30092.0</v>
      </c>
      <c r="K214" s="25"/>
      <c r="L214" s="91" t="s">
        <v>1696</v>
      </c>
      <c r="M214" s="93" t="str">
        <f>HYPERLINK("mailto:krkwags@gmail.com","krkwags@gmail.com")</f>
        <v>krkwags@gmail.com</v>
      </c>
      <c r="N214" s="94">
        <v>15.0</v>
      </c>
      <c r="O214" s="25" t="s">
        <v>45</v>
      </c>
      <c r="P214" s="25"/>
      <c r="Q214" s="443" t="s">
        <v>253</v>
      </c>
      <c r="R214" s="255" t="s">
        <v>1697</v>
      </c>
      <c r="S214" s="96">
        <v>19.0</v>
      </c>
      <c r="T214" s="444" t="s">
        <v>66</v>
      </c>
      <c r="U214" s="96">
        <v>2008.0</v>
      </c>
      <c r="V214" s="255"/>
      <c r="W214" s="29" t="s">
        <v>333</v>
      </c>
      <c r="X214" s="101">
        <v>31.0</v>
      </c>
      <c r="Y214" s="445" t="s">
        <v>45</v>
      </c>
      <c r="Z214" s="446">
        <v>2011.0</v>
      </c>
      <c r="AA214" s="447"/>
      <c r="AB214" s="45"/>
      <c r="AC214" s="27"/>
      <c r="AD214" s="96"/>
      <c r="AE214" s="96"/>
      <c r="AF214" s="96"/>
      <c r="AG214" s="27"/>
      <c r="AH214" s="29"/>
      <c r="AI214" s="29"/>
      <c r="AJ214" s="29"/>
      <c r="AK214" s="29"/>
      <c r="AL214" s="29"/>
      <c r="AM214" s="27"/>
      <c r="AN214" s="27"/>
      <c r="AO214" s="27"/>
      <c r="AP214" s="27"/>
      <c r="AQ214" s="27"/>
      <c r="AR214" s="166"/>
      <c r="AS214" s="195"/>
    </row>
    <row r="215">
      <c r="A215" s="102" t="s">
        <v>1698</v>
      </c>
      <c r="B215" s="45" t="s">
        <v>293</v>
      </c>
      <c r="C215" s="45" t="s">
        <v>114</v>
      </c>
      <c r="D215" s="103">
        <v>2012.0</v>
      </c>
      <c r="E215" s="89">
        <v>41682.0</v>
      </c>
      <c r="F215" s="137">
        <v>2014.0</v>
      </c>
      <c r="G215" s="104" t="s">
        <v>63</v>
      </c>
      <c r="H215" s="45" t="s">
        <v>1699</v>
      </c>
      <c r="I215" s="45" t="s">
        <v>177</v>
      </c>
      <c r="J215" s="45" t="s">
        <v>51</v>
      </c>
      <c r="K215" s="45">
        <v>30092.0</v>
      </c>
      <c r="L215" s="45"/>
      <c r="M215" s="103" t="s">
        <v>1700</v>
      </c>
      <c r="N215" s="93" t="str">
        <f>HYPERLINK("mailto:skoobagrl@yahoo.com","skoobagrl@yahoo.com")</f>
        <v>skoobagrl@yahoo.com</v>
      </c>
      <c r="O215" s="106">
        <v>11.0</v>
      </c>
      <c r="P215" s="45" t="s">
        <v>89</v>
      </c>
      <c r="Q215" s="45"/>
      <c r="R215" s="88" t="s">
        <v>67</v>
      </c>
      <c r="S215" s="49" t="s">
        <v>1701</v>
      </c>
      <c r="T215" s="107">
        <v>24.0</v>
      </c>
      <c r="U215" s="107" t="s">
        <v>114</v>
      </c>
      <c r="V215" s="107">
        <v>2010.0</v>
      </c>
      <c r="W215" s="49"/>
      <c r="X215" s="51" t="s">
        <v>1702</v>
      </c>
      <c r="Y215" s="448">
        <v>28.0</v>
      </c>
      <c r="Z215" s="165" t="s">
        <v>131</v>
      </c>
      <c r="AA215" s="448">
        <v>2013.0</v>
      </c>
      <c r="AB215" s="205" t="s">
        <v>727</v>
      </c>
      <c r="AC215" s="49"/>
      <c r="AD215" s="107"/>
      <c r="AE215" s="449"/>
      <c r="AF215" s="107"/>
      <c r="AG215" s="172"/>
      <c r="AH215" s="181"/>
      <c r="AI215" s="51"/>
      <c r="AJ215" s="51"/>
      <c r="AK215" s="51"/>
      <c r="AL215" s="51"/>
      <c r="AM215" s="49"/>
      <c r="AN215" s="49"/>
      <c r="AO215" s="49"/>
      <c r="AP215" s="49"/>
      <c r="AQ215" s="49"/>
      <c r="AR215" s="166"/>
      <c r="AS215" s="52"/>
      <c r="AT215" s="67"/>
    </row>
    <row r="216">
      <c r="A216" s="102" t="s">
        <v>1703</v>
      </c>
      <c r="B216" s="45" t="s">
        <v>547</v>
      </c>
      <c r="C216" s="45" t="s">
        <v>162</v>
      </c>
      <c r="D216" s="103">
        <v>2005.0</v>
      </c>
      <c r="E216" s="103"/>
      <c r="F216" s="104" t="s">
        <v>86</v>
      </c>
      <c r="G216" s="45" t="s">
        <v>1704</v>
      </c>
      <c r="H216" s="45" t="s">
        <v>177</v>
      </c>
      <c r="I216" s="45" t="s">
        <v>51</v>
      </c>
      <c r="J216" s="45">
        <v>30092.0</v>
      </c>
      <c r="K216" s="45" t="s">
        <v>1705</v>
      </c>
      <c r="L216" s="109"/>
      <c r="M216" s="93" t="s">
        <v>1706</v>
      </c>
      <c r="N216" s="106">
        <v>4.0</v>
      </c>
      <c r="O216" s="45" t="s">
        <v>89</v>
      </c>
      <c r="P216" s="45"/>
      <c r="Q216" s="109"/>
      <c r="R216" s="163"/>
      <c r="S216" s="49" t="s">
        <v>1057</v>
      </c>
      <c r="T216" s="107">
        <v>22.0</v>
      </c>
      <c r="U216" s="107" t="s">
        <v>103</v>
      </c>
      <c r="V216" s="107">
        <v>2001.0</v>
      </c>
      <c r="W216" s="49" t="s">
        <v>1285</v>
      </c>
      <c r="X216" s="51" t="s">
        <v>1707</v>
      </c>
      <c r="Y216" s="165">
        <v>24.0</v>
      </c>
      <c r="Z216" s="165" t="s">
        <v>57</v>
      </c>
      <c r="AA216" s="165">
        <v>1998.0</v>
      </c>
      <c r="AB216" s="51"/>
      <c r="AC216" s="49"/>
      <c r="AD216" s="49"/>
      <c r="AE216" s="49"/>
      <c r="AF216" s="49"/>
      <c r="AG216" s="49"/>
      <c r="AH216" s="51"/>
      <c r="AI216" s="51"/>
      <c r="AJ216" s="51"/>
      <c r="AK216" s="51"/>
      <c r="AL216" s="51"/>
      <c r="AM216" s="109"/>
      <c r="AN216" s="109"/>
      <c r="AO216" s="109"/>
      <c r="AP216" s="109"/>
      <c r="AQ216" s="109"/>
      <c r="AR216" s="194"/>
      <c r="AS216" s="195"/>
    </row>
    <row r="217">
      <c r="A217" s="90" t="s">
        <v>1708</v>
      </c>
      <c r="B217" s="25" t="s">
        <v>1677</v>
      </c>
      <c r="C217" s="17" t="s">
        <v>946</v>
      </c>
      <c r="D217" s="91">
        <v>2015.0</v>
      </c>
      <c r="E217" s="70">
        <v>42921.0</v>
      </c>
      <c r="F217" s="18" t="s">
        <v>678</v>
      </c>
      <c r="G217" s="71">
        <v>1506.0</v>
      </c>
      <c r="H217" s="92"/>
      <c r="I217" s="25" t="s">
        <v>1709</v>
      </c>
      <c r="J217" s="25" t="s">
        <v>177</v>
      </c>
      <c r="K217" s="25" t="s">
        <v>51</v>
      </c>
      <c r="L217" s="25">
        <v>30092.0</v>
      </c>
      <c r="M217" s="22"/>
      <c r="N217" s="22" t="s">
        <v>1710</v>
      </c>
      <c r="O217" s="93" t="str">
        <f>HYPERLINK("mailto:whitneywenner@gmail.com","whitneywenner@gmail.com")</f>
        <v>whitneywenner@gmail.com</v>
      </c>
      <c r="P217" s="94">
        <v>16.0</v>
      </c>
      <c r="Q217" s="25" t="s">
        <v>131</v>
      </c>
      <c r="R217" s="25"/>
      <c r="S217" s="95" t="s">
        <v>281</v>
      </c>
      <c r="T217" s="27" t="s">
        <v>460</v>
      </c>
      <c r="U217" s="96">
        <v>28.0</v>
      </c>
      <c r="V217" s="96" t="s">
        <v>114</v>
      </c>
      <c r="W217" s="96">
        <v>2013.0</v>
      </c>
      <c r="X217" s="27"/>
      <c r="Y217" s="29" t="s">
        <v>1711</v>
      </c>
      <c r="Z217" s="101">
        <v>21.0</v>
      </c>
      <c r="AA217" s="101" t="s">
        <v>57</v>
      </c>
      <c r="AB217" s="101">
        <v>2014.0</v>
      </c>
      <c r="AC217" s="29"/>
      <c r="AD217" s="27"/>
      <c r="AE217" s="96"/>
      <c r="AF217" s="96"/>
      <c r="AG217" s="96"/>
      <c r="AH217" s="27"/>
      <c r="AI217" s="29"/>
      <c r="AJ217" s="29"/>
      <c r="AK217" s="29"/>
      <c r="AL217" s="29"/>
      <c r="AM217" s="29"/>
      <c r="AN217" s="27"/>
      <c r="AO217" s="27"/>
      <c r="AP217" s="27"/>
      <c r="AQ217" s="27"/>
      <c r="AR217" s="256"/>
      <c r="AS217" s="52"/>
      <c r="AT217" s="53"/>
    </row>
    <row r="218">
      <c r="A218" s="102" t="s">
        <v>1712</v>
      </c>
      <c r="B218" s="45" t="s">
        <v>1713</v>
      </c>
      <c r="C218" s="45" t="s">
        <v>131</v>
      </c>
      <c r="D218" s="103">
        <v>2007.0</v>
      </c>
      <c r="E218" s="103"/>
      <c r="F218" s="104" t="s">
        <v>1714</v>
      </c>
      <c r="G218" s="45" t="s">
        <v>1715</v>
      </c>
      <c r="H218" s="45" t="s">
        <v>150</v>
      </c>
      <c r="I218" s="45" t="s">
        <v>51</v>
      </c>
      <c r="J218" s="45">
        <v>30096.0</v>
      </c>
      <c r="K218" s="45" t="s">
        <v>1716</v>
      </c>
      <c r="L218" s="103"/>
      <c r="M218" s="93" t="str">
        <f>HYPERLINK("mailto:alisonwenz@bellsouth.net","alisonwenz@bellsouth.net")</f>
        <v>alisonwenz@bellsouth.net</v>
      </c>
      <c r="N218" s="106">
        <v>11.0</v>
      </c>
      <c r="O218" s="45" t="s">
        <v>164</v>
      </c>
      <c r="P218" s="45"/>
      <c r="Q218" s="45"/>
      <c r="R218" s="104"/>
      <c r="S218" s="49" t="s">
        <v>724</v>
      </c>
      <c r="T218" s="107">
        <v>12.0</v>
      </c>
      <c r="U218" s="107" t="s">
        <v>114</v>
      </c>
      <c r="V218" s="107">
        <v>2003.0</v>
      </c>
      <c r="W218" s="49"/>
      <c r="X218" s="51" t="s">
        <v>1717</v>
      </c>
      <c r="Y218" s="51">
        <v>22.0</v>
      </c>
      <c r="Z218" s="51" t="s">
        <v>45</v>
      </c>
      <c r="AA218" s="51">
        <v>2005.0</v>
      </c>
      <c r="AB218" s="51" t="s">
        <v>1567</v>
      </c>
      <c r="AC218" s="49"/>
      <c r="AD218" s="49"/>
      <c r="AE218" s="49"/>
      <c r="AF218" s="49"/>
      <c r="AG218" s="49"/>
      <c r="AH218" s="51"/>
      <c r="AI218" s="51"/>
      <c r="AJ218" s="51"/>
      <c r="AK218" s="51"/>
      <c r="AL218" s="51"/>
      <c r="AM218" s="45"/>
      <c r="AN218" s="45"/>
      <c r="AO218" s="45"/>
      <c r="AP218" s="45"/>
      <c r="AQ218" s="45"/>
      <c r="AR218" s="52"/>
      <c r="AS218" s="195"/>
    </row>
    <row r="219" ht="12.75" customHeight="1">
      <c r="A219" s="102" t="s">
        <v>1718</v>
      </c>
      <c r="B219" s="45" t="s">
        <v>1719</v>
      </c>
      <c r="C219" s="45" t="s">
        <v>164</v>
      </c>
      <c r="D219" s="103">
        <v>2009.0</v>
      </c>
      <c r="E219" s="89"/>
      <c r="F219" s="104" t="s">
        <v>86</v>
      </c>
      <c r="G219" s="45" t="s">
        <v>1720</v>
      </c>
      <c r="H219" s="45" t="s">
        <v>177</v>
      </c>
      <c r="I219" s="45" t="s">
        <v>51</v>
      </c>
      <c r="J219" s="45">
        <v>30092.0</v>
      </c>
      <c r="K219" s="45" t="s">
        <v>1721</v>
      </c>
      <c r="L219" s="103" t="s">
        <v>1722</v>
      </c>
      <c r="M219" s="93" t="str">
        <f>HYPERLINK("mailto:wiggins4884@bellsouth.net","wiggins4884@bellsouth.net")</f>
        <v>wiggins4884@bellsouth.net</v>
      </c>
      <c r="N219" s="106">
        <v>2.0</v>
      </c>
      <c r="O219" s="45" t="s">
        <v>114</v>
      </c>
      <c r="P219" s="45"/>
      <c r="Q219" s="45"/>
      <c r="R219" s="104"/>
      <c r="S219" s="49" t="s">
        <v>1723</v>
      </c>
      <c r="T219" s="107">
        <v>12.0</v>
      </c>
      <c r="U219" s="107" t="s">
        <v>164</v>
      </c>
      <c r="V219" s="107">
        <v>2008.0</v>
      </c>
      <c r="W219" s="49"/>
      <c r="X219" s="180"/>
      <c r="Y219" s="352"/>
      <c r="Z219" s="352"/>
      <c r="AA219" s="352"/>
      <c r="AB219" s="180"/>
      <c r="AC219" s="187"/>
      <c r="AD219" s="300"/>
      <c r="AE219" s="300"/>
      <c r="AF219" s="300"/>
      <c r="AG219" s="187"/>
      <c r="AH219" s="180"/>
      <c r="AI219" s="180"/>
      <c r="AJ219" s="180"/>
      <c r="AK219" s="180"/>
      <c r="AL219" s="180"/>
      <c r="AM219" s="67"/>
      <c r="AN219" s="67"/>
      <c r="AO219" s="67"/>
      <c r="AP219" s="67"/>
      <c r="AQ219" s="67"/>
      <c r="AR219" s="67"/>
    </row>
    <row r="220">
      <c r="A220" s="102" t="s">
        <v>1724</v>
      </c>
      <c r="B220" s="45" t="s">
        <v>1725</v>
      </c>
      <c r="C220" s="45" t="s">
        <v>54</v>
      </c>
      <c r="D220" s="103">
        <v>2009.0</v>
      </c>
      <c r="E220" s="89">
        <v>41030.0</v>
      </c>
      <c r="F220" s="104" t="s">
        <v>77</v>
      </c>
      <c r="G220" s="45" t="s">
        <v>1726</v>
      </c>
      <c r="H220" s="45" t="s">
        <v>177</v>
      </c>
      <c r="I220" s="45" t="s">
        <v>51</v>
      </c>
      <c r="J220" s="45">
        <v>30092.0</v>
      </c>
      <c r="K220" s="45" t="s">
        <v>1727</v>
      </c>
      <c r="L220" s="103" t="s">
        <v>1728</v>
      </c>
      <c r="M220" s="171" t="str">
        <f>HYPERLINK("mailto:melcovwill@gmail.com","melcovwill@gmail.com")</f>
        <v>melcovwill@gmail.com</v>
      </c>
      <c r="N220" s="106">
        <v>5.0</v>
      </c>
      <c r="O220" s="45" t="s">
        <v>114</v>
      </c>
      <c r="P220" s="45"/>
      <c r="Q220" s="88" t="s">
        <v>1484</v>
      </c>
      <c r="R220" s="169" t="s">
        <v>1677</v>
      </c>
      <c r="S220" s="107">
        <v>9.0</v>
      </c>
      <c r="T220" s="107" t="s">
        <v>89</v>
      </c>
      <c r="U220" s="107">
        <v>2009.0</v>
      </c>
      <c r="V220" s="49"/>
      <c r="W220" s="51" t="s">
        <v>307</v>
      </c>
      <c r="X220" s="165">
        <v>31.0</v>
      </c>
      <c r="Y220" s="165" t="s">
        <v>103</v>
      </c>
      <c r="Z220" s="165">
        <v>2011.0</v>
      </c>
      <c r="AA220" s="51"/>
      <c r="AB220" s="49"/>
      <c r="AC220" s="107"/>
      <c r="AD220" s="107"/>
      <c r="AE220" s="107"/>
      <c r="AF220" s="49"/>
      <c r="AG220" s="51"/>
      <c r="AH220" s="51"/>
      <c r="AI220" s="51"/>
      <c r="AJ220" s="51"/>
      <c r="AK220" s="51"/>
      <c r="AL220" s="49"/>
      <c r="AM220" s="49"/>
      <c r="AN220" s="49"/>
      <c r="AO220" s="49"/>
      <c r="AP220" s="49"/>
      <c r="AQ220" s="45"/>
      <c r="AR220" s="67"/>
    </row>
    <row r="221">
      <c r="A221" s="102" t="s">
        <v>1729</v>
      </c>
      <c r="B221" s="45" t="s">
        <v>227</v>
      </c>
      <c r="C221" s="45" t="s">
        <v>131</v>
      </c>
      <c r="D221" s="103">
        <v>2007.0</v>
      </c>
      <c r="E221" s="89">
        <v>39438.0</v>
      </c>
      <c r="F221" s="104" t="s">
        <v>77</v>
      </c>
      <c r="G221" s="45" t="s">
        <v>1730</v>
      </c>
      <c r="H221" s="45" t="s">
        <v>177</v>
      </c>
      <c r="I221" s="45" t="s">
        <v>51</v>
      </c>
      <c r="J221" s="45">
        <v>30092.0</v>
      </c>
      <c r="K221" s="45" t="s">
        <v>1731</v>
      </c>
      <c r="L221" s="109"/>
      <c r="M221" s="93" t="str">
        <f>HYPERLINK("mailto:jdwatl@bellsouth.net","jdwatl@bellsouth.net")</f>
        <v>jdwatl@bellsouth.net</v>
      </c>
      <c r="N221" s="106">
        <v>8.0</v>
      </c>
      <c r="O221" s="45" t="s">
        <v>57</v>
      </c>
      <c r="P221" s="45"/>
      <c r="Q221" s="109"/>
      <c r="R221" s="163"/>
      <c r="S221" s="49" t="s">
        <v>172</v>
      </c>
      <c r="T221" s="107">
        <v>2.0</v>
      </c>
      <c r="U221" s="107" t="s">
        <v>141</v>
      </c>
      <c r="V221" s="107">
        <v>2005.0</v>
      </c>
      <c r="W221" s="49"/>
      <c r="X221" s="51" t="s">
        <v>1039</v>
      </c>
      <c r="Y221" s="165">
        <v>4.0</v>
      </c>
      <c r="Z221" s="165" t="s">
        <v>60</v>
      </c>
      <c r="AA221" s="165">
        <v>2001.0</v>
      </c>
      <c r="AB221" s="51"/>
      <c r="AC221" s="49"/>
      <c r="AD221" s="49"/>
      <c r="AE221" s="49"/>
      <c r="AF221" s="49"/>
      <c r="AG221" s="49"/>
      <c r="AH221" s="51"/>
      <c r="AI221" s="51"/>
      <c r="AJ221" s="51"/>
      <c r="AK221" s="51"/>
      <c r="AL221" s="51"/>
      <c r="AM221" s="109"/>
      <c r="AN221" s="109"/>
      <c r="AO221" s="109"/>
      <c r="AP221" s="109"/>
      <c r="AQ221" s="109"/>
      <c r="AR221" s="175"/>
    </row>
    <row r="222">
      <c r="A222" s="102" t="s">
        <v>1732</v>
      </c>
      <c r="B222" s="45" t="s">
        <v>1095</v>
      </c>
      <c r="C222" s="45" t="s">
        <v>45</v>
      </c>
      <c r="D222" s="103">
        <v>2003.0</v>
      </c>
      <c r="E222" s="89">
        <v>39699.0</v>
      </c>
      <c r="F222" s="104" t="s">
        <v>63</v>
      </c>
      <c r="G222" s="45" t="s">
        <v>1733</v>
      </c>
      <c r="H222" s="45" t="s">
        <v>177</v>
      </c>
      <c r="I222" s="45" t="s">
        <v>51</v>
      </c>
      <c r="J222" s="45">
        <v>30092.0</v>
      </c>
      <c r="K222" s="45" t="s">
        <v>1734</v>
      </c>
      <c r="L222" s="103"/>
      <c r="M222" s="93" t="str">
        <f>HYPERLINK("mailto:debbiedw@bellsouth.net","debbiedw@bellsouth.net")</f>
        <v>debbiedw@bellsouth.net</v>
      </c>
      <c r="N222" s="106">
        <v>8.0</v>
      </c>
      <c r="O222" s="45" t="s">
        <v>57</v>
      </c>
      <c r="P222" s="45"/>
      <c r="Q222" s="45"/>
      <c r="R222" s="104"/>
      <c r="S222" s="49" t="s">
        <v>1735</v>
      </c>
      <c r="T222" s="107">
        <v>22.0</v>
      </c>
      <c r="U222" s="107" t="s">
        <v>60</v>
      </c>
      <c r="V222" s="107">
        <v>2001.0</v>
      </c>
      <c r="W222" s="49"/>
      <c r="X222" s="51" t="s">
        <v>1736</v>
      </c>
      <c r="Y222" s="165">
        <v>3.0</v>
      </c>
      <c r="Z222" s="165" t="s">
        <v>54</v>
      </c>
      <c r="AA222" s="165">
        <v>2004.0</v>
      </c>
      <c r="AB222" s="51"/>
      <c r="AC222" s="49"/>
      <c r="AD222" s="49"/>
      <c r="AE222" s="49"/>
      <c r="AF222" s="49"/>
      <c r="AG222" s="49"/>
      <c r="AH222" s="51"/>
      <c r="AI222" s="51"/>
      <c r="AJ222" s="51"/>
      <c r="AK222" s="51"/>
      <c r="AL222" s="51"/>
      <c r="AM222" s="45"/>
      <c r="AN222" s="45"/>
      <c r="AO222" s="45"/>
      <c r="AP222" s="45"/>
      <c r="AQ222" s="45"/>
      <c r="AR222" s="52"/>
    </row>
    <row r="223">
      <c r="A223" s="90" t="s">
        <v>1732</v>
      </c>
      <c r="B223" s="45" t="s">
        <v>1737</v>
      </c>
      <c r="C223" s="45" t="s">
        <v>141</v>
      </c>
      <c r="D223" s="103">
        <v>2011.0</v>
      </c>
      <c r="E223" s="450">
        <v>42480.0</v>
      </c>
      <c r="F223" s="451">
        <v>1403.0</v>
      </c>
      <c r="G223" s="104" t="s">
        <v>77</v>
      </c>
      <c r="H223" s="45" t="s">
        <v>1738</v>
      </c>
      <c r="I223" s="45" t="s">
        <v>177</v>
      </c>
      <c r="J223" s="45" t="s">
        <v>51</v>
      </c>
      <c r="K223" s="45">
        <v>30092.0</v>
      </c>
      <c r="L223" s="45"/>
      <c r="M223" s="103" t="s">
        <v>1739</v>
      </c>
      <c r="N223" s="171" t="str">
        <f>HYPERLINK("mailto:danellehokiefan@yahoo.com","danellehokiefan@yahoo.com")</f>
        <v>danellehokiefan@yahoo.com</v>
      </c>
      <c r="O223" s="106">
        <v>5.0</v>
      </c>
      <c r="P223" s="45" t="s">
        <v>66</v>
      </c>
      <c r="Q223" s="45"/>
      <c r="R223" s="88" t="s">
        <v>203</v>
      </c>
      <c r="S223" s="49" t="s">
        <v>333</v>
      </c>
      <c r="T223" s="107">
        <v>21.0</v>
      </c>
      <c r="U223" s="107" t="s">
        <v>162</v>
      </c>
      <c r="V223" s="107">
        <v>2008.0</v>
      </c>
      <c r="W223" s="49"/>
      <c r="X223" s="51" t="s">
        <v>299</v>
      </c>
      <c r="Y223" s="51">
        <v>1.0</v>
      </c>
      <c r="Z223" s="51" t="s">
        <v>164</v>
      </c>
      <c r="AA223" s="51">
        <v>2011.0</v>
      </c>
      <c r="AB223" s="51"/>
      <c r="AC223" s="49"/>
      <c r="AD223" s="49"/>
      <c r="AE223" s="49"/>
      <c r="AF223" s="49"/>
      <c r="AG223" s="49"/>
      <c r="AH223" s="51"/>
      <c r="AI223" s="51"/>
      <c r="AJ223" s="51"/>
      <c r="AK223" s="51"/>
      <c r="AL223" s="51"/>
      <c r="AM223" s="49"/>
      <c r="AN223" s="49"/>
      <c r="AO223" s="49"/>
      <c r="AP223" s="49"/>
      <c r="AQ223" s="49"/>
      <c r="AR223" s="52"/>
      <c r="AS223" s="67"/>
      <c r="AT223" s="67"/>
    </row>
    <row r="224">
      <c r="A224" s="90" t="s">
        <v>1732</v>
      </c>
      <c r="B224" s="25" t="s">
        <v>1737</v>
      </c>
      <c r="C224" s="25" t="s">
        <v>141</v>
      </c>
      <c r="D224" s="91">
        <v>2011.0</v>
      </c>
      <c r="E224" s="176">
        <v>41381.0</v>
      </c>
      <c r="F224" s="92" t="s">
        <v>77</v>
      </c>
      <c r="G224" s="25" t="s">
        <v>1738</v>
      </c>
      <c r="H224" s="25" t="s">
        <v>177</v>
      </c>
      <c r="I224" s="25" t="s">
        <v>51</v>
      </c>
      <c r="J224" s="25">
        <v>30092.0</v>
      </c>
      <c r="K224" s="25"/>
      <c r="L224" s="91" t="s">
        <v>1739</v>
      </c>
      <c r="M224" s="171" t="str">
        <f>HYPERLINK("mailto:danellehokiefan@yahoo.com","danellehokiefan@yahoo.com")</f>
        <v>danellehokiefan@yahoo.com</v>
      </c>
      <c r="N224" s="94">
        <v>5.0</v>
      </c>
      <c r="O224" s="25" t="s">
        <v>66</v>
      </c>
      <c r="P224" s="25"/>
      <c r="Q224" s="95" t="s">
        <v>203</v>
      </c>
      <c r="R224" s="27" t="s">
        <v>333</v>
      </c>
      <c r="S224" s="96">
        <v>21.0</v>
      </c>
      <c r="T224" s="96" t="s">
        <v>162</v>
      </c>
      <c r="U224" s="96">
        <v>2008.0</v>
      </c>
      <c r="V224" s="27"/>
      <c r="W224" s="29" t="s">
        <v>299</v>
      </c>
      <c r="X224" s="29">
        <v>1.0</v>
      </c>
      <c r="Y224" s="29" t="s">
        <v>164</v>
      </c>
      <c r="Z224" s="29">
        <v>2011.0</v>
      </c>
      <c r="AA224" s="45"/>
      <c r="AB224" s="452"/>
      <c r="AC224" s="179"/>
      <c r="AD224" s="179"/>
      <c r="AE224" s="179"/>
      <c r="AF224" s="179"/>
      <c r="AG224" s="179"/>
      <c r="AH224" s="452"/>
      <c r="AI224" s="452"/>
      <c r="AJ224" s="452"/>
      <c r="AK224" s="452"/>
      <c r="AL224" s="452"/>
      <c r="AM224" s="179"/>
      <c r="AN224" s="179"/>
      <c r="AO224" s="179"/>
      <c r="AP224" s="179"/>
      <c r="AQ224" s="179"/>
      <c r="AR224" s="67"/>
    </row>
    <row r="225">
      <c r="A225" s="102" t="s">
        <v>1740</v>
      </c>
      <c r="B225" s="45" t="s">
        <v>1412</v>
      </c>
      <c r="C225" s="45" t="s">
        <v>89</v>
      </c>
      <c r="D225" s="103">
        <v>2012.0</v>
      </c>
      <c r="E225" s="89"/>
      <c r="F225" s="104" t="s">
        <v>1741</v>
      </c>
      <c r="G225" s="45" t="s">
        <v>1742</v>
      </c>
      <c r="H225" s="45" t="s">
        <v>177</v>
      </c>
      <c r="I225" s="45" t="s">
        <v>51</v>
      </c>
      <c r="J225" s="45">
        <v>30092.0</v>
      </c>
      <c r="K225" s="45"/>
      <c r="L225" s="103" t="s">
        <v>1743</v>
      </c>
      <c r="M225" s="93" t="str">
        <f>HYPERLINK("mailto:cmjohnson77@yahoo.com","cmjohnson77@yahoo.com")</f>
        <v>cmjohnson77@yahoo.com</v>
      </c>
      <c r="N225" s="106">
        <v>25.0</v>
      </c>
      <c r="O225" s="45" t="s">
        <v>54</v>
      </c>
      <c r="P225" s="45"/>
      <c r="Q225" s="88" t="s">
        <v>1239</v>
      </c>
      <c r="R225" s="169" t="s">
        <v>1744</v>
      </c>
      <c r="S225" s="107">
        <v>29.0</v>
      </c>
      <c r="T225" s="107" t="s">
        <v>45</v>
      </c>
      <c r="U225" s="107">
        <v>2011.0</v>
      </c>
      <c r="V225" s="49"/>
      <c r="W225" s="51"/>
      <c r="X225" s="51"/>
      <c r="Y225" s="51"/>
      <c r="Z225" s="51"/>
      <c r="AA225" s="51"/>
      <c r="AB225" s="49"/>
      <c r="AC225" s="49"/>
      <c r="AD225" s="49"/>
      <c r="AE225" s="49"/>
      <c r="AF225" s="49"/>
      <c r="AG225" s="51"/>
      <c r="AH225" s="51"/>
      <c r="AI225" s="51"/>
      <c r="AJ225" s="51"/>
      <c r="AK225" s="51"/>
      <c r="AL225" s="49"/>
      <c r="AM225" s="49"/>
      <c r="AN225" s="49"/>
      <c r="AO225" s="49"/>
      <c r="AP225" s="49"/>
      <c r="AQ225" s="45"/>
      <c r="AR225" s="45"/>
      <c r="AS225" s="195"/>
    </row>
    <row r="226">
      <c r="A226" s="102" t="s">
        <v>1745</v>
      </c>
      <c r="B226" s="45" t="s">
        <v>1746</v>
      </c>
      <c r="C226" s="45" t="s">
        <v>141</v>
      </c>
      <c r="D226" s="103">
        <v>2005.0</v>
      </c>
      <c r="E226" s="103"/>
      <c r="F226" s="104" t="s">
        <v>63</v>
      </c>
      <c r="G226" s="45" t="s">
        <v>1747</v>
      </c>
      <c r="H226" s="45" t="s">
        <v>177</v>
      </c>
      <c r="I226" s="45" t="s">
        <v>51</v>
      </c>
      <c r="J226" s="45">
        <v>30092.0</v>
      </c>
      <c r="K226" s="45" t="s">
        <v>1748</v>
      </c>
      <c r="L226" s="109"/>
      <c r="M226" s="93" t="s">
        <v>1749</v>
      </c>
      <c r="N226" s="106">
        <v>10.0</v>
      </c>
      <c r="O226" s="45" t="s">
        <v>57</v>
      </c>
      <c r="P226" s="45" t="s">
        <v>1750</v>
      </c>
      <c r="Q226" s="109"/>
      <c r="R226" s="163"/>
      <c r="S226" s="49" t="s">
        <v>1751</v>
      </c>
      <c r="T226" s="107">
        <v>8.0</v>
      </c>
      <c r="U226" s="107" t="s">
        <v>164</v>
      </c>
      <c r="V226" s="107">
        <v>2003.0</v>
      </c>
      <c r="W226" s="49" t="s">
        <v>1400</v>
      </c>
      <c r="X226" s="51"/>
      <c r="Y226" s="51"/>
      <c r="Z226" s="51"/>
      <c r="AA226" s="51"/>
      <c r="AB226" s="51"/>
      <c r="AC226" s="49"/>
      <c r="AD226" s="49"/>
      <c r="AE226" s="49"/>
      <c r="AF226" s="49"/>
      <c r="AG226" s="49"/>
      <c r="AH226" s="51"/>
      <c r="AI226" s="51"/>
      <c r="AJ226" s="51"/>
      <c r="AK226" s="51"/>
      <c r="AL226" s="51"/>
      <c r="AM226" s="109"/>
      <c r="AN226" s="109"/>
      <c r="AO226" s="109"/>
      <c r="AP226" s="109"/>
      <c r="AQ226" s="109"/>
      <c r="AR226" s="109"/>
      <c r="AS226" s="195"/>
    </row>
    <row r="227">
      <c r="A227" s="102" t="s">
        <v>1752</v>
      </c>
      <c r="B227" s="45" t="s">
        <v>1753</v>
      </c>
      <c r="C227" s="45" t="s">
        <v>45</v>
      </c>
      <c r="D227" s="103">
        <v>2004.0</v>
      </c>
      <c r="E227" s="103"/>
      <c r="F227" s="104"/>
      <c r="G227" s="45" t="s">
        <v>1754</v>
      </c>
      <c r="H227" s="45" t="s">
        <v>177</v>
      </c>
      <c r="I227" s="45" t="s">
        <v>51</v>
      </c>
      <c r="J227" s="45">
        <v>30092.0</v>
      </c>
      <c r="K227" s="45" t="s">
        <v>1755</v>
      </c>
      <c r="L227" s="109"/>
      <c r="M227" s="93" t="str">
        <f>HYPERLINK("mailto:stacyswright@bellsouth.net","stacyswright@bellsouth.net")</f>
        <v>stacyswright@bellsouth.net</v>
      </c>
      <c r="N227" s="106">
        <v>2.0</v>
      </c>
      <c r="O227" s="45" t="s">
        <v>57</v>
      </c>
      <c r="P227" s="45"/>
      <c r="Q227" s="109"/>
      <c r="R227" s="163"/>
      <c r="S227" s="49" t="s">
        <v>305</v>
      </c>
      <c r="T227" s="107">
        <v>31.0</v>
      </c>
      <c r="U227" s="107" t="s">
        <v>131</v>
      </c>
      <c r="V227" s="107">
        <v>2002.0</v>
      </c>
      <c r="W227" s="49"/>
      <c r="X227" s="51" t="s">
        <v>1099</v>
      </c>
      <c r="Y227" s="165">
        <v>30.0</v>
      </c>
      <c r="Z227" s="165" t="s">
        <v>141</v>
      </c>
      <c r="AA227" s="165">
        <v>2004.0</v>
      </c>
      <c r="AB227" s="51"/>
      <c r="AC227" s="49"/>
      <c r="AD227" s="49"/>
      <c r="AE227" s="49"/>
      <c r="AF227" s="49"/>
      <c r="AG227" s="49"/>
      <c r="AH227" s="51"/>
      <c r="AI227" s="51"/>
      <c r="AJ227" s="51"/>
      <c r="AK227" s="51"/>
      <c r="AL227" s="51"/>
      <c r="AM227" s="109"/>
      <c r="AN227" s="109"/>
      <c r="AO227" s="109"/>
      <c r="AP227" s="109"/>
      <c r="AQ227" s="109"/>
      <c r="AR227" s="109"/>
      <c r="AS227" s="195"/>
    </row>
    <row r="228">
      <c r="A228" s="90" t="s">
        <v>1756</v>
      </c>
      <c r="B228" s="25" t="s">
        <v>109</v>
      </c>
      <c r="C228" s="25" t="s">
        <v>103</v>
      </c>
      <c r="D228" s="91">
        <v>2012.0</v>
      </c>
      <c r="E228" s="231">
        <v>41247.0</v>
      </c>
      <c r="F228" s="92" t="s">
        <v>137</v>
      </c>
      <c r="G228" s="25" t="s">
        <v>1757</v>
      </c>
      <c r="H228" s="25" t="s">
        <v>177</v>
      </c>
      <c r="I228" s="25" t="s">
        <v>51</v>
      </c>
      <c r="J228" s="25">
        <v>30092.0</v>
      </c>
      <c r="K228" s="25"/>
      <c r="L228" s="91" t="s">
        <v>1758</v>
      </c>
      <c r="M228" s="93" t="str">
        <f>HYPERLINK("mailto:jenniferkyin@gmail.com","jenniferkyin@gmail.com")</f>
        <v>jenniferkyin@gmail.com</v>
      </c>
      <c r="N228" s="94">
        <v>5.0</v>
      </c>
      <c r="O228" s="25" t="s">
        <v>60</v>
      </c>
      <c r="P228" s="25"/>
      <c r="Q228" s="95" t="s">
        <v>750</v>
      </c>
      <c r="R228" s="27" t="s">
        <v>231</v>
      </c>
      <c r="S228" s="96">
        <v>8.0</v>
      </c>
      <c r="T228" s="96" t="s">
        <v>60</v>
      </c>
      <c r="U228" s="96">
        <v>2011.0</v>
      </c>
      <c r="V228" s="27"/>
      <c r="W228" s="29"/>
      <c r="X228" s="29"/>
      <c r="Y228" s="29"/>
      <c r="Z228" s="29"/>
      <c r="AA228" s="29"/>
      <c r="AB228" s="177"/>
      <c r="AC228" s="27"/>
      <c r="AD228" s="27"/>
      <c r="AE228" s="27"/>
      <c r="AF228" s="27"/>
      <c r="AG228" s="27"/>
      <c r="AH228" s="29"/>
      <c r="AI228" s="29"/>
      <c r="AJ228" s="29"/>
      <c r="AK228" s="29"/>
      <c r="AL228" s="29"/>
      <c r="AM228" s="27"/>
      <c r="AN228" s="27"/>
      <c r="AO228" s="27"/>
      <c r="AP228" s="27"/>
      <c r="AQ228" s="25"/>
      <c r="AR228" s="109"/>
      <c r="AS228" s="195"/>
    </row>
    <row r="229">
      <c r="A229" s="102" t="s">
        <v>1759</v>
      </c>
      <c r="B229" s="45" t="s">
        <v>1760</v>
      </c>
      <c r="C229" s="45" t="s">
        <v>45</v>
      </c>
      <c r="D229" s="103">
        <v>2006.0</v>
      </c>
      <c r="E229" s="89">
        <v>39784.0</v>
      </c>
      <c r="F229" s="104" t="s">
        <v>1761</v>
      </c>
      <c r="G229" s="45" t="s">
        <v>1762</v>
      </c>
      <c r="H229" s="45" t="s">
        <v>150</v>
      </c>
      <c r="I229" s="45" t="s">
        <v>51</v>
      </c>
      <c r="J229" s="45">
        <v>30096.0</v>
      </c>
      <c r="K229" s="45" t="s">
        <v>1763</v>
      </c>
      <c r="L229" s="103"/>
      <c r="M229" s="93" t="str">
        <f>HYPERLINK("mailto:staceyzehnder@bellsouth.net","staceyzehnder@bellsouth.net")</f>
        <v>staceyzehnder@bellsouth.net</v>
      </c>
      <c r="N229" s="106">
        <v>3.0</v>
      </c>
      <c r="O229" s="45" t="s">
        <v>66</v>
      </c>
      <c r="P229" s="45"/>
      <c r="Q229" s="45"/>
      <c r="R229" s="104"/>
      <c r="S229" s="49" t="s">
        <v>1008</v>
      </c>
      <c r="T229" s="107">
        <v>14.0</v>
      </c>
      <c r="U229" s="107" t="s">
        <v>164</v>
      </c>
      <c r="V229" s="107">
        <v>2003.0</v>
      </c>
      <c r="W229" s="49"/>
      <c r="X229" s="51" t="s">
        <v>1764</v>
      </c>
      <c r="Y229" s="51">
        <v>11.0</v>
      </c>
      <c r="Z229" s="51" t="s">
        <v>66</v>
      </c>
      <c r="AA229" s="51">
        <v>2005.0</v>
      </c>
      <c r="AB229" s="51"/>
      <c r="AC229" s="49"/>
      <c r="AD229" s="49"/>
      <c r="AE229" s="49"/>
      <c r="AF229" s="49"/>
      <c r="AG229" s="49"/>
      <c r="AH229" s="51"/>
      <c r="AI229" s="51"/>
      <c r="AJ229" s="51"/>
      <c r="AK229" s="51"/>
      <c r="AL229" s="51"/>
      <c r="AM229" s="45"/>
      <c r="AN229" s="45"/>
      <c r="AO229" s="45"/>
      <c r="AP229" s="45"/>
      <c r="AQ229" s="45"/>
      <c r="AR229" s="45"/>
      <c r="AS229" s="195"/>
    </row>
    <row r="230" ht="27.0" customHeight="1">
      <c r="A230" s="102" t="s">
        <v>1765</v>
      </c>
      <c r="B230" s="45" t="s">
        <v>1736</v>
      </c>
      <c r="C230" s="45" t="s">
        <v>164</v>
      </c>
      <c r="D230" s="103">
        <v>2016.0</v>
      </c>
      <c r="E230" s="89">
        <v>42552.0</v>
      </c>
      <c r="F230" s="137" t="s">
        <v>1127</v>
      </c>
      <c r="G230" s="104" t="s">
        <v>77</v>
      </c>
      <c r="H230" s="45" t="s">
        <v>1766</v>
      </c>
      <c r="I230" s="45" t="s">
        <v>177</v>
      </c>
      <c r="J230" s="45" t="s">
        <v>51</v>
      </c>
      <c r="K230" s="45">
        <v>30092.0</v>
      </c>
      <c r="L230" s="77">
        <v>4.045793995E9</v>
      </c>
      <c r="M230" s="77"/>
      <c r="N230" s="110" t="s">
        <v>1767</v>
      </c>
      <c r="O230" s="106">
        <v>31.0</v>
      </c>
      <c r="P230" s="45" t="s">
        <v>45</v>
      </c>
      <c r="Q230" s="45"/>
      <c r="R230" s="88" t="s">
        <v>1768</v>
      </c>
      <c r="S230" s="49" t="s">
        <v>1769</v>
      </c>
      <c r="T230" s="107">
        <v>23.0</v>
      </c>
      <c r="U230" s="107" t="s">
        <v>164</v>
      </c>
      <c r="V230" s="107">
        <v>2009.0</v>
      </c>
      <c r="W230" s="49"/>
      <c r="X230" s="51" t="s">
        <v>1099</v>
      </c>
      <c r="Y230" s="51">
        <v>18.0</v>
      </c>
      <c r="Z230" s="51" t="s">
        <v>103</v>
      </c>
      <c r="AA230" s="51">
        <v>2014.0</v>
      </c>
      <c r="AB230" s="51"/>
      <c r="AC230" s="49"/>
      <c r="AD230" s="49"/>
      <c r="AE230" s="49"/>
      <c r="AF230" s="49"/>
      <c r="AG230" s="49"/>
      <c r="AH230" s="51"/>
      <c r="AI230" s="51"/>
      <c r="AJ230" s="51"/>
      <c r="AK230" s="51"/>
      <c r="AL230" s="51"/>
      <c r="AM230" s="49"/>
      <c r="AN230" s="49"/>
      <c r="AO230" s="49"/>
      <c r="AP230" s="49"/>
      <c r="AQ230" s="49"/>
      <c r="AR230" s="45"/>
      <c r="AS230" s="97"/>
      <c r="AT230" s="53"/>
    </row>
    <row r="231">
      <c r="A231" s="90" t="s">
        <v>1770</v>
      </c>
      <c r="B231" s="25" t="s">
        <v>620</v>
      </c>
      <c r="C231" s="25" t="s">
        <v>131</v>
      </c>
      <c r="D231" s="91">
        <v>2016.0</v>
      </c>
      <c r="E231" s="70">
        <v>43486.0</v>
      </c>
      <c r="F231" s="20" t="s">
        <v>1771</v>
      </c>
      <c r="G231" s="453" t="s">
        <v>1772</v>
      </c>
      <c r="H231" s="20" t="s">
        <v>177</v>
      </c>
      <c r="I231" s="21" t="s">
        <v>51</v>
      </c>
      <c r="J231" s="17">
        <v>30092.0</v>
      </c>
      <c r="K231" s="22" t="s">
        <v>1773</v>
      </c>
      <c r="L231" s="25"/>
      <c r="N231" s="115" t="s">
        <v>1774</v>
      </c>
      <c r="O231" s="93" t="str">
        <f>HYPERLINK("mailto:emilyemcqueen@gmail.com","emilyemcqueen@gmail.com")</f>
        <v>emilyemcqueen@gmail.com</v>
      </c>
      <c r="P231" s="94"/>
      <c r="Q231" s="25"/>
      <c r="R231" s="25"/>
      <c r="S231" s="95" t="s">
        <v>583</v>
      </c>
      <c r="T231" s="27" t="s">
        <v>1775</v>
      </c>
      <c r="U231" s="96">
        <v>24.0</v>
      </c>
      <c r="V231" s="96" t="s">
        <v>57</v>
      </c>
      <c r="W231" s="96">
        <v>2014.0</v>
      </c>
      <c r="X231" s="27"/>
      <c r="Y231" s="29"/>
      <c r="Z231" s="29"/>
      <c r="AA231" s="29"/>
      <c r="AB231" s="29"/>
      <c r="AC231" s="29"/>
      <c r="AD231" s="27"/>
      <c r="AE231" s="27"/>
      <c r="AF231" s="27"/>
      <c r="AG231" s="27"/>
      <c r="AH231" s="27"/>
      <c r="AI231" s="29"/>
      <c r="AJ231" s="29"/>
      <c r="AK231" s="29"/>
      <c r="AL231" s="29"/>
      <c r="AM231" s="29"/>
      <c r="AN231" s="27"/>
      <c r="AO231" s="27"/>
      <c r="AP231" s="27"/>
      <c r="AQ231" s="27"/>
      <c r="AR231" s="31"/>
      <c r="AS231" s="52"/>
      <c r="AT231" s="53"/>
    </row>
    <row r="232">
      <c r="A232" s="454" t="str">
        <f>HYPERLINK("mailto:ateL456@","Bunting")</f>
        <v>Bunting</v>
      </c>
      <c r="B232" s="25" t="s">
        <v>1347</v>
      </c>
      <c r="C232" s="25" t="s">
        <v>141</v>
      </c>
      <c r="D232" s="91">
        <v>2015.0</v>
      </c>
      <c r="E232" s="19">
        <v>43587.0</v>
      </c>
      <c r="F232" s="18" t="s">
        <v>76</v>
      </c>
      <c r="G232" s="18" t="s">
        <v>98</v>
      </c>
      <c r="H232" s="92" t="s">
        <v>418</v>
      </c>
      <c r="I232" s="25" t="s">
        <v>1776</v>
      </c>
      <c r="J232" s="25" t="s">
        <v>177</v>
      </c>
      <c r="K232" s="25" t="s">
        <v>51</v>
      </c>
      <c r="L232" s="25">
        <v>30092.0</v>
      </c>
      <c r="M232" s="22"/>
      <c r="N232" s="22" t="s">
        <v>1777</v>
      </c>
      <c r="O232" s="43" t="s">
        <v>1778</v>
      </c>
      <c r="P232" s="25">
        <v>12.0</v>
      </c>
      <c r="Q232" s="25" t="s">
        <v>114</v>
      </c>
      <c r="R232" s="25"/>
      <c r="S232" s="25" t="s">
        <v>1779</v>
      </c>
      <c r="T232" s="208" t="s">
        <v>1177</v>
      </c>
      <c r="U232" s="208">
        <v>30.0</v>
      </c>
      <c r="V232" s="208" t="s">
        <v>164</v>
      </c>
      <c r="W232" s="208">
        <v>2013.0</v>
      </c>
      <c r="X232" s="27"/>
      <c r="Y232" s="29" t="s">
        <v>734</v>
      </c>
      <c r="Z232" s="29">
        <v>30.0</v>
      </c>
      <c r="AA232" s="29" t="s">
        <v>164</v>
      </c>
      <c r="AB232" s="29">
        <v>2013.0</v>
      </c>
      <c r="AC232" s="29"/>
      <c r="AD232" s="27"/>
      <c r="AE232" s="27"/>
      <c r="AF232" s="27"/>
      <c r="AG232" s="27"/>
      <c r="AH232" s="27"/>
      <c r="AI232" s="29"/>
      <c r="AJ232" s="29"/>
      <c r="AK232" s="29"/>
      <c r="AL232" s="29"/>
      <c r="AM232" s="29"/>
      <c r="AN232" s="27"/>
      <c r="AO232" s="27"/>
      <c r="AP232" s="27"/>
      <c r="AQ232" s="27"/>
      <c r="AR232" s="31"/>
      <c r="AS232" s="52"/>
      <c r="AT232" s="53"/>
    </row>
    <row r="233" ht="24.0" customHeight="1">
      <c r="A233" s="240" t="s">
        <v>1780</v>
      </c>
      <c r="B233" s="56" t="s">
        <v>1781</v>
      </c>
      <c r="C233" s="56" t="s">
        <v>164</v>
      </c>
      <c r="D233" s="57">
        <v>2018.0</v>
      </c>
      <c r="E233" s="58">
        <v>43666.0</v>
      </c>
      <c r="F233" s="132"/>
      <c r="G233" s="36" t="s">
        <v>98</v>
      </c>
      <c r="H233" s="61"/>
      <c r="I233" s="56" t="s">
        <v>1782</v>
      </c>
      <c r="J233" s="35" t="s">
        <v>50</v>
      </c>
      <c r="K233" s="56" t="s">
        <v>51</v>
      </c>
      <c r="L233" s="56">
        <v>30092.0</v>
      </c>
      <c r="M233" s="124"/>
      <c r="N233" s="57" t="s">
        <v>1783</v>
      </c>
      <c r="O233" s="60" t="s">
        <v>1784</v>
      </c>
      <c r="P233" s="56">
        <v>3.0</v>
      </c>
      <c r="Q233" s="56" t="s">
        <v>162</v>
      </c>
      <c r="R233" s="61"/>
      <c r="S233" s="61"/>
      <c r="T233" s="62" t="s">
        <v>949</v>
      </c>
      <c r="U233" s="62">
        <v>16.0</v>
      </c>
      <c r="V233" s="62" t="s">
        <v>45</v>
      </c>
      <c r="W233" s="62">
        <v>2015.0</v>
      </c>
      <c r="X233" s="63"/>
      <c r="Y233" s="64" t="s">
        <v>1013</v>
      </c>
      <c r="Z233" s="64">
        <v>16.0</v>
      </c>
      <c r="AA233" s="64" t="s">
        <v>141</v>
      </c>
      <c r="AB233" s="64">
        <v>2017.0</v>
      </c>
      <c r="AC233" s="65"/>
      <c r="AD233" s="63"/>
      <c r="AE233" s="63"/>
      <c r="AF233" s="63"/>
      <c r="AG233" s="63"/>
      <c r="AH233" s="63"/>
      <c r="AI233" s="65"/>
      <c r="AJ233" s="65"/>
      <c r="AK233" s="65"/>
      <c r="AL233" s="65"/>
      <c r="AM233" s="65"/>
      <c r="AN233" s="63"/>
      <c r="AO233" s="63"/>
      <c r="AP233" s="63"/>
      <c r="AQ233" s="63"/>
      <c r="AR233" s="63"/>
      <c r="AS233" s="32"/>
      <c r="AT233" s="33"/>
    </row>
    <row r="234">
      <c r="A234" s="102" t="s">
        <v>1785</v>
      </c>
      <c r="B234" s="45" t="s">
        <v>1736</v>
      </c>
      <c r="C234" s="45" t="s">
        <v>164</v>
      </c>
      <c r="D234" s="103">
        <v>2016.0</v>
      </c>
      <c r="E234" s="37">
        <v>43678.0</v>
      </c>
      <c r="F234" s="36" t="s">
        <v>46</v>
      </c>
      <c r="G234" s="137" t="s">
        <v>98</v>
      </c>
      <c r="H234" s="104" t="s">
        <v>309</v>
      </c>
      <c r="I234" s="45" t="s">
        <v>1786</v>
      </c>
      <c r="J234" s="45" t="s">
        <v>177</v>
      </c>
      <c r="K234" s="45" t="s">
        <v>51</v>
      </c>
      <c r="L234" s="45">
        <v>30092.0</v>
      </c>
      <c r="M234" s="77"/>
      <c r="N234" s="77" t="s">
        <v>1787</v>
      </c>
      <c r="O234" s="105" t="str">
        <f>HYPERLINK("mailto:cschempp1@gmail.com","cschempp1@gmail.com")</f>
        <v>cschempp1@gmail.com</v>
      </c>
      <c r="P234" s="106">
        <v>18.0</v>
      </c>
      <c r="Q234" s="45" t="s">
        <v>131</v>
      </c>
      <c r="R234" s="45"/>
      <c r="S234" s="88" t="s">
        <v>799</v>
      </c>
      <c r="T234" s="49" t="s">
        <v>956</v>
      </c>
      <c r="U234" s="107">
        <v>10.0</v>
      </c>
      <c r="V234" s="107" t="s">
        <v>57</v>
      </c>
      <c r="W234" s="107">
        <v>2013.0</v>
      </c>
      <c r="X234" s="49"/>
      <c r="Y234" s="51" t="s">
        <v>527</v>
      </c>
      <c r="Z234" s="51">
        <v>15.0</v>
      </c>
      <c r="AA234" s="51" t="s">
        <v>54</v>
      </c>
      <c r="AB234" s="51">
        <v>2015.0</v>
      </c>
      <c r="AC234" s="51"/>
      <c r="AD234" s="47" t="s">
        <v>1788</v>
      </c>
      <c r="AE234" s="47">
        <v>11.0</v>
      </c>
      <c r="AF234" s="47" t="s">
        <v>167</v>
      </c>
      <c r="AG234" s="47">
        <v>2017.0</v>
      </c>
      <c r="AH234" s="49"/>
      <c r="AI234" s="51"/>
      <c r="AJ234" s="51"/>
      <c r="AK234" s="51"/>
      <c r="AL234" s="51"/>
      <c r="AM234" s="51"/>
      <c r="AN234" s="49"/>
      <c r="AO234" s="49"/>
      <c r="AP234" s="49"/>
      <c r="AQ234" s="49"/>
      <c r="AR234" s="49"/>
      <c r="AS234" s="32"/>
      <c r="AT234" s="33"/>
    </row>
    <row r="235">
      <c r="A235" s="108" t="s">
        <v>1789</v>
      </c>
      <c r="B235" s="109" t="s">
        <v>293</v>
      </c>
      <c r="C235" s="45" t="s">
        <v>164</v>
      </c>
      <c r="D235" s="103">
        <v>2016.0</v>
      </c>
      <c r="E235" s="37">
        <v>43678.0</v>
      </c>
      <c r="F235" s="36" t="s">
        <v>46</v>
      </c>
      <c r="G235" s="38" t="s">
        <v>47</v>
      </c>
      <c r="H235" s="104" t="s">
        <v>1790</v>
      </c>
      <c r="I235" s="45" t="s">
        <v>1791</v>
      </c>
      <c r="J235" s="45" t="s">
        <v>177</v>
      </c>
      <c r="K235" s="45" t="s">
        <v>51</v>
      </c>
      <c r="L235" s="45">
        <v>30092.0</v>
      </c>
      <c r="M235" s="77"/>
      <c r="N235" s="77">
        <v>6.784623537E9</v>
      </c>
      <c r="O235" s="110" t="s">
        <v>1792</v>
      </c>
      <c r="P235" s="106">
        <v>15.0</v>
      </c>
      <c r="Q235" s="45" t="s">
        <v>45</v>
      </c>
      <c r="R235" s="45"/>
      <c r="S235" s="88" t="s">
        <v>171</v>
      </c>
      <c r="T235" s="49" t="s">
        <v>290</v>
      </c>
      <c r="U235" s="107">
        <v>15.0</v>
      </c>
      <c r="V235" s="107" t="s">
        <v>60</v>
      </c>
      <c r="W235" s="107">
        <v>2006.0</v>
      </c>
      <c r="X235" s="49"/>
      <c r="Y235" s="51" t="s">
        <v>1039</v>
      </c>
      <c r="Z235" s="51">
        <v>15.0</v>
      </c>
      <c r="AA235" s="51" t="s">
        <v>162</v>
      </c>
      <c r="AB235" s="51">
        <v>2009.0</v>
      </c>
      <c r="AC235" s="51"/>
      <c r="AD235" s="49" t="s">
        <v>1793</v>
      </c>
      <c r="AE235" s="49">
        <v>2.0</v>
      </c>
      <c r="AF235" s="49" t="s">
        <v>60</v>
      </c>
      <c r="AG235" s="49">
        <v>2015.0</v>
      </c>
      <c r="AH235" s="49"/>
      <c r="AI235" s="51"/>
      <c r="AJ235" s="51"/>
      <c r="AK235" s="51"/>
      <c r="AL235" s="51"/>
      <c r="AM235" s="51"/>
      <c r="AN235" s="49"/>
      <c r="AO235" s="49"/>
      <c r="AP235" s="49"/>
      <c r="AQ235" s="49"/>
      <c r="AR235" s="49"/>
      <c r="AS235" s="97"/>
      <c r="AT235" s="53"/>
    </row>
    <row r="236">
      <c r="A236" s="90" t="s">
        <v>1794</v>
      </c>
      <c r="B236" s="25" t="s">
        <v>1795</v>
      </c>
      <c r="C236" s="17" t="s">
        <v>136</v>
      </c>
      <c r="D236" s="91">
        <v>2014.0</v>
      </c>
      <c r="E236" s="70">
        <v>43678.0</v>
      </c>
      <c r="F236" s="18" t="s">
        <v>476</v>
      </c>
      <c r="G236" s="113">
        <v>1380.0</v>
      </c>
      <c r="H236" s="92" t="s">
        <v>639</v>
      </c>
      <c r="I236" s="25" t="s">
        <v>1796</v>
      </c>
      <c r="J236" s="25" t="s">
        <v>177</v>
      </c>
      <c r="K236" s="25" t="s">
        <v>51</v>
      </c>
      <c r="L236" s="25">
        <v>30097.0</v>
      </c>
      <c r="M236" s="22"/>
      <c r="N236" s="22" t="s">
        <v>1797</v>
      </c>
      <c r="O236" s="93" t="str">
        <f>HYPERLINK("mailto:psteyling@gmail.com","psteyling@gmail.com")</f>
        <v>psteyling@gmail.com</v>
      </c>
      <c r="P236" s="94">
        <v>17.0</v>
      </c>
      <c r="Q236" s="25" t="s">
        <v>162</v>
      </c>
      <c r="R236" s="25"/>
      <c r="S236" s="95" t="s">
        <v>203</v>
      </c>
      <c r="T236" s="27" t="s">
        <v>1798</v>
      </c>
      <c r="U236" s="96">
        <v>27.0</v>
      </c>
      <c r="V236" s="96" t="s">
        <v>162</v>
      </c>
      <c r="W236" s="96">
        <v>2013.0</v>
      </c>
      <c r="X236" s="27" t="s">
        <v>901</v>
      </c>
      <c r="Y236" s="29" t="s">
        <v>1392</v>
      </c>
      <c r="Z236" s="29">
        <v>31.0</v>
      </c>
      <c r="AA236" s="29" t="s">
        <v>45</v>
      </c>
      <c r="AB236" s="29">
        <v>2015.0</v>
      </c>
      <c r="AC236" s="29"/>
      <c r="AD236" s="27"/>
      <c r="AE236" s="27"/>
      <c r="AF236" s="27"/>
      <c r="AG236" s="27"/>
      <c r="AH236" s="27"/>
      <c r="AI236" s="29"/>
      <c r="AJ236" s="29"/>
      <c r="AK236" s="29"/>
      <c r="AL236" s="29"/>
      <c r="AM236" s="29"/>
      <c r="AN236" s="27"/>
      <c r="AO236" s="27"/>
      <c r="AP236" s="27"/>
      <c r="AQ236" s="27"/>
      <c r="AR236" s="31"/>
      <c r="AS236" s="32"/>
      <c r="AT236" s="33"/>
    </row>
    <row r="237">
      <c r="A237" s="34" t="s">
        <v>1799</v>
      </c>
      <c r="B237" s="35" t="s">
        <v>1800</v>
      </c>
      <c r="C237" s="35" t="s">
        <v>136</v>
      </c>
      <c r="D237" s="36">
        <v>2018.0</v>
      </c>
      <c r="E237" s="37">
        <v>43678.0</v>
      </c>
      <c r="F237" s="89"/>
      <c r="G237" s="36" t="s">
        <v>98</v>
      </c>
      <c r="H237" s="39" t="s">
        <v>529</v>
      </c>
      <c r="I237" s="35" t="s">
        <v>1801</v>
      </c>
      <c r="J237" s="35" t="s">
        <v>50</v>
      </c>
      <c r="K237" s="35" t="s">
        <v>51</v>
      </c>
      <c r="L237" s="35">
        <v>30092.0</v>
      </c>
      <c r="M237" s="77"/>
      <c r="N237" s="41" t="s">
        <v>1802</v>
      </c>
      <c r="O237" s="83" t="s">
        <v>1803</v>
      </c>
      <c r="P237" s="44">
        <v>15.0</v>
      </c>
      <c r="Q237" s="35" t="s">
        <v>103</v>
      </c>
      <c r="R237" s="45"/>
      <c r="S237" s="46" t="s">
        <v>390</v>
      </c>
      <c r="T237" s="47" t="s">
        <v>1804</v>
      </c>
      <c r="U237" s="48">
        <v>15.0</v>
      </c>
      <c r="V237" s="48" t="s">
        <v>141</v>
      </c>
      <c r="W237" s="48">
        <v>2017.0</v>
      </c>
      <c r="X237" s="49"/>
      <c r="Y237" s="51"/>
      <c r="Z237" s="51"/>
      <c r="AA237" s="51"/>
      <c r="AB237" s="51"/>
      <c r="AC237" s="51"/>
      <c r="AD237" s="49"/>
      <c r="AE237" s="49"/>
      <c r="AF237" s="49"/>
      <c r="AG237" s="49"/>
      <c r="AH237" s="49"/>
      <c r="AI237" s="51"/>
      <c r="AJ237" s="51"/>
      <c r="AK237" s="51"/>
      <c r="AL237" s="51"/>
      <c r="AM237" s="51"/>
      <c r="AN237" s="49"/>
      <c r="AO237" s="49"/>
      <c r="AP237" s="49"/>
      <c r="AQ237" s="49"/>
      <c r="AR237" s="49"/>
      <c r="AS237" s="52"/>
      <c r="AT237" s="53"/>
    </row>
    <row r="238">
      <c r="A238" s="85" t="s">
        <v>1805</v>
      </c>
      <c r="B238" s="86" t="s">
        <v>1806</v>
      </c>
      <c r="C238" s="35" t="s">
        <v>60</v>
      </c>
      <c r="D238" s="36">
        <v>2017.0</v>
      </c>
      <c r="E238" s="37">
        <v>43410.0</v>
      </c>
      <c r="F238" s="36" t="s">
        <v>76</v>
      </c>
      <c r="G238" s="38" t="s">
        <v>47</v>
      </c>
      <c r="H238" s="104"/>
      <c r="I238" s="35" t="s">
        <v>1807</v>
      </c>
      <c r="J238" s="35" t="s">
        <v>50</v>
      </c>
      <c r="K238" s="35" t="s">
        <v>51</v>
      </c>
      <c r="L238" s="35">
        <v>30092.0</v>
      </c>
      <c r="M238" s="77"/>
      <c r="N238" s="41">
        <v>4.047841179E9</v>
      </c>
      <c r="O238" s="83" t="s">
        <v>1808</v>
      </c>
      <c r="P238" s="44">
        <v>6.0</v>
      </c>
      <c r="Q238" s="35" t="s">
        <v>103</v>
      </c>
      <c r="R238" s="45"/>
      <c r="S238" s="46" t="s">
        <v>1809</v>
      </c>
      <c r="T238" s="47" t="s">
        <v>1810</v>
      </c>
      <c r="U238" s="48">
        <v>4.0</v>
      </c>
      <c r="V238" s="48" t="s">
        <v>54</v>
      </c>
      <c r="W238" s="48">
        <v>2017.0</v>
      </c>
      <c r="X238" s="49"/>
      <c r="Y238" s="51"/>
      <c r="Z238" s="51"/>
      <c r="AA238" s="51"/>
      <c r="AB238" s="51"/>
      <c r="AC238" s="51"/>
      <c r="AD238" s="49"/>
      <c r="AE238" s="49"/>
      <c r="AF238" s="49"/>
      <c r="AG238" s="49"/>
      <c r="AH238" s="49"/>
      <c r="AI238" s="51"/>
      <c r="AJ238" s="51"/>
      <c r="AK238" s="51"/>
      <c r="AL238" s="51"/>
      <c r="AM238" s="51"/>
      <c r="AN238" s="49"/>
      <c r="AO238" s="49"/>
      <c r="AP238" s="49"/>
      <c r="AQ238" s="49"/>
      <c r="AR238" s="49"/>
      <c r="AS238" s="52"/>
      <c r="AT238" s="53"/>
    </row>
    <row r="239">
      <c r="A239" s="68" t="s">
        <v>1811</v>
      </c>
      <c r="B239" s="69" t="s">
        <v>1812</v>
      </c>
      <c r="C239" s="17" t="s">
        <v>167</v>
      </c>
      <c r="D239" s="18">
        <v>2018.0</v>
      </c>
      <c r="E239" s="70">
        <v>43450.0</v>
      </c>
      <c r="F239" s="18"/>
      <c r="G239" s="71" t="s">
        <v>98</v>
      </c>
      <c r="H239" s="20" t="s">
        <v>1813</v>
      </c>
      <c r="I239" s="40" t="s">
        <v>1814</v>
      </c>
      <c r="J239" s="17" t="s">
        <v>177</v>
      </c>
      <c r="K239" s="17" t="s">
        <v>51</v>
      </c>
      <c r="L239" s="17">
        <v>30092.0</v>
      </c>
      <c r="M239" s="22"/>
      <c r="N239" s="42">
        <v>5.625727369E9</v>
      </c>
      <c r="O239" s="24" t="s">
        <v>1815</v>
      </c>
      <c r="P239" s="72">
        <v>1.0</v>
      </c>
      <c r="Q239" s="17" t="s">
        <v>131</v>
      </c>
      <c r="R239" s="25"/>
      <c r="S239" s="73" t="s">
        <v>1816</v>
      </c>
      <c r="T239" s="30" t="s">
        <v>1817</v>
      </c>
      <c r="U239" s="74">
        <v>3.0</v>
      </c>
      <c r="V239" s="74" t="s">
        <v>57</v>
      </c>
      <c r="W239" s="74">
        <v>2017.0</v>
      </c>
      <c r="X239" s="27"/>
      <c r="Y239" s="29"/>
      <c r="Z239" s="101"/>
      <c r="AA239" s="101"/>
      <c r="AB239" s="101"/>
      <c r="AC239" s="29"/>
      <c r="AD239" s="27"/>
      <c r="AE239" s="27"/>
      <c r="AF239" s="27"/>
      <c r="AG239" s="27"/>
      <c r="AH239" s="27"/>
      <c r="AI239" s="29"/>
      <c r="AJ239" s="29"/>
      <c r="AK239" s="29"/>
      <c r="AL239" s="29"/>
      <c r="AM239" s="29"/>
      <c r="AN239" s="27"/>
      <c r="AO239" s="27"/>
      <c r="AP239" s="27"/>
      <c r="AQ239" s="27"/>
      <c r="AR239" s="31"/>
      <c r="AS239" s="80"/>
      <c r="AT239" s="33"/>
    </row>
    <row r="240">
      <c r="A240" s="123" t="s">
        <v>816</v>
      </c>
      <c r="B240" s="46" t="s">
        <v>1818</v>
      </c>
      <c r="C240" s="56" t="s">
        <v>136</v>
      </c>
      <c r="D240" s="124">
        <v>2017.0</v>
      </c>
      <c r="E240" s="58">
        <v>43318.0</v>
      </c>
      <c r="F240" s="57" t="s">
        <v>46</v>
      </c>
      <c r="G240" s="124" t="s">
        <v>47</v>
      </c>
      <c r="H240" s="61" t="s">
        <v>817</v>
      </c>
      <c r="I240" s="61" t="s">
        <v>818</v>
      </c>
      <c r="J240" s="61" t="s">
        <v>150</v>
      </c>
      <c r="K240" s="61" t="s">
        <v>51</v>
      </c>
      <c r="L240" s="61">
        <v>30096.0</v>
      </c>
      <c r="M240" s="59"/>
      <c r="N240" s="59" t="s">
        <v>819</v>
      </c>
      <c r="O240" s="125" t="str">
        <f>HYPERLINK("mailto:ccurl2@gmail.com","ccurl2@gmail.com")</f>
        <v>ccurl2@gmail.com</v>
      </c>
      <c r="P240" s="61">
        <v>24.0</v>
      </c>
      <c r="Q240" s="61" t="s">
        <v>114</v>
      </c>
      <c r="R240" s="61"/>
      <c r="S240" s="61" t="s">
        <v>820</v>
      </c>
      <c r="T240" s="63" t="s">
        <v>821</v>
      </c>
      <c r="U240" s="63">
        <v>13.0</v>
      </c>
      <c r="V240" s="63" t="s">
        <v>162</v>
      </c>
      <c r="W240" s="63">
        <v>2013.0</v>
      </c>
      <c r="X240" s="63"/>
      <c r="Y240" s="65" t="s">
        <v>822</v>
      </c>
      <c r="Z240" s="65">
        <v>21.0</v>
      </c>
      <c r="AA240" s="65" t="s">
        <v>164</v>
      </c>
      <c r="AB240" s="65">
        <v>2015.0</v>
      </c>
      <c r="AC240" s="65"/>
      <c r="AD240" s="66"/>
      <c r="AE240" s="66"/>
      <c r="AF240" s="66"/>
      <c r="AG240" s="66"/>
      <c r="AH240" s="66"/>
      <c r="AI240" s="65"/>
      <c r="AJ240" s="65"/>
      <c r="AK240" s="65"/>
      <c r="AL240" s="65"/>
      <c r="AM240" s="65"/>
      <c r="AN240" s="63"/>
      <c r="AO240" s="63"/>
      <c r="AP240" s="63"/>
      <c r="AQ240" s="63"/>
      <c r="AR240" s="63"/>
      <c r="AS240" s="52"/>
      <c r="AT240" s="53"/>
    </row>
    <row r="241">
      <c r="A241" s="455" t="s">
        <v>1819</v>
      </c>
      <c r="B241" s="35" t="s">
        <v>1736</v>
      </c>
      <c r="C241" s="35" t="s">
        <v>131</v>
      </c>
      <c r="D241" s="36">
        <v>2019.0</v>
      </c>
      <c r="E241" s="37">
        <v>43479.0</v>
      </c>
      <c r="F241" s="36"/>
      <c r="G241" s="38" t="s">
        <v>98</v>
      </c>
      <c r="H241" s="39"/>
      <c r="I241" s="40" t="s">
        <v>1820</v>
      </c>
      <c r="J241" s="35" t="s">
        <v>177</v>
      </c>
      <c r="K241" s="35" t="s">
        <v>51</v>
      </c>
      <c r="L241" s="35">
        <v>30071.0</v>
      </c>
      <c r="M241" s="77"/>
      <c r="N241" s="42" t="s">
        <v>1821</v>
      </c>
      <c r="O241" s="79" t="s">
        <v>1822</v>
      </c>
      <c r="P241" s="44">
        <v>18.0</v>
      </c>
      <c r="Q241" s="35" t="s">
        <v>114</v>
      </c>
      <c r="R241" s="45"/>
      <c r="S241" s="46" t="s">
        <v>1823</v>
      </c>
      <c r="T241" s="47" t="s">
        <v>1723</v>
      </c>
      <c r="U241" s="48">
        <v>9.0</v>
      </c>
      <c r="V241" s="48" t="s">
        <v>164</v>
      </c>
      <c r="W241" s="48">
        <v>2018.0</v>
      </c>
      <c r="X241" s="49"/>
      <c r="Y241" s="50"/>
      <c r="Z241" s="50"/>
      <c r="AA241" s="50"/>
      <c r="AB241" s="50"/>
      <c r="AC241" s="51"/>
      <c r="AD241" s="47"/>
      <c r="AE241" s="49"/>
      <c r="AF241" s="47"/>
      <c r="AG241" s="49"/>
      <c r="AH241" s="49"/>
      <c r="AI241" s="51"/>
      <c r="AJ241" s="51"/>
      <c r="AK241" s="51"/>
      <c r="AL241" s="51"/>
      <c r="AM241" s="51"/>
      <c r="AN241" s="49"/>
      <c r="AO241" s="49"/>
      <c r="AP241" s="49"/>
      <c r="AQ241" s="49"/>
      <c r="AR241" s="49"/>
      <c r="AS241" s="52"/>
      <c r="AT241" s="53"/>
    </row>
    <row r="242">
      <c r="A242" s="456" t="s">
        <v>1824</v>
      </c>
      <c r="B242" s="35" t="s">
        <v>1825</v>
      </c>
      <c r="C242" s="35" t="s">
        <v>131</v>
      </c>
      <c r="D242" s="36">
        <v>2019.0</v>
      </c>
      <c r="E242" s="37">
        <v>43475.0</v>
      </c>
      <c r="F242" s="37"/>
      <c r="G242" s="36" t="s">
        <v>98</v>
      </c>
      <c r="H242" s="39"/>
      <c r="I242" s="40" t="s">
        <v>1826</v>
      </c>
      <c r="J242" s="35" t="s">
        <v>50</v>
      </c>
      <c r="K242" s="35" t="s">
        <v>51</v>
      </c>
      <c r="L242" s="35">
        <v>30092.0</v>
      </c>
      <c r="M242" s="77"/>
      <c r="N242" s="42">
        <v>8.082505803E9</v>
      </c>
      <c r="O242" s="83" t="s">
        <v>1827</v>
      </c>
      <c r="P242" s="44">
        <v>1.0</v>
      </c>
      <c r="Q242" s="35" t="s">
        <v>89</v>
      </c>
      <c r="R242" s="45"/>
      <c r="S242" s="46" t="s">
        <v>799</v>
      </c>
      <c r="T242" s="47" t="s">
        <v>1828</v>
      </c>
      <c r="U242" s="48"/>
      <c r="V242" s="48"/>
      <c r="W242" s="48"/>
      <c r="X242" s="49"/>
      <c r="Y242" s="51"/>
      <c r="Z242" s="51"/>
      <c r="AA242" s="51"/>
      <c r="AB242" s="51"/>
      <c r="AC242" s="51"/>
      <c r="AD242" s="49"/>
      <c r="AE242" s="49"/>
      <c r="AF242" s="49"/>
      <c r="AG242" s="49"/>
      <c r="AH242" s="49"/>
      <c r="AI242" s="51"/>
      <c r="AJ242" s="51"/>
      <c r="AK242" s="51"/>
      <c r="AL242" s="51"/>
      <c r="AM242" s="51"/>
      <c r="AN242" s="49"/>
      <c r="AO242" s="49"/>
      <c r="AP242" s="49"/>
      <c r="AQ242" s="49"/>
      <c r="AR242" s="49"/>
      <c r="AS242" s="97"/>
      <c r="AT242" s="53"/>
    </row>
    <row r="243">
      <c r="A243" s="68" t="s">
        <v>1829</v>
      </c>
      <c r="B243" s="17" t="s">
        <v>1830</v>
      </c>
      <c r="C243" s="17" t="s">
        <v>167</v>
      </c>
      <c r="D243" s="18">
        <v>2018.0</v>
      </c>
      <c r="E243" s="70">
        <v>43461.0</v>
      </c>
      <c r="F243" s="18"/>
      <c r="G243" s="71" t="s">
        <v>47</v>
      </c>
      <c r="H243" s="20"/>
      <c r="I243" s="40" t="s">
        <v>1831</v>
      </c>
      <c r="J243" s="17" t="s">
        <v>150</v>
      </c>
      <c r="K243" s="17" t="s">
        <v>51</v>
      </c>
      <c r="L243" s="17">
        <v>30096.0</v>
      </c>
      <c r="M243" s="87"/>
      <c r="N243" s="42">
        <v>4.049446699E9</v>
      </c>
      <c r="O243" s="24" t="s">
        <v>1832</v>
      </c>
      <c r="P243" s="72">
        <v>11.0</v>
      </c>
      <c r="Q243" s="17" t="s">
        <v>54</v>
      </c>
      <c r="R243" s="25"/>
      <c r="S243" s="73" t="s">
        <v>1833</v>
      </c>
      <c r="T243" s="30" t="s">
        <v>1834</v>
      </c>
      <c r="U243" s="74">
        <v>14.0</v>
      </c>
      <c r="V243" s="74" t="s">
        <v>54</v>
      </c>
      <c r="W243" s="74">
        <v>2012.0</v>
      </c>
      <c r="X243" s="27"/>
      <c r="Y243" s="28" t="s">
        <v>1835</v>
      </c>
      <c r="Z243" s="75">
        <v>20.0</v>
      </c>
      <c r="AA243" s="75" t="s">
        <v>45</v>
      </c>
      <c r="AB243" s="75">
        <v>2014.0</v>
      </c>
      <c r="AC243" s="29"/>
      <c r="AD243" s="30" t="s">
        <v>413</v>
      </c>
      <c r="AE243" s="74">
        <v>13.0</v>
      </c>
      <c r="AF243" s="74" t="s">
        <v>131</v>
      </c>
      <c r="AG243" s="74">
        <v>2016.0</v>
      </c>
      <c r="AH243" s="27"/>
      <c r="AI243" s="29"/>
      <c r="AJ243" s="29"/>
      <c r="AK243" s="29"/>
      <c r="AL243" s="29"/>
      <c r="AM243" s="29"/>
      <c r="AN243" s="27"/>
      <c r="AO243" s="27"/>
      <c r="AP243" s="27"/>
      <c r="AQ243" s="27"/>
      <c r="AR243" s="31"/>
      <c r="AS243" s="97"/>
      <c r="AT243" s="53"/>
    </row>
    <row r="244">
      <c r="A244" s="34" t="s">
        <v>1836</v>
      </c>
      <c r="B244" s="35" t="s">
        <v>1837</v>
      </c>
      <c r="C244" s="35" t="s">
        <v>57</v>
      </c>
      <c r="D244" s="36">
        <v>2018.0</v>
      </c>
      <c r="E244" s="37">
        <v>43357.0</v>
      </c>
      <c r="F244" s="89"/>
      <c r="G244" s="38" t="s">
        <v>98</v>
      </c>
      <c r="H244" s="457" t="s">
        <v>1838</v>
      </c>
      <c r="I244" s="76" t="s">
        <v>1839</v>
      </c>
      <c r="J244" s="35" t="s">
        <v>177</v>
      </c>
      <c r="K244" s="35" t="s">
        <v>51</v>
      </c>
      <c r="L244" s="35">
        <v>30092.0</v>
      </c>
      <c r="M244" s="77"/>
      <c r="N244" s="78" t="s">
        <v>1840</v>
      </c>
      <c r="O244" s="40" t="s">
        <v>1841</v>
      </c>
      <c r="P244" s="44">
        <v>22.0</v>
      </c>
      <c r="Q244" s="35" t="s">
        <v>60</v>
      </c>
      <c r="R244" s="45"/>
      <c r="S244" s="46" t="s">
        <v>1428</v>
      </c>
      <c r="T244" s="47" t="s">
        <v>1842</v>
      </c>
      <c r="U244" s="48">
        <v>11.0</v>
      </c>
      <c r="V244" s="48" t="s">
        <v>107</v>
      </c>
      <c r="W244" s="48">
        <v>2010.0</v>
      </c>
      <c r="X244" s="49"/>
      <c r="Y244" s="50" t="s">
        <v>382</v>
      </c>
      <c r="Z244" s="50">
        <v>11.0</v>
      </c>
      <c r="AA244" s="50" t="s">
        <v>107</v>
      </c>
      <c r="AB244" s="50">
        <v>2010.0</v>
      </c>
      <c r="AC244" s="51"/>
      <c r="AD244" s="47" t="s">
        <v>1744</v>
      </c>
      <c r="AE244" s="47">
        <v>8.0</v>
      </c>
      <c r="AF244" s="47" t="s">
        <v>66</v>
      </c>
      <c r="AG244" s="47">
        <v>2014.0</v>
      </c>
      <c r="AH244" s="49"/>
      <c r="AI244" s="51"/>
      <c r="AJ244" s="51"/>
      <c r="AK244" s="51"/>
      <c r="AL244" s="51"/>
      <c r="AM244" s="51"/>
      <c r="AN244" s="49"/>
      <c r="AO244" s="49"/>
      <c r="AP244" s="49"/>
      <c r="AQ244" s="49"/>
      <c r="AR244" s="49"/>
      <c r="AS244" s="52"/>
      <c r="AT244" s="53"/>
    </row>
    <row r="245">
      <c r="A245" s="34" t="s">
        <v>1843</v>
      </c>
      <c r="B245" s="35" t="s">
        <v>1844</v>
      </c>
      <c r="C245" s="35" t="s">
        <v>131</v>
      </c>
      <c r="D245" s="36">
        <v>2019.0</v>
      </c>
      <c r="E245" s="37">
        <v>43489.0</v>
      </c>
      <c r="F245" s="89"/>
      <c r="G245" s="38" t="s">
        <v>98</v>
      </c>
      <c r="H245" s="39" t="s">
        <v>645</v>
      </c>
      <c r="I245" s="81" t="s">
        <v>1845</v>
      </c>
      <c r="J245" s="35" t="s">
        <v>50</v>
      </c>
      <c r="K245" s="35" t="s">
        <v>51</v>
      </c>
      <c r="L245" s="35">
        <v>30096.0</v>
      </c>
      <c r="M245" s="77"/>
      <c r="N245" s="82">
        <v>5.172565137E9</v>
      </c>
      <c r="O245" s="79" t="s">
        <v>1846</v>
      </c>
      <c r="P245" s="44">
        <v>20.0</v>
      </c>
      <c r="Q245" s="35" t="s">
        <v>54</v>
      </c>
      <c r="R245" s="45"/>
      <c r="S245" s="46" t="s">
        <v>1847</v>
      </c>
      <c r="T245" s="47" t="s">
        <v>670</v>
      </c>
      <c r="U245" s="48">
        <v>27.0</v>
      </c>
      <c r="V245" s="48" t="s">
        <v>66</v>
      </c>
      <c r="W245" s="48">
        <v>2018.0</v>
      </c>
      <c r="X245" s="49"/>
      <c r="Y245" s="51"/>
      <c r="Z245" s="51"/>
      <c r="AA245" s="51"/>
      <c r="AB245" s="50"/>
      <c r="AC245" s="51"/>
      <c r="AD245" s="47"/>
      <c r="AE245" s="47"/>
      <c r="AF245" s="47"/>
      <c r="AG245" s="47"/>
      <c r="AH245" s="49"/>
      <c r="AI245" s="51"/>
      <c r="AJ245" s="51"/>
      <c r="AK245" s="51"/>
      <c r="AL245" s="51"/>
      <c r="AM245" s="51"/>
      <c r="AN245" s="49"/>
      <c r="AO245" s="49"/>
      <c r="AP245" s="49"/>
      <c r="AQ245" s="49"/>
      <c r="AR245" s="49"/>
      <c r="AS245" s="32"/>
      <c r="AT245" s="33"/>
    </row>
    <row r="246">
      <c r="A246" s="34" t="s">
        <v>1848</v>
      </c>
      <c r="B246" s="35" t="s">
        <v>1441</v>
      </c>
      <c r="C246" s="35" t="s">
        <v>167</v>
      </c>
      <c r="D246" s="36">
        <v>2018.0</v>
      </c>
      <c r="E246" s="37">
        <v>43434.0</v>
      </c>
      <c r="F246" s="89"/>
      <c r="G246" s="38" t="s">
        <v>1849</v>
      </c>
      <c r="H246" s="104"/>
      <c r="I246" s="76" t="s">
        <v>1850</v>
      </c>
      <c r="J246" s="35" t="s">
        <v>50</v>
      </c>
      <c r="K246" s="35" t="s">
        <v>51</v>
      </c>
      <c r="L246" s="35">
        <v>30092.0</v>
      </c>
      <c r="M246" s="77"/>
      <c r="N246" s="78" t="s">
        <v>1851</v>
      </c>
      <c r="O246" s="79" t="s">
        <v>1852</v>
      </c>
      <c r="P246" s="44">
        <v>20.0</v>
      </c>
      <c r="Q246" s="35" t="s">
        <v>54</v>
      </c>
      <c r="R246" s="45"/>
      <c r="S246" s="88"/>
      <c r="T246" s="47" t="s">
        <v>1853</v>
      </c>
      <c r="U246" s="48">
        <v>12.0</v>
      </c>
      <c r="V246" s="48" t="s">
        <v>164</v>
      </c>
      <c r="W246" s="48">
        <v>2017.0</v>
      </c>
      <c r="X246" s="49"/>
      <c r="Y246" s="51"/>
      <c r="Z246" s="51"/>
      <c r="AA246" s="51"/>
      <c r="AB246" s="50"/>
      <c r="AC246" s="51"/>
      <c r="AD246" s="47"/>
      <c r="AE246" s="47"/>
      <c r="AF246" s="47"/>
      <c r="AG246" s="47"/>
      <c r="AH246" s="49"/>
      <c r="AI246" s="51"/>
      <c r="AJ246" s="51"/>
      <c r="AK246" s="51"/>
      <c r="AL246" s="51"/>
      <c r="AM246" s="51"/>
      <c r="AN246" s="49"/>
      <c r="AO246" s="49"/>
      <c r="AP246" s="49"/>
      <c r="AQ246" s="49"/>
      <c r="AR246" s="49"/>
      <c r="AS246" s="32"/>
      <c r="AT246" s="33"/>
    </row>
    <row r="247">
      <c r="A247" s="458" t="s">
        <v>161</v>
      </c>
      <c r="B247" s="459" t="s">
        <v>1854</v>
      </c>
      <c r="C247" s="17" t="s">
        <v>131</v>
      </c>
      <c r="D247" s="18">
        <v>2019.0</v>
      </c>
      <c r="E247" s="70">
        <v>43488.0</v>
      </c>
      <c r="F247" s="18"/>
      <c r="G247" s="71" t="s">
        <v>98</v>
      </c>
      <c r="H247" s="20" t="s">
        <v>1101</v>
      </c>
      <c r="I247" s="40" t="s">
        <v>1855</v>
      </c>
      <c r="J247" s="17" t="s">
        <v>50</v>
      </c>
      <c r="K247" s="17" t="s">
        <v>51</v>
      </c>
      <c r="L247" s="17">
        <v>30092.0</v>
      </c>
      <c r="M247" s="22"/>
      <c r="N247" s="42">
        <v>4.043098159E9</v>
      </c>
      <c r="O247" s="24" t="s">
        <v>1856</v>
      </c>
      <c r="P247" s="72">
        <v>25.0</v>
      </c>
      <c r="Q247" s="17" t="s">
        <v>89</v>
      </c>
      <c r="R247" s="25"/>
      <c r="S247" s="73" t="s">
        <v>1857</v>
      </c>
      <c r="T247" s="30" t="s">
        <v>1246</v>
      </c>
      <c r="U247" s="74">
        <v>9.0</v>
      </c>
      <c r="V247" s="74" t="s">
        <v>45</v>
      </c>
      <c r="W247" s="74">
        <v>2015.0</v>
      </c>
      <c r="X247" s="27"/>
      <c r="Y247" s="29"/>
      <c r="Z247" s="101"/>
      <c r="AA247" s="101"/>
      <c r="AB247" s="101"/>
      <c r="AC247" s="29"/>
      <c r="AD247" s="27"/>
      <c r="AE247" s="27"/>
      <c r="AF247" s="27"/>
      <c r="AG247" s="27"/>
      <c r="AH247" s="27"/>
      <c r="AI247" s="29"/>
      <c r="AJ247" s="29"/>
      <c r="AK247" s="29"/>
      <c r="AL247" s="29"/>
      <c r="AM247" s="29"/>
      <c r="AN247" s="27"/>
      <c r="AO247" s="27"/>
      <c r="AP247" s="27"/>
      <c r="AQ247" s="27"/>
      <c r="AR247" s="31"/>
      <c r="AS247" s="97"/>
      <c r="AT247" s="53"/>
    </row>
    <row r="248">
      <c r="A248" s="240" t="s">
        <v>307</v>
      </c>
      <c r="B248" s="56" t="s">
        <v>598</v>
      </c>
      <c r="C248" s="56" t="s">
        <v>54</v>
      </c>
      <c r="D248" s="57">
        <v>2018.0</v>
      </c>
      <c r="E248" s="58">
        <v>43952.0</v>
      </c>
      <c r="F248" s="57" t="s">
        <v>207</v>
      </c>
      <c r="G248" s="57" t="s">
        <v>98</v>
      </c>
      <c r="H248" s="56" t="s">
        <v>1858</v>
      </c>
      <c r="I248" s="56" t="s">
        <v>1859</v>
      </c>
      <c r="J248" s="56" t="s">
        <v>50</v>
      </c>
      <c r="K248" s="56" t="s">
        <v>51</v>
      </c>
      <c r="L248" s="56">
        <v>30092.0</v>
      </c>
      <c r="M248" s="59"/>
      <c r="N248" s="134">
        <v>4.043339703E9</v>
      </c>
      <c r="O248" s="60" t="s">
        <v>1860</v>
      </c>
      <c r="P248" s="61"/>
      <c r="Q248" s="61"/>
      <c r="R248" s="61"/>
      <c r="S248" s="56" t="s">
        <v>1861</v>
      </c>
      <c r="T248" s="62" t="s">
        <v>1862</v>
      </c>
      <c r="U248" s="62">
        <v>5.0</v>
      </c>
      <c r="V248" s="62" t="s">
        <v>57</v>
      </c>
      <c r="W248" s="62">
        <v>2012.0</v>
      </c>
      <c r="X248" s="63"/>
      <c r="Y248" s="64" t="s">
        <v>125</v>
      </c>
      <c r="Z248" s="64">
        <v>5.0</v>
      </c>
      <c r="AA248" s="64" t="s">
        <v>57</v>
      </c>
      <c r="AB248" s="64">
        <v>2012.0</v>
      </c>
      <c r="AC248" s="65"/>
      <c r="AD248" s="135" t="s">
        <v>694</v>
      </c>
      <c r="AE248" s="135">
        <v>14.0</v>
      </c>
      <c r="AF248" s="135" t="s">
        <v>57</v>
      </c>
      <c r="AG248" s="135">
        <v>2016.0</v>
      </c>
      <c r="AH248" s="66"/>
      <c r="AI248" s="64" t="s">
        <v>1863</v>
      </c>
      <c r="AJ248" s="64">
        <v>14.0</v>
      </c>
      <c r="AK248" s="64" t="s">
        <v>57</v>
      </c>
      <c r="AL248" s="64">
        <v>2016.0</v>
      </c>
      <c r="AM248" s="65"/>
      <c r="AN248" s="63"/>
      <c r="AO248" s="63"/>
      <c r="AP248" s="63"/>
      <c r="AQ248" s="63"/>
      <c r="AR248" s="63"/>
      <c r="AS248" s="52"/>
      <c r="AT248" s="53"/>
    </row>
    <row r="249">
      <c r="A249" s="34" t="s">
        <v>519</v>
      </c>
      <c r="B249" s="35" t="s">
        <v>1089</v>
      </c>
      <c r="C249" s="35" t="s">
        <v>162</v>
      </c>
      <c r="D249" s="36">
        <v>2019.0</v>
      </c>
      <c r="E249" s="37">
        <v>43989.0</v>
      </c>
      <c r="F249" s="36" t="s">
        <v>207</v>
      </c>
      <c r="G249" s="36" t="s">
        <v>98</v>
      </c>
      <c r="H249" s="39" t="s">
        <v>63</v>
      </c>
      <c r="I249" s="40" t="s">
        <v>1864</v>
      </c>
      <c r="J249" s="35" t="s">
        <v>50</v>
      </c>
      <c r="K249" s="35" t="s">
        <v>51</v>
      </c>
      <c r="L249" s="35">
        <v>30092.0</v>
      </c>
      <c r="M249" s="77"/>
      <c r="N249" s="42">
        <v>6.787729177E9</v>
      </c>
      <c r="O249" s="83" t="s">
        <v>1865</v>
      </c>
      <c r="P249" s="44">
        <v>21.0</v>
      </c>
      <c r="Q249" s="35" t="s">
        <v>93</v>
      </c>
      <c r="R249" s="45"/>
      <c r="S249" s="46" t="s">
        <v>1866</v>
      </c>
      <c r="T249" s="47" t="s">
        <v>1867</v>
      </c>
      <c r="U249" s="48">
        <v>28.0</v>
      </c>
      <c r="V249" s="48" t="s">
        <v>126</v>
      </c>
      <c r="W249" s="48">
        <v>2016.0</v>
      </c>
      <c r="X249" s="49"/>
      <c r="Y249" s="50" t="s">
        <v>1868</v>
      </c>
      <c r="Z249" s="50">
        <v>27.0</v>
      </c>
      <c r="AA249" s="50" t="s">
        <v>164</v>
      </c>
      <c r="AB249" s="50">
        <v>2017.0</v>
      </c>
      <c r="AC249" s="51"/>
      <c r="AD249" s="49"/>
      <c r="AE249" s="49"/>
      <c r="AF249" s="49"/>
      <c r="AG249" s="49"/>
      <c r="AH249" s="49"/>
      <c r="AI249" s="51"/>
      <c r="AJ249" s="51"/>
      <c r="AK249" s="51"/>
      <c r="AL249" s="51"/>
      <c r="AM249" s="51"/>
      <c r="AN249" s="49"/>
      <c r="AO249" s="49"/>
      <c r="AP249" s="49"/>
      <c r="AQ249" s="49"/>
      <c r="AR249" s="49"/>
      <c r="AS249" s="52"/>
      <c r="AT249" s="53"/>
    </row>
    <row r="250">
      <c r="A250" s="34" t="s">
        <v>1869</v>
      </c>
      <c r="B250" s="35" t="s">
        <v>1800</v>
      </c>
      <c r="C250" s="35" t="s">
        <v>1870</v>
      </c>
      <c r="D250" s="36">
        <v>2018.0</v>
      </c>
      <c r="E250" s="37">
        <v>43983.0</v>
      </c>
      <c r="F250" s="36" t="s">
        <v>207</v>
      </c>
      <c r="G250" s="38" t="s">
        <v>98</v>
      </c>
      <c r="H250" s="39" t="s">
        <v>309</v>
      </c>
      <c r="I250" s="76" t="s">
        <v>1871</v>
      </c>
      <c r="J250" s="35" t="s">
        <v>50</v>
      </c>
      <c r="K250" s="35" t="s">
        <v>51</v>
      </c>
      <c r="L250" s="35">
        <v>30092.0</v>
      </c>
      <c r="M250" s="77"/>
      <c r="N250" s="78">
        <v>2.055159888E9</v>
      </c>
      <c r="O250" s="40" t="s">
        <v>1872</v>
      </c>
      <c r="P250" s="44">
        <v>2.0</v>
      </c>
      <c r="Q250" s="35" t="s">
        <v>45</v>
      </c>
      <c r="R250" s="45"/>
      <c r="S250" s="46" t="s">
        <v>1873</v>
      </c>
      <c r="T250" s="47" t="s">
        <v>1874</v>
      </c>
      <c r="U250" s="48">
        <v>7.0</v>
      </c>
      <c r="V250" s="48" t="s">
        <v>103</v>
      </c>
      <c r="W250" s="48">
        <v>2012.0</v>
      </c>
      <c r="X250" s="49"/>
      <c r="Y250" s="50" t="s">
        <v>1875</v>
      </c>
      <c r="Z250" s="50">
        <v>27.0</v>
      </c>
      <c r="AA250" s="50" t="s">
        <v>89</v>
      </c>
      <c r="AB250" s="50">
        <v>2015.0</v>
      </c>
      <c r="AC250" s="51"/>
      <c r="AD250" s="49"/>
      <c r="AE250" s="49"/>
      <c r="AF250" s="49"/>
      <c r="AG250" s="49"/>
      <c r="AH250" s="49"/>
      <c r="AI250" s="51"/>
      <c r="AJ250" s="51"/>
      <c r="AK250" s="51"/>
      <c r="AL250" s="51"/>
      <c r="AM250" s="51"/>
      <c r="AN250" s="49"/>
      <c r="AO250" s="49"/>
      <c r="AP250" s="49"/>
      <c r="AQ250" s="49"/>
      <c r="AR250" s="49"/>
      <c r="AS250" s="32"/>
      <c r="AT250" s="33"/>
    </row>
    <row r="251">
      <c r="A251" s="34" t="s">
        <v>1876</v>
      </c>
      <c r="B251" s="35" t="s">
        <v>293</v>
      </c>
      <c r="C251" s="35" t="s">
        <v>162</v>
      </c>
      <c r="D251" s="36">
        <v>2018.0</v>
      </c>
      <c r="E251" s="37">
        <v>44012.0</v>
      </c>
      <c r="F251" s="36" t="s">
        <v>207</v>
      </c>
      <c r="G251" s="36" t="s">
        <v>156</v>
      </c>
      <c r="H251" s="39" t="s">
        <v>982</v>
      </c>
      <c r="I251" s="76" t="s">
        <v>1877</v>
      </c>
      <c r="J251" s="35" t="s">
        <v>50</v>
      </c>
      <c r="K251" s="35" t="s">
        <v>51</v>
      </c>
      <c r="L251" s="35">
        <v>30092.0</v>
      </c>
      <c r="M251" s="77"/>
      <c r="N251" s="99">
        <v>7.706052606E9</v>
      </c>
      <c r="O251" s="83" t="s">
        <v>1878</v>
      </c>
      <c r="P251" s="44">
        <v>23.0</v>
      </c>
      <c r="Q251" s="35" t="s">
        <v>323</v>
      </c>
      <c r="R251" s="45"/>
      <c r="S251" s="46" t="s">
        <v>253</v>
      </c>
      <c r="T251" s="47" t="s">
        <v>1879</v>
      </c>
      <c r="U251" s="48">
        <v>16.0</v>
      </c>
      <c r="V251" s="48" t="s">
        <v>194</v>
      </c>
      <c r="W251" s="48">
        <v>2012.0</v>
      </c>
      <c r="X251" s="49"/>
      <c r="Y251" s="50" t="s">
        <v>436</v>
      </c>
      <c r="Z251" s="50">
        <v>18.0</v>
      </c>
      <c r="AA251" s="50" t="s">
        <v>1880</v>
      </c>
      <c r="AB251" s="50">
        <v>2015.0</v>
      </c>
      <c r="AC251" s="51"/>
      <c r="AD251" s="49"/>
      <c r="AE251" s="49"/>
      <c r="AF251" s="49"/>
      <c r="AG251" s="49"/>
      <c r="AH251" s="49"/>
      <c r="AI251" s="51"/>
      <c r="AJ251" s="51"/>
      <c r="AK251" s="51"/>
      <c r="AL251" s="51"/>
      <c r="AM251" s="51"/>
      <c r="AN251" s="49"/>
      <c r="AO251" s="49"/>
      <c r="AP251" s="49"/>
      <c r="AQ251" s="49"/>
      <c r="AR251" s="49"/>
      <c r="AS251" s="52"/>
      <c r="AT251" s="53"/>
    </row>
    <row r="252">
      <c r="A252" s="34" t="s">
        <v>1881</v>
      </c>
      <c r="B252" s="35" t="s">
        <v>885</v>
      </c>
      <c r="C252" s="35" t="s">
        <v>371</v>
      </c>
      <c r="D252" s="36">
        <v>2019.0</v>
      </c>
      <c r="E252" s="37">
        <v>43621.0</v>
      </c>
      <c r="F252" s="36" t="s">
        <v>76</v>
      </c>
      <c r="G252" s="38" t="s">
        <v>47</v>
      </c>
      <c r="H252" s="39" t="s">
        <v>63</v>
      </c>
      <c r="I252" s="35" t="s">
        <v>1882</v>
      </c>
      <c r="J252" s="35" t="s">
        <v>50</v>
      </c>
      <c r="K252" s="35" t="s">
        <v>51</v>
      </c>
      <c r="L252" s="35">
        <v>30092.0</v>
      </c>
      <c r="M252" s="77"/>
      <c r="N252" s="78" t="s">
        <v>1883</v>
      </c>
      <c r="O252" s="83" t="s">
        <v>1884</v>
      </c>
      <c r="P252" s="44">
        <v>6.0</v>
      </c>
      <c r="Q252" s="35" t="s">
        <v>347</v>
      </c>
      <c r="R252" s="45"/>
      <c r="S252" s="46" t="s">
        <v>1296</v>
      </c>
      <c r="T252" s="47" t="s">
        <v>314</v>
      </c>
      <c r="U252" s="48">
        <v>25.0</v>
      </c>
      <c r="V252" s="48" t="s">
        <v>95</v>
      </c>
      <c r="W252" s="48">
        <v>2016.0</v>
      </c>
      <c r="X252" s="49"/>
      <c r="Y252" s="50" t="s">
        <v>1885</v>
      </c>
      <c r="Z252" s="50">
        <v>7.0</v>
      </c>
      <c r="AA252" s="50" t="s">
        <v>1886</v>
      </c>
      <c r="AB252" s="50">
        <v>2018.0</v>
      </c>
      <c r="AC252" s="51"/>
      <c r="AD252" s="49"/>
      <c r="AE252" s="49"/>
      <c r="AF252" s="49"/>
      <c r="AG252" s="49"/>
      <c r="AH252" s="49"/>
      <c r="AI252" s="51"/>
      <c r="AJ252" s="51"/>
      <c r="AK252" s="51"/>
      <c r="AL252" s="51"/>
      <c r="AM252" s="51"/>
      <c r="AN252" s="49"/>
      <c r="AO252" s="49"/>
      <c r="AP252" s="49"/>
      <c r="AQ252" s="49"/>
      <c r="AR252" s="49"/>
      <c r="AS252" s="52"/>
      <c r="AT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  <c r="AJ945" s="53"/>
      <c r="AK945" s="53"/>
      <c r="AL945" s="53"/>
      <c r="AM945" s="53"/>
      <c r="AN945" s="53"/>
      <c r="AO945" s="53"/>
      <c r="AP945" s="53"/>
      <c r="AQ945" s="53"/>
      <c r="AR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  <c r="AJ946" s="53"/>
      <c r="AK946" s="53"/>
      <c r="AL946" s="53"/>
      <c r="AM946" s="53"/>
      <c r="AN946" s="53"/>
      <c r="AO946" s="53"/>
      <c r="AP946" s="53"/>
      <c r="AQ946" s="53"/>
      <c r="AR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  <c r="AJ947" s="53"/>
      <c r="AK947" s="53"/>
      <c r="AL947" s="53"/>
      <c r="AM947" s="53"/>
      <c r="AN947" s="53"/>
      <c r="AO947" s="53"/>
      <c r="AP947" s="53"/>
      <c r="AQ947" s="53"/>
      <c r="AR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  <c r="AJ948" s="53"/>
      <c r="AK948" s="53"/>
      <c r="AL948" s="53"/>
      <c r="AM948" s="53"/>
      <c r="AN948" s="53"/>
      <c r="AO948" s="53"/>
      <c r="AP948" s="53"/>
      <c r="AQ948" s="53"/>
      <c r="AR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  <c r="AJ949" s="53"/>
      <c r="AK949" s="53"/>
      <c r="AL949" s="53"/>
      <c r="AM949" s="53"/>
      <c r="AN949" s="53"/>
      <c r="AO949" s="53"/>
      <c r="AP949" s="53"/>
      <c r="AQ949" s="53"/>
      <c r="AR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  <c r="AJ950" s="53"/>
      <c r="AK950" s="53"/>
      <c r="AL950" s="53"/>
      <c r="AM950" s="53"/>
      <c r="AN950" s="53"/>
      <c r="AO950" s="53"/>
      <c r="AP950" s="53"/>
      <c r="AQ950" s="53"/>
      <c r="AR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  <c r="AJ951" s="53"/>
      <c r="AK951" s="53"/>
      <c r="AL951" s="53"/>
      <c r="AM951" s="53"/>
      <c r="AN951" s="53"/>
      <c r="AO951" s="53"/>
      <c r="AP951" s="53"/>
      <c r="AQ951" s="53"/>
      <c r="AR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  <c r="AJ952" s="53"/>
      <c r="AK952" s="53"/>
      <c r="AL952" s="53"/>
      <c r="AM952" s="53"/>
      <c r="AN952" s="53"/>
      <c r="AO952" s="53"/>
      <c r="AP952" s="53"/>
      <c r="AQ952" s="53"/>
      <c r="AR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  <c r="AJ953" s="53"/>
      <c r="AK953" s="53"/>
      <c r="AL953" s="53"/>
      <c r="AM953" s="53"/>
      <c r="AN953" s="53"/>
      <c r="AO953" s="53"/>
      <c r="AP953" s="53"/>
      <c r="AQ953" s="53"/>
      <c r="AR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  <c r="AJ954" s="53"/>
      <c r="AK954" s="53"/>
      <c r="AL954" s="53"/>
      <c r="AM954" s="53"/>
      <c r="AN954" s="53"/>
      <c r="AO954" s="53"/>
      <c r="AP954" s="53"/>
      <c r="AQ954" s="53"/>
      <c r="AR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  <c r="AJ955" s="53"/>
      <c r="AK955" s="53"/>
      <c r="AL955" s="53"/>
      <c r="AM955" s="53"/>
      <c r="AN955" s="53"/>
      <c r="AO955" s="53"/>
      <c r="AP955" s="53"/>
      <c r="AQ955" s="53"/>
      <c r="AR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  <c r="AJ956" s="53"/>
      <c r="AK956" s="53"/>
      <c r="AL956" s="53"/>
      <c r="AM956" s="53"/>
      <c r="AN956" s="53"/>
      <c r="AO956" s="53"/>
      <c r="AP956" s="53"/>
      <c r="AQ956" s="53"/>
      <c r="AR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  <c r="AJ957" s="53"/>
      <c r="AK957" s="53"/>
      <c r="AL957" s="53"/>
      <c r="AM957" s="53"/>
      <c r="AN957" s="53"/>
      <c r="AO957" s="53"/>
      <c r="AP957" s="53"/>
      <c r="AQ957" s="53"/>
      <c r="AR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  <c r="AJ958" s="53"/>
      <c r="AK958" s="53"/>
      <c r="AL958" s="53"/>
      <c r="AM958" s="53"/>
      <c r="AN958" s="53"/>
      <c r="AO958" s="53"/>
      <c r="AP958" s="53"/>
      <c r="AQ958" s="53"/>
      <c r="AR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  <c r="AJ959" s="53"/>
      <c r="AK959" s="53"/>
      <c r="AL959" s="53"/>
      <c r="AM959" s="53"/>
      <c r="AN959" s="53"/>
      <c r="AO959" s="53"/>
      <c r="AP959" s="53"/>
      <c r="AQ959" s="53"/>
      <c r="AR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  <c r="AJ960" s="53"/>
      <c r="AK960" s="53"/>
      <c r="AL960" s="53"/>
      <c r="AM960" s="53"/>
      <c r="AN960" s="53"/>
      <c r="AO960" s="53"/>
      <c r="AP960" s="53"/>
      <c r="AQ960" s="53"/>
      <c r="AR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  <c r="AJ961" s="53"/>
      <c r="AK961" s="53"/>
      <c r="AL961" s="53"/>
      <c r="AM961" s="53"/>
      <c r="AN961" s="53"/>
      <c r="AO961" s="53"/>
      <c r="AP961" s="53"/>
      <c r="AQ961" s="53"/>
      <c r="AR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  <c r="AJ962" s="53"/>
      <c r="AK962" s="53"/>
      <c r="AL962" s="53"/>
      <c r="AM962" s="53"/>
      <c r="AN962" s="53"/>
      <c r="AO962" s="53"/>
      <c r="AP962" s="53"/>
      <c r="AQ962" s="53"/>
      <c r="AR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  <c r="AJ963" s="53"/>
      <c r="AK963" s="53"/>
      <c r="AL963" s="53"/>
      <c r="AM963" s="53"/>
      <c r="AN963" s="53"/>
      <c r="AO963" s="53"/>
      <c r="AP963" s="53"/>
      <c r="AQ963" s="53"/>
      <c r="AR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  <c r="AJ964" s="53"/>
      <c r="AK964" s="53"/>
      <c r="AL964" s="53"/>
      <c r="AM964" s="53"/>
      <c r="AN964" s="53"/>
      <c r="AO964" s="53"/>
      <c r="AP964" s="53"/>
      <c r="AQ964" s="53"/>
      <c r="AR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  <c r="AJ965" s="53"/>
      <c r="AK965" s="53"/>
      <c r="AL965" s="53"/>
      <c r="AM965" s="53"/>
      <c r="AN965" s="53"/>
      <c r="AO965" s="53"/>
      <c r="AP965" s="53"/>
      <c r="AQ965" s="53"/>
      <c r="AR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  <c r="AJ966" s="53"/>
      <c r="AK966" s="53"/>
      <c r="AL966" s="53"/>
      <c r="AM966" s="53"/>
      <c r="AN966" s="53"/>
      <c r="AO966" s="53"/>
      <c r="AP966" s="53"/>
      <c r="AQ966" s="53"/>
      <c r="AR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  <c r="AJ967" s="53"/>
      <c r="AK967" s="53"/>
      <c r="AL967" s="53"/>
      <c r="AM967" s="53"/>
      <c r="AN967" s="53"/>
      <c r="AO967" s="53"/>
      <c r="AP967" s="53"/>
      <c r="AQ967" s="53"/>
      <c r="AR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  <c r="AJ968" s="53"/>
      <c r="AK968" s="53"/>
      <c r="AL968" s="53"/>
      <c r="AM968" s="53"/>
      <c r="AN968" s="53"/>
      <c r="AO968" s="53"/>
      <c r="AP968" s="53"/>
      <c r="AQ968" s="53"/>
      <c r="AR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  <c r="AJ969" s="53"/>
      <c r="AK969" s="53"/>
      <c r="AL969" s="53"/>
      <c r="AM969" s="53"/>
      <c r="AN969" s="53"/>
      <c r="AO969" s="53"/>
      <c r="AP969" s="53"/>
      <c r="AQ969" s="53"/>
      <c r="AR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  <c r="AJ970" s="53"/>
      <c r="AK970" s="53"/>
      <c r="AL970" s="53"/>
      <c r="AM970" s="53"/>
      <c r="AN970" s="53"/>
      <c r="AO970" s="53"/>
      <c r="AP970" s="53"/>
      <c r="AQ970" s="53"/>
      <c r="AR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  <c r="AJ971" s="53"/>
      <c r="AK971" s="53"/>
      <c r="AL971" s="53"/>
      <c r="AM971" s="53"/>
      <c r="AN971" s="53"/>
      <c r="AO971" s="53"/>
      <c r="AP971" s="53"/>
      <c r="AQ971" s="53"/>
      <c r="AR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  <c r="AJ972" s="53"/>
      <c r="AK972" s="53"/>
      <c r="AL972" s="53"/>
      <c r="AM972" s="53"/>
      <c r="AN972" s="53"/>
      <c r="AO972" s="53"/>
      <c r="AP972" s="53"/>
      <c r="AQ972" s="53"/>
      <c r="AR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  <c r="AJ973" s="53"/>
      <c r="AK973" s="53"/>
      <c r="AL973" s="53"/>
      <c r="AM973" s="53"/>
      <c r="AN973" s="53"/>
      <c r="AO973" s="53"/>
      <c r="AP973" s="53"/>
      <c r="AQ973" s="53"/>
      <c r="AR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  <c r="AJ974" s="53"/>
      <c r="AK974" s="53"/>
      <c r="AL974" s="53"/>
      <c r="AM974" s="53"/>
      <c r="AN974" s="53"/>
      <c r="AO974" s="53"/>
      <c r="AP974" s="53"/>
      <c r="AQ974" s="53"/>
      <c r="AR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  <c r="AJ975" s="53"/>
      <c r="AK975" s="53"/>
      <c r="AL975" s="53"/>
      <c r="AM975" s="53"/>
      <c r="AN975" s="53"/>
      <c r="AO975" s="53"/>
      <c r="AP975" s="53"/>
      <c r="AQ975" s="53"/>
      <c r="AR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  <c r="AJ976" s="53"/>
      <c r="AK976" s="53"/>
      <c r="AL976" s="53"/>
      <c r="AM976" s="53"/>
      <c r="AN976" s="53"/>
      <c r="AO976" s="53"/>
      <c r="AP976" s="53"/>
      <c r="AQ976" s="53"/>
      <c r="AR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  <c r="AJ977" s="53"/>
      <c r="AK977" s="53"/>
      <c r="AL977" s="53"/>
      <c r="AM977" s="53"/>
      <c r="AN977" s="53"/>
      <c r="AO977" s="53"/>
      <c r="AP977" s="53"/>
      <c r="AQ977" s="53"/>
      <c r="AR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  <c r="AJ978" s="53"/>
      <c r="AK978" s="53"/>
      <c r="AL978" s="53"/>
      <c r="AM978" s="53"/>
      <c r="AN978" s="53"/>
      <c r="AO978" s="53"/>
      <c r="AP978" s="53"/>
      <c r="AQ978" s="53"/>
      <c r="AR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  <c r="AJ979" s="53"/>
      <c r="AK979" s="53"/>
      <c r="AL979" s="53"/>
      <c r="AM979" s="53"/>
      <c r="AN979" s="53"/>
      <c r="AO979" s="53"/>
      <c r="AP979" s="53"/>
      <c r="AQ979" s="53"/>
      <c r="AR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  <c r="AJ980" s="53"/>
      <c r="AK980" s="53"/>
      <c r="AL980" s="53"/>
      <c r="AM980" s="53"/>
      <c r="AN980" s="53"/>
      <c r="AO980" s="53"/>
      <c r="AP980" s="53"/>
      <c r="AQ980" s="53"/>
      <c r="AR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  <c r="AJ981" s="53"/>
      <c r="AK981" s="53"/>
      <c r="AL981" s="53"/>
      <c r="AM981" s="53"/>
      <c r="AN981" s="53"/>
      <c r="AO981" s="53"/>
      <c r="AP981" s="53"/>
      <c r="AQ981" s="53"/>
      <c r="AR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  <c r="AJ982" s="53"/>
      <c r="AK982" s="53"/>
      <c r="AL982" s="53"/>
      <c r="AM982" s="53"/>
      <c r="AN982" s="53"/>
      <c r="AO982" s="53"/>
      <c r="AP982" s="53"/>
      <c r="AQ982" s="53"/>
      <c r="AR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  <c r="AJ983" s="53"/>
      <c r="AK983" s="53"/>
      <c r="AL983" s="53"/>
      <c r="AM983" s="53"/>
      <c r="AN983" s="53"/>
      <c r="AO983" s="53"/>
      <c r="AP983" s="53"/>
      <c r="AQ983" s="53"/>
      <c r="AR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  <c r="AJ984" s="53"/>
      <c r="AK984" s="53"/>
      <c r="AL984" s="53"/>
      <c r="AM984" s="53"/>
      <c r="AN984" s="53"/>
      <c r="AO984" s="53"/>
      <c r="AP984" s="53"/>
      <c r="AQ984" s="53"/>
      <c r="AR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  <c r="AJ985" s="53"/>
      <c r="AK985" s="53"/>
      <c r="AL985" s="53"/>
      <c r="AM985" s="53"/>
      <c r="AN985" s="53"/>
      <c r="AO985" s="53"/>
      <c r="AP985" s="53"/>
      <c r="AQ985" s="53"/>
      <c r="AR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  <c r="AJ986" s="53"/>
      <c r="AK986" s="53"/>
      <c r="AL986" s="53"/>
      <c r="AM986" s="53"/>
      <c r="AN986" s="53"/>
      <c r="AO986" s="53"/>
      <c r="AP986" s="53"/>
      <c r="AQ986" s="53"/>
      <c r="AR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  <c r="AJ987" s="53"/>
      <c r="AK987" s="53"/>
      <c r="AL987" s="53"/>
      <c r="AM987" s="53"/>
      <c r="AN987" s="53"/>
      <c r="AO987" s="53"/>
      <c r="AP987" s="53"/>
      <c r="AQ987" s="53"/>
      <c r="AR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  <c r="AJ988" s="53"/>
      <c r="AK988" s="53"/>
      <c r="AL988" s="53"/>
      <c r="AM988" s="53"/>
      <c r="AN988" s="53"/>
      <c r="AO988" s="53"/>
      <c r="AP988" s="53"/>
      <c r="AQ988" s="53"/>
      <c r="AR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  <c r="AJ989" s="53"/>
      <c r="AK989" s="53"/>
      <c r="AL989" s="53"/>
      <c r="AM989" s="53"/>
      <c r="AN989" s="53"/>
      <c r="AO989" s="53"/>
      <c r="AP989" s="53"/>
      <c r="AQ989" s="53"/>
      <c r="AR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  <c r="AJ990" s="53"/>
      <c r="AK990" s="53"/>
      <c r="AL990" s="53"/>
      <c r="AM990" s="53"/>
      <c r="AN990" s="53"/>
      <c r="AO990" s="53"/>
      <c r="AP990" s="53"/>
      <c r="AQ990" s="53"/>
      <c r="AR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  <c r="AJ991" s="53"/>
      <c r="AK991" s="53"/>
      <c r="AL991" s="53"/>
      <c r="AM991" s="53"/>
      <c r="AN991" s="53"/>
      <c r="AO991" s="53"/>
      <c r="AP991" s="53"/>
      <c r="AQ991" s="53"/>
      <c r="AR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  <c r="AJ992" s="53"/>
      <c r="AK992" s="53"/>
      <c r="AL992" s="53"/>
      <c r="AM992" s="53"/>
      <c r="AN992" s="53"/>
      <c r="AO992" s="53"/>
      <c r="AP992" s="53"/>
      <c r="AQ992" s="53"/>
      <c r="AR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  <c r="AJ993" s="53"/>
      <c r="AK993" s="53"/>
      <c r="AL993" s="53"/>
      <c r="AM993" s="53"/>
      <c r="AN993" s="53"/>
      <c r="AO993" s="53"/>
      <c r="AP993" s="53"/>
      <c r="AQ993" s="53"/>
      <c r="AR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  <c r="AJ994" s="53"/>
      <c r="AK994" s="53"/>
      <c r="AL994" s="53"/>
      <c r="AM994" s="53"/>
      <c r="AN994" s="53"/>
      <c r="AO994" s="53"/>
      <c r="AP994" s="53"/>
      <c r="AQ994" s="53"/>
      <c r="AR994" s="53"/>
    </row>
    <row r="99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  <c r="AJ995" s="53"/>
      <c r="AK995" s="53"/>
      <c r="AL995" s="53"/>
      <c r="AM995" s="53"/>
      <c r="AN995" s="53"/>
      <c r="AO995" s="53"/>
      <c r="AP995" s="53"/>
      <c r="AQ995" s="53"/>
      <c r="AR995" s="53"/>
    </row>
    <row r="996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  <c r="AJ996" s="53"/>
      <c r="AK996" s="53"/>
      <c r="AL996" s="53"/>
      <c r="AM996" s="53"/>
      <c r="AN996" s="53"/>
      <c r="AO996" s="53"/>
      <c r="AP996" s="53"/>
      <c r="AQ996" s="53"/>
      <c r="AR996" s="53"/>
    </row>
    <row r="997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  <c r="AJ997" s="53"/>
      <c r="AK997" s="53"/>
      <c r="AL997" s="53"/>
      <c r="AM997" s="53"/>
      <c r="AN997" s="53"/>
      <c r="AO997" s="53"/>
      <c r="AP997" s="53"/>
      <c r="AQ997" s="53"/>
      <c r="AR997" s="53"/>
    </row>
    <row r="998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  <c r="AJ998" s="53"/>
      <c r="AK998" s="53"/>
      <c r="AL998" s="53"/>
      <c r="AM998" s="53"/>
      <c r="AN998" s="53"/>
      <c r="AO998" s="53"/>
      <c r="AP998" s="53"/>
      <c r="AQ998" s="53"/>
      <c r="AR998" s="53"/>
    </row>
    <row r="999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  <c r="AJ999" s="53"/>
      <c r="AK999" s="53"/>
      <c r="AL999" s="53"/>
      <c r="AM999" s="53"/>
      <c r="AN999" s="53"/>
      <c r="AO999" s="53"/>
      <c r="AP999" s="53"/>
      <c r="AQ999" s="53"/>
      <c r="AR999" s="53"/>
    </row>
    <row r="1000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  <c r="AJ1000" s="53"/>
      <c r="AK1000" s="53"/>
      <c r="AL1000" s="53"/>
      <c r="AM1000" s="53"/>
      <c r="AN1000" s="53"/>
      <c r="AO1000" s="53"/>
      <c r="AP1000" s="53"/>
      <c r="AQ1000" s="53"/>
      <c r="AR1000" s="53"/>
    </row>
    <row r="1001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  <c r="AA1001" s="53"/>
      <c r="AB1001" s="53"/>
      <c r="AC1001" s="53"/>
      <c r="AD1001" s="53"/>
      <c r="AE1001" s="53"/>
      <c r="AF1001" s="53"/>
      <c r="AG1001" s="53"/>
      <c r="AH1001" s="53"/>
      <c r="AI1001" s="53"/>
      <c r="AJ1001" s="53"/>
      <c r="AK1001" s="53"/>
      <c r="AL1001" s="53"/>
      <c r="AM1001" s="53"/>
      <c r="AN1001" s="53"/>
      <c r="AO1001" s="53"/>
      <c r="AP1001" s="53"/>
      <c r="AQ1001" s="53"/>
      <c r="AR1001" s="53"/>
    </row>
    <row r="1002">
      <c r="A1002" s="53"/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  <c r="AA1002" s="53"/>
      <c r="AB1002" s="53"/>
      <c r="AC1002" s="53"/>
      <c r="AD1002" s="53"/>
      <c r="AE1002" s="53"/>
      <c r="AF1002" s="53"/>
      <c r="AG1002" s="53"/>
      <c r="AH1002" s="53"/>
      <c r="AI1002" s="53"/>
      <c r="AJ1002" s="53"/>
      <c r="AK1002" s="53"/>
      <c r="AL1002" s="53"/>
      <c r="AM1002" s="53"/>
      <c r="AN1002" s="53"/>
      <c r="AO1002" s="53"/>
      <c r="AP1002" s="53"/>
      <c r="AQ1002" s="53"/>
      <c r="AR1002" s="53"/>
    </row>
    <row r="1003">
      <c r="A1003" s="53"/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  <c r="Z1003" s="53"/>
      <c r="AA1003" s="53"/>
      <c r="AB1003" s="53"/>
      <c r="AC1003" s="53"/>
      <c r="AD1003" s="53"/>
      <c r="AE1003" s="53"/>
      <c r="AF1003" s="53"/>
      <c r="AG1003" s="53"/>
      <c r="AH1003" s="53"/>
      <c r="AI1003" s="53"/>
      <c r="AJ1003" s="53"/>
      <c r="AK1003" s="53"/>
      <c r="AL1003" s="53"/>
      <c r="AM1003" s="53"/>
      <c r="AN1003" s="53"/>
      <c r="AO1003" s="53"/>
      <c r="AP1003" s="53"/>
      <c r="AQ1003" s="53"/>
      <c r="AR1003" s="53"/>
    </row>
    <row r="1004">
      <c r="A1004" s="53"/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  <c r="Z1004" s="53"/>
      <c r="AA1004" s="53"/>
      <c r="AB1004" s="53"/>
      <c r="AC1004" s="53"/>
      <c r="AD1004" s="53"/>
      <c r="AE1004" s="53"/>
      <c r="AF1004" s="53"/>
      <c r="AG1004" s="53"/>
      <c r="AH1004" s="53"/>
      <c r="AI1004" s="53"/>
      <c r="AJ1004" s="53"/>
      <c r="AK1004" s="53"/>
      <c r="AL1004" s="53"/>
      <c r="AM1004" s="53"/>
      <c r="AN1004" s="53"/>
      <c r="AO1004" s="53"/>
      <c r="AP1004" s="53"/>
      <c r="AQ1004" s="53"/>
      <c r="AR1004" s="53"/>
    </row>
    <row r="1005">
      <c r="A1005" s="53"/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  <c r="Z1005" s="53"/>
      <c r="AA1005" s="53"/>
      <c r="AB1005" s="53"/>
      <c r="AC1005" s="53"/>
      <c r="AD1005" s="53"/>
      <c r="AE1005" s="53"/>
      <c r="AF1005" s="53"/>
      <c r="AG1005" s="53"/>
      <c r="AH1005" s="53"/>
      <c r="AI1005" s="53"/>
      <c r="AJ1005" s="53"/>
      <c r="AK1005" s="53"/>
      <c r="AL1005" s="53"/>
      <c r="AM1005" s="53"/>
      <c r="AN1005" s="53"/>
      <c r="AO1005" s="53"/>
      <c r="AP1005" s="53"/>
      <c r="AQ1005" s="53"/>
      <c r="AR1005" s="53"/>
    </row>
    <row r="1006">
      <c r="A1006" s="53"/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  <c r="Z1006" s="53"/>
      <c r="AA1006" s="53"/>
      <c r="AB1006" s="53"/>
      <c r="AC1006" s="53"/>
      <c r="AD1006" s="53"/>
      <c r="AE1006" s="53"/>
      <c r="AF1006" s="53"/>
      <c r="AG1006" s="53"/>
      <c r="AH1006" s="53"/>
      <c r="AI1006" s="53"/>
      <c r="AJ1006" s="53"/>
      <c r="AK1006" s="53"/>
      <c r="AL1006" s="53"/>
      <c r="AM1006" s="53"/>
      <c r="AN1006" s="53"/>
      <c r="AO1006" s="53"/>
      <c r="AP1006" s="53"/>
      <c r="AQ1006" s="53"/>
      <c r="AR1006" s="53"/>
    </row>
    <row r="1007">
      <c r="A1007" s="53"/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  <c r="Z1007" s="53"/>
      <c r="AA1007" s="53"/>
      <c r="AB1007" s="53"/>
      <c r="AC1007" s="53"/>
      <c r="AD1007" s="53"/>
      <c r="AE1007" s="53"/>
      <c r="AF1007" s="53"/>
      <c r="AG1007" s="53"/>
      <c r="AH1007" s="53"/>
      <c r="AI1007" s="53"/>
      <c r="AJ1007" s="53"/>
      <c r="AK1007" s="53"/>
      <c r="AL1007" s="53"/>
      <c r="AM1007" s="53"/>
      <c r="AN1007" s="53"/>
      <c r="AO1007" s="53"/>
      <c r="AP1007" s="53"/>
      <c r="AQ1007" s="53"/>
      <c r="AR1007" s="53"/>
    </row>
    <row r="1008">
      <c r="A1008" s="53"/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  <c r="Z1008" s="53"/>
      <c r="AA1008" s="53"/>
      <c r="AB1008" s="53"/>
      <c r="AC1008" s="53"/>
      <c r="AD1008" s="53"/>
      <c r="AE1008" s="53"/>
      <c r="AF1008" s="53"/>
      <c r="AG1008" s="53"/>
      <c r="AH1008" s="53"/>
      <c r="AI1008" s="53"/>
      <c r="AJ1008" s="53"/>
      <c r="AK1008" s="53"/>
      <c r="AL1008" s="53"/>
      <c r="AM1008" s="53"/>
      <c r="AN1008" s="53"/>
      <c r="AO1008" s="53"/>
      <c r="AP1008" s="53"/>
      <c r="AQ1008" s="53"/>
      <c r="AR1008" s="53"/>
    </row>
    <row r="1009">
      <c r="A1009" s="53"/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  <c r="Z1009" s="53"/>
      <c r="AA1009" s="53"/>
      <c r="AB1009" s="53"/>
      <c r="AC1009" s="53"/>
      <c r="AD1009" s="53"/>
      <c r="AE1009" s="53"/>
      <c r="AF1009" s="53"/>
      <c r="AG1009" s="53"/>
      <c r="AH1009" s="53"/>
      <c r="AI1009" s="53"/>
      <c r="AJ1009" s="53"/>
      <c r="AK1009" s="53"/>
      <c r="AL1009" s="53"/>
      <c r="AM1009" s="53"/>
      <c r="AN1009" s="53"/>
      <c r="AO1009" s="53"/>
      <c r="AP1009" s="53"/>
      <c r="AQ1009" s="53"/>
      <c r="AR1009" s="53"/>
    </row>
    <row r="1010">
      <c r="A1010" s="53"/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  <c r="Z1010" s="53"/>
      <c r="AA1010" s="53"/>
      <c r="AB1010" s="53"/>
      <c r="AC1010" s="53"/>
      <c r="AD1010" s="53"/>
      <c r="AE1010" s="53"/>
      <c r="AF1010" s="53"/>
      <c r="AG1010" s="53"/>
      <c r="AH1010" s="53"/>
      <c r="AI1010" s="53"/>
      <c r="AJ1010" s="53"/>
      <c r="AK1010" s="53"/>
      <c r="AL1010" s="53"/>
      <c r="AM1010" s="53"/>
      <c r="AN1010" s="53"/>
      <c r="AO1010" s="53"/>
      <c r="AP1010" s="53"/>
      <c r="AQ1010" s="53"/>
      <c r="AR1010" s="53"/>
    </row>
    <row r="1011">
      <c r="A1011" s="53"/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  <c r="Z1011" s="53"/>
      <c r="AA1011" s="53"/>
      <c r="AB1011" s="53"/>
      <c r="AC1011" s="53"/>
      <c r="AD1011" s="53"/>
      <c r="AE1011" s="53"/>
      <c r="AF1011" s="53"/>
      <c r="AG1011" s="53"/>
      <c r="AH1011" s="53"/>
      <c r="AI1011" s="53"/>
      <c r="AJ1011" s="53"/>
      <c r="AK1011" s="53"/>
      <c r="AL1011" s="53"/>
      <c r="AM1011" s="53"/>
      <c r="AN1011" s="53"/>
      <c r="AO1011" s="53"/>
      <c r="AP1011" s="53"/>
      <c r="AQ1011" s="53"/>
      <c r="AR1011" s="53"/>
    </row>
  </sheetData>
  <hyperlinks>
    <hyperlink r:id="rId1" ref="I7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 outlineLevelRow="1"/>
  <cols>
    <col customWidth="1" min="1" max="1" width="14.14"/>
    <col customWidth="1" min="2" max="2" width="12.43"/>
    <col customWidth="1" min="3" max="3" width="8.0"/>
    <col customWidth="1" min="4" max="4" width="23.43"/>
    <col customWidth="1" min="5" max="5" width="27.29"/>
    <col customWidth="1" min="6" max="6" width="19.0"/>
    <col customWidth="1" min="7" max="7" width="13.43"/>
    <col customWidth="1" min="8" max="8" width="32.71"/>
    <col customWidth="1" min="9" max="9" width="8.14"/>
    <col customWidth="1" min="10" max="10" width="12.43"/>
    <col customWidth="1" min="11" max="11" width="24.14"/>
    <col customWidth="1" min="12" max="12" width="13.29"/>
    <col customWidth="1" min="13" max="13" width="7.86"/>
    <col customWidth="1" min="14" max="14" width="10.86"/>
    <col customWidth="1" min="15" max="15" width="8.14"/>
    <col customWidth="1" hidden="1" min="16" max="16" width="17.43"/>
    <col customWidth="1" min="17" max="17" width="10.14"/>
    <col customWidth="1" min="18" max="18" width="8.14"/>
    <col customWidth="1" min="19" max="19" width="10.29"/>
    <col customWidth="1" min="20" max="20" width="8.14"/>
    <col customWidth="1" hidden="1" min="21" max="21" width="19.71"/>
    <col customWidth="1" min="22" max="22" width="9.86"/>
    <col customWidth="1" min="23" max="23" width="8.14"/>
    <col customWidth="1" min="24" max="24" width="10.29"/>
    <col customWidth="1" min="25" max="25" width="8.14"/>
    <col customWidth="1" hidden="1" min="26" max="26" width="19.0"/>
    <col customWidth="1" min="27" max="27" width="12.43"/>
    <col customWidth="1" min="28" max="28" width="8.14"/>
    <col customWidth="1" min="29" max="29" width="10.71"/>
    <col customWidth="1" min="30" max="30" width="8.14"/>
    <col customWidth="1" hidden="1" min="31" max="31" width="15.71"/>
    <col customWidth="1" min="32" max="33" width="8.14"/>
    <col customWidth="1" min="34" max="34" width="10.71"/>
    <col customWidth="1" min="35" max="35" width="8.14"/>
    <col customWidth="1" hidden="1" min="36" max="36" width="15.71"/>
    <col customWidth="1" min="37" max="38" width="8.14"/>
  </cols>
  <sheetData>
    <row r="1" ht="28.5" customHeight="1">
      <c r="A1" s="1"/>
      <c r="B1" s="1"/>
      <c r="C1" s="1"/>
      <c r="D1" s="1"/>
      <c r="E1" s="1"/>
      <c r="F1" s="1"/>
      <c r="G1" s="1"/>
      <c r="H1" s="4"/>
      <c r="I1" s="5"/>
      <c r="J1" s="1"/>
      <c r="K1" s="1"/>
      <c r="L1" s="6"/>
      <c r="M1" s="7"/>
      <c r="N1" s="7"/>
      <c r="O1" s="7"/>
      <c r="P1" s="6"/>
      <c r="Q1" s="8"/>
      <c r="R1" s="9"/>
      <c r="S1" s="9"/>
      <c r="T1" s="9"/>
      <c r="U1" s="8"/>
      <c r="V1" s="10"/>
      <c r="W1" s="11"/>
      <c r="X1" s="11"/>
      <c r="Y1" s="11"/>
      <c r="Z1" s="10"/>
      <c r="AA1" s="12"/>
      <c r="AB1" s="13"/>
      <c r="AC1" s="13"/>
      <c r="AD1" s="13"/>
      <c r="AE1" s="12"/>
      <c r="AF1" s="12"/>
      <c r="AG1" s="13"/>
      <c r="AH1" s="13"/>
      <c r="AI1" s="13"/>
      <c r="AJ1" s="12"/>
      <c r="AK1" s="14"/>
      <c r="AL1" s="15"/>
    </row>
    <row r="2" outlineLevel="1">
      <c r="A2" s="16"/>
      <c r="B2" s="17"/>
      <c r="C2" s="18"/>
      <c r="D2" s="20"/>
      <c r="E2" s="21"/>
      <c r="F2" s="17"/>
      <c r="G2" s="23"/>
      <c r="H2" s="24"/>
      <c r="I2" s="17"/>
      <c r="J2" s="17"/>
      <c r="K2" s="17"/>
      <c r="L2" s="26"/>
      <c r="M2" s="26"/>
      <c r="N2" s="26"/>
      <c r="O2" s="26"/>
      <c r="P2" s="27"/>
      <c r="Q2" s="28"/>
      <c r="R2" s="28"/>
      <c r="S2" s="28"/>
      <c r="T2" s="28"/>
      <c r="U2" s="29"/>
      <c r="V2" s="30"/>
      <c r="W2" s="30"/>
      <c r="X2" s="30"/>
      <c r="Y2" s="30"/>
      <c r="Z2" s="27"/>
      <c r="AA2" s="29"/>
      <c r="AB2" s="29"/>
      <c r="AC2" s="29"/>
      <c r="AD2" s="29"/>
      <c r="AE2" s="29"/>
      <c r="AF2" s="27"/>
      <c r="AG2" s="27"/>
      <c r="AH2" s="27"/>
      <c r="AI2" s="27"/>
      <c r="AJ2" s="31"/>
      <c r="AK2" s="32"/>
      <c r="AL2" s="33"/>
    </row>
    <row r="3">
      <c r="A3" s="34"/>
      <c r="B3" s="35"/>
      <c r="C3" s="36"/>
      <c r="D3" s="39"/>
      <c r="E3" s="40"/>
      <c r="F3" s="35"/>
      <c r="G3" s="42"/>
      <c r="H3" s="43"/>
      <c r="I3" s="44"/>
      <c r="J3" s="35"/>
      <c r="K3" s="46"/>
      <c r="L3" s="47"/>
      <c r="M3" s="48"/>
      <c r="N3" s="48"/>
      <c r="O3" s="48"/>
      <c r="P3" s="49"/>
      <c r="Q3" s="50"/>
      <c r="R3" s="50"/>
      <c r="S3" s="50"/>
      <c r="T3" s="50"/>
      <c r="U3" s="51"/>
      <c r="V3" s="47"/>
      <c r="W3" s="47"/>
      <c r="X3" s="49"/>
      <c r="Y3" s="49"/>
      <c r="Z3" s="49"/>
      <c r="AA3" s="51"/>
      <c r="AB3" s="51"/>
      <c r="AC3" s="51"/>
      <c r="AD3" s="51"/>
      <c r="AE3" s="51"/>
      <c r="AF3" s="49"/>
      <c r="AG3" s="49"/>
      <c r="AH3" s="49"/>
      <c r="AI3" s="49"/>
      <c r="AJ3" s="49"/>
      <c r="AK3" s="52"/>
      <c r="AL3" s="53"/>
    </row>
    <row r="4">
      <c r="A4" s="54"/>
      <c r="B4" s="55"/>
      <c r="C4" s="57"/>
      <c r="D4" s="56"/>
      <c r="E4" s="40"/>
      <c r="F4" s="56"/>
      <c r="G4" s="42"/>
      <c r="H4" s="60"/>
      <c r="I4" s="56"/>
      <c r="J4" s="56"/>
      <c r="K4" s="56"/>
      <c r="L4" s="62"/>
      <c r="M4" s="62"/>
      <c r="N4" s="62"/>
      <c r="O4" s="62"/>
      <c r="P4" s="63"/>
      <c r="Q4" s="64"/>
      <c r="R4" s="64"/>
      <c r="S4" s="64"/>
      <c r="T4" s="64"/>
      <c r="U4" s="65"/>
      <c r="V4" s="66"/>
      <c r="W4" s="66"/>
      <c r="X4" s="66"/>
      <c r="Y4" s="66"/>
      <c r="Z4" s="66"/>
      <c r="AA4" s="65"/>
      <c r="AB4" s="65"/>
      <c r="AC4" s="65"/>
      <c r="AD4" s="65"/>
      <c r="AE4" s="65"/>
      <c r="AF4" s="63"/>
      <c r="AG4" s="63"/>
      <c r="AH4" s="63"/>
      <c r="AI4" s="63"/>
      <c r="AJ4" s="63"/>
      <c r="AK4" s="67"/>
      <c r="AL4" s="53"/>
    </row>
    <row r="5">
      <c r="A5" s="68"/>
      <c r="B5" s="69"/>
      <c r="C5" s="18"/>
      <c r="D5" s="20"/>
      <c r="E5" s="40"/>
      <c r="F5" s="17"/>
      <c r="G5" s="42"/>
      <c r="H5" s="24"/>
      <c r="I5" s="72"/>
      <c r="J5" s="17"/>
      <c r="K5" s="73"/>
      <c r="L5" s="30"/>
      <c r="M5" s="74"/>
      <c r="N5" s="74"/>
      <c r="O5" s="74"/>
      <c r="P5" s="27"/>
      <c r="Q5" s="28"/>
      <c r="R5" s="75"/>
      <c r="S5" s="75"/>
      <c r="T5" s="75"/>
      <c r="U5" s="29"/>
      <c r="V5" s="30"/>
      <c r="W5" s="30"/>
      <c r="X5" s="30"/>
      <c r="Y5" s="30"/>
      <c r="Z5" s="27"/>
      <c r="AA5" s="29"/>
      <c r="AB5" s="29"/>
      <c r="AC5" s="29"/>
      <c r="AD5" s="29"/>
      <c r="AE5" s="29"/>
      <c r="AF5" s="27"/>
      <c r="AG5" s="27"/>
      <c r="AH5" s="27"/>
      <c r="AI5" s="27"/>
      <c r="AJ5" s="31"/>
      <c r="AK5" s="80"/>
      <c r="AL5" s="33"/>
    </row>
    <row r="6">
      <c r="A6" s="34"/>
      <c r="B6" s="35"/>
      <c r="C6" s="36"/>
      <c r="D6" s="39"/>
      <c r="E6" s="76"/>
      <c r="F6" s="35"/>
      <c r="G6" s="41"/>
      <c r="H6" s="79"/>
      <c r="I6" s="44"/>
      <c r="J6" s="35"/>
      <c r="K6" s="46"/>
      <c r="L6" s="47"/>
      <c r="M6" s="48"/>
      <c r="N6" s="48"/>
      <c r="O6" s="48"/>
      <c r="P6" s="49"/>
      <c r="Q6" s="50"/>
      <c r="R6" s="50"/>
      <c r="S6" s="50"/>
      <c r="T6" s="50"/>
      <c r="U6" s="51"/>
      <c r="V6" s="47"/>
      <c r="W6" s="49"/>
      <c r="X6" s="47"/>
      <c r="Y6" s="49"/>
      <c r="Z6" s="49"/>
      <c r="AA6" s="51"/>
      <c r="AB6" s="51"/>
      <c r="AC6" s="51"/>
      <c r="AD6" s="51"/>
      <c r="AE6" s="51"/>
      <c r="AF6" s="49"/>
      <c r="AG6" s="49"/>
      <c r="AH6" s="49"/>
      <c r="AI6" s="49"/>
      <c r="AJ6" s="49"/>
      <c r="AK6" s="67"/>
      <c r="AL6" s="53"/>
    </row>
    <row r="7">
      <c r="A7" s="34"/>
      <c r="B7" s="35"/>
      <c r="C7" s="36"/>
      <c r="D7" s="40"/>
      <c r="E7" s="40"/>
      <c r="F7" s="35"/>
      <c r="G7" s="42"/>
      <c r="H7" s="83"/>
      <c r="I7" s="44"/>
      <c r="J7" s="35"/>
      <c r="K7" s="46"/>
      <c r="L7" s="47"/>
      <c r="M7" s="48"/>
      <c r="N7" s="48"/>
      <c r="O7" s="48"/>
      <c r="P7" s="49"/>
      <c r="Q7" s="50"/>
      <c r="R7" s="50"/>
      <c r="S7" s="50"/>
      <c r="T7" s="50"/>
      <c r="U7" s="51"/>
      <c r="V7" s="49"/>
      <c r="W7" s="49"/>
      <c r="X7" s="49"/>
      <c r="Y7" s="49"/>
      <c r="Z7" s="49"/>
      <c r="AA7" s="51"/>
      <c r="AB7" s="51"/>
      <c r="AC7" s="51"/>
      <c r="AD7" s="51"/>
      <c r="AE7" s="51"/>
      <c r="AF7" s="49"/>
      <c r="AG7" s="49"/>
      <c r="AH7" s="49"/>
      <c r="AI7" s="49"/>
      <c r="AJ7" s="49"/>
      <c r="AK7" s="52"/>
      <c r="AL7" s="53"/>
    </row>
    <row r="8">
      <c r="A8" s="85"/>
      <c r="B8" s="86"/>
      <c r="C8" s="36"/>
      <c r="D8" s="39"/>
      <c r="F8" s="35"/>
      <c r="G8" s="82"/>
      <c r="H8" s="83"/>
      <c r="I8" s="44"/>
      <c r="J8" s="35"/>
      <c r="K8" s="46"/>
      <c r="L8" s="47"/>
      <c r="M8" s="48"/>
      <c r="N8" s="48"/>
      <c r="O8" s="48"/>
      <c r="P8" s="49"/>
      <c r="Q8" s="51"/>
      <c r="R8" s="51"/>
      <c r="S8" s="51"/>
      <c r="T8" s="51"/>
      <c r="U8" s="51"/>
      <c r="V8" s="47"/>
      <c r="W8" s="47"/>
      <c r="X8" s="47"/>
      <c r="Y8" s="47"/>
      <c r="Z8" s="49"/>
      <c r="AA8" s="51"/>
      <c r="AB8" s="51"/>
      <c r="AC8" s="51"/>
      <c r="AD8" s="51"/>
      <c r="AE8" s="51"/>
      <c r="AF8" s="49"/>
      <c r="AG8" s="49"/>
      <c r="AH8" s="49"/>
      <c r="AI8" s="49"/>
      <c r="AJ8" s="49"/>
      <c r="AK8" s="32"/>
      <c r="AL8" s="33"/>
    </row>
    <row r="9">
      <c r="A9" s="68"/>
      <c r="B9" s="17"/>
      <c r="C9" s="18"/>
      <c r="D9" s="20"/>
      <c r="E9" s="40"/>
      <c r="F9" s="17"/>
      <c r="G9" s="42"/>
      <c r="H9" s="24"/>
      <c r="I9" s="72"/>
      <c r="J9" s="17"/>
      <c r="K9" s="73"/>
      <c r="L9" s="30"/>
      <c r="M9" s="74"/>
      <c r="N9" s="74"/>
      <c r="O9" s="74"/>
      <c r="P9" s="27"/>
      <c r="Q9" s="28"/>
      <c r="R9" s="75"/>
      <c r="S9" s="75"/>
      <c r="T9" s="75"/>
      <c r="U9" s="29"/>
      <c r="V9" s="30"/>
      <c r="W9" s="74"/>
      <c r="X9" s="74"/>
      <c r="Y9" s="74"/>
      <c r="Z9" s="27"/>
      <c r="AA9" s="29"/>
      <c r="AB9" s="29"/>
      <c r="AC9" s="29"/>
      <c r="AD9" s="29"/>
      <c r="AE9" s="29"/>
      <c r="AF9" s="27"/>
      <c r="AG9" s="27"/>
      <c r="AH9" s="27"/>
      <c r="AI9" s="27"/>
      <c r="AJ9" s="31"/>
      <c r="AK9" s="97"/>
      <c r="AL9" s="53"/>
    </row>
    <row r="10">
      <c r="A10" s="460"/>
      <c r="B10" s="461"/>
      <c r="C10" s="124"/>
      <c r="D10" s="61"/>
      <c r="E10" s="127"/>
      <c r="F10" s="61"/>
      <c r="G10" s="462"/>
      <c r="H10" s="125"/>
      <c r="I10" s="61"/>
      <c r="J10" s="61"/>
      <c r="K10" s="61"/>
      <c r="L10" s="63"/>
      <c r="M10" s="63"/>
      <c r="N10" s="63"/>
      <c r="O10" s="63"/>
      <c r="P10" s="63"/>
      <c r="Q10" s="65"/>
      <c r="R10" s="65"/>
      <c r="S10" s="65"/>
      <c r="T10" s="65"/>
      <c r="U10" s="65"/>
      <c r="V10" s="66"/>
      <c r="W10" s="66"/>
      <c r="X10" s="66"/>
      <c r="Y10" s="66"/>
      <c r="Z10" s="66"/>
      <c r="AA10" s="65"/>
      <c r="AB10" s="65"/>
      <c r="AC10" s="65"/>
      <c r="AD10" s="65"/>
      <c r="AE10" s="65"/>
      <c r="AF10" s="63"/>
      <c r="AG10" s="63"/>
      <c r="AH10" s="63"/>
      <c r="AI10" s="63"/>
      <c r="AJ10" s="63"/>
      <c r="AK10" s="52"/>
      <c r="AL10" s="53"/>
    </row>
    <row r="11">
      <c r="A11" s="34"/>
      <c r="B11" s="35"/>
      <c r="C11" s="36"/>
      <c r="D11" s="39"/>
      <c r="E11" s="35"/>
      <c r="F11" s="35"/>
      <c r="G11" s="41"/>
      <c r="H11" s="79"/>
      <c r="I11" s="44"/>
      <c r="J11" s="35"/>
      <c r="K11" s="88"/>
      <c r="L11" s="47"/>
      <c r="M11" s="48"/>
      <c r="N11" s="48"/>
      <c r="O11" s="48"/>
      <c r="P11" s="49"/>
      <c r="Q11" s="50"/>
      <c r="R11" s="50"/>
      <c r="S11" s="50"/>
      <c r="T11" s="50"/>
      <c r="U11" s="51"/>
      <c r="V11" s="47"/>
      <c r="W11" s="49"/>
      <c r="X11" s="47"/>
      <c r="Y11" s="47"/>
      <c r="Z11" s="49"/>
      <c r="AA11" s="51"/>
      <c r="AB11" s="51"/>
      <c r="AC11" s="51"/>
      <c r="AD11" s="51"/>
      <c r="AE11" s="51"/>
      <c r="AF11" s="49"/>
      <c r="AG11" s="49"/>
      <c r="AH11" s="49"/>
      <c r="AI11" s="49"/>
      <c r="AJ11" s="49"/>
      <c r="AK11" s="52"/>
      <c r="AL11" s="53"/>
    </row>
    <row r="12">
      <c r="A12" s="34"/>
      <c r="B12" s="35"/>
      <c r="C12" s="36"/>
      <c r="D12" s="39"/>
      <c r="E12" s="35"/>
      <c r="F12" s="35"/>
      <c r="G12" s="41"/>
      <c r="H12" s="79"/>
      <c r="I12" s="44"/>
      <c r="J12" s="35"/>
      <c r="K12" s="88"/>
      <c r="L12" s="47"/>
      <c r="M12" s="48"/>
      <c r="N12" s="48"/>
      <c r="O12" s="48"/>
      <c r="P12" s="49"/>
      <c r="Q12" s="51"/>
      <c r="R12" s="51"/>
      <c r="S12" s="51"/>
      <c r="T12" s="51"/>
      <c r="U12" s="51"/>
      <c r="V12" s="49"/>
      <c r="W12" s="49"/>
      <c r="X12" s="49"/>
      <c r="Y12" s="49"/>
      <c r="Z12" s="49"/>
      <c r="AA12" s="51"/>
      <c r="AB12" s="51"/>
      <c r="AC12" s="51"/>
      <c r="AD12" s="51"/>
      <c r="AE12" s="51"/>
      <c r="AF12" s="49"/>
      <c r="AG12" s="49"/>
      <c r="AH12" s="49"/>
      <c r="AI12" s="49"/>
      <c r="AJ12" s="49"/>
      <c r="AK12" s="52"/>
      <c r="AL12" s="53"/>
    </row>
    <row r="13">
      <c r="A13" s="34"/>
      <c r="B13" s="35"/>
      <c r="C13" s="36"/>
      <c r="D13" s="39"/>
      <c r="E13" s="76"/>
      <c r="F13" s="35"/>
      <c r="G13" s="82"/>
      <c r="H13" s="83"/>
      <c r="I13" s="44"/>
      <c r="J13" s="35"/>
      <c r="K13" s="46"/>
      <c r="L13" s="47"/>
      <c r="M13" s="48"/>
      <c r="N13" s="48"/>
      <c r="O13" s="48"/>
      <c r="P13" s="49"/>
      <c r="Q13" s="50"/>
      <c r="R13" s="50"/>
      <c r="S13" s="50"/>
      <c r="T13" s="50"/>
      <c r="U13" s="51"/>
      <c r="V13" s="49"/>
      <c r="W13" s="49"/>
      <c r="X13" s="49"/>
      <c r="Y13" s="49"/>
      <c r="Z13" s="49"/>
      <c r="AA13" s="51"/>
      <c r="AB13" s="51"/>
      <c r="AC13" s="51"/>
      <c r="AD13" s="51"/>
      <c r="AE13" s="51"/>
      <c r="AF13" s="49"/>
      <c r="AG13" s="49"/>
      <c r="AH13" s="49"/>
      <c r="AI13" s="49"/>
      <c r="AJ13" s="49"/>
      <c r="AK13" s="52"/>
      <c r="AL13" s="53"/>
    </row>
    <row r="14">
      <c r="A14" s="34"/>
      <c r="B14" s="35"/>
      <c r="C14" s="36"/>
      <c r="D14" s="104"/>
      <c r="E14" s="35"/>
      <c r="F14" s="35"/>
      <c r="G14" s="42"/>
      <c r="H14" s="83"/>
      <c r="I14" s="44"/>
      <c r="J14" s="35"/>
      <c r="K14" s="46"/>
      <c r="L14" s="47"/>
      <c r="M14" s="48"/>
      <c r="N14" s="48"/>
      <c r="O14" s="48"/>
      <c r="P14" s="49"/>
      <c r="Q14" s="50"/>
      <c r="R14" s="50"/>
      <c r="S14" s="50"/>
      <c r="T14" s="50"/>
      <c r="U14" s="51"/>
      <c r="V14" s="49"/>
      <c r="W14" s="49"/>
      <c r="X14" s="49"/>
      <c r="Y14" s="49"/>
      <c r="Z14" s="49"/>
      <c r="AA14" s="51"/>
      <c r="AB14" s="51"/>
      <c r="AC14" s="51"/>
      <c r="AD14" s="51"/>
      <c r="AE14" s="51"/>
      <c r="AF14" s="49"/>
      <c r="AG14" s="49"/>
      <c r="AH14" s="49"/>
      <c r="AI14" s="49"/>
      <c r="AJ14" s="49"/>
      <c r="AK14" s="52"/>
      <c r="AL14" s="53"/>
    </row>
    <row r="15">
      <c r="A15" s="34"/>
      <c r="B15" s="35"/>
      <c r="C15" s="36"/>
      <c r="D15" s="39"/>
      <c r="E15" s="35"/>
      <c r="F15" s="35"/>
      <c r="G15" s="41"/>
      <c r="H15" s="83"/>
      <c r="I15" s="44"/>
      <c r="J15" s="35"/>
      <c r="K15" s="46"/>
      <c r="L15" s="47"/>
      <c r="M15" s="48"/>
      <c r="N15" s="48"/>
      <c r="O15" s="48"/>
      <c r="P15" s="49"/>
      <c r="Q15" s="50"/>
      <c r="R15" s="50"/>
      <c r="S15" s="50"/>
      <c r="T15" s="50"/>
      <c r="U15" s="51"/>
      <c r="V15" s="49"/>
      <c r="W15" s="49"/>
      <c r="X15" s="49"/>
      <c r="Y15" s="49"/>
      <c r="Z15" s="49"/>
      <c r="AA15" s="51"/>
      <c r="AB15" s="51"/>
      <c r="AC15" s="51"/>
      <c r="AD15" s="51"/>
      <c r="AE15" s="51"/>
      <c r="AF15" s="49"/>
      <c r="AG15" s="49"/>
      <c r="AH15" s="49"/>
      <c r="AI15" s="49"/>
      <c r="AJ15" s="49"/>
      <c r="AK15" s="32"/>
      <c r="AL15" s="33"/>
    </row>
    <row r="16">
      <c r="A16" s="68"/>
      <c r="B16" s="69"/>
      <c r="C16" s="18"/>
      <c r="D16" s="20"/>
      <c r="E16" s="40"/>
      <c r="F16" s="17"/>
      <c r="G16" s="42"/>
      <c r="H16" s="24"/>
      <c r="I16" s="72"/>
      <c r="J16" s="17"/>
      <c r="K16" s="73"/>
      <c r="L16" s="30"/>
      <c r="M16" s="74"/>
      <c r="N16" s="74"/>
      <c r="O16" s="74"/>
      <c r="P16" s="27"/>
      <c r="Q16" s="29"/>
      <c r="R16" s="101"/>
      <c r="S16" s="101"/>
      <c r="T16" s="101"/>
      <c r="U16" s="29"/>
      <c r="V16" s="27"/>
      <c r="W16" s="27"/>
      <c r="X16" s="27"/>
      <c r="Y16" s="27"/>
      <c r="Z16" s="27"/>
      <c r="AA16" s="29"/>
      <c r="AB16" s="29"/>
      <c r="AC16" s="29"/>
      <c r="AD16" s="29"/>
      <c r="AE16" s="29"/>
      <c r="AF16" s="27"/>
      <c r="AG16" s="27"/>
      <c r="AH16" s="27"/>
      <c r="AI16" s="27"/>
      <c r="AJ16" s="31"/>
      <c r="AK16" s="80"/>
      <c r="AL16" s="33"/>
    </row>
    <row r="17">
      <c r="A17" s="34"/>
      <c r="B17" s="35"/>
      <c r="C17" s="36"/>
      <c r="D17" s="39"/>
      <c r="E17" s="40"/>
      <c r="F17" s="35"/>
      <c r="G17" s="41"/>
      <c r="H17" s="83"/>
      <c r="I17" s="44"/>
      <c r="J17" s="35"/>
      <c r="K17" s="46"/>
      <c r="L17" s="47"/>
      <c r="M17" s="48"/>
      <c r="N17" s="48"/>
      <c r="O17" s="48"/>
      <c r="P17" s="49"/>
      <c r="Q17" s="50"/>
      <c r="R17" s="50"/>
      <c r="S17" s="50"/>
      <c r="T17" s="50"/>
      <c r="U17" s="51"/>
      <c r="V17" s="49"/>
      <c r="W17" s="49"/>
      <c r="X17" s="49"/>
      <c r="Y17" s="49"/>
      <c r="Z17" s="49"/>
      <c r="AA17" s="51"/>
      <c r="AB17" s="51"/>
      <c r="AC17" s="51"/>
      <c r="AD17" s="51"/>
      <c r="AE17" s="51"/>
      <c r="AF17" s="49"/>
      <c r="AG17" s="49"/>
      <c r="AH17" s="49"/>
      <c r="AI17" s="49"/>
      <c r="AJ17" s="49"/>
      <c r="AK17" s="32"/>
      <c r="AL17" s="33"/>
    </row>
    <row r="18">
      <c r="A18" s="34"/>
      <c r="B18" s="35"/>
      <c r="C18" s="36"/>
      <c r="D18" s="39"/>
      <c r="E18" s="40"/>
      <c r="F18" s="35"/>
      <c r="G18" s="42"/>
      <c r="H18" s="40"/>
      <c r="I18" s="44"/>
      <c r="J18" s="35"/>
      <c r="K18" s="46"/>
      <c r="L18" s="47"/>
      <c r="M18" s="48"/>
      <c r="N18" s="48"/>
      <c r="O18" s="48"/>
      <c r="P18" s="49"/>
      <c r="Q18" s="50"/>
      <c r="R18" s="50"/>
      <c r="S18" s="50"/>
      <c r="T18" s="50"/>
      <c r="U18" s="51"/>
      <c r="V18" s="47"/>
      <c r="W18" s="47"/>
      <c r="X18" s="47"/>
      <c r="Y18" s="47"/>
      <c r="Z18" s="49"/>
      <c r="AA18" s="51"/>
      <c r="AB18" s="51"/>
      <c r="AC18" s="51"/>
      <c r="AD18" s="51"/>
      <c r="AE18" s="51"/>
      <c r="AF18" s="49"/>
      <c r="AG18" s="49"/>
      <c r="AH18" s="49"/>
      <c r="AI18" s="49"/>
      <c r="AJ18" s="49"/>
      <c r="AK18" s="52"/>
      <c r="AL18" s="53"/>
    </row>
    <row r="19">
      <c r="A19" s="34"/>
      <c r="B19" s="35"/>
      <c r="C19" s="36"/>
      <c r="D19" s="104"/>
      <c r="E19" s="35"/>
      <c r="F19" s="35"/>
      <c r="G19" s="41"/>
      <c r="H19" s="79"/>
      <c r="I19" s="44"/>
      <c r="J19" s="35"/>
      <c r="K19" s="88"/>
      <c r="L19" s="47"/>
      <c r="M19" s="48"/>
      <c r="N19" s="48"/>
      <c r="O19" s="48"/>
      <c r="P19" s="49"/>
      <c r="Q19" s="51"/>
      <c r="R19" s="51"/>
      <c r="S19" s="51"/>
      <c r="T19" s="50"/>
      <c r="U19" s="51"/>
      <c r="V19" s="47"/>
      <c r="W19" s="47"/>
      <c r="X19" s="47"/>
      <c r="Y19" s="47"/>
      <c r="Z19" s="49"/>
      <c r="AA19" s="51"/>
      <c r="AB19" s="51"/>
      <c r="AC19" s="51"/>
      <c r="AD19" s="51"/>
      <c r="AE19" s="51"/>
      <c r="AF19" s="49"/>
      <c r="AG19" s="49"/>
      <c r="AH19" s="49"/>
      <c r="AI19" s="49"/>
      <c r="AJ19" s="49"/>
      <c r="AK19" s="52"/>
      <c r="AL19" s="53"/>
    </row>
    <row r="20">
      <c r="A20" s="68"/>
      <c r="B20" s="17"/>
      <c r="C20" s="18"/>
      <c r="D20" s="20"/>
      <c r="E20" s="40"/>
      <c r="F20" s="17"/>
      <c r="G20" s="82"/>
      <c r="H20" s="24"/>
      <c r="I20" s="72"/>
      <c r="J20" s="17"/>
      <c r="K20" s="73"/>
      <c r="L20" s="30"/>
      <c r="M20" s="74"/>
      <c r="N20" s="74"/>
      <c r="O20" s="74"/>
      <c r="P20" s="27"/>
      <c r="Q20" s="28"/>
      <c r="R20" s="75"/>
      <c r="S20" s="75"/>
      <c r="T20" s="75"/>
      <c r="U20" s="29"/>
      <c r="V20" s="30"/>
      <c r="W20" s="74"/>
      <c r="X20" s="74"/>
      <c r="Y20" s="74"/>
      <c r="Z20" s="27"/>
      <c r="AA20" s="29"/>
      <c r="AB20" s="29"/>
      <c r="AC20" s="29"/>
      <c r="AD20" s="29"/>
      <c r="AE20" s="29"/>
      <c r="AF20" s="27"/>
      <c r="AG20" s="27"/>
      <c r="AH20" s="27"/>
      <c r="AI20" s="27"/>
      <c r="AJ20" s="31"/>
      <c r="AK20" s="97"/>
      <c r="AL20" s="53"/>
    </row>
    <row r="21">
      <c r="A21" s="90"/>
      <c r="B21" s="25"/>
      <c r="C21" s="91"/>
      <c r="D21" s="92"/>
      <c r="E21" s="25"/>
      <c r="F21" s="25"/>
      <c r="G21" s="115"/>
      <c r="H21" s="463"/>
      <c r="I21" s="94"/>
      <c r="J21" s="25"/>
      <c r="K21" s="95"/>
      <c r="L21" s="27"/>
      <c r="M21" s="96"/>
      <c r="N21" s="96"/>
      <c r="O21" s="96"/>
      <c r="P21" s="27"/>
      <c r="Q21" s="28"/>
      <c r="R21" s="28"/>
      <c r="S21" s="28"/>
      <c r="T21" s="28"/>
      <c r="U21" s="29"/>
      <c r="V21" s="27"/>
      <c r="W21" s="27"/>
      <c r="X21" s="27"/>
      <c r="Y21" s="27"/>
      <c r="Z21" s="27"/>
      <c r="AA21" s="29"/>
      <c r="AB21" s="29"/>
      <c r="AC21" s="29"/>
      <c r="AD21" s="29"/>
      <c r="AE21" s="29"/>
      <c r="AF21" s="27"/>
      <c r="AG21" s="27"/>
      <c r="AH21" s="27"/>
      <c r="AI21" s="27"/>
      <c r="AJ21" s="31"/>
      <c r="AK21" s="32"/>
      <c r="AL21" s="33"/>
    </row>
    <row r="22">
      <c r="A22" s="34"/>
      <c r="B22" s="35"/>
      <c r="C22" s="36"/>
      <c r="D22" s="39"/>
      <c r="E22" s="35"/>
      <c r="F22" s="35"/>
      <c r="G22" s="78"/>
      <c r="H22" s="99"/>
      <c r="I22" s="44"/>
      <c r="J22" s="35"/>
      <c r="K22" s="46"/>
      <c r="L22" s="47"/>
      <c r="M22" s="48"/>
      <c r="N22" s="48"/>
      <c r="O22" s="48"/>
      <c r="P22" s="49"/>
      <c r="Q22" s="50"/>
      <c r="R22" s="50"/>
      <c r="S22" s="50"/>
      <c r="T22" s="50"/>
      <c r="U22" s="51"/>
      <c r="V22" s="47"/>
      <c r="W22" s="47"/>
      <c r="X22" s="47"/>
      <c r="Y22" s="47"/>
      <c r="Z22" s="49"/>
      <c r="AA22" s="51"/>
      <c r="AB22" s="51"/>
      <c r="AC22" s="51"/>
      <c r="AD22" s="51"/>
      <c r="AE22" s="51"/>
      <c r="AF22" s="49"/>
      <c r="AG22" s="49"/>
      <c r="AH22" s="49"/>
      <c r="AI22" s="49"/>
      <c r="AJ22" s="49"/>
      <c r="AK22" s="52"/>
      <c r="AL22" s="53"/>
    </row>
    <row r="23">
      <c r="A23" s="68"/>
      <c r="B23" s="17"/>
      <c r="C23" s="18"/>
      <c r="D23" s="20"/>
      <c r="E23" s="40"/>
      <c r="F23" s="17"/>
      <c r="G23" s="82"/>
      <c r="H23" s="98"/>
      <c r="I23" s="72"/>
      <c r="J23" s="17"/>
      <c r="K23" s="73"/>
      <c r="L23" s="30"/>
      <c r="M23" s="74"/>
      <c r="N23" s="74"/>
      <c r="O23" s="74"/>
      <c r="P23" s="27"/>
      <c r="Q23" s="28"/>
      <c r="R23" s="75"/>
      <c r="S23" s="75"/>
      <c r="T23" s="75"/>
      <c r="U23" s="29"/>
      <c r="V23" s="30"/>
      <c r="W23" s="74"/>
      <c r="X23" s="74"/>
      <c r="Y23" s="74"/>
      <c r="Z23" s="27"/>
      <c r="AA23" s="29"/>
      <c r="AB23" s="29"/>
      <c r="AC23" s="29"/>
      <c r="AD23" s="29"/>
      <c r="AE23" s="29"/>
      <c r="AF23" s="27"/>
      <c r="AG23" s="27"/>
      <c r="AH23" s="27"/>
      <c r="AI23" s="27"/>
      <c r="AJ23" s="31"/>
      <c r="AK23" s="97"/>
      <c r="AL23" s="53"/>
    </row>
    <row r="24">
      <c r="A24" s="68"/>
      <c r="B24" s="69"/>
      <c r="C24" s="18"/>
      <c r="D24" s="20"/>
      <c r="E24" s="40"/>
      <c r="F24" s="17"/>
      <c r="G24" s="42"/>
      <c r="H24" s="24"/>
      <c r="I24" s="72"/>
      <c r="J24" s="17"/>
      <c r="K24" s="73"/>
      <c r="L24" s="30"/>
      <c r="M24" s="74"/>
      <c r="N24" s="74"/>
      <c r="O24" s="74"/>
      <c r="P24" s="27"/>
      <c r="Q24" s="29"/>
      <c r="R24" s="101"/>
      <c r="S24" s="101"/>
      <c r="T24" s="101"/>
      <c r="U24" s="29"/>
      <c r="V24" s="27"/>
      <c r="W24" s="27"/>
      <c r="X24" s="27"/>
      <c r="Y24" s="27"/>
      <c r="Z24" s="27"/>
      <c r="AA24" s="29"/>
      <c r="AB24" s="29"/>
      <c r="AC24" s="29"/>
      <c r="AD24" s="29"/>
      <c r="AE24" s="29"/>
      <c r="AF24" s="27"/>
      <c r="AG24" s="27"/>
      <c r="AH24" s="27"/>
      <c r="AI24" s="27"/>
      <c r="AJ24" s="31"/>
      <c r="AK24" s="32"/>
      <c r="AL24" s="33"/>
    </row>
    <row r="25">
      <c r="A25" s="100"/>
      <c r="B25" s="69"/>
      <c r="C25" s="18"/>
      <c r="D25" s="20"/>
      <c r="F25" s="17"/>
      <c r="G25" s="82"/>
      <c r="H25" s="40"/>
      <c r="I25" s="72"/>
      <c r="J25" s="17"/>
      <c r="K25" s="73"/>
      <c r="L25" s="30"/>
      <c r="M25" s="96"/>
      <c r="N25" s="96"/>
      <c r="O25" s="74"/>
      <c r="P25" s="27"/>
      <c r="Q25" s="28"/>
      <c r="R25" s="101"/>
      <c r="S25" s="101"/>
      <c r="T25" s="75"/>
      <c r="U25" s="29"/>
      <c r="V25" s="30"/>
      <c r="W25" s="27"/>
      <c r="X25" s="27"/>
      <c r="Y25" s="30"/>
      <c r="Z25" s="27"/>
      <c r="AA25" s="29"/>
      <c r="AB25" s="29"/>
      <c r="AC25" s="29"/>
      <c r="AD25" s="29"/>
      <c r="AE25" s="29"/>
      <c r="AF25" s="27"/>
      <c r="AG25" s="27"/>
      <c r="AH25" s="27"/>
      <c r="AI25" s="27"/>
      <c r="AJ25" s="31"/>
      <c r="AK25" s="67"/>
      <c r="AL25" s="53"/>
    </row>
    <row r="26">
      <c r="A26" s="455"/>
      <c r="B26" s="35"/>
      <c r="C26" s="36"/>
      <c r="D26" s="39"/>
      <c r="E26" s="40"/>
      <c r="F26" s="35"/>
      <c r="G26" s="42"/>
      <c r="H26" s="79"/>
      <c r="I26" s="44"/>
      <c r="J26" s="35"/>
      <c r="K26" s="46"/>
      <c r="L26" s="47"/>
      <c r="M26" s="48"/>
      <c r="N26" s="48"/>
      <c r="O26" s="48"/>
      <c r="P26" s="49"/>
      <c r="Q26" s="50"/>
      <c r="R26" s="50"/>
      <c r="S26" s="50"/>
      <c r="T26" s="50"/>
      <c r="U26" s="51"/>
      <c r="V26" s="47"/>
      <c r="W26" s="49"/>
      <c r="X26" s="47"/>
      <c r="Y26" s="49"/>
      <c r="Z26" s="49"/>
      <c r="AA26" s="51"/>
      <c r="AB26" s="51"/>
      <c r="AC26" s="51"/>
      <c r="AD26" s="51"/>
      <c r="AE26" s="51"/>
      <c r="AF26" s="49"/>
      <c r="AG26" s="49"/>
      <c r="AH26" s="49"/>
      <c r="AI26" s="49"/>
      <c r="AJ26" s="49"/>
      <c r="AK26" s="67"/>
      <c r="AL26" s="53"/>
    </row>
    <row r="27">
      <c r="A27" s="456"/>
      <c r="B27" s="35"/>
      <c r="C27" s="36"/>
      <c r="D27" s="39"/>
      <c r="E27" s="40"/>
      <c r="F27" s="35"/>
      <c r="G27" s="42"/>
      <c r="H27" s="83"/>
      <c r="I27" s="44"/>
      <c r="J27" s="35"/>
      <c r="K27" s="46"/>
      <c r="L27" s="47"/>
      <c r="M27" s="48"/>
      <c r="N27" s="48"/>
      <c r="O27" s="48"/>
      <c r="P27" s="49"/>
      <c r="Q27" s="51"/>
      <c r="R27" s="51"/>
      <c r="S27" s="51"/>
      <c r="T27" s="51"/>
      <c r="U27" s="51"/>
      <c r="V27" s="49"/>
      <c r="W27" s="49"/>
      <c r="X27" s="49"/>
      <c r="Y27" s="49"/>
      <c r="Z27" s="49"/>
      <c r="AA27" s="51"/>
      <c r="AB27" s="51"/>
      <c r="AC27" s="51"/>
      <c r="AD27" s="51"/>
      <c r="AE27" s="51"/>
      <c r="AF27" s="49"/>
      <c r="AG27" s="49"/>
      <c r="AH27" s="49"/>
      <c r="AI27" s="49"/>
      <c r="AJ27" s="49"/>
      <c r="AK27" s="52"/>
      <c r="AL27" s="53"/>
    </row>
    <row r="28">
      <c r="A28" s="34"/>
      <c r="B28" s="35"/>
      <c r="C28" s="36"/>
      <c r="D28" s="39"/>
      <c r="E28" s="40"/>
      <c r="F28" s="35"/>
      <c r="G28" s="42"/>
      <c r="H28" s="79"/>
      <c r="I28" s="44"/>
      <c r="J28" s="35"/>
      <c r="K28" s="46"/>
      <c r="L28" s="47"/>
      <c r="M28" s="48"/>
      <c r="N28" s="48"/>
      <c r="O28" s="48"/>
      <c r="P28" s="49"/>
      <c r="Q28" s="51"/>
      <c r="R28" s="51"/>
      <c r="S28" s="51"/>
      <c r="T28" s="50"/>
      <c r="U28" s="51"/>
      <c r="V28" s="47"/>
      <c r="W28" s="47"/>
      <c r="X28" s="47"/>
      <c r="Y28" s="47"/>
      <c r="Z28" s="49"/>
      <c r="AA28" s="51"/>
      <c r="AB28" s="51"/>
      <c r="AC28" s="51"/>
      <c r="AD28" s="51"/>
      <c r="AE28" s="51"/>
      <c r="AF28" s="49"/>
      <c r="AG28" s="49"/>
      <c r="AH28" s="49"/>
      <c r="AI28" s="49"/>
      <c r="AJ28" s="49"/>
      <c r="AK28" s="97"/>
      <c r="AL28" s="53"/>
    </row>
    <row r="29">
      <c r="A29" s="102"/>
      <c r="B29" s="45"/>
      <c r="C29" s="103"/>
      <c r="D29" s="104"/>
      <c r="E29" s="45"/>
      <c r="F29" s="35"/>
      <c r="G29" s="77"/>
      <c r="H29" s="105"/>
      <c r="I29" s="106"/>
      <c r="J29" s="45"/>
      <c r="K29" s="88"/>
      <c r="L29" s="49"/>
      <c r="M29" s="107"/>
      <c r="N29" s="107"/>
      <c r="O29" s="48"/>
      <c r="P29" s="49"/>
      <c r="Q29" s="51"/>
      <c r="R29" s="51"/>
      <c r="S29" s="51"/>
      <c r="T29" s="50"/>
      <c r="U29" s="51"/>
      <c r="V29" s="47"/>
      <c r="W29" s="47"/>
      <c r="X29" s="47"/>
      <c r="Y29" s="47"/>
      <c r="Z29" s="49"/>
      <c r="AA29" s="51"/>
      <c r="AB29" s="51"/>
      <c r="AC29" s="51"/>
      <c r="AD29" s="51"/>
      <c r="AE29" s="51"/>
      <c r="AF29" s="49"/>
      <c r="AG29" s="49"/>
      <c r="AH29" s="49"/>
      <c r="AI29" s="49"/>
      <c r="AJ29" s="49"/>
      <c r="AK29" s="52"/>
      <c r="AL29" s="53"/>
    </row>
    <row r="30">
      <c r="A30" s="108"/>
      <c r="B30" s="109"/>
      <c r="C30" s="103"/>
      <c r="D30" s="104"/>
      <c r="E30" s="45"/>
      <c r="F30" s="45"/>
      <c r="G30" s="117"/>
      <c r="H30" s="110"/>
      <c r="I30" s="106"/>
      <c r="J30" s="45"/>
      <c r="K30" s="88"/>
      <c r="L30" s="49"/>
      <c r="M30" s="48"/>
      <c r="N30" s="48"/>
      <c r="O30" s="48"/>
      <c r="P30" s="49"/>
      <c r="Q30" s="50"/>
      <c r="R30" s="50"/>
      <c r="S30" s="50"/>
      <c r="T30" s="50"/>
      <c r="U30" s="51"/>
      <c r="V30" s="49"/>
      <c r="W30" s="49"/>
      <c r="X30" s="49"/>
      <c r="Y30" s="49"/>
      <c r="Z30" s="49"/>
      <c r="AA30" s="51"/>
      <c r="AB30" s="51"/>
      <c r="AC30" s="51"/>
      <c r="AD30" s="51"/>
      <c r="AE30" s="51"/>
      <c r="AF30" s="49"/>
      <c r="AG30" s="49"/>
      <c r="AH30" s="49"/>
      <c r="AI30" s="49"/>
      <c r="AJ30" s="49"/>
      <c r="AK30" s="52"/>
      <c r="AL30" s="53"/>
    </row>
    <row r="31">
      <c r="A31" s="111"/>
      <c r="B31" s="112"/>
      <c r="C31" s="91"/>
      <c r="D31" s="114"/>
      <c r="E31" s="114"/>
      <c r="F31" s="25"/>
      <c r="G31" s="115"/>
      <c r="H31" s="25"/>
      <c r="I31" s="94"/>
      <c r="J31" s="25"/>
      <c r="K31" s="95"/>
      <c r="L31" s="27"/>
      <c r="M31" s="96"/>
      <c r="N31" s="96"/>
      <c r="O31" s="96"/>
      <c r="P31" s="27"/>
      <c r="Q31" s="28"/>
      <c r="R31" s="28"/>
      <c r="S31" s="28"/>
      <c r="T31" s="28"/>
      <c r="U31" s="29"/>
      <c r="V31" s="27"/>
      <c r="W31" s="27"/>
      <c r="X31" s="27"/>
      <c r="Y31" s="27"/>
      <c r="Z31" s="27"/>
      <c r="AA31" s="29"/>
      <c r="AB31" s="29"/>
      <c r="AC31" s="29"/>
      <c r="AD31" s="29"/>
      <c r="AE31" s="29"/>
      <c r="AF31" s="27"/>
      <c r="AG31" s="27"/>
      <c r="AH31" s="27"/>
      <c r="AI31" s="27"/>
      <c r="AJ31" s="49"/>
      <c r="AK31" s="80"/>
      <c r="AL31" s="33"/>
    </row>
    <row r="32">
      <c r="A32" s="102"/>
      <c r="B32" s="45"/>
      <c r="C32" s="103"/>
      <c r="D32" s="104"/>
      <c r="E32" s="45"/>
      <c r="F32" s="45"/>
      <c r="G32" s="77"/>
      <c r="H32" s="110"/>
      <c r="I32" s="106"/>
      <c r="J32" s="45"/>
      <c r="K32" s="88"/>
      <c r="L32" s="49"/>
      <c r="M32" s="107"/>
      <c r="N32" s="107"/>
      <c r="O32" s="107"/>
      <c r="P32" s="49"/>
      <c r="Q32" s="50"/>
      <c r="R32" s="50"/>
      <c r="S32" s="50"/>
      <c r="T32" s="50"/>
      <c r="U32" s="51"/>
      <c r="V32" s="49"/>
      <c r="W32" s="49"/>
      <c r="X32" s="49"/>
      <c r="Y32" s="49"/>
      <c r="Z32" s="49"/>
      <c r="AA32" s="51"/>
      <c r="AB32" s="51"/>
      <c r="AC32" s="51"/>
      <c r="AD32" s="51"/>
      <c r="AE32" s="51"/>
      <c r="AF32" s="49"/>
      <c r="AG32" s="49"/>
      <c r="AH32" s="49"/>
      <c r="AI32" s="49"/>
      <c r="AJ32" s="49"/>
      <c r="AK32" s="80"/>
      <c r="AL32" s="33"/>
    </row>
    <row r="33">
      <c r="A33" s="108"/>
      <c r="B33" s="109"/>
      <c r="C33" s="103"/>
      <c r="D33" s="104"/>
      <c r="E33" s="45"/>
      <c r="F33" s="45"/>
      <c r="G33" s="77"/>
      <c r="H33" s="110"/>
      <c r="I33" s="106"/>
      <c r="J33" s="45"/>
      <c r="K33" s="88"/>
      <c r="L33" s="49"/>
      <c r="M33" s="107"/>
      <c r="N33" s="107"/>
      <c r="O33" s="107"/>
      <c r="P33" s="49"/>
      <c r="Q33" s="51"/>
      <c r="R33" s="51"/>
      <c r="S33" s="51"/>
      <c r="T33" s="51"/>
      <c r="U33" s="51"/>
      <c r="V33" s="47"/>
      <c r="W33" s="47"/>
      <c r="X33" s="47"/>
      <c r="Y33" s="47"/>
      <c r="Z33" s="49"/>
      <c r="AA33" s="51"/>
      <c r="AB33" s="51"/>
      <c r="AC33" s="51"/>
      <c r="AD33" s="51"/>
      <c r="AE33" s="51"/>
      <c r="AF33" s="49"/>
      <c r="AG33" s="49"/>
      <c r="AH33" s="49"/>
      <c r="AI33" s="49"/>
      <c r="AJ33" s="49"/>
      <c r="AK33" s="80"/>
      <c r="AL33" s="33"/>
    </row>
    <row r="34">
      <c r="A34" s="119"/>
      <c r="B34" s="69"/>
      <c r="C34" s="18"/>
      <c r="D34" s="20"/>
      <c r="E34" s="17"/>
      <c r="F34" s="17"/>
      <c r="G34" s="87"/>
      <c r="H34" s="24"/>
      <c r="I34" s="72"/>
      <c r="J34" s="17"/>
      <c r="K34" s="73"/>
      <c r="L34" s="30"/>
      <c r="M34" s="74"/>
      <c r="N34" s="74"/>
      <c r="O34" s="74"/>
      <c r="P34" s="27"/>
      <c r="Q34" s="28"/>
      <c r="R34" s="75"/>
      <c r="S34" s="75"/>
      <c r="T34" s="75"/>
      <c r="U34" s="29"/>
      <c r="V34" s="30"/>
      <c r="W34" s="74"/>
      <c r="X34" s="74"/>
      <c r="Y34" s="74"/>
      <c r="Z34" s="27"/>
      <c r="AA34" s="29"/>
      <c r="AB34" s="29"/>
      <c r="AC34" s="29"/>
      <c r="AD34" s="29"/>
      <c r="AE34" s="29"/>
      <c r="AF34" s="27"/>
      <c r="AG34" s="27"/>
      <c r="AH34" s="27"/>
      <c r="AI34" s="27"/>
      <c r="AJ34" s="31"/>
      <c r="AK34" s="52"/>
      <c r="AL34" s="53"/>
    </row>
    <row r="35">
      <c r="A35" s="68"/>
      <c r="B35" s="17"/>
      <c r="C35" s="18"/>
      <c r="D35" s="20"/>
      <c r="E35" s="17"/>
      <c r="F35" s="17"/>
      <c r="G35" s="87"/>
      <c r="H35" s="24"/>
      <c r="I35" s="72"/>
      <c r="J35" s="17"/>
      <c r="K35" s="73"/>
      <c r="L35" s="30"/>
      <c r="M35" s="74"/>
      <c r="N35" s="74"/>
      <c r="O35" s="74"/>
      <c r="P35" s="27"/>
      <c r="Q35" s="28"/>
      <c r="R35" s="75"/>
      <c r="S35" s="75"/>
      <c r="T35" s="75"/>
      <c r="U35" s="29"/>
      <c r="V35" s="27"/>
      <c r="W35" s="96"/>
      <c r="X35" s="96"/>
      <c r="Y35" s="96"/>
      <c r="Z35" s="27"/>
      <c r="AA35" s="29"/>
      <c r="AB35" s="29"/>
      <c r="AC35" s="29"/>
      <c r="AD35" s="29"/>
      <c r="AE35" s="29"/>
      <c r="AF35" s="27"/>
      <c r="AG35" s="27"/>
      <c r="AH35" s="27"/>
      <c r="AI35" s="27"/>
      <c r="AJ35" s="31"/>
      <c r="AK35" s="52"/>
      <c r="AL35" s="53"/>
    </row>
    <row r="36">
      <c r="A36" s="34"/>
      <c r="B36" s="35"/>
      <c r="C36" s="36"/>
      <c r="D36" s="40"/>
      <c r="F36" s="35"/>
      <c r="G36" s="82"/>
      <c r="H36" s="83"/>
      <c r="I36" s="44"/>
      <c r="J36" s="35"/>
      <c r="K36" s="46"/>
      <c r="L36" s="47"/>
      <c r="M36" s="48"/>
      <c r="N36" s="48"/>
      <c r="O36" s="48"/>
      <c r="P36" s="49"/>
      <c r="Q36" s="50"/>
      <c r="R36" s="50"/>
      <c r="S36" s="50"/>
      <c r="T36" s="50"/>
      <c r="U36" s="51"/>
      <c r="V36" s="49"/>
      <c r="W36" s="49"/>
      <c r="X36" s="49"/>
      <c r="Y36" s="49"/>
      <c r="Z36" s="49"/>
      <c r="AA36" s="51"/>
      <c r="AB36" s="51"/>
      <c r="AC36" s="51"/>
      <c r="AD36" s="51"/>
      <c r="AE36" s="51"/>
      <c r="AF36" s="49"/>
      <c r="AG36" s="49"/>
      <c r="AH36" s="49"/>
      <c r="AI36" s="49"/>
      <c r="AJ36" s="49"/>
      <c r="AK36" s="52"/>
      <c r="AL36" s="53"/>
    </row>
    <row r="37">
      <c r="A37" s="34"/>
      <c r="B37" s="35"/>
      <c r="C37" s="36"/>
      <c r="D37" s="39"/>
      <c r="E37" s="40"/>
      <c r="F37" s="35"/>
      <c r="G37" s="82"/>
      <c r="H37" s="83"/>
      <c r="I37" s="44"/>
      <c r="J37" s="35"/>
      <c r="K37" s="46"/>
      <c r="L37" s="47"/>
      <c r="M37" s="48"/>
      <c r="N37" s="48"/>
      <c r="O37" s="48"/>
      <c r="P37" s="49"/>
      <c r="Q37" s="50"/>
      <c r="R37" s="50"/>
      <c r="S37" s="50"/>
      <c r="T37" s="50"/>
      <c r="U37" s="51"/>
      <c r="V37" s="49"/>
      <c r="W37" s="49"/>
      <c r="X37" s="49"/>
      <c r="Y37" s="49"/>
      <c r="Z37" s="49"/>
      <c r="AA37" s="51"/>
      <c r="AB37" s="51"/>
      <c r="AC37" s="51"/>
      <c r="AD37" s="51"/>
      <c r="AE37" s="51"/>
      <c r="AF37" s="49"/>
      <c r="AG37" s="49"/>
      <c r="AH37" s="49"/>
      <c r="AI37" s="49"/>
      <c r="AJ37" s="49"/>
      <c r="AK37" s="32"/>
      <c r="AL37" s="33"/>
    </row>
    <row r="38">
      <c r="A38" s="34"/>
      <c r="B38" s="35"/>
      <c r="C38" s="36"/>
      <c r="D38" s="39"/>
      <c r="E38" s="35"/>
      <c r="F38" s="35"/>
      <c r="G38" s="99"/>
      <c r="H38" s="83"/>
      <c r="I38" s="44"/>
      <c r="J38" s="35"/>
      <c r="K38" s="46"/>
      <c r="L38" s="47"/>
      <c r="M38" s="48"/>
      <c r="N38" s="48"/>
      <c r="O38" s="48"/>
      <c r="P38" s="49"/>
      <c r="Q38" s="50"/>
      <c r="R38" s="50"/>
      <c r="S38" s="50"/>
      <c r="T38" s="50"/>
      <c r="U38" s="51"/>
      <c r="V38" s="49"/>
      <c r="W38" s="49"/>
      <c r="X38" s="49"/>
      <c r="Y38" s="49"/>
      <c r="Z38" s="49"/>
      <c r="AA38" s="51"/>
      <c r="AB38" s="51"/>
      <c r="AC38" s="51"/>
      <c r="AD38" s="51"/>
      <c r="AE38" s="51"/>
      <c r="AF38" s="49"/>
      <c r="AG38" s="49"/>
      <c r="AH38" s="49"/>
      <c r="AI38" s="49"/>
      <c r="AJ38" s="49"/>
      <c r="AK38" s="32"/>
      <c r="AL38" s="33"/>
    </row>
    <row r="39">
      <c r="A39" s="34"/>
      <c r="B39" s="35"/>
      <c r="C39" s="36"/>
      <c r="D39" s="39"/>
      <c r="E39" s="35"/>
      <c r="F39" s="35"/>
      <c r="G39" s="78"/>
      <c r="H39" s="43"/>
      <c r="I39" s="44"/>
      <c r="J39" s="35"/>
      <c r="K39" s="46"/>
      <c r="L39" s="47"/>
      <c r="M39" s="48"/>
      <c r="N39" s="48"/>
      <c r="O39" s="48"/>
      <c r="P39" s="49"/>
      <c r="Q39" s="50"/>
      <c r="R39" s="50"/>
      <c r="S39" s="50"/>
      <c r="T39" s="50"/>
      <c r="U39" s="51"/>
      <c r="V39" s="49"/>
      <c r="W39" s="49"/>
      <c r="X39" s="49"/>
      <c r="Y39" s="49"/>
      <c r="Z39" s="49"/>
      <c r="AA39" s="51"/>
      <c r="AB39" s="51"/>
      <c r="AC39" s="51"/>
      <c r="AD39" s="51"/>
      <c r="AE39" s="51"/>
      <c r="AF39" s="49"/>
      <c r="AG39" s="49"/>
      <c r="AH39" s="49"/>
      <c r="AI39" s="49"/>
      <c r="AJ39" s="49"/>
      <c r="AK39" s="52"/>
      <c r="AL39" s="53"/>
    </row>
    <row r="40">
      <c r="A40" s="34"/>
      <c r="B40" s="35"/>
      <c r="C40" s="36"/>
      <c r="D40" s="39"/>
      <c r="E40" s="35"/>
      <c r="F40" s="35"/>
      <c r="G40" s="41"/>
      <c r="H40" s="83"/>
      <c r="I40" s="106"/>
      <c r="J40" s="45"/>
      <c r="K40" s="46"/>
      <c r="L40" s="47"/>
      <c r="M40" s="107"/>
      <c r="N40" s="48"/>
      <c r="O40" s="48"/>
      <c r="P40" s="49"/>
      <c r="Q40" s="50"/>
      <c r="R40" s="50"/>
      <c r="S40" s="50"/>
      <c r="T40" s="50"/>
      <c r="U40" s="51"/>
      <c r="V40" s="49"/>
      <c r="W40" s="49"/>
      <c r="X40" s="49"/>
      <c r="Y40" s="49"/>
      <c r="Z40" s="49"/>
      <c r="AA40" s="51"/>
      <c r="AB40" s="51"/>
      <c r="AC40" s="51"/>
      <c r="AD40" s="51"/>
      <c r="AE40" s="51"/>
      <c r="AF40" s="49"/>
      <c r="AG40" s="49"/>
      <c r="AH40" s="49"/>
      <c r="AI40" s="49"/>
      <c r="AJ40" s="49"/>
      <c r="AK40" s="52"/>
      <c r="AL40" s="53"/>
    </row>
    <row r="41">
      <c r="A41" s="68"/>
      <c r="B41" s="69"/>
      <c r="C41" s="18"/>
      <c r="D41" s="20"/>
      <c r="E41" s="40"/>
      <c r="F41" s="17"/>
      <c r="G41" s="42"/>
      <c r="H41" s="24"/>
      <c r="I41" s="72"/>
      <c r="J41" s="17"/>
      <c r="K41" s="73"/>
      <c r="L41" s="30"/>
      <c r="M41" s="74"/>
      <c r="N41" s="74"/>
      <c r="O41" s="74"/>
      <c r="P41" s="27"/>
      <c r="Q41" s="29"/>
      <c r="R41" s="101"/>
      <c r="S41" s="101"/>
      <c r="T41" s="101"/>
      <c r="U41" s="29"/>
      <c r="V41" s="27"/>
      <c r="W41" s="27"/>
      <c r="X41" s="27"/>
      <c r="Y41" s="27"/>
      <c r="Z41" s="27"/>
      <c r="AA41" s="29"/>
      <c r="AB41" s="29"/>
      <c r="AC41" s="29"/>
      <c r="AD41" s="29"/>
      <c r="AE41" s="29"/>
      <c r="AF41" s="27"/>
      <c r="AG41" s="27"/>
      <c r="AH41" s="27"/>
      <c r="AI41" s="27"/>
      <c r="AJ41" s="31"/>
      <c r="AK41" s="32"/>
      <c r="AL41" s="33"/>
    </row>
    <row r="42">
      <c r="A42" s="240"/>
      <c r="B42" s="56"/>
      <c r="C42" s="57"/>
      <c r="D42" s="56"/>
      <c r="E42" s="56"/>
      <c r="F42" s="56"/>
      <c r="G42" s="134"/>
      <c r="H42" s="60"/>
      <c r="I42" s="61"/>
      <c r="J42" s="61"/>
      <c r="K42" s="56"/>
      <c r="L42" s="62"/>
      <c r="M42" s="62"/>
      <c r="N42" s="62"/>
      <c r="O42" s="62"/>
      <c r="P42" s="63"/>
      <c r="Q42" s="64"/>
      <c r="R42" s="64"/>
      <c r="S42" s="64"/>
      <c r="T42" s="64"/>
      <c r="U42" s="65"/>
      <c r="V42" s="135"/>
      <c r="W42" s="135"/>
      <c r="X42" s="135"/>
      <c r="Y42" s="135"/>
      <c r="Z42" s="66"/>
      <c r="AA42" s="64"/>
      <c r="AB42" s="64"/>
      <c r="AC42" s="64"/>
      <c r="AD42" s="64"/>
      <c r="AE42" s="65"/>
      <c r="AF42" s="63"/>
      <c r="AG42" s="63"/>
      <c r="AH42" s="63"/>
      <c r="AI42" s="63"/>
      <c r="AJ42" s="63"/>
      <c r="AK42" s="32"/>
      <c r="AL42" s="33"/>
    </row>
    <row r="43">
      <c r="A43" s="34"/>
      <c r="B43" s="35"/>
      <c r="C43" s="36"/>
      <c r="D43" s="39"/>
      <c r="E43" s="35"/>
      <c r="F43" s="35"/>
      <c r="G43" s="122"/>
      <c r="H43" s="83"/>
      <c r="I43" s="44"/>
      <c r="J43" s="35"/>
      <c r="K43" s="46"/>
      <c r="L43" s="47"/>
      <c r="M43" s="48"/>
      <c r="N43" s="48"/>
      <c r="O43" s="48"/>
      <c r="P43" s="49"/>
      <c r="Q43" s="51"/>
      <c r="R43" s="51"/>
      <c r="S43" s="51"/>
      <c r="T43" s="51"/>
      <c r="U43" s="51"/>
      <c r="V43" s="49"/>
      <c r="W43" s="49"/>
      <c r="X43" s="49"/>
      <c r="Y43" s="49"/>
      <c r="Z43" s="49"/>
      <c r="AA43" s="51"/>
      <c r="AB43" s="51"/>
      <c r="AC43" s="51"/>
      <c r="AD43" s="51"/>
      <c r="AE43" s="51"/>
      <c r="AF43" s="49"/>
      <c r="AG43" s="49"/>
      <c r="AH43" s="49"/>
      <c r="AI43" s="49"/>
      <c r="AJ43" s="49"/>
      <c r="AK43" s="32"/>
      <c r="AL43" s="33"/>
    </row>
    <row r="44">
      <c r="A44" s="464"/>
      <c r="B44" s="35"/>
      <c r="C44" s="36"/>
      <c r="D44" s="39"/>
      <c r="E44" s="76"/>
      <c r="F44" s="35"/>
      <c r="G44" s="78"/>
      <c r="H44" s="40"/>
      <c r="I44" s="44"/>
      <c r="J44" s="35"/>
      <c r="K44" s="46"/>
      <c r="L44" s="47"/>
      <c r="M44" s="48"/>
      <c r="N44" s="48"/>
      <c r="O44" s="48"/>
      <c r="P44" s="49"/>
      <c r="Q44" s="50"/>
      <c r="R44" s="50"/>
      <c r="S44" s="50"/>
      <c r="T44" s="50"/>
      <c r="U44" s="51"/>
      <c r="V44" s="49"/>
      <c r="W44" s="49"/>
      <c r="X44" s="49"/>
      <c r="Y44" s="49"/>
      <c r="Z44" s="49"/>
      <c r="AA44" s="51"/>
      <c r="AB44" s="51"/>
      <c r="AC44" s="51"/>
      <c r="AD44" s="51"/>
      <c r="AE44" s="51"/>
      <c r="AF44" s="49"/>
      <c r="AG44" s="49"/>
      <c r="AH44" s="49"/>
      <c r="AI44" s="49"/>
      <c r="AJ44" s="49"/>
      <c r="AK44" s="97"/>
      <c r="AL44" s="53"/>
    </row>
    <row r="45">
      <c r="A45" s="126"/>
      <c r="B45" s="61"/>
      <c r="C45" s="124"/>
      <c r="D45" s="61"/>
      <c r="E45" s="127"/>
      <c r="F45" s="61"/>
      <c r="G45" s="465"/>
      <c r="H45" s="125"/>
      <c r="I45" s="61"/>
      <c r="J45" s="61"/>
      <c r="K45" s="61"/>
      <c r="L45" s="63"/>
      <c r="M45" s="63"/>
      <c r="N45" s="63"/>
      <c r="O45" s="63"/>
      <c r="P45" s="63"/>
      <c r="Q45" s="65"/>
      <c r="R45" s="65"/>
      <c r="S45" s="65"/>
      <c r="T45" s="65"/>
      <c r="U45" s="65"/>
      <c r="V45" s="63"/>
      <c r="W45" s="63"/>
      <c r="X45" s="63"/>
      <c r="Y45" s="63"/>
      <c r="Z45" s="63"/>
      <c r="AA45" s="65"/>
      <c r="AB45" s="65"/>
      <c r="AC45" s="65"/>
      <c r="AD45" s="65"/>
      <c r="AE45" s="65"/>
      <c r="AF45" s="63"/>
      <c r="AG45" s="63"/>
      <c r="AH45" s="63"/>
      <c r="AI45" s="63"/>
      <c r="AJ45" s="63"/>
      <c r="AK45" s="52"/>
      <c r="AL45" s="53"/>
    </row>
    <row r="46">
      <c r="A46" s="138"/>
      <c r="B46" s="61"/>
      <c r="C46" s="124"/>
      <c r="D46" s="61"/>
      <c r="E46" s="61"/>
      <c r="F46" s="61"/>
      <c r="G46" s="466"/>
      <c r="H46" s="125"/>
      <c r="I46" s="61"/>
      <c r="J46" s="61"/>
      <c r="K46" s="61"/>
      <c r="L46" s="63"/>
      <c r="M46" s="63"/>
      <c r="N46" s="63"/>
      <c r="O46" s="63"/>
      <c r="P46" s="63"/>
      <c r="Q46" s="65"/>
      <c r="R46" s="65"/>
      <c r="S46" s="65"/>
      <c r="T46" s="65"/>
      <c r="U46" s="65"/>
      <c r="V46" s="62"/>
      <c r="W46" s="62"/>
      <c r="X46" s="62"/>
      <c r="Y46" s="62"/>
      <c r="Z46" s="63"/>
      <c r="AA46" s="65"/>
      <c r="AB46" s="65"/>
      <c r="AC46" s="65"/>
      <c r="AD46" s="65"/>
      <c r="AE46" s="65"/>
      <c r="AF46" s="63"/>
      <c r="AG46" s="63"/>
      <c r="AH46" s="63"/>
      <c r="AI46" s="63"/>
      <c r="AJ46" s="63"/>
      <c r="AK46" s="52"/>
      <c r="AL46" s="53"/>
    </row>
    <row r="47">
      <c r="A47" s="119"/>
      <c r="B47" s="69"/>
      <c r="C47" s="18"/>
      <c r="D47" s="20"/>
      <c r="E47" s="21"/>
      <c r="F47" s="17"/>
      <c r="G47" s="23"/>
      <c r="H47" s="17"/>
      <c r="I47" s="72"/>
      <c r="J47" s="17"/>
      <c r="K47" s="73"/>
      <c r="L47" s="30"/>
      <c r="M47" s="74"/>
      <c r="N47" s="74"/>
      <c r="O47" s="74"/>
      <c r="P47" s="27"/>
      <c r="Q47" s="28"/>
      <c r="R47" s="28"/>
      <c r="S47" s="28"/>
      <c r="T47" s="28"/>
      <c r="U47" s="29"/>
      <c r="V47" s="27"/>
      <c r="W47" s="27"/>
      <c r="X47" s="27"/>
      <c r="Y47" s="27"/>
      <c r="Z47" s="27"/>
      <c r="AA47" s="29"/>
      <c r="AB47" s="29"/>
      <c r="AC47" s="29"/>
      <c r="AD47" s="29"/>
      <c r="AE47" s="29"/>
      <c r="AF47" s="27"/>
      <c r="AG47" s="27"/>
      <c r="AH47" s="27"/>
      <c r="AI47" s="27"/>
      <c r="AJ47" s="49"/>
      <c r="AK47" s="97"/>
      <c r="AL47" s="53"/>
    </row>
    <row r="48">
      <c r="A48" s="467"/>
      <c r="B48" s="468"/>
      <c r="C48" s="36"/>
      <c r="D48" s="39"/>
      <c r="E48" s="76"/>
      <c r="F48" s="35"/>
      <c r="G48" s="78"/>
      <c r="H48" s="83"/>
      <c r="I48" s="44"/>
      <c r="J48" s="35"/>
      <c r="K48" s="46"/>
      <c r="L48" s="47"/>
      <c r="M48" s="48"/>
      <c r="N48" s="48"/>
      <c r="O48" s="48"/>
      <c r="P48" s="49"/>
      <c r="Q48" s="50"/>
      <c r="R48" s="50"/>
      <c r="S48" s="50"/>
      <c r="T48" s="50"/>
      <c r="U48" s="51"/>
      <c r="V48" s="49"/>
      <c r="W48" s="49"/>
      <c r="X48" s="49"/>
      <c r="Y48" s="49"/>
      <c r="Z48" s="49"/>
      <c r="AA48" s="51"/>
      <c r="AB48" s="51"/>
      <c r="AC48" s="51"/>
      <c r="AD48" s="51"/>
      <c r="AE48" s="51"/>
      <c r="AF48" s="49"/>
      <c r="AG48" s="49"/>
      <c r="AH48" s="49"/>
      <c r="AI48" s="49"/>
      <c r="AJ48" s="49"/>
      <c r="AK48" s="52"/>
      <c r="AL48" s="53"/>
    </row>
    <row r="49">
      <c r="A49" s="34"/>
      <c r="B49" s="35"/>
      <c r="C49" s="36"/>
      <c r="D49" s="39"/>
      <c r="E49" s="35"/>
      <c r="F49" s="35"/>
      <c r="G49" s="41"/>
      <c r="H49" s="83"/>
      <c r="I49" s="44"/>
      <c r="J49" s="35"/>
      <c r="K49" s="46"/>
      <c r="L49" s="47"/>
      <c r="M49" s="48"/>
      <c r="N49" s="48"/>
      <c r="O49" s="48"/>
      <c r="P49" s="49"/>
      <c r="Q49" s="50"/>
      <c r="R49" s="50"/>
      <c r="S49" s="50"/>
      <c r="T49" s="50"/>
      <c r="U49" s="51"/>
      <c r="V49" s="49"/>
      <c r="W49" s="49"/>
      <c r="X49" s="49"/>
      <c r="Y49" s="49"/>
      <c r="Z49" s="49"/>
      <c r="AA49" s="51"/>
      <c r="AB49" s="51"/>
      <c r="AC49" s="51"/>
      <c r="AD49" s="51"/>
      <c r="AE49" s="51"/>
      <c r="AF49" s="49"/>
      <c r="AG49" s="49"/>
      <c r="AH49" s="49"/>
      <c r="AI49" s="49"/>
      <c r="AJ49" s="49"/>
      <c r="AK49" s="52"/>
      <c r="AL49" s="53"/>
    </row>
    <row r="50">
      <c r="A50" s="469"/>
      <c r="B50" s="461"/>
      <c r="C50" s="57"/>
      <c r="D50" s="56"/>
      <c r="E50" s="56"/>
      <c r="F50" s="56"/>
      <c r="G50" s="57"/>
      <c r="H50" s="60"/>
      <c r="I50" s="56"/>
      <c r="J50" s="56"/>
      <c r="K50" s="61"/>
      <c r="L50" s="62"/>
      <c r="M50" s="62"/>
      <c r="N50" s="62"/>
      <c r="O50" s="62"/>
      <c r="P50" s="63"/>
      <c r="Q50" s="65"/>
      <c r="R50" s="65"/>
      <c r="S50" s="65"/>
      <c r="T50" s="65"/>
      <c r="U50" s="65"/>
      <c r="V50" s="63"/>
      <c r="W50" s="63"/>
      <c r="X50" s="63"/>
      <c r="Y50" s="63"/>
      <c r="Z50" s="63"/>
      <c r="AA50" s="65"/>
      <c r="AB50" s="65"/>
      <c r="AC50" s="65"/>
      <c r="AD50" s="65"/>
      <c r="AE50" s="65"/>
      <c r="AF50" s="63"/>
      <c r="AG50" s="63"/>
      <c r="AH50" s="63"/>
      <c r="AI50" s="63"/>
      <c r="AJ50" s="63"/>
      <c r="AK50" s="52"/>
      <c r="AL50" s="53"/>
    </row>
    <row r="51">
      <c r="A51" s="470"/>
      <c r="B51" s="471"/>
      <c r="C51" s="18"/>
      <c r="D51" s="92"/>
      <c r="E51" s="17"/>
      <c r="F51" s="35"/>
      <c r="G51" s="87"/>
      <c r="H51" s="24"/>
      <c r="I51" s="72"/>
      <c r="J51" s="17"/>
      <c r="K51" s="73"/>
      <c r="L51" s="30"/>
      <c r="M51" s="74"/>
      <c r="N51" s="74"/>
      <c r="O51" s="74"/>
      <c r="P51" s="27"/>
      <c r="Q51" s="28"/>
      <c r="R51" s="28"/>
      <c r="S51" s="28"/>
      <c r="T51" s="28"/>
      <c r="U51" s="29"/>
      <c r="V51" s="27"/>
      <c r="W51" s="27"/>
      <c r="X51" s="27"/>
      <c r="Y51" s="27"/>
      <c r="Z51" s="27"/>
      <c r="AA51" s="29"/>
      <c r="AB51" s="29"/>
      <c r="AC51" s="29"/>
      <c r="AD51" s="29"/>
      <c r="AE51" s="29"/>
      <c r="AF51" s="27"/>
      <c r="AG51" s="27"/>
      <c r="AH51" s="27"/>
      <c r="AI51" s="27"/>
      <c r="AJ51" s="31"/>
      <c r="AK51" s="32"/>
      <c r="AL51" s="33"/>
    </row>
    <row r="52">
      <c r="A52" s="129"/>
      <c r="B52" s="46"/>
      <c r="C52" s="57"/>
      <c r="D52" s="133"/>
      <c r="E52" s="133"/>
      <c r="F52" s="56"/>
      <c r="G52" s="134"/>
      <c r="H52" s="60"/>
      <c r="I52" s="56"/>
      <c r="J52" s="56"/>
      <c r="K52" s="56"/>
      <c r="L52" s="62"/>
      <c r="M52" s="62"/>
      <c r="N52" s="62"/>
      <c r="O52" s="62"/>
      <c r="P52" s="63"/>
      <c r="Q52" s="64"/>
      <c r="R52" s="64"/>
      <c r="S52" s="64"/>
      <c r="T52" s="64"/>
      <c r="U52" s="65"/>
      <c r="V52" s="135"/>
      <c r="W52" s="135"/>
      <c r="X52" s="135"/>
      <c r="Y52" s="135"/>
      <c r="Z52" s="66"/>
      <c r="AA52" s="64"/>
      <c r="AB52" s="64"/>
      <c r="AC52" s="64"/>
      <c r="AD52" s="64"/>
      <c r="AE52" s="65"/>
      <c r="AF52" s="63"/>
      <c r="AG52" s="63"/>
      <c r="AH52" s="63"/>
      <c r="AI52" s="63"/>
      <c r="AJ52" s="63"/>
      <c r="AK52" s="32"/>
      <c r="AL52" s="33"/>
    </row>
    <row r="53">
      <c r="A53" s="123"/>
      <c r="B53" s="88"/>
      <c r="C53" s="124"/>
      <c r="D53" s="61"/>
      <c r="E53" s="61"/>
      <c r="F53" s="61"/>
      <c r="G53" s="59"/>
      <c r="H53" s="125"/>
      <c r="I53" s="61"/>
      <c r="J53" s="61"/>
      <c r="K53" s="61"/>
      <c r="L53" s="63"/>
      <c r="M53" s="63"/>
      <c r="N53" s="63"/>
      <c r="O53" s="63"/>
      <c r="P53" s="63"/>
      <c r="Q53" s="64"/>
      <c r="R53" s="64"/>
      <c r="S53" s="64"/>
      <c r="T53" s="64"/>
      <c r="U53" s="65"/>
      <c r="V53" s="66"/>
      <c r="W53" s="66"/>
      <c r="X53" s="66"/>
      <c r="Y53" s="66"/>
      <c r="Z53" s="66"/>
      <c r="AA53" s="65"/>
      <c r="AB53" s="65"/>
      <c r="AC53" s="65"/>
      <c r="AD53" s="65"/>
      <c r="AE53" s="65"/>
      <c r="AF53" s="63"/>
      <c r="AG53" s="63"/>
      <c r="AH53" s="63"/>
      <c r="AI53" s="63"/>
      <c r="AJ53" s="63"/>
      <c r="AK53" s="52"/>
      <c r="AL53" s="53"/>
    </row>
    <row r="54">
      <c r="A54" s="34"/>
      <c r="B54" s="35"/>
      <c r="C54" s="36"/>
      <c r="D54" s="39"/>
      <c r="F54" s="35"/>
      <c r="G54" s="82"/>
      <c r="H54" s="83"/>
      <c r="I54" s="44"/>
      <c r="J54" s="35"/>
      <c r="K54" s="46"/>
      <c r="L54" s="47"/>
      <c r="M54" s="48"/>
      <c r="N54" s="48"/>
      <c r="O54" s="48"/>
      <c r="P54" s="49"/>
      <c r="Q54" s="50"/>
      <c r="R54" s="50"/>
      <c r="S54" s="50"/>
      <c r="T54" s="50"/>
      <c r="U54" s="51"/>
      <c r="V54" s="49"/>
      <c r="W54" s="49"/>
      <c r="X54" s="49"/>
      <c r="Y54" s="49"/>
      <c r="Z54" s="49"/>
      <c r="AA54" s="51"/>
      <c r="AB54" s="51"/>
      <c r="AC54" s="51"/>
      <c r="AD54" s="51"/>
      <c r="AE54" s="51"/>
      <c r="AF54" s="49"/>
      <c r="AG54" s="49"/>
      <c r="AH54" s="49"/>
      <c r="AI54" s="49"/>
      <c r="AJ54" s="49"/>
      <c r="AK54" s="52"/>
      <c r="AL54" s="53"/>
    </row>
    <row r="55">
      <c r="A55" s="34"/>
      <c r="B55" s="35"/>
      <c r="C55" s="36"/>
      <c r="D55" s="39"/>
      <c r="F55" s="35"/>
      <c r="G55" s="78"/>
      <c r="H55" s="83"/>
      <c r="I55" s="44"/>
      <c r="J55" s="35"/>
      <c r="K55" s="46"/>
      <c r="L55" s="47"/>
      <c r="M55" s="48"/>
      <c r="N55" s="48"/>
      <c r="O55" s="48"/>
      <c r="P55" s="49"/>
      <c r="Q55" s="50"/>
      <c r="R55" s="50"/>
      <c r="S55" s="50"/>
      <c r="T55" s="50"/>
      <c r="U55" s="51"/>
      <c r="V55" s="49"/>
      <c r="W55" s="49"/>
      <c r="X55" s="49"/>
      <c r="Y55" s="49"/>
      <c r="Z55" s="49"/>
      <c r="AA55" s="51"/>
      <c r="AB55" s="51"/>
      <c r="AC55" s="51"/>
      <c r="AD55" s="51"/>
      <c r="AE55" s="51"/>
      <c r="AF55" s="49"/>
      <c r="AG55" s="49"/>
      <c r="AH55" s="49"/>
      <c r="AI55" s="49"/>
      <c r="AJ55" s="49"/>
      <c r="AK55" s="52"/>
      <c r="AL55" s="53"/>
    </row>
    <row r="56">
      <c r="A56" s="34"/>
      <c r="B56" s="35"/>
      <c r="C56" s="36"/>
      <c r="D56" s="39"/>
      <c r="F56" s="35"/>
      <c r="G56" s="82"/>
      <c r="H56" s="83"/>
      <c r="I56" s="44"/>
      <c r="J56" s="35"/>
      <c r="K56" s="46"/>
      <c r="L56" s="47"/>
      <c r="M56" s="48"/>
      <c r="N56" s="48"/>
      <c r="O56" s="48"/>
      <c r="P56" s="49"/>
      <c r="Q56" s="50"/>
      <c r="R56" s="50"/>
      <c r="S56" s="50"/>
      <c r="T56" s="50"/>
      <c r="U56" s="51"/>
      <c r="V56" s="49"/>
      <c r="W56" s="49"/>
      <c r="X56" s="49"/>
      <c r="Y56" s="49"/>
      <c r="Z56" s="49"/>
      <c r="AA56" s="51"/>
      <c r="AB56" s="51"/>
      <c r="AC56" s="51"/>
      <c r="AD56" s="51"/>
      <c r="AE56" s="51"/>
      <c r="AF56" s="49"/>
      <c r="AG56" s="49"/>
      <c r="AH56" s="49"/>
      <c r="AI56" s="49"/>
      <c r="AJ56" s="49"/>
      <c r="AK56" s="32"/>
      <c r="AL56" s="33"/>
    </row>
    <row r="57">
      <c r="A57" s="90"/>
      <c r="B57" s="25"/>
      <c r="C57" s="91"/>
      <c r="D57" s="92"/>
      <c r="E57" s="25"/>
      <c r="F57" s="25"/>
      <c r="G57" s="115"/>
      <c r="H57" s="136"/>
      <c r="I57" s="94"/>
      <c r="J57" s="25"/>
      <c r="K57" s="95"/>
      <c r="L57" s="27"/>
      <c r="M57" s="96"/>
      <c r="N57" s="96"/>
      <c r="O57" s="96"/>
      <c r="P57" s="27"/>
      <c r="Q57" s="28"/>
      <c r="R57" s="75"/>
      <c r="S57" s="75"/>
      <c r="T57" s="75"/>
      <c r="U57" s="29"/>
      <c r="V57" s="27"/>
      <c r="W57" s="27"/>
      <c r="X57" s="27"/>
      <c r="Y57" s="27"/>
      <c r="Z57" s="27"/>
      <c r="AA57" s="29"/>
      <c r="AB57" s="29"/>
      <c r="AC57" s="29"/>
      <c r="AD57" s="29"/>
      <c r="AE57" s="29"/>
      <c r="AF57" s="27"/>
      <c r="AG57" s="27"/>
      <c r="AH57" s="27"/>
      <c r="AI57" s="27"/>
      <c r="AJ57" s="31"/>
      <c r="AK57" s="97"/>
      <c r="AL57" s="53"/>
    </row>
    <row r="58">
      <c r="A58" s="102"/>
      <c r="B58" s="45"/>
      <c r="C58" s="103"/>
      <c r="D58" s="104"/>
      <c r="E58" s="45"/>
      <c r="F58" s="45"/>
      <c r="G58" s="77"/>
      <c r="H58" s="105"/>
      <c r="I58" s="106"/>
      <c r="J58" s="45"/>
      <c r="K58" s="88"/>
      <c r="L58" s="49"/>
      <c r="M58" s="107"/>
      <c r="N58" s="107"/>
      <c r="O58" s="107"/>
      <c r="P58" s="49"/>
      <c r="Q58" s="50"/>
      <c r="R58" s="50"/>
      <c r="S58" s="50"/>
      <c r="T58" s="50"/>
      <c r="U58" s="51"/>
      <c r="V58" s="49"/>
      <c r="W58" s="49"/>
      <c r="X58" s="49"/>
      <c r="Y58" s="49"/>
      <c r="Z58" s="49"/>
      <c r="AA58" s="51"/>
      <c r="AB58" s="51"/>
      <c r="AC58" s="51"/>
      <c r="AD58" s="51"/>
      <c r="AE58" s="51"/>
      <c r="AF58" s="49"/>
      <c r="AG58" s="49"/>
      <c r="AH58" s="49"/>
      <c r="AI58" s="49"/>
      <c r="AJ58" s="49"/>
      <c r="AK58" s="52"/>
      <c r="AL58" s="84"/>
    </row>
    <row r="59">
      <c r="A59" s="34"/>
      <c r="B59" s="35"/>
      <c r="C59" s="36"/>
      <c r="D59" s="39"/>
      <c r="E59" s="40"/>
      <c r="F59" s="35"/>
      <c r="G59" s="42"/>
      <c r="H59" s="40"/>
      <c r="I59" s="44"/>
      <c r="J59" s="35"/>
      <c r="K59" s="46"/>
      <c r="L59" s="47"/>
      <c r="M59" s="48"/>
      <c r="N59" s="48"/>
      <c r="O59" s="48"/>
      <c r="P59" s="49"/>
      <c r="Q59" s="50"/>
      <c r="R59" s="50"/>
      <c r="S59" s="50"/>
      <c r="T59" s="50"/>
      <c r="U59" s="51"/>
      <c r="V59" s="47"/>
      <c r="W59" s="47"/>
      <c r="X59" s="47"/>
      <c r="Y59" s="47"/>
      <c r="Z59" s="49"/>
      <c r="AA59" s="51"/>
      <c r="AB59" s="51"/>
      <c r="AC59" s="51"/>
      <c r="AD59" s="51"/>
      <c r="AE59" s="51"/>
      <c r="AF59" s="49"/>
      <c r="AG59" s="49"/>
      <c r="AH59" s="49"/>
      <c r="AI59" s="49"/>
      <c r="AJ59" s="49"/>
      <c r="AK59" s="52"/>
      <c r="AL59" s="84"/>
    </row>
    <row r="60">
      <c r="A60" s="467"/>
      <c r="B60" s="468"/>
      <c r="C60" s="36"/>
      <c r="D60" s="39"/>
      <c r="E60" s="35"/>
      <c r="F60" s="35"/>
      <c r="G60" s="78"/>
      <c r="H60" s="40"/>
      <c r="I60" s="44"/>
      <c r="J60" s="35"/>
      <c r="K60" s="46"/>
      <c r="L60" s="47"/>
      <c r="M60" s="48"/>
      <c r="N60" s="48"/>
      <c r="O60" s="48"/>
      <c r="P60" s="49"/>
      <c r="Q60" s="50"/>
      <c r="R60" s="50"/>
      <c r="S60" s="50"/>
      <c r="T60" s="50"/>
      <c r="U60" s="51"/>
      <c r="V60" s="47"/>
      <c r="W60" s="47"/>
      <c r="X60" s="47"/>
      <c r="Y60" s="47"/>
      <c r="Z60" s="49"/>
      <c r="AA60" s="51"/>
      <c r="AB60" s="51"/>
      <c r="AC60" s="51"/>
      <c r="AD60" s="51"/>
      <c r="AE60" s="51"/>
      <c r="AF60" s="49"/>
      <c r="AG60" s="49"/>
      <c r="AH60" s="49"/>
      <c r="AI60" s="49"/>
      <c r="AJ60" s="49"/>
      <c r="AK60" s="52"/>
      <c r="AL60" s="53"/>
    </row>
    <row r="61">
      <c r="A61" s="34"/>
      <c r="B61" s="35"/>
      <c r="C61" s="36"/>
      <c r="D61" s="104"/>
      <c r="F61" s="35"/>
      <c r="G61" s="82"/>
      <c r="H61" s="83"/>
      <c r="I61" s="44"/>
      <c r="J61" s="35"/>
      <c r="K61" s="46"/>
      <c r="L61" s="47"/>
      <c r="M61" s="48"/>
      <c r="N61" s="48"/>
      <c r="O61" s="48"/>
      <c r="P61" s="49"/>
      <c r="Q61" s="50"/>
      <c r="R61" s="50"/>
      <c r="S61" s="50"/>
      <c r="T61" s="50"/>
      <c r="U61" s="51"/>
      <c r="V61" s="49"/>
      <c r="W61" s="49"/>
      <c r="X61" s="49"/>
      <c r="Y61" s="49"/>
      <c r="Z61" s="49"/>
      <c r="AA61" s="51"/>
      <c r="AB61" s="51"/>
      <c r="AC61" s="51"/>
      <c r="AD61" s="51"/>
      <c r="AE61" s="51"/>
      <c r="AF61" s="49"/>
      <c r="AG61" s="49"/>
      <c r="AH61" s="49"/>
      <c r="AI61" s="49"/>
      <c r="AJ61" s="49"/>
      <c r="AK61" s="52"/>
      <c r="AL61" s="53"/>
    </row>
    <row r="62">
      <c r="A62" s="34"/>
      <c r="B62" s="35"/>
      <c r="C62" s="36"/>
      <c r="F62" s="35"/>
      <c r="G62" s="82"/>
      <c r="H62" s="83"/>
      <c r="I62" s="44"/>
      <c r="J62" s="35"/>
      <c r="K62" s="46"/>
      <c r="L62" s="47"/>
      <c r="M62" s="48"/>
      <c r="N62" s="48"/>
      <c r="O62" s="48"/>
      <c r="P62" s="49"/>
      <c r="Q62" s="51"/>
      <c r="R62" s="51"/>
      <c r="S62" s="51"/>
      <c r="T62" s="51"/>
      <c r="U62" s="51"/>
      <c r="V62" s="49"/>
      <c r="W62" s="49"/>
      <c r="X62" s="49"/>
      <c r="Y62" s="49"/>
      <c r="Z62" s="49"/>
      <c r="AA62" s="51"/>
      <c r="AB62" s="51"/>
      <c r="AC62" s="51"/>
      <c r="AD62" s="51"/>
      <c r="AE62" s="51"/>
      <c r="AF62" s="49"/>
      <c r="AG62" s="49"/>
      <c r="AH62" s="49"/>
      <c r="AI62" s="49"/>
      <c r="AJ62" s="49"/>
      <c r="AK62" s="52"/>
      <c r="AL62" s="53"/>
    </row>
    <row r="63">
      <c r="A63" s="102"/>
      <c r="B63" s="45"/>
      <c r="C63" s="103"/>
      <c r="D63" s="104"/>
      <c r="E63" s="45"/>
      <c r="F63" s="45"/>
      <c r="G63" s="77"/>
      <c r="H63" s="110"/>
      <c r="I63" s="106"/>
      <c r="J63" s="45"/>
      <c r="K63" s="88"/>
      <c r="L63" s="49"/>
      <c r="M63" s="107"/>
      <c r="N63" s="107"/>
      <c r="O63" s="107"/>
      <c r="P63" s="49"/>
      <c r="Q63" s="51"/>
      <c r="R63" s="51"/>
      <c r="S63" s="51"/>
      <c r="T63" s="51"/>
      <c r="U63" s="51"/>
      <c r="V63" s="49"/>
      <c r="W63" s="49"/>
      <c r="X63" s="49"/>
      <c r="Y63" s="49"/>
      <c r="Z63" s="49"/>
      <c r="AA63" s="51"/>
      <c r="AB63" s="51"/>
      <c r="AC63" s="51"/>
      <c r="AD63" s="51"/>
      <c r="AE63" s="51"/>
      <c r="AF63" s="49"/>
      <c r="AG63" s="49"/>
      <c r="AH63" s="49"/>
      <c r="AI63" s="49"/>
      <c r="AJ63" s="49"/>
      <c r="AK63" s="52"/>
      <c r="AL63" s="53"/>
    </row>
    <row r="64">
      <c r="A64" s="102"/>
      <c r="B64" s="45"/>
      <c r="C64" s="103"/>
      <c r="D64" s="104"/>
      <c r="E64" s="45"/>
      <c r="F64" s="45"/>
      <c r="G64" s="77"/>
      <c r="H64" s="110"/>
      <c r="I64" s="106"/>
      <c r="J64" s="45"/>
      <c r="K64" s="88"/>
      <c r="L64" s="49"/>
      <c r="M64" s="107"/>
      <c r="N64" s="107"/>
      <c r="O64" s="107"/>
      <c r="P64" s="49"/>
      <c r="Q64" s="51"/>
      <c r="R64" s="51"/>
      <c r="S64" s="51"/>
      <c r="T64" s="51"/>
      <c r="U64" s="51"/>
      <c r="V64" s="49"/>
      <c r="W64" s="49"/>
      <c r="X64" s="49"/>
      <c r="Y64" s="49"/>
      <c r="Z64" s="49"/>
      <c r="AA64" s="51"/>
      <c r="AB64" s="51"/>
      <c r="AC64" s="51"/>
      <c r="AD64" s="51"/>
      <c r="AE64" s="51"/>
      <c r="AF64" s="49"/>
      <c r="AG64" s="49"/>
      <c r="AH64" s="49"/>
      <c r="AI64" s="49"/>
      <c r="AJ64" s="49"/>
      <c r="AK64" s="52"/>
      <c r="AL64" s="53"/>
    </row>
    <row r="65">
      <c r="A65" s="102"/>
      <c r="B65" s="45"/>
      <c r="C65" s="103"/>
      <c r="D65" s="104"/>
      <c r="E65" s="45"/>
      <c r="F65" s="45"/>
      <c r="G65" s="77"/>
      <c r="H65" s="110"/>
      <c r="I65" s="106"/>
      <c r="J65" s="45"/>
      <c r="K65" s="88"/>
      <c r="L65" s="49"/>
      <c r="M65" s="107"/>
      <c r="N65" s="107"/>
      <c r="O65" s="107"/>
      <c r="P65" s="49"/>
      <c r="Q65" s="51"/>
      <c r="R65" s="51"/>
      <c r="S65" s="51"/>
      <c r="T65" s="51"/>
      <c r="U65" s="51"/>
      <c r="V65" s="49"/>
      <c r="W65" s="49"/>
      <c r="X65" s="49"/>
      <c r="Y65" s="49"/>
      <c r="Z65" s="49"/>
      <c r="AA65" s="51"/>
      <c r="AB65" s="51"/>
      <c r="AC65" s="51"/>
      <c r="AD65" s="51"/>
      <c r="AE65" s="51"/>
      <c r="AF65" s="49"/>
      <c r="AG65" s="49"/>
      <c r="AH65" s="49"/>
      <c r="AI65" s="49"/>
      <c r="AJ65" s="49"/>
      <c r="AK65" s="52"/>
      <c r="AL65" s="53"/>
    </row>
    <row r="66">
      <c r="A66" s="102"/>
      <c r="B66" s="45"/>
      <c r="C66" s="103"/>
      <c r="D66" s="104"/>
      <c r="E66" s="45"/>
      <c r="F66" s="45"/>
      <c r="G66" s="77"/>
      <c r="H66" s="110"/>
      <c r="I66" s="106"/>
      <c r="J66" s="45"/>
      <c r="K66" s="88"/>
      <c r="L66" s="49"/>
      <c r="M66" s="107"/>
      <c r="N66" s="107"/>
      <c r="O66" s="107"/>
      <c r="P66" s="49"/>
      <c r="Q66" s="51"/>
      <c r="R66" s="51"/>
      <c r="S66" s="51"/>
      <c r="T66" s="51"/>
      <c r="U66" s="51"/>
      <c r="V66" s="49"/>
      <c r="W66" s="49"/>
      <c r="X66" s="49"/>
      <c r="Y66" s="49"/>
      <c r="Z66" s="49"/>
      <c r="AA66" s="51"/>
      <c r="AB66" s="51"/>
      <c r="AC66" s="51"/>
      <c r="AD66" s="51"/>
      <c r="AE66" s="51"/>
      <c r="AF66" s="49"/>
      <c r="AG66" s="49"/>
      <c r="AH66" s="49"/>
      <c r="AI66" s="49"/>
      <c r="AJ66" s="49"/>
      <c r="AK66" s="52"/>
      <c r="AL66" s="53"/>
    </row>
    <row r="67">
      <c r="A67" s="102"/>
      <c r="B67" s="45"/>
      <c r="C67" s="103"/>
      <c r="D67" s="104"/>
      <c r="E67" s="45"/>
      <c r="F67" s="45"/>
      <c r="G67" s="77"/>
      <c r="H67" s="110"/>
      <c r="I67" s="106"/>
      <c r="J67" s="45"/>
      <c r="K67" s="88"/>
      <c r="L67" s="49"/>
      <c r="M67" s="107"/>
      <c r="N67" s="107"/>
      <c r="O67" s="107"/>
      <c r="P67" s="49"/>
      <c r="Q67" s="51"/>
      <c r="R67" s="51"/>
      <c r="S67" s="51"/>
      <c r="T67" s="51"/>
      <c r="U67" s="51"/>
      <c r="V67" s="49"/>
      <c r="W67" s="49"/>
      <c r="X67" s="49"/>
      <c r="Y67" s="49"/>
      <c r="Z67" s="49"/>
      <c r="AA67" s="51"/>
      <c r="AB67" s="51"/>
      <c r="AC67" s="51"/>
      <c r="AD67" s="51"/>
      <c r="AE67" s="51"/>
      <c r="AF67" s="49"/>
      <c r="AG67" s="49"/>
      <c r="AH67" s="49"/>
      <c r="AI67" s="49"/>
      <c r="AJ67" s="49"/>
      <c r="AK67" s="52"/>
      <c r="AL67" s="53"/>
    </row>
    <row r="68">
      <c r="A68" s="102"/>
      <c r="B68" s="45"/>
      <c r="C68" s="103"/>
      <c r="D68" s="104"/>
      <c r="E68" s="45"/>
      <c r="F68" s="45"/>
      <c r="G68" s="77"/>
      <c r="H68" s="110"/>
      <c r="I68" s="106"/>
      <c r="J68" s="45"/>
      <c r="K68" s="88"/>
      <c r="L68" s="49"/>
      <c r="M68" s="107"/>
      <c r="N68" s="107"/>
      <c r="O68" s="107"/>
      <c r="P68" s="49"/>
      <c r="Q68" s="51"/>
      <c r="R68" s="51"/>
      <c r="S68" s="51"/>
      <c r="T68" s="51"/>
      <c r="U68" s="51"/>
      <c r="V68" s="49"/>
      <c r="W68" s="49"/>
      <c r="X68" s="49"/>
      <c r="Y68" s="49"/>
      <c r="Z68" s="49"/>
      <c r="AA68" s="51"/>
      <c r="AB68" s="51"/>
      <c r="AC68" s="51"/>
      <c r="AD68" s="51"/>
      <c r="AE68" s="51"/>
      <c r="AF68" s="49"/>
      <c r="AG68" s="49"/>
      <c r="AH68" s="49"/>
      <c r="AI68" s="49"/>
      <c r="AJ68" s="49"/>
      <c r="AK68" s="52"/>
      <c r="AL68" s="53"/>
    </row>
    <row r="69">
      <c r="A69" s="102"/>
      <c r="B69" s="45"/>
      <c r="C69" s="103"/>
      <c r="D69" s="104"/>
      <c r="E69" s="45"/>
      <c r="F69" s="45"/>
      <c r="G69" s="77"/>
      <c r="H69" s="110"/>
      <c r="I69" s="106"/>
      <c r="J69" s="45"/>
      <c r="K69" s="88"/>
      <c r="L69" s="49"/>
      <c r="M69" s="107"/>
      <c r="N69" s="107"/>
      <c r="O69" s="107"/>
      <c r="P69" s="49"/>
      <c r="Q69" s="51"/>
      <c r="R69" s="51"/>
      <c r="S69" s="51"/>
      <c r="T69" s="51"/>
      <c r="U69" s="51"/>
      <c r="V69" s="49"/>
      <c r="W69" s="49"/>
      <c r="X69" s="49"/>
      <c r="Y69" s="49"/>
      <c r="Z69" s="49"/>
      <c r="AA69" s="51"/>
      <c r="AB69" s="51"/>
      <c r="AC69" s="51"/>
      <c r="AD69" s="51"/>
      <c r="AE69" s="51"/>
      <c r="AF69" s="49"/>
      <c r="AG69" s="49"/>
      <c r="AH69" s="49"/>
      <c r="AI69" s="49"/>
      <c r="AJ69" s="49"/>
      <c r="AK69" s="52"/>
      <c r="AL69" s="53"/>
    </row>
    <row r="70">
      <c r="A70" s="102"/>
      <c r="B70" s="45"/>
      <c r="C70" s="103"/>
      <c r="D70" s="104"/>
      <c r="E70" s="45"/>
      <c r="F70" s="45"/>
      <c r="G70" s="77"/>
      <c r="H70" s="110"/>
      <c r="I70" s="106"/>
      <c r="J70" s="45"/>
      <c r="K70" s="88"/>
      <c r="L70" s="49"/>
      <c r="M70" s="107"/>
      <c r="N70" s="107"/>
      <c r="O70" s="107"/>
      <c r="P70" s="49"/>
      <c r="Q70" s="51"/>
      <c r="R70" s="51"/>
      <c r="S70" s="51"/>
      <c r="T70" s="51"/>
      <c r="U70" s="51"/>
      <c r="V70" s="49"/>
      <c r="W70" s="49"/>
      <c r="X70" s="49"/>
      <c r="Y70" s="49"/>
      <c r="Z70" s="49"/>
      <c r="AA70" s="51"/>
      <c r="AB70" s="51"/>
      <c r="AC70" s="51"/>
      <c r="AD70" s="51"/>
      <c r="AE70" s="51"/>
      <c r="AF70" s="49"/>
      <c r="AG70" s="49"/>
      <c r="AH70" s="49"/>
      <c r="AI70" s="49"/>
      <c r="AJ70" s="49"/>
      <c r="AK70" s="52"/>
      <c r="AL70" s="53"/>
    </row>
    <row r="71">
      <c r="A71" s="102"/>
      <c r="B71" s="45"/>
      <c r="C71" s="103"/>
      <c r="D71" s="104"/>
      <c r="E71" s="45"/>
      <c r="F71" s="45"/>
      <c r="G71" s="77"/>
      <c r="H71" s="110"/>
      <c r="I71" s="106"/>
      <c r="J71" s="45"/>
      <c r="K71" s="88"/>
      <c r="L71" s="49"/>
      <c r="M71" s="107"/>
      <c r="N71" s="107"/>
      <c r="O71" s="107"/>
      <c r="P71" s="49"/>
      <c r="Q71" s="51"/>
      <c r="R71" s="51"/>
      <c r="S71" s="51"/>
      <c r="T71" s="51"/>
      <c r="U71" s="51"/>
      <c r="V71" s="49"/>
      <c r="W71" s="49"/>
      <c r="X71" s="49"/>
      <c r="Y71" s="49"/>
      <c r="Z71" s="49"/>
      <c r="AA71" s="51"/>
      <c r="AB71" s="51"/>
      <c r="AC71" s="51"/>
      <c r="AD71" s="51"/>
      <c r="AE71" s="51"/>
      <c r="AF71" s="49"/>
      <c r="AG71" s="49"/>
      <c r="AH71" s="49"/>
      <c r="AI71" s="49"/>
      <c r="AJ71" s="49"/>
      <c r="AK71" s="52"/>
      <c r="AL71" s="53"/>
    </row>
    <row r="72">
      <c r="A72" s="102"/>
      <c r="B72" s="45"/>
      <c r="C72" s="103"/>
      <c r="D72" s="104"/>
      <c r="E72" s="45"/>
      <c r="F72" s="45"/>
      <c r="G72" s="77"/>
      <c r="H72" s="110"/>
      <c r="I72" s="106"/>
      <c r="J72" s="45"/>
      <c r="K72" s="88"/>
      <c r="L72" s="49"/>
      <c r="M72" s="107"/>
      <c r="N72" s="107"/>
      <c r="O72" s="107"/>
      <c r="P72" s="49"/>
      <c r="Q72" s="51"/>
      <c r="R72" s="51"/>
      <c r="S72" s="51"/>
      <c r="T72" s="51"/>
      <c r="U72" s="51"/>
      <c r="V72" s="49"/>
      <c r="W72" s="49"/>
      <c r="X72" s="49"/>
      <c r="Y72" s="49"/>
      <c r="Z72" s="49"/>
      <c r="AA72" s="51"/>
      <c r="AB72" s="51"/>
      <c r="AC72" s="51"/>
      <c r="AD72" s="51"/>
      <c r="AE72" s="51"/>
      <c r="AF72" s="49"/>
      <c r="AG72" s="49"/>
      <c r="AH72" s="49"/>
      <c r="AI72" s="49"/>
      <c r="AJ72" s="49"/>
      <c r="AK72" s="52"/>
      <c r="AL72" s="53"/>
    </row>
    <row r="73">
      <c r="A73" s="102"/>
      <c r="B73" s="45"/>
      <c r="C73" s="103"/>
      <c r="D73" s="104"/>
      <c r="E73" s="45"/>
      <c r="F73" s="45"/>
      <c r="G73" s="77"/>
      <c r="H73" s="110"/>
      <c r="I73" s="106"/>
      <c r="J73" s="45"/>
      <c r="K73" s="88"/>
      <c r="L73" s="49"/>
      <c r="M73" s="107"/>
      <c r="N73" s="107"/>
      <c r="O73" s="107"/>
      <c r="P73" s="49"/>
      <c r="Q73" s="51"/>
      <c r="R73" s="51"/>
      <c r="S73" s="51"/>
      <c r="T73" s="51"/>
      <c r="U73" s="51"/>
      <c r="V73" s="49"/>
      <c r="W73" s="49"/>
      <c r="X73" s="49"/>
      <c r="Y73" s="49"/>
      <c r="Z73" s="49"/>
      <c r="AA73" s="51"/>
      <c r="AB73" s="51"/>
      <c r="AC73" s="51"/>
      <c r="AD73" s="51"/>
      <c r="AE73" s="51"/>
      <c r="AF73" s="49"/>
      <c r="AG73" s="49"/>
      <c r="AH73" s="49"/>
      <c r="AI73" s="49"/>
      <c r="AJ73" s="49"/>
      <c r="AK73" s="52"/>
      <c r="AL73" s="53"/>
    </row>
    <row r="74">
      <c r="A74" s="102"/>
      <c r="B74" s="45"/>
      <c r="C74" s="103"/>
      <c r="D74" s="104"/>
      <c r="E74" s="45"/>
      <c r="F74" s="45"/>
      <c r="G74" s="77"/>
      <c r="H74" s="110"/>
      <c r="I74" s="106"/>
      <c r="J74" s="45"/>
      <c r="K74" s="88"/>
      <c r="L74" s="49"/>
      <c r="M74" s="107"/>
      <c r="N74" s="107"/>
      <c r="O74" s="107"/>
      <c r="P74" s="49"/>
      <c r="Q74" s="51"/>
      <c r="R74" s="51"/>
      <c r="S74" s="51"/>
      <c r="T74" s="51"/>
      <c r="U74" s="51"/>
      <c r="V74" s="49"/>
      <c r="W74" s="49"/>
      <c r="X74" s="49"/>
      <c r="Y74" s="49"/>
      <c r="Z74" s="49"/>
      <c r="AA74" s="51"/>
      <c r="AB74" s="51"/>
      <c r="AC74" s="51"/>
      <c r="AD74" s="51"/>
      <c r="AE74" s="51"/>
      <c r="AF74" s="49"/>
      <c r="AG74" s="49"/>
      <c r="AH74" s="49"/>
      <c r="AI74" s="49"/>
      <c r="AJ74" s="49"/>
      <c r="AK74" s="52"/>
      <c r="AL74" s="53"/>
    </row>
    <row r="75">
      <c r="A75" s="102"/>
      <c r="B75" s="45"/>
      <c r="C75" s="103"/>
      <c r="D75" s="104"/>
      <c r="E75" s="45"/>
      <c r="F75" s="45"/>
      <c r="G75" s="77"/>
      <c r="H75" s="110"/>
      <c r="I75" s="106"/>
      <c r="J75" s="45"/>
      <c r="K75" s="88"/>
      <c r="L75" s="49"/>
      <c r="M75" s="107"/>
      <c r="N75" s="107"/>
      <c r="O75" s="107"/>
      <c r="P75" s="49"/>
      <c r="Q75" s="51"/>
      <c r="R75" s="51"/>
      <c r="S75" s="51"/>
      <c r="T75" s="51"/>
      <c r="U75" s="51"/>
      <c r="V75" s="49"/>
      <c r="W75" s="49"/>
      <c r="X75" s="49"/>
      <c r="Y75" s="49"/>
      <c r="Z75" s="49"/>
      <c r="AA75" s="51"/>
      <c r="AB75" s="51"/>
      <c r="AC75" s="51"/>
      <c r="AD75" s="51"/>
      <c r="AE75" s="51"/>
      <c r="AF75" s="49"/>
      <c r="AG75" s="49"/>
      <c r="AH75" s="49"/>
      <c r="AI75" s="49"/>
      <c r="AJ75" s="49"/>
      <c r="AK75" s="52"/>
      <c r="AL75" s="53"/>
    </row>
    <row r="76">
      <c r="A76" s="102"/>
      <c r="B76" s="45"/>
      <c r="C76" s="103"/>
      <c r="D76" s="104"/>
      <c r="E76" s="45"/>
      <c r="F76" s="45"/>
      <c r="G76" s="77"/>
      <c r="H76" s="110"/>
      <c r="I76" s="106"/>
      <c r="J76" s="45"/>
      <c r="K76" s="88"/>
      <c r="L76" s="49"/>
      <c r="M76" s="107"/>
      <c r="N76" s="107"/>
      <c r="O76" s="107"/>
      <c r="P76" s="49"/>
      <c r="Q76" s="51"/>
      <c r="R76" s="51"/>
      <c r="S76" s="51"/>
      <c r="T76" s="51"/>
      <c r="U76" s="51"/>
      <c r="V76" s="49"/>
      <c r="W76" s="49"/>
      <c r="X76" s="49"/>
      <c r="Y76" s="49"/>
      <c r="Z76" s="49"/>
      <c r="AA76" s="51"/>
      <c r="AB76" s="51"/>
      <c r="AC76" s="51"/>
      <c r="AD76" s="51"/>
      <c r="AE76" s="51"/>
      <c r="AF76" s="49"/>
      <c r="AG76" s="49"/>
      <c r="AH76" s="49"/>
      <c r="AI76" s="49"/>
      <c r="AJ76" s="49"/>
      <c r="AK76" s="52"/>
      <c r="AL76" s="53"/>
    </row>
    <row r="77">
      <c r="A77" s="102"/>
      <c r="B77" s="45"/>
      <c r="C77" s="103"/>
      <c r="D77" s="104"/>
      <c r="E77" s="45"/>
      <c r="F77" s="45"/>
      <c r="G77" s="77"/>
      <c r="H77" s="110"/>
      <c r="I77" s="106"/>
      <c r="J77" s="45"/>
      <c r="K77" s="88"/>
      <c r="L77" s="49"/>
      <c r="M77" s="107"/>
      <c r="N77" s="107"/>
      <c r="O77" s="107"/>
      <c r="P77" s="49"/>
      <c r="Q77" s="51"/>
      <c r="R77" s="51"/>
      <c r="S77" s="51"/>
      <c r="T77" s="51"/>
      <c r="U77" s="51"/>
      <c r="V77" s="49"/>
      <c r="W77" s="49"/>
      <c r="X77" s="49"/>
      <c r="Y77" s="49"/>
      <c r="Z77" s="49"/>
      <c r="AA77" s="51"/>
      <c r="AB77" s="51"/>
      <c r="AC77" s="51"/>
      <c r="AD77" s="51"/>
      <c r="AE77" s="51"/>
      <c r="AF77" s="49"/>
      <c r="AG77" s="49"/>
      <c r="AH77" s="49"/>
      <c r="AI77" s="49"/>
      <c r="AJ77" s="49"/>
      <c r="AK77" s="52"/>
      <c r="AL77" s="53"/>
    </row>
    <row r="78">
      <c r="A78" s="102"/>
      <c r="B78" s="45"/>
      <c r="C78" s="103"/>
      <c r="D78" s="104"/>
      <c r="E78" s="45"/>
      <c r="F78" s="45"/>
      <c r="G78" s="77"/>
      <c r="H78" s="110"/>
      <c r="I78" s="106"/>
      <c r="J78" s="45"/>
      <c r="K78" s="88"/>
      <c r="L78" s="49"/>
      <c r="M78" s="107"/>
      <c r="N78" s="107"/>
      <c r="O78" s="107"/>
      <c r="P78" s="49"/>
      <c r="Q78" s="51"/>
      <c r="R78" s="51"/>
      <c r="S78" s="51"/>
      <c r="T78" s="51"/>
      <c r="U78" s="51"/>
      <c r="V78" s="49"/>
      <c r="W78" s="49"/>
      <c r="X78" s="49"/>
      <c r="Y78" s="49"/>
      <c r="Z78" s="49"/>
      <c r="AA78" s="51"/>
      <c r="AB78" s="51"/>
      <c r="AC78" s="51"/>
      <c r="AD78" s="51"/>
      <c r="AE78" s="51"/>
      <c r="AF78" s="49"/>
      <c r="AG78" s="49"/>
      <c r="AH78" s="49"/>
      <c r="AI78" s="49"/>
      <c r="AJ78" s="49"/>
      <c r="AK78" s="52"/>
      <c r="AL78" s="53"/>
    </row>
    <row r="79" ht="12.75" customHeight="1">
      <c r="A79" s="102"/>
      <c r="B79" s="45"/>
      <c r="C79" s="103"/>
      <c r="D79" s="104"/>
      <c r="E79" s="45"/>
      <c r="F79" s="45"/>
      <c r="G79" s="103"/>
      <c r="H79" s="110"/>
      <c r="I79" s="106"/>
      <c r="J79" s="45"/>
      <c r="K79" s="88"/>
      <c r="L79" s="49"/>
      <c r="M79" s="107"/>
      <c r="N79" s="107"/>
      <c r="O79" s="107"/>
      <c r="P79" s="49"/>
      <c r="Q79" s="51"/>
      <c r="R79" s="51"/>
      <c r="S79" s="51"/>
      <c r="T79" s="51"/>
      <c r="U79" s="51"/>
      <c r="V79" s="49"/>
      <c r="W79" s="49"/>
      <c r="X79" s="49"/>
      <c r="Y79" s="49"/>
      <c r="Z79" s="49"/>
      <c r="AA79" s="51"/>
      <c r="AB79" s="51"/>
      <c r="AC79" s="51"/>
      <c r="AD79" s="51"/>
      <c r="AE79" s="51"/>
      <c r="AF79" s="49"/>
      <c r="AG79" s="49"/>
      <c r="AH79" s="49"/>
      <c r="AI79" s="49"/>
      <c r="AJ79" s="49"/>
      <c r="AK79" s="52"/>
      <c r="AL79" s="53"/>
    </row>
    <row r="80" ht="12.75" customHeight="1">
      <c r="A80" s="102"/>
      <c r="B80" s="45"/>
      <c r="C80" s="103"/>
      <c r="D80" s="104"/>
      <c r="E80" s="45"/>
      <c r="F80" s="45"/>
      <c r="G80" s="103"/>
      <c r="H80" s="110"/>
      <c r="I80" s="106"/>
      <c r="J80" s="45"/>
      <c r="K80" s="88"/>
      <c r="L80" s="49"/>
      <c r="M80" s="107"/>
      <c r="N80" s="107"/>
      <c r="O80" s="107"/>
      <c r="P80" s="49"/>
      <c r="Q80" s="51"/>
      <c r="R80" s="51"/>
      <c r="S80" s="51"/>
      <c r="T80" s="51"/>
      <c r="U80" s="51"/>
      <c r="V80" s="49"/>
      <c r="W80" s="49"/>
      <c r="X80" s="49"/>
      <c r="Y80" s="49"/>
      <c r="Z80" s="49"/>
      <c r="AA80" s="51"/>
      <c r="AB80" s="51"/>
      <c r="AC80" s="51"/>
      <c r="AD80" s="51"/>
      <c r="AE80" s="51"/>
      <c r="AF80" s="49"/>
      <c r="AG80" s="49"/>
      <c r="AH80" s="49"/>
      <c r="AI80" s="49"/>
      <c r="AJ80" s="49"/>
      <c r="AK80" s="52"/>
      <c r="AL80" s="53"/>
    </row>
    <row r="81" ht="12.75" customHeight="1">
      <c r="A81" s="102"/>
      <c r="B81" s="45"/>
      <c r="C81" s="103"/>
      <c r="D81" s="104"/>
      <c r="E81" s="45"/>
      <c r="F81" s="45"/>
      <c r="G81" s="103"/>
      <c r="H81" s="110"/>
      <c r="I81" s="106"/>
      <c r="J81" s="45"/>
      <c r="K81" s="88"/>
      <c r="L81" s="49"/>
      <c r="M81" s="107"/>
      <c r="N81" s="107"/>
      <c r="O81" s="107"/>
      <c r="P81" s="49"/>
      <c r="Q81" s="51"/>
      <c r="R81" s="51"/>
      <c r="S81" s="51"/>
      <c r="T81" s="51"/>
      <c r="U81" s="51"/>
      <c r="V81" s="49"/>
      <c r="W81" s="49"/>
      <c r="X81" s="49"/>
      <c r="Y81" s="49"/>
      <c r="Z81" s="49"/>
      <c r="AA81" s="51"/>
      <c r="AB81" s="51"/>
      <c r="AC81" s="51"/>
      <c r="AD81" s="51"/>
      <c r="AE81" s="51"/>
      <c r="AF81" s="49"/>
      <c r="AG81" s="49"/>
      <c r="AH81" s="49"/>
      <c r="AI81" s="49"/>
      <c r="AJ81" s="49"/>
      <c r="AK81" s="52"/>
      <c r="AL81" s="53"/>
    </row>
    <row r="82" ht="12.75" customHeight="1">
      <c r="A82" s="102"/>
      <c r="B82" s="45"/>
      <c r="C82" s="103"/>
      <c r="D82" s="104"/>
      <c r="E82" s="45"/>
      <c r="F82" s="45"/>
      <c r="G82" s="103"/>
      <c r="H82" s="110"/>
      <c r="I82" s="106"/>
      <c r="J82" s="45"/>
      <c r="K82" s="88"/>
      <c r="L82" s="49"/>
      <c r="M82" s="107"/>
      <c r="N82" s="107"/>
      <c r="O82" s="107"/>
      <c r="P82" s="49"/>
      <c r="Q82" s="51"/>
      <c r="R82" s="51"/>
      <c r="S82" s="51"/>
      <c r="T82" s="51"/>
      <c r="U82" s="51"/>
      <c r="V82" s="49"/>
      <c r="W82" s="49"/>
      <c r="X82" s="49"/>
      <c r="Y82" s="49"/>
      <c r="Z82" s="49"/>
      <c r="AA82" s="51"/>
      <c r="AB82" s="51"/>
      <c r="AC82" s="51"/>
      <c r="AD82" s="51"/>
      <c r="AE82" s="51"/>
      <c r="AF82" s="49"/>
      <c r="AG82" s="49"/>
      <c r="AH82" s="49"/>
      <c r="AI82" s="49"/>
      <c r="AJ82" s="49"/>
      <c r="AK82" s="52"/>
      <c r="AL82" s="53"/>
    </row>
    <row r="83" ht="12.75" customHeight="1">
      <c r="A83" s="102"/>
      <c r="B83" s="45"/>
      <c r="C83" s="103"/>
      <c r="D83" s="104"/>
      <c r="E83" s="45"/>
      <c r="F83" s="45"/>
      <c r="G83" s="103"/>
      <c r="H83" s="110"/>
      <c r="I83" s="106"/>
      <c r="J83" s="45"/>
      <c r="K83" s="88"/>
      <c r="L83" s="49"/>
      <c r="M83" s="107"/>
      <c r="N83" s="107"/>
      <c r="O83" s="107"/>
      <c r="P83" s="49"/>
      <c r="Q83" s="51"/>
      <c r="R83" s="51"/>
      <c r="S83" s="51"/>
      <c r="T83" s="51"/>
      <c r="U83" s="51"/>
      <c r="V83" s="49"/>
      <c r="W83" s="49"/>
      <c r="X83" s="49"/>
      <c r="Y83" s="49"/>
      <c r="Z83" s="49"/>
      <c r="AA83" s="51"/>
      <c r="AB83" s="51"/>
      <c r="AC83" s="51"/>
      <c r="AD83" s="51"/>
      <c r="AE83" s="51"/>
      <c r="AF83" s="49"/>
      <c r="AG83" s="49"/>
      <c r="AH83" s="49"/>
      <c r="AI83" s="49"/>
      <c r="AJ83" s="49"/>
      <c r="AK83" s="52"/>
      <c r="AL83" s="53"/>
    </row>
    <row r="84" ht="12.75" customHeight="1">
      <c r="A84" s="102"/>
      <c r="B84" s="45"/>
      <c r="C84" s="103"/>
      <c r="D84" s="104"/>
      <c r="E84" s="45"/>
      <c r="F84" s="45"/>
      <c r="G84" s="103"/>
      <c r="H84" s="110"/>
      <c r="I84" s="106"/>
      <c r="J84" s="45"/>
      <c r="K84" s="88"/>
      <c r="L84" s="49"/>
      <c r="M84" s="107"/>
      <c r="N84" s="107"/>
      <c r="O84" s="107"/>
      <c r="P84" s="49"/>
      <c r="Q84" s="51"/>
      <c r="R84" s="51"/>
      <c r="S84" s="51"/>
      <c r="T84" s="51"/>
      <c r="U84" s="51"/>
      <c r="V84" s="49"/>
      <c r="W84" s="49"/>
      <c r="X84" s="49"/>
      <c r="Y84" s="49"/>
      <c r="Z84" s="49"/>
      <c r="AA84" s="51"/>
      <c r="AB84" s="51"/>
      <c r="AC84" s="51"/>
      <c r="AD84" s="51"/>
      <c r="AE84" s="51"/>
      <c r="AF84" s="49"/>
      <c r="AG84" s="49"/>
      <c r="AH84" s="49"/>
      <c r="AI84" s="49"/>
      <c r="AJ84" s="49"/>
      <c r="AK84" s="52"/>
      <c r="AL84" s="53"/>
    </row>
    <row r="85" ht="12.75" customHeight="1">
      <c r="A85" s="102"/>
      <c r="B85" s="45"/>
      <c r="C85" s="103"/>
      <c r="D85" s="104"/>
      <c r="E85" s="45"/>
      <c r="F85" s="45"/>
      <c r="G85" s="103"/>
      <c r="H85" s="110"/>
      <c r="I85" s="106"/>
      <c r="J85" s="45"/>
      <c r="K85" s="88"/>
      <c r="L85" s="49"/>
      <c r="M85" s="107"/>
      <c r="N85" s="107"/>
      <c r="O85" s="107"/>
      <c r="P85" s="49"/>
      <c r="Q85" s="51"/>
      <c r="R85" s="51"/>
      <c r="S85" s="51"/>
      <c r="T85" s="51"/>
      <c r="U85" s="51"/>
      <c r="V85" s="49"/>
      <c r="W85" s="49"/>
      <c r="X85" s="49"/>
      <c r="Y85" s="49"/>
      <c r="Z85" s="49"/>
      <c r="AA85" s="51"/>
      <c r="AB85" s="51"/>
      <c r="AC85" s="51"/>
      <c r="AD85" s="51"/>
      <c r="AE85" s="51"/>
      <c r="AF85" s="49"/>
      <c r="AG85" s="49"/>
      <c r="AH85" s="49"/>
      <c r="AI85" s="49"/>
      <c r="AJ85" s="49"/>
      <c r="AK85" s="52"/>
      <c r="AL85" s="53"/>
    </row>
    <row r="86" ht="12.75" customHeight="1">
      <c r="A86" s="102"/>
      <c r="B86" s="45"/>
      <c r="C86" s="103"/>
      <c r="D86" s="104"/>
      <c r="E86" s="45"/>
      <c r="F86" s="45"/>
      <c r="G86" s="103"/>
      <c r="H86" s="110"/>
      <c r="I86" s="106"/>
      <c r="J86" s="45"/>
      <c r="K86" s="88"/>
      <c r="L86" s="49"/>
      <c r="M86" s="107"/>
      <c r="N86" s="107"/>
      <c r="O86" s="107"/>
      <c r="P86" s="49"/>
      <c r="Q86" s="51"/>
      <c r="R86" s="51"/>
      <c r="S86" s="51"/>
      <c r="T86" s="51"/>
      <c r="U86" s="51"/>
      <c r="V86" s="49"/>
      <c r="W86" s="49"/>
      <c r="X86" s="49"/>
      <c r="Y86" s="49"/>
      <c r="Z86" s="49"/>
      <c r="AA86" s="51"/>
      <c r="AB86" s="51"/>
      <c r="AC86" s="51"/>
      <c r="AD86" s="51"/>
      <c r="AE86" s="51"/>
      <c r="AF86" s="49"/>
      <c r="AG86" s="49"/>
      <c r="AH86" s="49"/>
      <c r="AI86" s="49"/>
      <c r="AJ86" s="49"/>
      <c r="AK86" s="52"/>
      <c r="AL86" s="53"/>
    </row>
    <row r="87" ht="12.75" customHeight="1">
      <c r="A87" s="102"/>
      <c r="B87" s="45"/>
      <c r="C87" s="103"/>
      <c r="D87" s="104"/>
      <c r="E87" s="45"/>
      <c r="F87" s="45"/>
      <c r="G87" s="103"/>
      <c r="H87" s="110"/>
      <c r="I87" s="106"/>
      <c r="J87" s="45"/>
      <c r="K87" s="88"/>
      <c r="L87" s="49"/>
      <c r="M87" s="107"/>
      <c r="N87" s="107"/>
      <c r="O87" s="107"/>
      <c r="P87" s="49"/>
      <c r="Q87" s="51"/>
      <c r="R87" s="51"/>
      <c r="S87" s="51"/>
      <c r="T87" s="51"/>
      <c r="U87" s="51"/>
      <c r="V87" s="49"/>
      <c r="W87" s="49"/>
      <c r="X87" s="49"/>
      <c r="Y87" s="49"/>
      <c r="Z87" s="49"/>
      <c r="AA87" s="51"/>
      <c r="AB87" s="51"/>
      <c r="AC87" s="51"/>
      <c r="AD87" s="51"/>
      <c r="AE87" s="51"/>
      <c r="AF87" s="49"/>
      <c r="AG87" s="49"/>
      <c r="AH87" s="49"/>
      <c r="AI87" s="49"/>
      <c r="AJ87" s="49"/>
      <c r="AK87" s="52"/>
      <c r="AL87" s="53"/>
    </row>
    <row r="88" ht="12.75" customHeight="1">
      <c r="A88" s="102"/>
      <c r="B88" s="45"/>
      <c r="C88" s="103"/>
      <c r="D88" s="104"/>
      <c r="E88" s="45"/>
      <c r="F88" s="45"/>
      <c r="G88" s="103"/>
      <c r="H88" s="110"/>
      <c r="I88" s="106"/>
      <c r="J88" s="45"/>
      <c r="K88" s="88"/>
      <c r="L88" s="49"/>
      <c r="M88" s="107"/>
      <c r="N88" s="107"/>
      <c r="O88" s="107"/>
      <c r="P88" s="49"/>
      <c r="Q88" s="51"/>
      <c r="R88" s="51"/>
      <c r="S88" s="51"/>
      <c r="T88" s="51"/>
      <c r="U88" s="51"/>
      <c r="V88" s="49"/>
      <c r="W88" s="49"/>
      <c r="X88" s="49"/>
      <c r="Y88" s="49"/>
      <c r="Z88" s="49"/>
      <c r="AA88" s="51"/>
      <c r="AB88" s="51"/>
      <c r="AC88" s="51"/>
      <c r="AD88" s="51"/>
      <c r="AE88" s="51"/>
      <c r="AF88" s="49"/>
      <c r="AG88" s="49"/>
      <c r="AH88" s="49"/>
      <c r="AI88" s="49"/>
      <c r="AJ88" s="49"/>
      <c r="AK88" s="52"/>
      <c r="AL88" s="53"/>
    </row>
    <row r="89" ht="12.75" customHeight="1">
      <c r="A89" s="102"/>
      <c r="B89" s="45"/>
      <c r="C89" s="103"/>
      <c r="D89" s="104"/>
      <c r="E89" s="45"/>
      <c r="F89" s="45"/>
      <c r="G89" s="103"/>
      <c r="H89" s="110"/>
      <c r="I89" s="106"/>
      <c r="J89" s="45"/>
      <c r="K89" s="88"/>
      <c r="L89" s="49"/>
      <c r="M89" s="107"/>
      <c r="N89" s="107"/>
      <c r="O89" s="107"/>
      <c r="P89" s="49"/>
      <c r="Q89" s="51"/>
      <c r="R89" s="51"/>
      <c r="S89" s="51"/>
      <c r="T89" s="51"/>
      <c r="U89" s="51"/>
      <c r="V89" s="49"/>
      <c r="W89" s="49"/>
      <c r="X89" s="49"/>
      <c r="Y89" s="49"/>
      <c r="Z89" s="49"/>
      <c r="AA89" s="51"/>
      <c r="AB89" s="51"/>
      <c r="AC89" s="51"/>
      <c r="AD89" s="51"/>
      <c r="AE89" s="51"/>
      <c r="AF89" s="49"/>
      <c r="AG89" s="49"/>
      <c r="AH89" s="49"/>
      <c r="AI89" s="49"/>
      <c r="AJ89" s="49"/>
      <c r="AK89" s="52"/>
      <c r="AL89" s="53"/>
    </row>
    <row r="90" ht="12.75" customHeight="1">
      <c r="A90" s="102"/>
      <c r="B90" s="45"/>
      <c r="C90" s="103"/>
      <c r="D90" s="104"/>
      <c r="E90" s="45"/>
      <c r="F90" s="45"/>
      <c r="G90" s="103"/>
      <c r="H90" s="110"/>
      <c r="I90" s="106"/>
      <c r="J90" s="45"/>
      <c r="K90" s="88"/>
      <c r="L90" s="49"/>
      <c r="M90" s="107"/>
      <c r="N90" s="107"/>
      <c r="O90" s="107"/>
      <c r="P90" s="49"/>
      <c r="Q90" s="51"/>
      <c r="R90" s="51"/>
      <c r="S90" s="51"/>
      <c r="T90" s="51"/>
      <c r="U90" s="51"/>
      <c r="V90" s="49"/>
      <c r="W90" s="49"/>
      <c r="X90" s="49"/>
      <c r="Y90" s="49"/>
      <c r="Z90" s="49"/>
      <c r="AA90" s="51"/>
      <c r="AB90" s="51"/>
      <c r="AC90" s="51"/>
      <c r="AD90" s="51"/>
      <c r="AE90" s="51"/>
      <c r="AF90" s="49"/>
      <c r="AG90" s="49"/>
      <c r="AH90" s="49"/>
      <c r="AI90" s="49"/>
      <c r="AJ90" s="49"/>
      <c r="AK90" s="52"/>
      <c r="AL90" s="53"/>
    </row>
    <row r="91" ht="12.75" customHeight="1">
      <c r="A91" s="102"/>
      <c r="B91" s="45"/>
      <c r="C91" s="103"/>
      <c r="D91" s="104"/>
      <c r="E91" s="45"/>
      <c r="F91" s="45"/>
      <c r="G91" s="103"/>
      <c r="H91" s="110"/>
      <c r="I91" s="106"/>
      <c r="J91" s="45"/>
      <c r="K91" s="88"/>
      <c r="L91" s="49"/>
      <c r="M91" s="107"/>
      <c r="N91" s="107"/>
      <c r="O91" s="107"/>
      <c r="P91" s="49"/>
      <c r="Q91" s="51"/>
      <c r="R91" s="51"/>
      <c r="S91" s="51"/>
      <c r="T91" s="51"/>
      <c r="U91" s="51"/>
      <c r="V91" s="49"/>
      <c r="W91" s="49"/>
      <c r="X91" s="49"/>
      <c r="Y91" s="49"/>
      <c r="Z91" s="49"/>
      <c r="AA91" s="51"/>
      <c r="AB91" s="51"/>
      <c r="AC91" s="51"/>
      <c r="AD91" s="51"/>
      <c r="AE91" s="51"/>
      <c r="AF91" s="49"/>
      <c r="AG91" s="49"/>
      <c r="AH91" s="49"/>
      <c r="AI91" s="49"/>
      <c r="AJ91" s="49"/>
      <c r="AK91" s="52"/>
      <c r="AL91" s="53"/>
    </row>
    <row r="92" ht="12.75" customHeight="1">
      <c r="A92" s="102"/>
      <c r="B92" s="45"/>
      <c r="C92" s="103"/>
      <c r="D92" s="104"/>
      <c r="E92" s="45"/>
      <c r="F92" s="45"/>
      <c r="G92" s="103"/>
      <c r="H92" s="110"/>
      <c r="I92" s="106"/>
      <c r="J92" s="45"/>
      <c r="K92" s="88"/>
      <c r="L92" s="49"/>
      <c r="M92" s="107"/>
      <c r="N92" s="107"/>
      <c r="O92" s="107"/>
      <c r="P92" s="49"/>
      <c r="Q92" s="51"/>
      <c r="R92" s="51"/>
      <c r="S92" s="51"/>
      <c r="T92" s="51"/>
      <c r="U92" s="51"/>
      <c r="V92" s="49"/>
      <c r="W92" s="49"/>
      <c r="X92" s="49"/>
      <c r="Y92" s="49"/>
      <c r="Z92" s="49"/>
      <c r="AA92" s="51"/>
      <c r="AB92" s="51"/>
      <c r="AC92" s="51"/>
      <c r="AD92" s="51"/>
      <c r="AE92" s="51"/>
      <c r="AF92" s="49"/>
      <c r="AG92" s="49"/>
      <c r="AH92" s="49"/>
      <c r="AI92" s="49"/>
      <c r="AJ92" s="49"/>
      <c r="AK92" s="52"/>
      <c r="AL92" s="53"/>
    </row>
    <row r="93" ht="12.75" customHeight="1">
      <c r="A93" s="102"/>
      <c r="B93" s="45"/>
      <c r="C93" s="103"/>
      <c r="D93" s="104"/>
      <c r="E93" s="45"/>
      <c r="F93" s="45"/>
      <c r="G93" s="103"/>
      <c r="H93" s="110"/>
      <c r="I93" s="106"/>
      <c r="J93" s="45"/>
      <c r="K93" s="88"/>
      <c r="L93" s="49"/>
      <c r="M93" s="107"/>
      <c r="N93" s="107"/>
      <c r="O93" s="107"/>
      <c r="P93" s="49"/>
      <c r="Q93" s="51"/>
      <c r="R93" s="51"/>
      <c r="S93" s="51"/>
      <c r="T93" s="51"/>
      <c r="U93" s="51"/>
      <c r="V93" s="49"/>
      <c r="W93" s="49"/>
      <c r="X93" s="49"/>
      <c r="Y93" s="49"/>
      <c r="Z93" s="49"/>
      <c r="AA93" s="51"/>
      <c r="AB93" s="51"/>
      <c r="AC93" s="51"/>
      <c r="AD93" s="51"/>
      <c r="AE93" s="51"/>
      <c r="AF93" s="49"/>
      <c r="AG93" s="49"/>
      <c r="AH93" s="49"/>
      <c r="AI93" s="49"/>
      <c r="AJ93" s="49"/>
      <c r="AK93" s="52"/>
      <c r="AL93" s="53"/>
    </row>
    <row r="94" ht="12.75" customHeight="1">
      <c r="A94" s="102"/>
      <c r="B94" s="45"/>
      <c r="C94" s="103"/>
      <c r="D94" s="104"/>
      <c r="E94" s="45"/>
      <c r="F94" s="45"/>
      <c r="G94" s="103"/>
      <c r="H94" s="110"/>
      <c r="I94" s="106"/>
      <c r="J94" s="45"/>
      <c r="K94" s="88"/>
      <c r="L94" s="49"/>
      <c r="M94" s="107"/>
      <c r="N94" s="107"/>
      <c r="O94" s="107"/>
      <c r="P94" s="49"/>
      <c r="Q94" s="51"/>
      <c r="R94" s="51"/>
      <c r="S94" s="51"/>
      <c r="T94" s="51"/>
      <c r="U94" s="51"/>
      <c r="V94" s="49"/>
      <c r="W94" s="49"/>
      <c r="X94" s="49"/>
      <c r="Y94" s="49"/>
      <c r="Z94" s="49"/>
      <c r="AA94" s="51"/>
      <c r="AB94" s="51"/>
      <c r="AC94" s="51"/>
      <c r="AD94" s="51"/>
      <c r="AE94" s="51"/>
      <c r="AF94" s="49"/>
      <c r="AG94" s="49"/>
      <c r="AH94" s="49"/>
      <c r="AI94" s="49"/>
      <c r="AJ94" s="49"/>
      <c r="AK94" s="52"/>
      <c r="AL94" s="53"/>
    </row>
    <row r="95" ht="12.75" customHeight="1">
      <c r="A95" s="102"/>
      <c r="B95" s="45"/>
      <c r="C95" s="103"/>
      <c r="D95" s="104"/>
      <c r="E95" s="45"/>
      <c r="F95" s="45"/>
      <c r="G95" s="103"/>
      <c r="H95" s="110"/>
      <c r="I95" s="106"/>
      <c r="J95" s="45"/>
      <c r="K95" s="88"/>
      <c r="L95" s="49"/>
      <c r="M95" s="107"/>
      <c r="N95" s="107"/>
      <c r="O95" s="107"/>
      <c r="P95" s="49"/>
      <c r="Q95" s="51"/>
      <c r="R95" s="51"/>
      <c r="S95" s="51"/>
      <c r="T95" s="51"/>
      <c r="U95" s="51"/>
      <c r="V95" s="49"/>
      <c r="W95" s="49"/>
      <c r="X95" s="49"/>
      <c r="Y95" s="49"/>
      <c r="Z95" s="49"/>
      <c r="AA95" s="51"/>
      <c r="AB95" s="51"/>
      <c r="AC95" s="51"/>
      <c r="AD95" s="51"/>
      <c r="AE95" s="51"/>
      <c r="AF95" s="49"/>
      <c r="AG95" s="49"/>
      <c r="AH95" s="49"/>
      <c r="AI95" s="49"/>
      <c r="AJ95" s="49"/>
      <c r="AK95" s="52"/>
      <c r="AL95" s="53"/>
    </row>
    <row r="96" ht="12.75" customHeight="1">
      <c r="A96" s="102"/>
      <c r="B96" s="45"/>
      <c r="C96" s="103"/>
      <c r="D96" s="104"/>
      <c r="E96" s="45"/>
      <c r="F96" s="45"/>
      <c r="G96" s="103"/>
      <c r="H96" s="110"/>
      <c r="I96" s="106"/>
      <c r="J96" s="45"/>
      <c r="K96" s="88"/>
      <c r="L96" s="49"/>
      <c r="M96" s="107"/>
      <c r="N96" s="107"/>
      <c r="O96" s="107"/>
      <c r="P96" s="49"/>
      <c r="Q96" s="51"/>
      <c r="R96" s="51"/>
      <c r="S96" s="51"/>
      <c r="T96" s="51"/>
      <c r="U96" s="51"/>
      <c r="V96" s="49"/>
      <c r="W96" s="49"/>
      <c r="X96" s="49"/>
      <c r="Y96" s="49"/>
      <c r="Z96" s="49"/>
      <c r="AA96" s="51"/>
      <c r="AB96" s="51"/>
      <c r="AC96" s="51"/>
      <c r="AD96" s="51"/>
      <c r="AE96" s="51"/>
      <c r="AF96" s="49"/>
      <c r="AG96" s="49"/>
      <c r="AH96" s="49"/>
      <c r="AI96" s="49"/>
      <c r="AJ96" s="49"/>
      <c r="AK96" s="52"/>
      <c r="AL96" s="53"/>
    </row>
    <row r="97" ht="12.75" customHeight="1">
      <c r="A97" s="102"/>
      <c r="B97" s="45"/>
      <c r="C97" s="103"/>
      <c r="D97" s="104"/>
      <c r="E97" s="45"/>
      <c r="F97" s="45"/>
      <c r="G97" s="103"/>
      <c r="H97" s="110"/>
      <c r="I97" s="106"/>
      <c r="J97" s="45"/>
      <c r="K97" s="88"/>
      <c r="L97" s="49"/>
      <c r="M97" s="107"/>
      <c r="N97" s="107"/>
      <c r="O97" s="107"/>
      <c r="P97" s="49"/>
      <c r="Q97" s="51"/>
      <c r="R97" s="51"/>
      <c r="S97" s="51"/>
      <c r="T97" s="51"/>
      <c r="U97" s="51"/>
      <c r="V97" s="49"/>
      <c r="W97" s="49"/>
      <c r="X97" s="49"/>
      <c r="Y97" s="49"/>
      <c r="Z97" s="49"/>
      <c r="AA97" s="51"/>
      <c r="AB97" s="51"/>
      <c r="AC97" s="51"/>
      <c r="AD97" s="51"/>
      <c r="AE97" s="51"/>
      <c r="AF97" s="49"/>
      <c r="AG97" s="49"/>
      <c r="AH97" s="49"/>
      <c r="AI97" s="49"/>
      <c r="AJ97" s="49"/>
      <c r="AK97" s="52"/>
      <c r="AL97" s="53"/>
    </row>
    <row r="98" ht="12.75" customHeight="1">
      <c r="A98" s="102"/>
      <c r="B98" s="45"/>
      <c r="C98" s="103"/>
      <c r="D98" s="104"/>
      <c r="E98" s="45"/>
      <c r="F98" s="45"/>
      <c r="G98" s="103"/>
      <c r="H98" s="110"/>
      <c r="I98" s="106"/>
      <c r="J98" s="45"/>
      <c r="K98" s="88"/>
      <c r="L98" s="49"/>
      <c r="M98" s="107"/>
      <c r="N98" s="107"/>
      <c r="O98" s="107"/>
      <c r="P98" s="49"/>
      <c r="Q98" s="51"/>
      <c r="R98" s="51"/>
      <c r="S98" s="51"/>
      <c r="T98" s="51"/>
      <c r="U98" s="51"/>
      <c r="V98" s="49"/>
      <c r="W98" s="49"/>
      <c r="X98" s="49"/>
      <c r="Y98" s="49"/>
      <c r="Z98" s="49"/>
      <c r="AA98" s="51"/>
      <c r="AB98" s="51"/>
      <c r="AC98" s="51"/>
      <c r="AD98" s="51"/>
      <c r="AE98" s="51"/>
      <c r="AF98" s="49"/>
      <c r="AG98" s="49"/>
      <c r="AH98" s="49"/>
      <c r="AI98" s="49"/>
      <c r="AJ98" s="49"/>
      <c r="AK98" s="52"/>
      <c r="AL98" s="53"/>
    </row>
    <row r="99" ht="12.75" customHeight="1">
      <c r="A99" s="102"/>
      <c r="B99" s="45"/>
      <c r="C99" s="103"/>
      <c r="D99" s="104"/>
      <c r="E99" s="45"/>
      <c r="F99" s="45"/>
      <c r="G99" s="103"/>
      <c r="H99" s="110"/>
      <c r="I99" s="106"/>
      <c r="J99" s="45"/>
      <c r="K99" s="88"/>
      <c r="L99" s="49"/>
      <c r="M99" s="107"/>
      <c r="N99" s="107"/>
      <c r="O99" s="107"/>
      <c r="P99" s="49"/>
      <c r="Q99" s="51"/>
      <c r="R99" s="51"/>
      <c r="S99" s="51"/>
      <c r="T99" s="51"/>
      <c r="U99" s="51"/>
      <c r="V99" s="49"/>
      <c r="W99" s="49"/>
      <c r="X99" s="49"/>
      <c r="Y99" s="49"/>
      <c r="Z99" s="49"/>
      <c r="AA99" s="51"/>
      <c r="AB99" s="51"/>
      <c r="AC99" s="51"/>
      <c r="AD99" s="51"/>
      <c r="AE99" s="51"/>
      <c r="AF99" s="49"/>
      <c r="AG99" s="49"/>
      <c r="AH99" s="49"/>
      <c r="AI99" s="49"/>
      <c r="AJ99" s="49"/>
      <c r="AK99" s="52"/>
      <c r="AL99" s="53"/>
    </row>
    <row r="100" ht="12.75" customHeight="1">
      <c r="A100" s="102"/>
      <c r="B100" s="45"/>
      <c r="C100" s="103"/>
      <c r="D100" s="104"/>
      <c r="E100" s="45"/>
      <c r="F100" s="45"/>
      <c r="G100" s="103"/>
      <c r="H100" s="110"/>
      <c r="I100" s="106"/>
      <c r="J100" s="45"/>
      <c r="K100" s="88"/>
      <c r="L100" s="49"/>
      <c r="M100" s="107"/>
      <c r="N100" s="107"/>
      <c r="O100" s="107"/>
      <c r="P100" s="49"/>
      <c r="Q100" s="51"/>
      <c r="R100" s="51"/>
      <c r="S100" s="51"/>
      <c r="T100" s="51"/>
      <c r="U100" s="51"/>
      <c r="V100" s="49"/>
      <c r="W100" s="49"/>
      <c r="X100" s="49"/>
      <c r="Y100" s="49"/>
      <c r="Z100" s="49"/>
      <c r="AA100" s="51"/>
      <c r="AB100" s="51"/>
      <c r="AC100" s="51"/>
      <c r="AD100" s="51"/>
      <c r="AE100" s="51"/>
      <c r="AF100" s="49"/>
      <c r="AG100" s="49"/>
      <c r="AH100" s="49"/>
      <c r="AI100" s="49"/>
      <c r="AJ100" s="49"/>
      <c r="AK100" s="52"/>
      <c r="AL100" s="53"/>
    </row>
    <row r="101" ht="12.75" customHeight="1">
      <c r="A101" s="102"/>
      <c r="B101" s="45"/>
      <c r="C101" s="103"/>
      <c r="D101" s="104"/>
      <c r="E101" s="45"/>
      <c r="F101" s="45"/>
      <c r="G101" s="103"/>
      <c r="H101" s="110"/>
      <c r="I101" s="106"/>
      <c r="J101" s="45"/>
      <c r="K101" s="88"/>
      <c r="L101" s="49"/>
      <c r="M101" s="107"/>
      <c r="N101" s="107"/>
      <c r="O101" s="107"/>
      <c r="P101" s="49"/>
      <c r="Q101" s="51"/>
      <c r="R101" s="51"/>
      <c r="S101" s="51"/>
      <c r="T101" s="51"/>
      <c r="U101" s="51"/>
      <c r="V101" s="49"/>
      <c r="W101" s="49"/>
      <c r="X101" s="49"/>
      <c r="Y101" s="49"/>
      <c r="Z101" s="49"/>
      <c r="AA101" s="51"/>
      <c r="AB101" s="51"/>
      <c r="AC101" s="51"/>
      <c r="AD101" s="51"/>
      <c r="AE101" s="51"/>
      <c r="AF101" s="49"/>
      <c r="AG101" s="49"/>
      <c r="AH101" s="49"/>
      <c r="AI101" s="49"/>
      <c r="AJ101" s="49"/>
      <c r="AK101" s="52"/>
      <c r="AL101" s="53"/>
    </row>
    <row r="102" ht="12.75" customHeight="1">
      <c r="A102" s="102"/>
      <c r="B102" s="45"/>
      <c r="C102" s="103"/>
      <c r="D102" s="104"/>
      <c r="E102" s="45"/>
      <c r="F102" s="45"/>
      <c r="G102" s="103"/>
      <c r="H102" s="110"/>
      <c r="I102" s="106"/>
      <c r="J102" s="45"/>
      <c r="K102" s="88"/>
      <c r="L102" s="49"/>
      <c r="M102" s="107"/>
      <c r="N102" s="107"/>
      <c r="O102" s="107"/>
      <c r="P102" s="49"/>
      <c r="Q102" s="51"/>
      <c r="R102" s="51"/>
      <c r="S102" s="51"/>
      <c r="T102" s="51"/>
      <c r="U102" s="51"/>
      <c r="V102" s="49"/>
      <c r="W102" s="49"/>
      <c r="X102" s="49"/>
      <c r="Y102" s="49"/>
      <c r="Z102" s="49"/>
      <c r="AA102" s="51"/>
      <c r="AB102" s="51"/>
      <c r="AC102" s="51"/>
      <c r="AD102" s="51"/>
      <c r="AE102" s="51"/>
      <c r="AF102" s="49"/>
      <c r="AG102" s="49"/>
      <c r="AH102" s="49"/>
      <c r="AI102" s="49"/>
      <c r="AJ102" s="49"/>
      <c r="AK102" s="52"/>
      <c r="AL102" s="53"/>
    </row>
    <row r="103" ht="12.75" customHeight="1">
      <c r="A103" s="102"/>
      <c r="B103" s="45"/>
      <c r="C103" s="103"/>
      <c r="D103" s="104"/>
      <c r="E103" s="45"/>
      <c r="F103" s="45"/>
      <c r="G103" s="103"/>
      <c r="H103" s="110"/>
      <c r="I103" s="106"/>
      <c r="J103" s="45"/>
      <c r="K103" s="88"/>
      <c r="L103" s="49"/>
      <c r="M103" s="107"/>
      <c r="N103" s="107"/>
      <c r="O103" s="107"/>
      <c r="P103" s="49"/>
      <c r="Q103" s="51"/>
      <c r="R103" s="51"/>
      <c r="S103" s="51"/>
      <c r="T103" s="51"/>
      <c r="U103" s="51"/>
      <c r="V103" s="49"/>
      <c r="W103" s="49"/>
      <c r="X103" s="49"/>
      <c r="Y103" s="49"/>
      <c r="Z103" s="49"/>
      <c r="AA103" s="51"/>
      <c r="AB103" s="51"/>
      <c r="AC103" s="51"/>
      <c r="AD103" s="51"/>
      <c r="AE103" s="51"/>
      <c r="AF103" s="49"/>
      <c r="AG103" s="49"/>
      <c r="AH103" s="49"/>
      <c r="AI103" s="49"/>
      <c r="AJ103" s="49"/>
      <c r="AK103" s="52"/>
      <c r="AL103" s="53"/>
    </row>
    <row r="104" ht="12.75" customHeight="1">
      <c r="A104" s="102"/>
      <c r="B104" s="45"/>
      <c r="C104" s="103"/>
      <c r="D104" s="104"/>
      <c r="E104" s="45"/>
      <c r="F104" s="45"/>
      <c r="G104" s="103"/>
      <c r="H104" s="110"/>
      <c r="I104" s="106"/>
      <c r="J104" s="45"/>
      <c r="K104" s="88"/>
      <c r="L104" s="49"/>
      <c r="M104" s="107"/>
      <c r="N104" s="107"/>
      <c r="O104" s="107"/>
      <c r="P104" s="49"/>
      <c r="Q104" s="51"/>
      <c r="R104" s="51"/>
      <c r="S104" s="51"/>
      <c r="T104" s="51"/>
      <c r="U104" s="51"/>
      <c r="V104" s="49"/>
      <c r="W104" s="49"/>
      <c r="X104" s="49"/>
      <c r="Y104" s="49"/>
      <c r="Z104" s="49"/>
      <c r="AA104" s="51"/>
      <c r="AB104" s="51"/>
      <c r="AC104" s="51"/>
      <c r="AD104" s="51"/>
      <c r="AE104" s="51"/>
      <c r="AF104" s="49"/>
      <c r="AG104" s="49"/>
      <c r="AH104" s="49"/>
      <c r="AI104" s="49"/>
      <c r="AJ104" s="49"/>
      <c r="AK104" s="52"/>
      <c r="AL104" s="53"/>
    </row>
    <row r="105" ht="12.75" customHeight="1">
      <c r="A105" s="102"/>
      <c r="B105" s="45"/>
      <c r="C105" s="103"/>
      <c r="D105" s="104"/>
      <c r="E105" s="45"/>
      <c r="F105" s="45"/>
      <c r="G105" s="103"/>
      <c r="H105" s="110"/>
      <c r="I105" s="106"/>
      <c r="J105" s="45"/>
      <c r="K105" s="88"/>
      <c r="L105" s="49"/>
      <c r="M105" s="107"/>
      <c r="N105" s="107"/>
      <c r="O105" s="107"/>
      <c r="P105" s="49"/>
      <c r="Q105" s="51"/>
      <c r="R105" s="51"/>
      <c r="S105" s="51"/>
      <c r="T105" s="51"/>
      <c r="U105" s="51"/>
      <c r="V105" s="49"/>
      <c r="W105" s="49"/>
      <c r="X105" s="49"/>
      <c r="Y105" s="49"/>
      <c r="Z105" s="49"/>
      <c r="AA105" s="51"/>
      <c r="AB105" s="51"/>
      <c r="AC105" s="51"/>
      <c r="AD105" s="51"/>
      <c r="AE105" s="51"/>
      <c r="AF105" s="49"/>
      <c r="AG105" s="49"/>
      <c r="AH105" s="49"/>
      <c r="AI105" s="49"/>
      <c r="AJ105" s="49"/>
      <c r="AK105" s="52"/>
      <c r="AL105" s="53"/>
    </row>
    <row r="106" ht="12.75" customHeight="1">
      <c r="A106" s="102"/>
      <c r="B106" s="45"/>
      <c r="C106" s="103"/>
      <c r="D106" s="104"/>
      <c r="E106" s="45"/>
      <c r="F106" s="45"/>
      <c r="G106" s="103"/>
      <c r="H106" s="110"/>
      <c r="I106" s="106"/>
      <c r="J106" s="45"/>
      <c r="K106" s="88"/>
      <c r="L106" s="49"/>
      <c r="M106" s="107"/>
      <c r="N106" s="107"/>
      <c r="O106" s="107"/>
      <c r="P106" s="49"/>
      <c r="Q106" s="51"/>
      <c r="R106" s="51"/>
      <c r="S106" s="51"/>
      <c r="T106" s="51"/>
      <c r="U106" s="51"/>
      <c r="V106" s="49"/>
      <c r="W106" s="49"/>
      <c r="X106" s="49"/>
      <c r="Y106" s="49"/>
      <c r="Z106" s="49"/>
      <c r="AA106" s="51"/>
      <c r="AB106" s="51"/>
      <c r="AC106" s="51"/>
      <c r="AD106" s="51"/>
      <c r="AE106" s="51"/>
      <c r="AF106" s="49"/>
      <c r="AG106" s="49"/>
      <c r="AH106" s="49"/>
      <c r="AI106" s="49"/>
      <c r="AJ106" s="49"/>
      <c r="AK106" s="52"/>
      <c r="AL106" s="53"/>
    </row>
    <row r="107" ht="12.75" customHeight="1">
      <c r="A107" s="102"/>
      <c r="B107" s="45"/>
      <c r="C107" s="103"/>
      <c r="D107" s="104"/>
      <c r="E107" s="45"/>
      <c r="F107" s="45"/>
      <c r="G107" s="103"/>
      <c r="H107" s="110"/>
      <c r="I107" s="106"/>
      <c r="J107" s="45"/>
      <c r="K107" s="88"/>
      <c r="L107" s="49"/>
      <c r="M107" s="107"/>
      <c r="N107" s="107"/>
      <c r="O107" s="107"/>
      <c r="P107" s="49"/>
      <c r="Q107" s="51"/>
      <c r="R107" s="51"/>
      <c r="S107" s="51"/>
      <c r="T107" s="51"/>
      <c r="U107" s="51"/>
      <c r="V107" s="49"/>
      <c r="W107" s="49"/>
      <c r="X107" s="49"/>
      <c r="Y107" s="49"/>
      <c r="Z107" s="49"/>
      <c r="AA107" s="51"/>
      <c r="AB107" s="51"/>
      <c r="AC107" s="51"/>
      <c r="AD107" s="51"/>
      <c r="AE107" s="51"/>
      <c r="AF107" s="49"/>
      <c r="AG107" s="49"/>
      <c r="AH107" s="49"/>
      <c r="AI107" s="49"/>
      <c r="AJ107" s="49"/>
      <c r="AK107" s="52"/>
      <c r="AL107" s="53"/>
    </row>
    <row r="108" ht="12.75" customHeight="1">
      <c r="A108" s="102"/>
      <c r="B108" s="45"/>
      <c r="C108" s="103"/>
      <c r="D108" s="104"/>
      <c r="E108" s="45"/>
      <c r="F108" s="45"/>
      <c r="G108" s="103"/>
      <c r="H108" s="110"/>
      <c r="I108" s="106"/>
      <c r="J108" s="45"/>
      <c r="K108" s="88"/>
      <c r="L108" s="49"/>
      <c r="M108" s="107"/>
      <c r="N108" s="107"/>
      <c r="O108" s="107"/>
      <c r="P108" s="49"/>
      <c r="Q108" s="51"/>
      <c r="R108" s="51"/>
      <c r="S108" s="51"/>
      <c r="T108" s="51"/>
      <c r="U108" s="51"/>
      <c r="V108" s="49"/>
      <c r="W108" s="49"/>
      <c r="X108" s="49"/>
      <c r="Y108" s="49"/>
      <c r="Z108" s="49"/>
      <c r="AA108" s="51"/>
      <c r="AB108" s="51"/>
      <c r="AC108" s="51"/>
      <c r="AD108" s="51"/>
      <c r="AE108" s="51"/>
      <c r="AF108" s="49"/>
      <c r="AG108" s="49"/>
      <c r="AH108" s="49"/>
      <c r="AI108" s="49"/>
      <c r="AJ108" s="49"/>
      <c r="AK108" s="52"/>
      <c r="AL108" s="53"/>
    </row>
    <row r="109" ht="12.75" customHeight="1">
      <c r="A109" s="102"/>
      <c r="B109" s="45"/>
      <c r="C109" s="103"/>
      <c r="D109" s="104"/>
      <c r="E109" s="45"/>
      <c r="F109" s="45"/>
      <c r="G109" s="103"/>
      <c r="H109" s="110"/>
      <c r="I109" s="106"/>
      <c r="J109" s="45"/>
      <c r="K109" s="88"/>
      <c r="L109" s="49"/>
      <c r="M109" s="107"/>
      <c r="N109" s="107"/>
      <c r="O109" s="107"/>
      <c r="P109" s="49"/>
      <c r="Q109" s="51"/>
      <c r="R109" s="51"/>
      <c r="S109" s="51"/>
      <c r="T109" s="51"/>
      <c r="U109" s="51"/>
      <c r="V109" s="49"/>
      <c r="W109" s="49"/>
      <c r="X109" s="49"/>
      <c r="Y109" s="49"/>
      <c r="Z109" s="49"/>
      <c r="AA109" s="51"/>
      <c r="AB109" s="51"/>
      <c r="AC109" s="51"/>
      <c r="AD109" s="51"/>
      <c r="AE109" s="51"/>
      <c r="AF109" s="49"/>
      <c r="AG109" s="49"/>
      <c r="AH109" s="49"/>
      <c r="AI109" s="49"/>
      <c r="AJ109" s="49"/>
      <c r="AK109" s="52"/>
      <c r="AL109" s="53"/>
    </row>
    <row r="110" ht="12.75" customHeight="1">
      <c r="A110" s="102"/>
      <c r="B110" s="45"/>
      <c r="C110" s="103"/>
      <c r="D110" s="104"/>
      <c r="E110" s="45"/>
      <c r="F110" s="45"/>
      <c r="G110" s="103"/>
      <c r="H110" s="110"/>
      <c r="I110" s="106"/>
      <c r="J110" s="45"/>
      <c r="K110" s="88"/>
      <c r="L110" s="49"/>
      <c r="M110" s="107"/>
      <c r="N110" s="107"/>
      <c r="O110" s="107"/>
      <c r="P110" s="49"/>
      <c r="Q110" s="51"/>
      <c r="R110" s="51"/>
      <c r="S110" s="51"/>
      <c r="T110" s="51"/>
      <c r="U110" s="51"/>
      <c r="V110" s="49"/>
      <c r="W110" s="49"/>
      <c r="X110" s="49"/>
      <c r="Y110" s="49"/>
      <c r="Z110" s="49"/>
      <c r="AA110" s="51"/>
      <c r="AB110" s="51"/>
      <c r="AC110" s="51"/>
      <c r="AD110" s="51"/>
      <c r="AE110" s="51"/>
      <c r="AF110" s="49"/>
      <c r="AG110" s="49"/>
      <c r="AH110" s="49"/>
      <c r="AI110" s="49"/>
      <c r="AJ110" s="49"/>
      <c r="AK110" s="52"/>
      <c r="AL110" s="53"/>
    </row>
    <row r="111" ht="12.75" customHeight="1">
      <c r="A111" s="102"/>
      <c r="B111" s="45"/>
      <c r="C111" s="103"/>
      <c r="D111" s="104"/>
      <c r="E111" s="45"/>
      <c r="F111" s="45"/>
      <c r="G111" s="103"/>
      <c r="H111" s="110"/>
      <c r="I111" s="106"/>
      <c r="J111" s="45"/>
      <c r="K111" s="88"/>
      <c r="L111" s="49"/>
      <c r="M111" s="107"/>
      <c r="N111" s="107"/>
      <c r="O111" s="107"/>
      <c r="P111" s="49"/>
      <c r="Q111" s="51"/>
      <c r="R111" s="51"/>
      <c r="S111" s="51"/>
      <c r="T111" s="51"/>
      <c r="U111" s="51"/>
      <c r="V111" s="49"/>
      <c r="W111" s="49"/>
      <c r="X111" s="49"/>
      <c r="Y111" s="49"/>
      <c r="Z111" s="49"/>
      <c r="AA111" s="51"/>
      <c r="AB111" s="51"/>
      <c r="AC111" s="51"/>
      <c r="AD111" s="51"/>
      <c r="AE111" s="51"/>
      <c r="AF111" s="49"/>
      <c r="AG111" s="49"/>
      <c r="AH111" s="49"/>
      <c r="AI111" s="49"/>
      <c r="AJ111" s="49"/>
      <c r="AK111" s="52"/>
      <c r="AL111" s="53"/>
    </row>
    <row r="112" ht="12.75" customHeight="1">
      <c r="A112" s="102"/>
      <c r="B112" s="45"/>
      <c r="C112" s="103"/>
      <c r="D112" s="104"/>
      <c r="E112" s="45"/>
      <c r="F112" s="45"/>
      <c r="G112" s="103"/>
      <c r="H112" s="110"/>
      <c r="I112" s="106"/>
      <c r="J112" s="45"/>
      <c r="K112" s="88"/>
      <c r="L112" s="49"/>
      <c r="M112" s="107"/>
      <c r="N112" s="107"/>
      <c r="O112" s="107"/>
      <c r="P112" s="49"/>
      <c r="Q112" s="51"/>
      <c r="R112" s="51"/>
      <c r="S112" s="51"/>
      <c r="T112" s="51"/>
      <c r="U112" s="51"/>
      <c r="V112" s="49"/>
      <c r="W112" s="49"/>
      <c r="X112" s="49"/>
      <c r="Y112" s="49"/>
      <c r="Z112" s="49"/>
      <c r="AA112" s="51"/>
      <c r="AB112" s="51"/>
      <c r="AC112" s="51"/>
      <c r="AD112" s="51"/>
      <c r="AE112" s="51"/>
      <c r="AF112" s="49"/>
      <c r="AG112" s="49"/>
      <c r="AH112" s="49"/>
      <c r="AI112" s="49"/>
      <c r="AJ112" s="49"/>
      <c r="AK112" s="52"/>
      <c r="AL112" s="53"/>
    </row>
    <row r="113" ht="12.75" customHeight="1">
      <c r="A113" s="102"/>
      <c r="B113" s="45"/>
      <c r="C113" s="103"/>
      <c r="D113" s="104"/>
      <c r="E113" s="45"/>
      <c r="F113" s="45"/>
      <c r="G113" s="103"/>
      <c r="H113" s="110"/>
      <c r="I113" s="106"/>
      <c r="J113" s="45"/>
      <c r="K113" s="88"/>
      <c r="L113" s="49"/>
      <c r="M113" s="107"/>
      <c r="N113" s="107"/>
      <c r="O113" s="107"/>
      <c r="P113" s="49"/>
      <c r="Q113" s="51"/>
      <c r="R113" s="51"/>
      <c r="S113" s="51"/>
      <c r="T113" s="51"/>
      <c r="U113" s="51"/>
      <c r="V113" s="49"/>
      <c r="W113" s="49"/>
      <c r="X113" s="49"/>
      <c r="Y113" s="49"/>
      <c r="Z113" s="49"/>
      <c r="AA113" s="51"/>
      <c r="AB113" s="51"/>
      <c r="AC113" s="51"/>
      <c r="AD113" s="51"/>
      <c r="AE113" s="51"/>
      <c r="AF113" s="49"/>
      <c r="AG113" s="49"/>
      <c r="AH113" s="49"/>
      <c r="AI113" s="49"/>
      <c r="AJ113" s="49"/>
      <c r="AK113" s="52"/>
      <c r="AL113" s="53"/>
    </row>
    <row r="114" ht="12.75" customHeight="1">
      <c r="A114" s="102"/>
      <c r="B114" s="45"/>
      <c r="C114" s="103"/>
      <c r="D114" s="104"/>
      <c r="E114" s="45"/>
      <c r="F114" s="45"/>
      <c r="G114" s="103"/>
      <c r="H114" s="110"/>
      <c r="I114" s="106"/>
      <c r="J114" s="45"/>
      <c r="K114" s="88"/>
      <c r="L114" s="49"/>
      <c r="M114" s="107"/>
      <c r="N114" s="107"/>
      <c r="O114" s="107"/>
      <c r="P114" s="49"/>
      <c r="Q114" s="51"/>
      <c r="R114" s="51"/>
      <c r="S114" s="51"/>
      <c r="T114" s="51"/>
      <c r="U114" s="51"/>
      <c r="V114" s="49"/>
      <c r="W114" s="49"/>
      <c r="X114" s="49"/>
      <c r="Y114" s="49"/>
      <c r="Z114" s="49"/>
      <c r="AA114" s="51"/>
      <c r="AB114" s="51"/>
      <c r="AC114" s="51"/>
      <c r="AD114" s="51"/>
      <c r="AE114" s="51"/>
      <c r="AF114" s="49"/>
      <c r="AG114" s="49"/>
      <c r="AH114" s="49"/>
      <c r="AI114" s="49"/>
      <c r="AJ114" s="49"/>
      <c r="AK114" s="52"/>
      <c r="AL114" s="53"/>
    </row>
    <row r="115" ht="12.75" customHeight="1">
      <c r="A115" s="102"/>
      <c r="B115" s="45"/>
      <c r="C115" s="103"/>
      <c r="D115" s="104"/>
      <c r="E115" s="45"/>
      <c r="F115" s="45"/>
      <c r="G115" s="103"/>
      <c r="H115" s="110"/>
      <c r="I115" s="106"/>
      <c r="J115" s="45"/>
      <c r="K115" s="88"/>
      <c r="L115" s="49"/>
      <c r="M115" s="107"/>
      <c r="N115" s="107"/>
      <c r="O115" s="107"/>
      <c r="P115" s="49"/>
      <c r="Q115" s="51"/>
      <c r="R115" s="51"/>
      <c r="S115" s="51"/>
      <c r="T115" s="51"/>
      <c r="U115" s="51"/>
      <c r="V115" s="49"/>
      <c r="W115" s="49"/>
      <c r="X115" s="49"/>
      <c r="Y115" s="49"/>
      <c r="Z115" s="49"/>
      <c r="AA115" s="51"/>
      <c r="AB115" s="51"/>
      <c r="AC115" s="51"/>
      <c r="AD115" s="51"/>
      <c r="AE115" s="51"/>
      <c r="AF115" s="49"/>
      <c r="AG115" s="49"/>
      <c r="AH115" s="49"/>
      <c r="AI115" s="49"/>
      <c r="AJ115" s="49"/>
      <c r="AK115" s="52"/>
      <c r="AL115" s="53"/>
    </row>
    <row r="116" ht="12.75" customHeight="1">
      <c r="A116" s="102"/>
      <c r="B116" s="45"/>
      <c r="C116" s="103"/>
      <c r="D116" s="104"/>
      <c r="E116" s="45"/>
      <c r="F116" s="45"/>
      <c r="G116" s="103"/>
      <c r="H116" s="110"/>
      <c r="I116" s="106"/>
      <c r="J116" s="45"/>
      <c r="K116" s="88"/>
      <c r="L116" s="49"/>
      <c r="M116" s="107"/>
      <c r="N116" s="107"/>
      <c r="O116" s="107"/>
      <c r="P116" s="49"/>
      <c r="Q116" s="51"/>
      <c r="R116" s="51"/>
      <c r="S116" s="51"/>
      <c r="T116" s="51"/>
      <c r="U116" s="51"/>
      <c r="V116" s="49"/>
      <c r="W116" s="49"/>
      <c r="X116" s="49"/>
      <c r="Y116" s="49"/>
      <c r="Z116" s="49"/>
      <c r="AA116" s="51"/>
      <c r="AB116" s="51"/>
      <c r="AC116" s="51"/>
      <c r="AD116" s="51"/>
      <c r="AE116" s="51"/>
      <c r="AF116" s="49"/>
      <c r="AG116" s="49"/>
      <c r="AH116" s="49"/>
      <c r="AI116" s="49"/>
      <c r="AJ116" s="49"/>
      <c r="AK116" s="52"/>
      <c r="AL116" s="53"/>
    </row>
    <row r="117" ht="12.75" customHeight="1">
      <c r="A117" s="102"/>
      <c r="B117" s="45"/>
      <c r="C117" s="103"/>
      <c r="D117" s="104"/>
      <c r="E117" s="45"/>
      <c r="F117" s="45"/>
      <c r="G117" s="103"/>
      <c r="H117" s="110"/>
      <c r="I117" s="106"/>
      <c r="J117" s="45"/>
      <c r="K117" s="88"/>
      <c r="L117" s="49"/>
      <c r="M117" s="107"/>
      <c r="N117" s="107"/>
      <c r="O117" s="107"/>
      <c r="P117" s="49"/>
      <c r="Q117" s="51"/>
      <c r="R117" s="51"/>
      <c r="S117" s="51"/>
      <c r="T117" s="51"/>
      <c r="U117" s="51"/>
      <c r="V117" s="49"/>
      <c r="W117" s="49"/>
      <c r="X117" s="49"/>
      <c r="Y117" s="49"/>
      <c r="Z117" s="49"/>
      <c r="AA117" s="51"/>
      <c r="AB117" s="51"/>
      <c r="AC117" s="51"/>
      <c r="AD117" s="51"/>
      <c r="AE117" s="51"/>
      <c r="AF117" s="49"/>
      <c r="AG117" s="49"/>
      <c r="AH117" s="49"/>
      <c r="AI117" s="49"/>
      <c r="AJ117" s="49"/>
      <c r="AK117" s="52"/>
      <c r="AL117" s="53"/>
    </row>
    <row r="118" ht="12.75" customHeight="1">
      <c r="A118" s="102"/>
      <c r="B118" s="45"/>
      <c r="C118" s="103"/>
      <c r="D118" s="104"/>
      <c r="E118" s="45"/>
      <c r="F118" s="45"/>
      <c r="G118" s="103"/>
      <c r="H118" s="110"/>
      <c r="I118" s="106"/>
      <c r="J118" s="45"/>
      <c r="K118" s="88"/>
      <c r="L118" s="49"/>
      <c r="M118" s="107"/>
      <c r="N118" s="107"/>
      <c r="O118" s="107"/>
      <c r="P118" s="49"/>
      <c r="Q118" s="51"/>
      <c r="R118" s="51"/>
      <c r="S118" s="51"/>
      <c r="T118" s="51"/>
      <c r="U118" s="51"/>
      <c r="V118" s="49"/>
      <c r="W118" s="49"/>
      <c r="X118" s="49"/>
      <c r="Y118" s="49"/>
      <c r="Z118" s="49"/>
      <c r="AA118" s="51"/>
      <c r="AB118" s="51"/>
      <c r="AC118" s="51"/>
      <c r="AD118" s="51"/>
      <c r="AE118" s="51"/>
      <c r="AF118" s="49"/>
      <c r="AG118" s="49"/>
      <c r="AH118" s="49"/>
      <c r="AI118" s="49"/>
      <c r="AJ118" s="49"/>
      <c r="AK118" s="52"/>
      <c r="AL118" s="53"/>
    </row>
    <row r="119" ht="12.75" customHeight="1">
      <c r="A119" s="102"/>
      <c r="B119" s="45"/>
      <c r="C119" s="103"/>
      <c r="D119" s="104"/>
      <c r="E119" s="45"/>
      <c r="F119" s="45"/>
      <c r="G119" s="103"/>
      <c r="H119" s="110"/>
      <c r="I119" s="106"/>
      <c r="J119" s="45"/>
      <c r="K119" s="88"/>
      <c r="L119" s="49"/>
      <c r="M119" s="107"/>
      <c r="N119" s="107"/>
      <c r="O119" s="107"/>
      <c r="P119" s="49"/>
      <c r="Q119" s="51"/>
      <c r="R119" s="51"/>
      <c r="S119" s="51"/>
      <c r="T119" s="51"/>
      <c r="U119" s="51"/>
      <c r="V119" s="49"/>
      <c r="W119" s="49"/>
      <c r="X119" s="49"/>
      <c r="Y119" s="49"/>
      <c r="Z119" s="49"/>
      <c r="AA119" s="51"/>
      <c r="AB119" s="51"/>
      <c r="AC119" s="51"/>
      <c r="AD119" s="51"/>
      <c r="AE119" s="51"/>
      <c r="AF119" s="49"/>
      <c r="AG119" s="49"/>
      <c r="AH119" s="49"/>
      <c r="AI119" s="49"/>
      <c r="AJ119" s="49"/>
      <c r="AK119" s="52"/>
      <c r="AL119" s="53"/>
    </row>
    <row r="120" ht="12.75" customHeight="1">
      <c r="A120" s="102"/>
      <c r="B120" s="45"/>
      <c r="C120" s="103"/>
      <c r="D120" s="104"/>
      <c r="E120" s="45"/>
      <c r="F120" s="45"/>
      <c r="G120" s="103"/>
      <c r="H120" s="110"/>
      <c r="I120" s="106"/>
      <c r="J120" s="45"/>
      <c r="K120" s="88"/>
      <c r="L120" s="49"/>
      <c r="M120" s="107"/>
      <c r="N120" s="107"/>
      <c r="O120" s="107"/>
      <c r="P120" s="49"/>
      <c r="Q120" s="51"/>
      <c r="R120" s="51"/>
      <c r="S120" s="51"/>
      <c r="T120" s="51"/>
      <c r="U120" s="51"/>
      <c r="V120" s="49"/>
      <c r="W120" s="49"/>
      <c r="X120" s="49"/>
      <c r="Y120" s="49"/>
      <c r="Z120" s="49"/>
      <c r="AA120" s="51"/>
      <c r="AB120" s="51"/>
      <c r="AC120" s="51"/>
      <c r="AD120" s="51"/>
      <c r="AE120" s="51"/>
      <c r="AF120" s="49"/>
      <c r="AG120" s="49"/>
      <c r="AH120" s="49"/>
      <c r="AI120" s="49"/>
      <c r="AJ120" s="49"/>
      <c r="AK120" s="52"/>
      <c r="AL120" s="53"/>
    </row>
    <row r="121" ht="12.75" customHeight="1">
      <c r="A121" s="102"/>
      <c r="B121" s="45"/>
      <c r="C121" s="103"/>
      <c r="D121" s="104"/>
      <c r="E121" s="45"/>
      <c r="F121" s="45"/>
      <c r="G121" s="103"/>
      <c r="H121" s="110"/>
      <c r="I121" s="106"/>
      <c r="J121" s="45"/>
      <c r="K121" s="88"/>
      <c r="L121" s="49"/>
      <c r="M121" s="107"/>
      <c r="N121" s="107"/>
      <c r="O121" s="107"/>
      <c r="P121" s="49"/>
      <c r="Q121" s="51"/>
      <c r="R121" s="51"/>
      <c r="S121" s="51"/>
      <c r="T121" s="51"/>
      <c r="U121" s="51"/>
      <c r="V121" s="49"/>
      <c r="W121" s="49"/>
      <c r="X121" s="49"/>
      <c r="Y121" s="49"/>
      <c r="Z121" s="49"/>
      <c r="AA121" s="51"/>
      <c r="AB121" s="51"/>
      <c r="AC121" s="51"/>
      <c r="AD121" s="51"/>
      <c r="AE121" s="51"/>
      <c r="AF121" s="49"/>
      <c r="AG121" s="49"/>
      <c r="AH121" s="49"/>
      <c r="AI121" s="49"/>
      <c r="AJ121" s="49"/>
      <c r="AK121" s="52"/>
      <c r="AL121" s="53"/>
    </row>
    <row r="122" ht="12.75" customHeight="1">
      <c r="A122" s="102"/>
      <c r="B122" s="45"/>
      <c r="C122" s="103"/>
      <c r="D122" s="104"/>
      <c r="E122" s="45"/>
      <c r="F122" s="45"/>
      <c r="G122" s="103"/>
      <c r="H122" s="110"/>
      <c r="I122" s="106"/>
      <c r="J122" s="45"/>
      <c r="K122" s="88"/>
      <c r="L122" s="49"/>
      <c r="M122" s="107"/>
      <c r="N122" s="107"/>
      <c r="O122" s="107"/>
      <c r="P122" s="49"/>
      <c r="Q122" s="51"/>
      <c r="R122" s="51"/>
      <c r="S122" s="51"/>
      <c r="T122" s="51"/>
      <c r="U122" s="51"/>
      <c r="V122" s="49"/>
      <c r="W122" s="49"/>
      <c r="X122" s="49"/>
      <c r="Y122" s="49"/>
      <c r="Z122" s="49"/>
      <c r="AA122" s="51"/>
      <c r="AB122" s="51"/>
      <c r="AC122" s="51"/>
      <c r="AD122" s="51"/>
      <c r="AE122" s="51"/>
      <c r="AF122" s="49"/>
      <c r="AG122" s="49"/>
      <c r="AH122" s="49"/>
      <c r="AI122" s="49"/>
      <c r="AJ122" s="49"/>
      <c r="AK122" s="52"/>
      <c r="AL122" s="53"/>
    </row>
    <row r="123" ht="12.75" customHeight="1">
      <c r="A123" s="102"/>
      <c r="B123" s="45"/>
      <c r="C123" s="103"/>
      <c r="D123" s="104"/>
      <c r="E123" s="45"/>
      <c r="F123" s="45"/>
      <c r="G123" s="103"/>
      <c r="H123" s="110"/>
      <c r="I123" s="106"/>
      <c r="J123" s="45"/>
      <c r="K123" s="88"/>
      <c r="L123" s="49"/>
      <c r="M123" s="107"/>
      <c r="N123" s="107"/>
      <c r="O123" s="107"/>
      <c r="P123" s="49"/>
      <c r="Q123" s="51"/>
      <c r="R123" s="51"/>
      <c r="S123" s="51"/>
      <c r="T123" s="51"/>
      <c r="U123" s="51"/>
      <c r="V123" s="49"/>
      <c r="W123" s="49"/>
      <c r="X123" s="49"/>
      <c r="Y123" s="49"/>
      <c r="Z123" s="49"/>
      <c r="AA123" s="51"/>
      <c r="AB123" s="51"/>
      <c r="AC123" s="51"/>
      <c r="AD123" s="51"/>
      <c r="AE123" s="51"/>
      <c r="AF123" s="49"/>
      <c r="AG123" s="49"/>
      <c r="AH123" s="49"/>
      <c r="AI123" s="49"/>
      <c r="AJ123" s="49"/>
      <c r="AK123" s="52"/>
      <c r="AL123" s="53"/>
    </row>
    <row r="124" ht="12.75" customHeight="1">
      <c r="A124" s="102"/>
      <c r="B124" s="45"/>
      <c r="C124" s="103"/>
      <c r="D124" s="104"/>
      <c r="E124" s="45"/>
      <c r="F124" s="45"/>
      <c r="G124" s="103"/>
      <c r="H124" s="110"/>
      <c r="I124" s="106"/>
      <c r="J124" s="45"/>
      <c r="K124" s="88"/>
      <c r="L124" s="49"/>
      <c r="M124" s="107"/>
      <c r="N124" s="107"/>
      <c r="O124" s="107"/>
      <c r="P124" s="49"/>
      <c r="Q124" s="51"/>
      <c r="R124" s="51"/>
      <c r="S124" s="51"/>
      <c r="T124" s="51"/>
      <c r="U124" s="51"/>
      <c r="V124" s="49"/>
      <c r="W124" s="49"/>
      <c r="X124" s="49"/>
      <c r="Y124" s="49"/>
      <c r="Z124" s="49"/>
      <c r="AA124" s="51"/>
      <c r="AB124" s="51"/>
      <c r="AC124" s="51"/>
      <c r="AD124" s="51"/>
      <c r="AE124" s="51"/>
      <c r="AF124" s="49"/>
      <c r="AG124" s="49"/>
      <c r="AH124" s="49"/>
      <c r="AI124" s="49"/>
      <c r="AJ124" s="49"/>
      <c r="AK124" s="52"/>
      <c r="AL124" s="53"/>
    </row>
    <row r="125" ht="12.75" customHeight="1">
      <c r="A125" s="102"/>
      <c r="B125" s="45"/>
      <c r="C125" s="103"/>
      <c r="D125" s="104"/>
      <c r="E125" s="45"/>
      <c r="F125" s="45"/>
      <c r="G125" s="103"/>
      <c r="H125" s="110"/>
      <c r="I125" s="106"/>
      <c r="J125" s="45"/>
      <c r="K125" s="88"/>
      <c r="L125" s="49"/>
      <c r="M125" s="107"/>
      <c r="N125" s="107"/>
      <c r="O125" s="107"/>
      <c r="P125" s="49"/>
      <c r="Q125" s="51"/>
      <c r="R125" s="51"/>
      <c r="S125" s="51"/>
      <c r="T125" s="51"/>
      <c r="U125" s="51"/>
      <c r="V125" s="49"/>
      <c r="W125" s="49"/>
      <c r="X125" s="49"/>
      <c r="Y125" s="49"/>
      <c r="Z125" s="49"/>
      <c r="AA125" s="51"/>
      <c r="AB125" s="51"/>
      <c r="AC125" s="51"/>
      <c r="AD125" s="51"/>
      <c r="AE125" s="51"/>
      <c r="AF125" s="49"/>
      <c r="AG125" s="49"/>
      <c r="AH125" s="49"/>
      <c r="AI125" s="49"/>
      <c r="AJ125" s="49"/>
      <c r="AK125" s="52"/>
      <c r="AL125" s="53"/>
    </row>
    <row r="126" ht="12.75" customHeight="1">
      <c r="A126" s="102"/>
      <c r="B126" s="45"/>
      <c r="C126" s="103"/>
      <c r="D126" s="104"/>
      <c r="E126" s="45"/>
      <c r="F126" s="45"/>
      <c r="G126" s="103"/>
      <c r="H126" s="110"/>
      <c r="I126" s="106"/>
      <c r="J126" s="45"/>
      <c r="K126" s="88"/>
      <c r="L126" s="49"/>
      <c r="M126" s="107"/>
      <c r="N126" s="107"/>
      <c r="O126" s="107"/>
      <c r="P126" s="49"/>
      <c r="Q126" s="51"/>
      <c r="R126" s="51"/>
      <c r="S126" s="51"/>
      <c r="T126" s="51"/>
      <c r="U126" s="51"/>
      <c r="V126" s="49"/>
      <c r="W126" s="49"/>
      <c r="X126" s="49"/>
      <c r="Y126" s="49"/>
      <c r="Z126" s="49"/>
      <c r="AA126" s="51"/>
      <c r="AB126" s="51"/>
      <c r="AC126" s="51"/>
      <c r="AD126" s="51"/>
      <c r="AE126" s="51"/>
      <c r="AF126" s="49"/>
      <c r="AG126" s="49"/>
      <c r="AH126" s="49"/>
      <c r="AI126" s="49"/>
      <c r="AJ126" s="49"/>
      <c r="AK126" s="52"/>
      <c r="AL126" s="53"/>
    </row>
    <row r="127" ht="12.75" customHeight="1">
      <c r="A127" s="102"/>
      <c r="B127" s="45"/>
      <c r="C127" s="103"/>
      <c r="D127" s="104"/>
      <c r="E127" s="45"/>
      <c r="F127" s="45"/>
      <c r="G127" s="103"/>
      <c r="H127" s="110"/>
      <c r="I127" s="106"/>
      <c r="J127" s="45"/>
      <c r="K127" s="88"/>
      <c r="L127" s="49"/>
      <c r="M127" s="107"/>
      <c r="N127" s="107"/>
      <c r="O127" s="107"/>
      <c r="P127" s="49"/>
      <c r="Q127" s="51"/>
      <c r="R127" s="51"/>
      <c r="S127" s="51"/>
      <c r="T127" s="51"/>
      <c r="U127" s="51"/>
      <c r="V127" s="49"/>
      <c r="W127" s="49"/>
      <c r="X127" s="49"/>
      <c r="Y127" s="49"/>
      <c r="Z127" s="49"/>
      <c r="AA127" s="51"/>
      <c r="AB127" s="51"/>
      <c r="AC127" s="51"/>
      <c r="AD127" s="51"/>
      <c r="AE127" s="51"/>
      <c r="AF127" s="49"/>
      <c r="AG127" s="49"/>
      <c r="AH127" s="49"/>
      <c r="AI127" s="49"/>
      <c r="AJ127" s="49"/>
      <c r="AK127" s="52"/>
      <c r="AL127" s="53"/>
    </row>
    <row r="128" ht="12.75" customHeight="1">
      <c r="A128" s="102"/>
      <c r="B128" s="45"/>
      <c r="C128" s="103"/>
      <c r="D128" s="104"/>
      <c r="E128" s="45"/>
      <c r="F128" s="45"/>
      <c r="G128" s="103"/>
      <c r="H128" s="110"/>
      <c r="I128" s="106"/>
      <c r="J128" s="45"/>
      <c r="K128" s="88"/>
      <c r="L128" s="49"/>
      <c r="M128" s="107"/>
      <c r="N128" s="107"/>
      <c r="O128" s="107"/>
      <c r="P128" s="49"/>
      <c r="Q128" s="51"/>
      <c r="R128" s="51"/>
      <c r="S128" s="51"/>
      <c r="T128" s="51"/>
      <c r="U128" s="51"/>
      <c r="V128" s="49"/>
      <c r="W128" s="49"/>
      <c r="X128" s="49"/>
      <c r="Y128" s="49"/>
      <c r="Z128" s="49"/>
      <c r="AA128" s="51"/>
      <c r="AB128" s="51"/>
      <c r="AC128" s="51"/>
      <c r="AD128" s="51"/>
      <c r="AE128" s="51"/>
      <c r="AF128" s="49"/>
      <c r="AG128" s="49"/>
      <c r="AH128" s="49"/>
      <c r="AI128" s="49"/>
      <c r="AJ128" s="49"/>
      <c r="AK128" s="52"/>
      <c r="AL128" s="53"/>
    </row>
    <row r="129" ht="12.75" customHeight="1">
      <c r="A129" s="102"/>
      <c r="B129" s="45"/>
      <c r="C129" s="103"/>
      <c r="D129" s="104"/>
      <c r="E129" s="45"/>
      <c r="F129" s="45"/>
      <c r="G129" s="103"/>
      <c r="H129" s="110"/>
      <c r="I129" s="106"/>
      <c r="J129" s="45"/>
      <c r="K129" s="88"/>
      <c r="L129" s="49"/>
      <c r="M129" s="107"/>
      <c r="N129" s="107"/>
      <c r="O129" s="107"/>
      <c r="P129" s="49"/>
      <c r="Q129" s="51"/>
      <c r="R129" s="51"/>
      <c r="S129" s="51"/>
      <c r="T129" s="51"/>
      <c r="U129" s="51"/>
      <c r="V129" s="49"/>
      <c r="W129" s="49"/>
      <c r="X129" s="49"/>
      <c r="Y129" s="49"/>
      <c r="Z129" s="49"/>
      <c r="AA129" s="51"/>
      <c r="AB129" s="51"/>
      <c r="AC129" s="51"/>
      <c r="AD129" s="51"/>
      <c r="AE129" s="51"/>
      <c r="AF129" s="49"/>
      <c r="AG129" s="49"/>
      <c r="AH129" s="49"/>
      <c r="AI129" s="49"/>
      <c r="AJ129" s="49"/>
      <c r="AK129" s="52"/>
      <c r="AL129" s="53"/>
    </row>
    <row r="130" ht="12.75" customHeight="1">
      <c r="A130" s="102"/>
      <c r="B130" s="45"/>
      <c r="C130" s="103"/>
      <c r="D130" s="104"/>
      <c r="E130" s="45"/>
      <c r="F130" s="45"/>
      <c r="G130" s="103"/>
      <c r="H130" s="110"/>
      <c r="I130" s="106"/>
      <c r="J130" s="45"/>
      <c r="K130" s="88"/>
      <c r="L130" s="49"/>
      <c r="M130" s="107"/>
      <c r="N130" s="107"/>
      <c r="O130" s="107"/>
      <c r="P130" s="49"/>
      <c r="Q130" s="51"/>
      <c r="R130" s="51"/>
      <c r="S130" s="51"/>
      <c r="T130" s="51"/>
      <c r="U130" s="51"/>
      <c r="V130" s="49"/>
      <c r="W130" s="49"/>
      <c r="X130" s="49"/>
      <c r="Y130" s="49"/>
      <c r="Z130" s="49"/>
      <c r="AA130" s="51"/>
      <c r="AB130" s="51"/>
      <c r="AC130" s="51"/>
      <c r="AD130" s="51"/>
      <c r="AE130" s="51"/>
      <c r="AF130" s="49"/>
      <c r="AG130" s="49"/>
      <c r="AH130" s="49"/>
      <c r="AI130" s="49"/>
      <c r="AJ130" s="49"/>
      <c r="AK130" s="52"/>
      <c r="AL130" s="53"/>
    </row>
    <row r="131" ht="12.75" customHeight="1">
      <c r="A131" s="102"/>
      <c r="B131" s="45"/>
      <c r="C131" s="103"/>
      <c r="D131" s="104"/>
      <c r="E131" s="45"/>
      <c r="F131" s="45"/>
      <c r="G131" s="103"/>
      <c r="H131" s="110"/>
      <c r="I131" s="106"/>
      <c r="J131" s="45"/>
      <c r="K131" s="88"/>
      <c r="L131" s="49"/>
      <c r="M131" s="107"/>
      <c r="N131" s="107"/>
      <c r="O131" s="107"/>
      <c r="P131" s="49"/>
      <c r="Q131" s="51"/>
      <c r="R131" s="51"/>
      <c r="S131" s="51"/>
      <c r="T131" s="51"/>
      <c r="U131" s="51"/>
      <c r="V131" s="49"/>
      <c r="W131" s="49"/>
      <c r="X131" s="49"/>
      <c r="Y131" s="49"/>
      <c r="Z131" s="49"/>
      <c r="AA131" s="51"/>
      <c r="AB131" s="51"/>
      <c r="AC131" s="51"/>
      <c r="AD131" s="51"/>
      <c r="AE131" s="51"/>
      <c r="AF131" s="49"/>
      <c r="AG131" s="49"/>
      <c r="AH131" s="49"/>
      <c r="AI131" s="49"/>
      <c r="AJ131" s="49"/>
      <c r="AK131" s="52"/>
      <c r="AL131" s="53"/>
    </row>
    <row r="132" ht="12.75" customHeight="1">
      <c r="A132" s="102"/>
      <c r="B132" s="45"/>
      <c r="C132" s="103"/>
      <c r="D132" s="104"/>
      <c r="E132" s="45"/>
      <c r="F132" s="45"/>
      <c r="G132" s="103"/>
      <c r="H132" s="110"/>
      <c r="I132" s="106"/>
      <c r="J132" s="45"/>
      <c r="K132" s="88"/>
      <c r="L132" s="49"/>
      <c r="M132" s="107"/>
      <c r="N132" s="107"/>
      <c r="O132" s="107"/>
      <c r="P132" s="49"/>
      <c r="Q132" s="51"/>
      <c r="R132" s="51"/>
      <c r="S132" s="51"/>
      <c r="T132" s="51"/>
      <c r="U132" s="51"/>
      <c r="V132" s="49"/>
      <c r="W132" s="49"/>
      <c r="X132" s="49"/>
      <c r="Y132" s="49"/>
      <c r="Z132" s="49"/>
      <c r="AA132" s="51"/>
      <c r="AB132" s="51"/>
      <c r="AC132" s="51"/>
      <c r="AD132" s="51"/>
      <c r="AE132" s="51"/>
      <c r="AF132" s="49"/>
      <c r="AG132" s="49"/>
      <c r="AH132" s="49"/>
      <c r="AI132" s="49"/>
      <c r="AJ132" s="49"/>
      <c r="AK132" s="52"/>
      <c r="AL132" s="53"/>
    </row>
    <row r="133" ht="12.75" customHeight="1">
      <c r="A133" s="102"/>
      <c r="B133" s="45"/>
      <c r="C133" s="103"/>
      <c r="D133" s="104"/>
      <c r="E133" s="45"/>
      <c r="F133" s="45"/>
      <c r="G133" s="103"/>
      <c r="H133" s="110"/>
      <c r="I133" s="106"/>
      <c r="J133" s="45"/>
      <c r="K133" s="88"/>
      <c r="L133" s="49"/>
      <c r="M133" s="107"/>
      <c r="N133" s="107"/>
      <c r="O133" s="107"/>
      <c r="P133" s="49"/>
      <c r="Q133" s="51"/>
      <c r="R133" s="51"/>
      <c r="S133" s="51"/>
      <c r="T133" s="51"/>
      <c r="U133" s="51"/>
      <c r="V133" s="49"/>
      <c r="W133" s="49"/>
      <c r="X133" s="49"/>
      <c r="Y133" s="49"/>
      <c r="Z133" s="49"/>
      <c r="AA133" s="51"/>
      <c r="AB133" s="51"/>
      <c r="AC133" s="51"/>
      <c r="AD133" s="51"/>
      <c r="AE133" s="51"/>
      <c r="AF133" s="49"/>
      <c r="AG133" s="49"/>
      <c r="AH133" s="49"/>
      <c r="AI133" s="49"/>
      <c r="AJ133" s="49"/>
      <c r="AK133" s="52"/>
      <c r="AL133" s="53"/>
    </row>
    <row r="134" ht="12.75" customHeight="1">
      <c r="A134" s="102"/>
      <c r="B134" s="45"/>
      <c r="C134" s="103"/>
      <c r="D134" s="45"/>
      <c r="E134" s="45"/>
      <c r="F134" s="45"/>
      <c r="G134" s="103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52"/>
      <c r="AL134" s="53"/>
    </row>
    <row r="135" ht="12.75" customHeight="1">
      <c r="A135" s="102"/>
      <c r="B135" s="45"/>
      <c r="C135" s="103"/>
      <c r="D135" s="45"/>
      <c r="E135" s="45"/>
      <c r="F135" s="45"/>
      <c r="G135" s="103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52"/>
      <c r="AL135" s="53"/>
    </row>
    <row r="136" ht="12.75" customHeight="1">
      <c r="A136" s="102"/>
      <c r="B136" s="45"/>
      <c r="C136" s="103"/>
      <c r="D136" s="45"/>
      <c r="E136" s="45"/>
      <c r="F136" s="45"/>
      <c r="G136" s="103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52"/>
      <c r="AL136" s="53"/>
    </row>
    <row r="137" ht="12.75" customHeight="1">
      <c r="A137" s="102"/>
      <c r="B137" s="45"/>
      <c r="C137" s="103"/>
      <c r="D137" s="45"/>
      <c r="E137" s="45"/>
      <c r="F137" s="45"/>
      <c r="G137" s="103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52"/>
      <c r="AL137" s="53"/>
    </row>
    <row r="138" ht="12.75" customHeight="1">
      <c r="A138" s="102"/>
      <c r="B138" s="45"/>
      <c r="C138" s="103"/>
      <c r="D138" s="45"/>
      <c r="E138" s="45"/>
      <c r="F138" s="45"/>
      <c r="G138" s="103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52"/>
      <c r="AL138" s="53"/>
    </row>
    <row r="139" ht="12.75" customHeight="1">
      <c r="A139" s="102"/>
      <c r="B139" s="45"/>
      <c r="C139" s="103"/>
      <c r="D139" s="45"/>
      <c r="E139" s="45"/>
      <c r="F139" s="45"/>
      <c r="G139" s="103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52"/>
      <c r="AL139" s="53"/>
    </row>
    <row r="140" ht="12.75" customHeight="1">
      <c r="A140" s="102"/>
      <c r="B140" s="45"/>
      <c r="C140" s="103"/>
      <c r="D140" s="45"/>
      <c r="E140" s="45"/>
      <c r="F140" s="45"/>
      <c r="G140" s="103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52"/>
      <c r="AL140" s="53"/>
    </row>
    <row r="141" ht="12.75" customHeight="1">
      <c r="A141" s="102"/>
      <c r="B141" s="45"/>
      <c r="C141" s="103"/>
      <c r="D141" s="45"/>
      <c r="E141" s="45"/>
      <c r="F141" s="45"/>
      <c r="G141" s="103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52"/>
      <c r="AL141" s="53"/>
    </row>
    <row r="142" ht="12.75" customHeight="1">
      <c r="A142" s="102"/>
      <c r="B142" s="45"/>
      <c r="C142" s="103"/>
      <c r="D142" s="45"/>
      <c r="E142" s="45"/>
      <c r="F142" s="45"/>
      <c r="G142" s="103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52"/>
      <c r="AL142" s="53"/>
    </row>
    <row r="143" ht="12.75" customHeight="1">
      <c r="A143" s="102"/>
      <c r="B143" s="45"/>
      <c r="C143" s="103"/>
      <c r="D143" s="45"/>
      <c r="E143" s="45"/>
      <c r="F143" s="45"/>
      <c r="G143" s="103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52"/>
      <c r="AL143" s="53"/>
    </row>
    <row r="144" ht="12.75" customHeight="1">
      <c r="A144" s="102"/>
      <c r="B144" s="45"/>
      <c r="C144" s="103"/>
      <c r="D144" s="45"/>
      <c r="E144" s="45"/>
      <c r="F144" s="45"/>
      <c r="G144" s="103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52"/>
      <c r="AL144" s="53"/>
    </row>
    <row r="145" ht="12.75" customHeight="1">
      <c r="A145" s="102"/>
      <c r="B145" s="45"/>
      <c r="C145" s="103"/>
      <c r="D145" s="45"/>
      <c r="E145" s="45"/>
      <c r="F145" s="45"/>
      <c r="G145" s="103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52"/>
      <c r="AL145" s="53"/>
    </row>
    <row r="146" ht="12.75" customHeight="1">
      <c r="A146" s="102"/>
      <c r="B146" s="45"/>
      <c r="C146" s="103"/>
      <c r="D146" s="45"/>
      <c r="E146" s="45"/>
      <c r="F146" s="45"/>
      <c r="G146" s="103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52"/>
      <c r="AL146" s="53"/>
    </row>
    <row r="147" ht="12.75" customHeight="1">
      <c r="A147" s="102"/>
      <c r="B147" s="45"/>
      <c r="C147" s="103"/>
      <c r="D147" s="45"/>
      <c r="E147" s="45"/>
      <c r="F147" s="45"/>
      <c r="G147" s="103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52"/>
      <c r="AL147" s="53"/>
    </row>
    <row r="148" ht="12.75" customHeight="1">
      <c r="A148" s="102"/>
      <c r="B148" s="45"/>
      <c r="C148" s="103"/>
      <c r="D148" s="45"/>
      <c r="E148" s="45"/>
      <c r="F148" s="45"/>
      <c r="G148" s="103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52"/>
      <c r="AL148" s="53"/>
    </row>
    <row r="149" ht="12.75" customHeight="1">
      <c r="A149" s="102"/>
      <c r="B149" s="45"/>
      <c r="C149" s="103"/>
      <c r="D149" s="45"/>
      <c r="E149" s="45"/>
      <c r="F149" s="45"/>
      <c r="G149" s="103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52"/>
      <c r="AL149" s="53"/>
    </row>
    <row r="150" ht="12.75" customHeight="1">
      <c r="A150" s="102"/>
      <c r="B150" s="45"/>
      <c r="C150" s="103"/>
      <c r="D150" s="45"/>
      <c r="E150" s="45"/>
      <c r="F150" s="45"/>
      <c r="G150" s="103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52"/>
      <c r="AL150" s="53"/>
    </row>
    <row r="151" ht="12.75" customHeight="1">
      <c r="A151" s="102"/>
      <c r="B151" s="45"/>
      <c r="C151" s="103"/>
      <c r="D151" s="45"/>
      <c r="E151" s="45"/>
      <c r="F151" s="45"/>
      <c r="G151" s="103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52"/>
      <c r="AL151" s="53"/>
    </row>
    <row r="152" ht="12.75" customHeight="1">
      <c r="A152" s="102"/>
      <c r="B152" s="45"/>
      <c r="C152" s="103"/>
      <c r="D152" s="45"/>
      <c r="E152" s="45"/>
      <c r="F152" s="45"/>
      <c r="G152" s="103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52"/>
      <c r="AL152" s="53"/>
    </row>
    <row r="153">
      <c r="A153" s="138"/>
      <c r="B153" s="61"/>
      <c r="C153" s="124"/>
      <c r="D153" s="61"/>
      <c r="E153" s="61"/>
      <c r="F153" s="61"/>
      <c r="G153" s="124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53"/>
      <c r="AL153" s="53"/>
    </row>
    <row r="154">
      <c r="A154" s="138"/>
      <c r="B154" s="61"/>
      <c r="C154" s="124"/>
      <c r="D154" s="61"/>
      <c r="E154" s="61"/>
      <c r="F154" s="61"/>
      <c r="G154" s="124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53"/>
      <c r="AL154" s="53"/>
    </row>
    <row r="155">
      <c r="A155" s="138"/>
      <c r="B155" s="61"/>
      <c r="C155" s="124"/>
      <c r="D155" s="61"/>
      <c r="E155" s="61"/>
      <c r="F155" s="61"/>
      <c r="G155" s="124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53"/>
      <c r="AL155" s="53"/>
    </row>
    <row r="156">
      <c r="A156" s="138"/>
      <c r="B156" s="61"/>
      <c r="C156" s="124"/>
      <c r="D156" s="61"/>
      <c r="E156" s="61"/>
      <c r="F156" s="61"/>
      <c r="G156" s="124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53"/>
      <c r="AL156" s="53"/>
    </row>
    <row r="157">
      <c r="A157" s="138"/>
      <c r="B157" s="61"/>
      <c r="C157" s="124"/>
      <c r="D157" s="61"/>
      <c r="E157" s="61"/>
      <c r="F157" s="61"/>
      <c r="G157" s="124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53"/>
      <c r="AL157" s="53"/>
    </row>
    <row r="158">
      <c r="A158" s="138"/>
      <c r="B158" s="61"/>
      <c r="C158" s="124"/>
      <c r="D158" s="61"/>
      <c r="E158" s="61"/>
      <c r="F158" s="61"/>
      <c r="G158" s="124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53"/>
      <c r="AL158" s="53"/>
    </row>
    <row r="159">
      <c r="A159" s="138"/>
      <c r="B159" s="61"/>
      <c r="C159" s="124"/>
      <c r="D159" s="61"/>
      <c r="E159" s="61"/>
      <c r="F159" s="61"/>
      <c r="G159" s="124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53"/>
      <c r="AL159" s="53"/>
    </row>
    <row r="160">
      <c r="A160" s="138"/>
      <c r="B160" s="61"/>
      <c r="C160" s="124"/>
      <c r="D160" s="61"/>
      <c r="E160" s="61"/>
      <c r="F160" s="61"/>
      <c r="G160" s="124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53"/>
      <c r="AL160" s="53"/>
    </row>
    <row r="161">
      <c r="A161" s="138"/>
      <c r="B161" s="61"/>
      <c r="C161" s="124"/>
      <c r="D161" s="61"/>
      <c r="E161" s="61"/>
      <c r="F161" s="61"/>
      <c r="G161" s="124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53"/>
      <c r="AL161" s="53"/>
    </row>
    <row r="162">
      <c r="A162" s="138"/>
      <c r="B162" s="61"/>
      <c r="C162" s="124"/>
      <c r="D162" s="61"/>
      <c r="E162" s="61"/>
      <c r="F162" s="61"/>
      <c r="G162" s="124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53"/>
      <c r="AL162" s="53"/>
    </row>
    <row r="163">
      <c r="A163" s="138"/>
      <c r="B163" s="61"/>
      <c r="C163" s="124"/>
      <c r="D163" s="61"/>
      <c r="E163" s="61"/>
      <c r="F163" s="61"/>
      <c r="G163" s="124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53"/>
      <c r="AL163" s="53"/>
    </row>
    <row r="164">
      <c r="A164" s="138"/>
      <c r="B164" s="61"/>
      <c r="C164" s="124"/>
      <c r="D164" s="61"/>
      <c r="E164" s="61"/>
      <c r="F164" s="61"/>
      <c r="G164" s="124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53"/>
      <c r="AL164" s="53"/>
    </row>
    <row r="165">
      <c r="A165" s="138"/>
      <c r="B165" s="61"/>
      <c r="C165" s="124"/>
      <c r="D165" s="61"/>
      <c r="E165" s="61"/>
      <c r="F165" s="61"/>
      <c r="G165" s="124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53"/>
      <c r="AL165" s="53"/>
    </row>
    <row r="166">
      <c r="A166" s="138"/>
      <c r="B166" s="61"/>
      <c r="C166" s="124"/>
      <c r="D166" s="61"/>
      <c r="E166" s="61"/>
      <c r="F166" s="61"/>
      <c r="G166" s="124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53"/>
      <c r="AL166" s="53"/>
    </row>
    <row r="167">
      <c r="A167" s="138"/>
      <c r="B167" s="61"/>
      <c r="C167" s="124"/>
      <c r="D167" s="61"/>
      <c r="E167" s="61"/>
      <c r="F167" s="61"/>
      <c r="G167" s="124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53"/>
      <c r="AL167" s="53"/>
    </row>
    <row r="168">
      <c r="A168" s="138"/>
      <c r="B168" s="61"/>
      <c r="C168" s="124"/>
      <c r="D168" s="61"/>
      <c r="E168" s="61"/>
      <c r="F168" s="61"/>
      <c r="G168" s="124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53"/>
      <c r="AL168" s="53"/>
    </row>
    <row r="169">
      <c r="A169" s="138"/>
      <c r="B169" s="61"/>
      <c r="C169" s="124"/>
      <c r="D169" s="61"/>
      <c r="E169" s="61"/>
      <c r="F169" s="61"/>
      <c r="G169" s="124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53"/>
      <c r="AL169" s="53"/>
    </row>
    <row r="170">
      <c r="A170" s="138"/>
      <c r="B170" s="61"/>
      <c r="C170" s="124"/>
      <c r="D170" s="61"/>
      <c r="E170" s="61"/>
      <c r="F170" s="61"/>
      <c r="G170" s="124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53"/>
      <c r="AL170" s="53"/>
    </row>
    <row r="171">
      <c r="A171" s="138"/>
      <c r="B171" s="61"/>
      <c r="C171" s="124"/>
      <c r="D171" s="61"/>
      <c r="E171" s="61"/>
      <c r="F171" s="61"/>
      <c r="G171" s="124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53"/>
      <c r="AL171" s="53"/>
    </row>
    <row r="172">
      <c r="A172" s="138"/>
      <c r="B172" s="61"/>
      <c r="C172" s="124"/>
      <c r="D172" s="61"/>
      <c r="E172" s="61"/>
      <c r="F172" s="61"/>
      <c r="G172" s="124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53"/>
      <c r="AL172" s="53"/>
    </row>
    <row r="173">
      <c r="A173" s="138"/>
      <c r="B173" s="61"/>
      <c r="C173" s="124"/>
      <c r="D173" s="61"/>
      <c r="E173" s="61"/>
      <c r="F173" s="61"/>
      <c r="G173" s="124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53"/>
      <c r="AL173" s="53"/>
    </row>
    <row r="174">
      <c r="A174" s="138"/>
      <c r="B174" s="61"/>
      <c r="C174" s="124"/>
      <c r="D174" s="61"/>
      <c r="E174" s="61"/>
      <c r="F174" s="61"/>
      <c r="G174" s="124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53"/>
      <c r="AL174" s="53"/>
    </row>
    <row r="175">
      <c r="A175" s="138"/>
      <c r="B175" s="61"/>
      <c r="C175" s="124"/>
      <c r="D175" s="61"/>
      <c r="E175" s="61"/>
      <c r="F175" s="61"/>
      <c r="G175" s="124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53"/>
      <c r="AL175" s="53"/>
    </row>
    <row r="176">
      <c r="A176" s="138"/>
      <c r="B176" s="61"/>
      <c r="C176" s="124"/>
      <c r="D176" s="61"/>
      <c r="E176" s="61"/>
      <c r="F176" s="61"/>
      <c r="G176" s="124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53"/>
      <c r="AL176" s="53"/>
    </row>
    <row r="177">
      <c r="A177" s="138"/>
      <c r="B177" s="61"/>
      <c r="C177" s="124"/>
      <c r="D177" s="61"/>
      <c r="E177" s="61"/>
      <c r="F177" s="61"/>
      <c r="G177" s="124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53"/>
      <c r="AL177" s="53"/>
    </row>
    <row r="178">
      <c r="A178" s="138"/>
      <c r="B178" s="61"/>
      <c r="C178" s="124"/>
      <c r="D178" s="61"/>
      <c r="E178" s="61"/>
      <c r="F178" s="61"/>
      <c r="G178" s="124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53"/>
      <c r="AL178" s="53"/>
    </row>
    <row r="179">
      <c r="A179" s="138"/>
      <c r="B179" s="61"/>
      <c r="C179" s="124"/>
      <c r="D179" s="61"/>
      <c r="E179" s="61"/>
      <c r="F179" s="61"/>
      <c r="G179" s="124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53"/>
      <c r="AL179" s="53"/>
    </row>
    <row r="180">
      <c r="A180" s="138"/>
      <c r="B180" s="61"/>
      <c r="C180" s="124"/>
      <c r="D180" s="61"/>
      <c r="E180" s="61"/>
      <c r="F180" s="61"/>
      <c r="G180" s="124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53"/>
      <c r="AL180" s="53"/>
    </row>
    <row r="181">
      <c r="A181" s="138"/>
      <c r="B181" s="61"/>
      <c r="C181" s="124"/>
      <c r="D181" s="61"/>
      <c r="E181" s="61"/>
      <c r="F181" s="61"/>
      <c r="G181" s="124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53"/>
      <c r="AL181" s="53"/>
    </row>
    <row r="182">
      <c r="A182" s="138"/>
      <c r="B182" s="61"/>
      <c r="C182" s="124"/>
      <c r="D182" s="61"/>
      <c r="E182" s="61"/>
      <c r="F182" s="61"/>
      <c r="G182" s="124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53"/>
      <c r="AL182" s="53"/>
    </row>
    <row r="183">
      <c r="A183" s="138"/>
      <c r="B183" s="61"/>
      <c r="C183" s="124"/>
      <c r="D183" s="61"/>
      <c r="E183" s="61"/>
      <c r="F183" s="61"/>
      <c r="G183" s="124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53"/>
      <c r="AL183" s="53"/>
    </row>
    <row r="184">
      <c r="A184" s="138"/>
      <c r="B184" s="61"/>
      <c r="C184" s="124"/>
      <c r="D184" s="61"/>
      <c r="E184" s="61"/>
      <c r="F184" s="61"/>
      <c r="G184" s="124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53"/>
      <c r="AL184" s="53"/>
    </row>
    <row r="185">
      <c r="A185" s="138"/>
      <c r="B185" s="61"/>
      <c r="C185" s="124"/>
      <c r="D185" s="61"/>
      <c r="E185" s="61"/>
      <c r="F185" s="61"/>
      <c r="G185" s="124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53"/>
      <c r="AL185" s="53"/>
    </row>
    <row r="186">
      <c r="A186" s="138"/>
      <c r="B186" s="61"/>
      <c r="C186" s="124"/>
      <c r="D186" s="61"/>
      <c r="E186" s="61"/>
      <c r="F186" s="61"/>
      <c r="G186" s="124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53"/>
      <c r="AL186" s="53"/>
    </row>
    <row r="187">
      <c r="A187" s="138"/>
      <c r="B187" s="61"/>
      <c r="C187" s="124"/>
      <c r="D187" s="61"/>
      <c r="E187" s="61"/>
      <c r="F187" s="61"/>
      <c r="G187" s="124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53"/>
      <c r="AL187" s="53"/>
    </row>
    <row r="188">
      <c r="A188" s="138"/>
      <c r="B188" s="61"/>
      <c r="C188" s="124"/>
      <c r="D188" s="61"/>
      <c r="E188" s="61"/>
      <c r="F188" s="61"/>
      <c r="G188" s="124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53"/>
      <c r="AL188" s="53"/>
    </row>
    <row r="189">
      <c r="A189" s="138"/>
      <c r="B189" s="61"/>
      <c r="C189" s="124"/>
      <c r="D189" s="61"/>
      <c r="E189" s="61"/>
      <c r="F189" s="61"/>
      <c r="G189" s="124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53"/>
      <c r="AL189" s="53"/>
    </row>
    <row r="190">
      <c r="A190" s="138"/>
      <c r="B190" s="61"/>
      <c r="C190" s="124"/>
      <c r="D190" s="61"/>
      <c r="E190" s="61"/>
      <c r="F190" s="61"/>
      <c r="G190" s="124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53"/>
      <c r="AL190" s="53"/>
    </row>
    <row r="191">
      <c r="A191" s="138"/>
      <c r="B191" s="61"/>
      <c r="C191" s="124"/>
      <c r="D191" s="61"/>
      <c r="E191" s="61"/>
      <c r="F191" s="61"/>
      <c r="G191" s="124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53"/>
      <c r="AL191" s="53"/>
    </row>
    <row r="192">
      <c r="A192" s="138"/>
      <c r="B192" s="61"/>
      <c r="C192" s="124"/>
      <c r="D192" s="61"/>
      <c r="E192" s="61"/>
      <c r="F192" s="61"/>
      <c r="G192" s="124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53"/>
      <c r="AL192" s="53"/>
    </row>
    <row r="193">
      <c r="A193" s="138"/>
      <c r="B193" s="61"/>
      <c r="C193" s="124"/>
      <c r="D193" s="61"/>
      <c r="E193" s="61"/>
      <c r="F193" s="61"/>
      <c r="G193" s="124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53"/>
      <c r="AL193" s="53"/>
    </row>
    <row r="194">
      <c r="A194" s="138"/>
      <c r="B194" s="61"/>
      <c r="C194" s="124"/>
      <c r="D194" s="61"/>
      <c r="E194" s="61"/>
      <c r="F194" s="61"/>
      <c r="G194" s="124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53"/>
      <c r="AL194" s="53"/>
    </row>
    <row r="195">
      <c r="A195" s="138"/>
      <c r="B195" s="61"/>
      <c r="C195" s="124"/>
      <c r="D195" s="61"/>
      <c r="E195" s="61"/>
      <c r="F195" s="61"/>
      <c r="G195" s="124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53"/>
      <c r="AL195" s="53"/>
    </row>
    <row r="196">
      <c r="A196" s="138"/>
      <c r="B196" s="61"/>
      <c r="C196" s="124"/>
      <c r="D196" s="61"/>
      <c r="E196" s="61"/>
      <c r="F196" s="61"/>
      <c r="G196" s="124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53"/>
      <c r="AL196" s="53"/>
    </row>
    <row r="197">
      <c r="A197" s="138"/>
      <c r="B197" s="61"/>
      <c r="C197" s="124"/>
      <c r="D197" s="61"/>
      <c r="E197" s="61"/>
      <c r="F197" s="61"/>
      <c r="G197" s="124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53"/>
      <c r="AL197" s="53"/>
    </row>
    <row r="198">
      <c r="A198" s="138"/>
      <c r="B198" s="61"/>
      <c r="C198" s="124"/>
      <c r="D198" s="61"/>
      <c r="E198" s="61"/>
      <c r="F198" s="61"/>
      <c r="G198" s="124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53"/>
      <c r="AL198" s="53"/>
    </row>
    <row r="199">
      <c r="A199" s="138"/>
      <c r="B199" s="61"/>
      <c r="C199" s="124"/>
      <c r="D199" s="61"/>
      <c r="E199" s="61"/>
      <c r="F199" s="61"/>
      <c r="G199" s="124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53"/>
      <c r="AL199" s="53"/>
    </row>
    <row r="200">
      <c r="A200" s="138"/>
      <c r="B200" s="61"/>
      <c r="C200" s="124"/>
      <c r="D200" s="61"/>
      <c r="E200" s="61"/>
      <c r="F200" s="61"/>
      <c r="G200" s="124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53"/>
      <c r="AL200" s="53"/>
    </row>
    <row r="201">
      <c r="A201" s="138"/>
      <c r="B201" s="61"/>
      <c r="C201" s="124"/>
      <c r="D201" s="61"/>
      <c r="E201" s="61"/>
      <c r="F201" s="61"/>
      <c r="G201" s="124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53"/>
      <c r="AL201" s="53"/>
    </row>
    <row r="202">
      <c r="A202" s="138"/>
      <c r="B202" s="61"/>
      <c r="C202" s="124"/>
      <c r="D202" s="61"/>
      <c r="E202" s="61"/>
      <c r="F202" s="61"/>
      <c r="G202" s="124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53"/>
      <c r="AL202" s="53"/>
    </row>
    <row r="203">
      <c r="A203" s="138"/>
      <c r="B203" s="61"/>
      <c r="C203" s="124"/>
      <c r="D203" s="61"/>
      <c r="E203" s="61"/>
      <c r="F203" s="61"/>
      <c r="G203" s="124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53"/>
      <c r="AL203" s="53"/>
    </row>
    <row r="204">
      <c r="A204" s="138"/>
      <c r="B204" s="61"/>
      <c r="C204" s="124"/>
      <c r="D204" s="61"/>
      <c r="E204" s="61"/>
      <c r="F204" s="61"/>
      <c r="G204" s="124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53"/>
      <c r="AL204" s="53"/>
    </row>
    <row r="205">
      <c r="A205" s="138"/>
      <c r="B205" s="61"/>
      <c r="C205" s="124"/>
      <c r="D205" s="61"/>
      <c r="E205" s="61"/>
      <c r="F205" s="61"/>
      <c r="G205" s="124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53"/>
      <c r="AL205" s="53"/>
    </row>
    <row r="206">
      <c r="A206" s="138"/>
      <c r="B206" s="61"/>
      <c r="C206" s="124"/>
      <c r="D206" s="61"/>
      <c r="E206" s="61"/>
      <c r="F206" s="61"/>
      <c r="G206" s="124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53"/>
      <c r="AL206" s="53"/>
    </row>
    <row r="207">
      <c r="A207" s="138"/>
      <c r="B207" s="61"/>
      <c r="C207" s="124"/>
      <c r="D207" s="61"/>
      <c r="E207" s="61"/>
      <c r="F207" s="61"/>
      <c r="G207" s="124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53"/>
      <c r="AL207" s="53"/>
    </row>
    <row r="208">
      <c r="A208" s="138"/>
      <c r="B208" s="61"/>
      <c r="C208" s="124"/>
      <c r="D208" s="61"/>
      <c r="E208" s="61"/>
      <c r="F208" s="61"/>
      <c r="G208" s="124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53"/>
      <c r="AL208" s="53"/>
    </row>
    <row r="209">
      <c r="A209" s="138"/>
      <c r="B209" s="61"/>
      <c r="C209" s="124"/>
      <c r="D209" s="61"/>
      <c r="E209" s="61"/>
      <c r="F209" s="61"/>
      <c r="G209" s="124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53"/>
      <c r="AL209" s="53"/>
    </row>
    <row r="210">
      <c r="A210" s="138"/>
      <c r="B210" s="61"/>
      <c r="C210" s="124"/>
      <c r="D210" s="61"/>
      <c r="E210" s="61"/>
      <c r="F210" s="61"/>
      <c r="G210" s="124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53"/>
      <c r="AL210" s="53"/>
    </row>
    <row r="211">
      <c r="A211" s="138"/>
      <c r="B211" s="61"/>
      <c r="C211" s="124"/>
      <c r="D211" s="61"/>
      <c r="E211" s="61"/>
      <c r="F211" s="61"/>
      <c r="G211" s="124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53"/>
      <c r="AL211" s="53"/>
    </row>
    <row r="212">
      <c r="A212" s="138"/>
      <c r="B212" s="61"/>
      <c r="C212" s="124"/>
      <c r="D212" s="61"/>
      <c r="E212" s="61"/>
      <c r="F212" s="61"/>
      <c r="G212" s="124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53"/>
      <c r="AL212" s="53"/>
    </row>
    <row r="213">
      <c r="A213" s="138"/>
      <c r="B213" s="61"/>
      <c r="C213" s="124"/>
      <c r="D213" s="61"/>
      <c r="E213" s="61"/>
      <c r="F213" s="61"/>
      <c r="G213" s="124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53"/>
      <c r="AL213" s="53"/>
    </row>
    <row r="214">
      <c r="A214" s="138"/>
      <c r="B214" s="61"/>
      <c r="C214" s="124"/>
      <c r="D214" s="61"/>
      <c r="E214" s="61"/>
      <c r="F214" s="61"/>
      <c r="G214" s="124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53"/>
      <c r="AL214" s="53"/>
    </row>
    <row r="215">
      <c r="A215" s="138"/>
      <c r="B215" s="61"/>
      <c r="C215" s="124"/>
      <c r="D215" s="61"/>
      <c r="E215" s="61"/>
      <c r="F215" s="61"/>
      <c r="G215" s="124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53"/>
      <c r="AL215" s="53"/>
    </row>
    <row r="216">
      <c r="A216" s="138"/>
      <c r="B216" s="61"/>
      <c r="C216" s="124"/>
      <c r="D216" s="61"/>
      <c r="E216" s="61"/>
      <c r="F216" s="61"/>
      <c r="G216" s="124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53"/>
      <c r="AL216" s="53"/>
    </row>
    <row r="217">
      <c r="A217" s="138"/>
      <c r="B217" s="61"/>
      <c r="C217" s="124"/>
      <c r="D217" s="61"/>
      <c r="E217" s="61"/>
      <c r="F217" s="61"/>
      <c r="G217" s="124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53"/>
      <c r="AL217" s="53"/>
    </row>
    <row r="218">
      <c r="A218" s="138"/>
      <c r="B218" s="61"/>
      <c r="C218" s="124"/>
      <c r="D218" s="61"/>
      <c r="E218" s="61"/>
      <c r="F218" s="61"/>
      <c r="G218" s="124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53"/>
      <c r="AL218" s="53"/>
    </row>
    <row r="219">
      <c r="A219" s="138"/>
      <c r="B219" s="61"/>
      <c r="C219" s="124"/>
      <c r="D219" s="61"/>
      <c r="E219" s="61"/>
      <c r="F219" s="61"/>
      <c r="G219" s="124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53"/>
      <c r="AL219" s="53"/>
    </row>
    <row r="220">
      <c r="A220" s="138"/>
      <c r="B220" s="61"/>
      <c r="C220" s="124"/>
      <c r="D220" s="61"/>
      <c r="E220" s="61"/>
      <c r="F220" s="61"/>
      <c r="G220" s="124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53"/>
      <c r="AL220" s="53"/>
    </row>
    <row r="221">
      <c r="A221" s="138"/>
      <c r="B221" s="61"/>
      <c r="C221" s="124"/>
      <c r="D221" s="61"/>
      <c r="E221" s="61"/>
      <c r="F221" s="61"/>
      <c r="G221" s="124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53"/>
      <c r="AL221" s="53"/>
    </row>
    <row r="222">
      <c r="A222" s="138"/>
      <c r="B222" s="61"/>
      <c r="C222" s="124"/>
      <c r="D222" s="61"/>
      <c r="E222" s="61"/>
      <c r="F222" s="61"/>
      <c r="G222" s="124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53"/>
      <c r="AL222" s="53"/>
    </row>
    <row r="223">
      <c r="A223" s="138"/>
      <c r="B223" s="61"/>
      <c r="C223" s="124"/>
      <c r="D223" s="61"/>
      <c r="E223" s="61"/>
      <c r="F223" s="61"/>
      <c r="G223" s="124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53"/>
      <c r="AL223" s="53"/>
    </row>
    <row r="224">
      <c r="A224" s="138"/>
      <c r="B224" s="61"/>
      <c r="C224" s="124"/>
      <c r="D224" s="61"/>
      <c r="E224" s="61"/>
      <c r="F224" s="61"/>
      <c r="G224" s="124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53"/>
      <c r="AL224" s="53"/>
    </row>
    <row r="225">
      <c r="A225" s="138"/>
      <c r="B225" s="61"/>
      <c r="C225" s="124"/>
      <c r="D225" s="61"/>
      <c r="E225" s="61"/>
      <c r="F225" s="61"/>
      <c r="G225" s="124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53"/>
      <c r="AL225" s="53"/>
    </row>
    <row r="226">
      <c r="A226" s="138"/>
      <c r="B226" s="61"/>
      <c r="C226" s="124"/>
      <c r="D226" s="61"/>
      <c r="E226" s="61"/>
      <c r="F226" s="61"/>
      <c r="G226" s="124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53"/>
      <c r="AL226" s="53"/>
    </row>
    <row r="227">
      <c r="A227" s="138"/>
      <c r="B227" s="61"/>
      <c r="C227" s="124"/>
      <c r="D227" s="61"/>
      <c r="E227" s="61"/>
      <c r="F227" s="61"/>
      <c r="G227" s="124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53"/>
      <c r="AL227" s="53"/>
    </row>
    <row r="228">
      <c r="A228" s="138"/>
      <c r="B228" s="61"/>
      <c r="C228" s="124"/>
      <c r="D228" s="61"/>
      <c r="E228" s="61"/>
      <c r="F228" s="61"/>
      <c r="G228" s="124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53"/>
      <c r="AL228" s="53"/>
    </row>
    <row r="229">
      <c r="A229" s="138"/>
      <c r="B229" s="61"/>
      <c r="C229" s="124"/>
      <c r="D229" s="61"/>
      <c r="E229" s="61"/>
      <c r="F229" s="61"/>
      <c r="G229" s="124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53"/>
      <c r="AL229" s="53"/>
    </row>
    <row r="230">
      <c r="A230" s="138"/>
      <c r="B230" s="61"/>
      <c r="C230" s="124"/>
      <c r="D230" s="61"/>
      <c r="E230" s="61"/>
      <c r="F230" s="61"/>
      <c r="G230" s="124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53"/>
      <c r="AL230" s="53"/>
    </row>
    <row r="231">
      <c r="A231" s="138"/>
      <c r="B231" s="61"/>
      <c r="C231" s="124"/>
      <c r="D231" s="61"/>
      <c r="E231" s="61"/>
      <c r="F231" s="61"/>
      <c r="G231" s="124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53"/>
      <c r="AL231" s="53"/>
    </row>
    <row r="232">
      <c r="A232" s="138"/>
      <c r="B232" s="61"/>
      <c r="C232" s="124"/>
      <c r="D232" s="61"/>
      <c r="E232" s="61"/>
      <c r="F232" s="61"/>
      <c r="G232" s="124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53"/>
      <c r="AL232" s="53"/>
    </row>
    <row r="233">
      <c r="A233" s="138"/>
      <c r="B233" s="61"/>
      <c r="C233" s="124"/>
      <c r="D233" s="61"/>
      <c r="E233" s="61"/>
      <c r="F233" s="61"/>
      <c r="G233" s="124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53"/>
      <c r="AL233" s="53"/>
    </row>
    <row r="234">
      <c r="A234" s="138"/>
      <c r="B234" s="61"/>
      <c r="C234" s="124"/>
      <c r="D234" s="61"/>
      <c r="E234" s="61"/>
      <c r="F234" s="61"/>
      <c r="G234" s="124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53"/>
      <c r="AL234" s="53"/>
    </row>
    <row r="235">
      <c r="A235" s="138"/>
      <c r="B235" s="61"/>
      <c r="C235" s="124"/>
      <c r="D235" s="61"/>
      <c r="E235" s="61"/>
      <c r="F235" s="61"/>
      <c r="G235" s="124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53"/>
      <c r="AL235" s="53"/>
    </row>
    <row r="236">
      <c r="A236" s="138"/>
      <c r="B236" s="61"/>
      <c r="C236" s="124"/>
      <c r="D236" s="61"/>
      <c r="E236" s="61"/>
      <c r="F236" s="61"/>
      <c r="G236" s="124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53"/>
      <c r="AL236" s="53"/>
    </row>
    <row r="237">
      <c r="A237" s="138"/>
      <c r="B237" s="61"/>
      <c r="C237" s="124"/>
      <c r="D237" s="61"/>
      <c r="E237" s="61"/>
      <c r="F237" s="61"/>
      <c r="G237" s="124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53"/>
      <c r="AL237" s="53"/>
    </row>
    <row r="238">
      <c r="A238" s="138"/>
      <c r="B238" s="61"/>
      <c r="C238" s="124"/>
      <c r="D238" s="61"/>
      <c r="E238" s="61"/>
      <c r="F238" s="61"/>
      <c r="G238" s="124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53"/>
      <c r="AL238" s="53"/>
    </row>
    <row r="239">
      <c r="A239" s="138"/>
      <c r="B239" s="61"/>
      <c r="C239" s="124"/>
      <c r="D239" s="61"/>
      <c r="E239" s="61"/>
      <c r="F239" s="61"/>
      <c r="G239" s="124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53"/>
      <c r="AL239" s="53"/>
    </row>
    <row r="240">
      <c r="A240" s="138"/>
      <c r="B240" s="61"/>
      <c r="C240" s="124"/>
      <c r="D240" s="61"/>
      <c r="E240" s="61"/>
      <c r="F240" s="61"/>
      <c r="G240" s="124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53"/>
      <c r="AL240" s="53"/>
    </row>
    <row r="241">
      <c r="A241" s="138"/>
      <c r="B241" s="61"/>
      <c r="C241" s="124"/>
      <c r="D241" s="61"/>
      <c r="E241" s="61"/>
      <c r="F241" s="61"/>
      <c r="G241" s="124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53"/>
      <c r="AL241" s="53"/>
    </row>
    <row r="242">
      <c r="A242" s="138"/>
      <c r="B242" s="61"/>
      <c r="C242" s="124"/>
      <c r="D242" s="61"/>
      <c r="E242" s="61"/>
      <c r="F242" s="61"/>
      <c r="G242" s="124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53"/>
      <c r="AL242" s="53"/>
    </row>
    <row r="243">
      <c r="A243" s="138"/>
      <c r="B243" s="61"/>
      <c r="C243" s="124"/>
      <c r="D243" s="61"/>
      <c r="E243" s="61"/>
      <c r="F243" s="61"/>
      <c r="G243" s="124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53"/>
      <c r="AL243" s="53"/>
    </row>
    <row r="244">
      <c r="A244" s="138"/>
      <c r="B244" s="61"/>
      <c r="C244" s="124"/>
      <c r="D244" s="61"/>
      <c r="E244" s="61"/>
      <c r="F244" s="61"/>
      <c r="G244" s="124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53"/>
      <c r="AL244" s="53"/>
    </row>
    <row r="245">
      <c r="A245" s="138"/>
      <c r="B245" s="61"/>
      <c r="C245" s="124"/>
      <c r="D245" s="61"/>
      <c r="E245" s="61"/>
      <c r="F245" s="61"/>
      <c r="G245" s="124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53"/>
      <c r="AL245" s="53"/>
    </row>
    <row r="246">
      <c r="A246" s="138"/>
      <c r="B246" s="61"/>
      <c r="C246" s="124"/>
      <c r="D246" s="61"/>
      <c r="E246" s="61"/>
      <c r="F246" s="61"/>
      <c r="G246" s="124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53"/>
      <c r="AL246" s="53"/>
    </row>
    <row r="247">
      <c r="A247" s="138"/>
      <c r="B247" s="61"/>
      <c r="C247" s="124"/>
      <c r="D247" s="61"/>
      <c r="E247" s="61"/>
      <c r="F247" s="61"/>
      <c r="G247" s="124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53"/>
      <c r="AL247" s="53"/>
    </row>
    <row r="248">
      <c r="A248" s="138"/>
      <c r="B248" s="61"/>
      <c r="C248" s="124"/>
      <c r="D248" s="61"/>
      <c r="E248" s="61"/>
      <c r="F248" s="61"/>
      <c r="G248" s="124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53"/>
      <c r="AL248" s="53"/>
    </row>
    <row r="249">
      <c r="A249" s="138"/>
      <c r="B249" s="61"/>
      <c r="C249" s="124"/>
      <c r="D249" s="61"/>
      <c r="E249" s="61"/>
      <c r="F249" s="61"/>
      <c r="G249" s="124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53"/>
      <c r="AL249" s="53"/>
    </row>
    <row r="250">
      <c r="A250" s="138"/>
      <c r="B250" s="61"/>
      <c r="C250" s="124"/>
      <c r="D250" s="61"/>
      <c r="E250" s="61"/>
      <c r="F250" s="61"/>
      <c r="G250" s="124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53"/>
      <c r="AL250" s="53"/>
    </row>
    <row r="251">
      <c r="A251" s="138"/>
      <c r="B251" s="61"/>
      <c r="C251" s="124"/>
      <c r="D251" s="61"/>
      <c r="E251" s="61"/>
      <c r="F251" s="61"/>
      <c r="G251" s="124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53"/>
      <c r="AL251" s="53"/>
    </row>
    <row r="252">
      <c r="A252" s="138"/>
      <c r="B252" s="61"/>
      <c r="C252" s="124"/>
      <c r="D252" s="61"/>
      <c r="E252" s="61"/>
      <c r="F252" s="61"/>
      <c r="G252" s="124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53"/>
      <c r="AL252" s="53"/>
    </row>
    <row r="253">
      <c r="A253" s="138"/>
      <c r="B253" s="61"/>
      <c r="C253" s="124"/>
      <c r="D253" s="61"/>
      <c r="E253" s="61"/>
      <c r="F253" s="61"/>
      <c r="G253" s="124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53"/>
      <c r="AL253" s="53"/>
    </row>
    <row r="254">
      <c r="A254" s="138"/>
      <c r="B254" s="61"/>
      <c r="C254" s="124"/>
      <c r="D254" s="61"/>
      <c r="E254" s="61"/>
      <c r="F254" s="61"/>
      <c r="G254" s="124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53"/>
      <c r="AL254" s="53"/>
    </row>
    <row r="255">
      <c r="A255" s="138"/>
      <c r="B255" s="61"/>
      <c r="C255" s="124"/>
      <c r="D255" s="61"/>
      <c r="E255" s="61"/>
      <c r="F255" s="61"/>
      <c r="G255" s="124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53"/>
      <c r="AL255" s="53"/>
    </row>
    <row r="256">
      <c r="A256" s="138"/>
      <c r="B256" s="61"/>
      <c r="C256" s="124"/>
      <c r="D256" s="61"/>
      <c r="E256" s="61"/>
      <c r="F256" s="61"/>
      <c r="G256" s="124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53"/>
      <c r="AL256" s="53"/>
    </row>
    <row r="257">
      <c r="A257" s="138"/>
      <c r="B257" s="61"/>
      <c r="C257" s="124"/>
      <c r="D257" s="61"/>
      <c r="E257" s="61"/>
      <c r="F257" s="61"/>
      <c r="G257" s="124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53"/>
      <c r="AL257" s="53"/>
    </row>
    <row r="258">
      <c r="A258" s="138"/>
      <c r="B258" s="61"/>
      <c r="C258" s="124"/>
      <c r="D258" s="61"/>
      <c r="E258" s="61"/>
      <c r="F258" s="61"/>
      <c r="G258" s="124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53"/>
      <c r="AL258" s="53"/>
    </row>
    <row r="259">
      <c r="A259" s="138"/>
      <c r="B259" s="61"/>
      <c r="C259" s="124"/>
      <c r="D259" s="61"/>
      <c r="E259" s="61"/>
      <c r="F259" s="61"/>
      <c r="G259" s="124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53"/>
      <c r="AL259" s="53"/>
    </row>
    <row r="260">
      <c r="A260" s="138"/>
      <c r="B260" s="61"/>
      <c r="C260" s="124"/>
      <c r="D260" s="61"/>
      <c r="E260" s="61"/>
      <c r="F260" s="61"/>
      <c r="G260" s="124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53"/>
      <c r="AL260" s="53"/>
    </row>
    <row r="261">
      <c r="A261" s="138"/>
      <c r="B261" s="61"/>
      <c r="C261" s="124"/>
      <c r="D261" s="61"/>
      <c r="E261" s="61"/>
      <c r="F261" s="61"/>
      <c r="G261" s="124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53"/>
      <c r="AL261" s="53"/>
    </row>
    <row r="262">
      <c r="A262" s="138"/>
      <c r="B262" s="61"/>
      <c r="C262" s="124"/>
      <c r="D262" s="61"/>
      <c r="E262" s="61"/>
      <c r="F262" s="61"/>
      <c r="G262" s="124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53"/>
      <c r="AL262" s="53"/>
    </row>
    <row r="263">
      <c r="A263" s="138"/>
      <c r="B263" s="61"/>
      <c r="C263" s="124"/>
      <c r="D263" s="61"/>
      <c r="E263" s="61"/>
      <c r="F263" s="61"/>
      <c r="G263" s="124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53"/>
      <c r="AL263" s="53"/>
    </row>
    <row r="264">
      <c r="A264" s="138"/>
      <c r="B264" s="61"/>
      <c r="C264" s="124"/>
      <c r="D264" s="61"/>
      <c r="E264" s="61"/>
      <c r="F264" s="61"/>
      <c r="G264" s="124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53"/>
      <c r="AL264" s="53"/>
    </row>
    <row r="265">
      <c r="A265" s="138"/>
      <c r="B265" s="61"/>
      <c r="C265" s="124"/>
      <c r="D265" s="61"/>
      <c r="E265" s="61"/>
      <c r="F265" s="61"/>
      <c r="G265" s="124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53"/>
      <c r="AL265" s="53"/>
    </row>
    <row r="266">
      <c r="A266" s="138"/>
      <c r="B266" s="61"/>
      <c r="C266" s="124"/>
      <c r="D266" s="61"/>
      <c r="E266" s="61"/>
      <c r="F266" s="61"/>
      <c r="G266" s="124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53"/>
      <c r="AL266" s="53"/>
    </row>
    <row r="267">
      <c r="A267" s="138"/>
      <c r="B267" s="61"/>
      <c r="C267" s="124"/>
      <c r="D267" s="61"/>
      <c r="E267" s="61"/>
      <c r="F267" s="61"/>
      <c r="G267" s="124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53"/>
      <c r="AL267" s="53"/>
    </row>
    <row r="268">
      <c r="A268" s="138"/>
      <c r="B268" s="61"/>
      <c r="C268" s="124"/>
      <c r="D268" s="61"/>
      <c r="E268" s="61"/>
      <c r="F268" s="61"/>
      <c r="G268" s="124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53"/>
      <c r="AL268" s="53"/>
    </row>
    <row r="269">
      <c r="A269" s="138"/>
      <c r="B269" s="61"/>
      <c r="C269" s="124"/>
      <c r="D269" s="61"/>
      <c r="E269" s="61"/>
      <c r="F269" s="61"/>
      <c r="G269" s="124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53"/>
      <c r="AL269" s="53"/>
    </row>
    <row r="270">
      <c r="A270" s="138"/>
      <c r="B270" s="61"/>
      <c r="C270" s="124"/>
      <c r="D270" s="61"/>
      <c r="E270" s="61"/>
      <c r="F270" s="61"/>
      <c r="G270" s="124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53"/>
      <c r="AL270" s="53"/>
    </row>
    <row r="271">
      <c r="A271" s="138"/>
      <c r="B271" s="61"/>
      <c r="C271" s="124"/>
      <c r="D271" s="61"/>
      <c r="E271" s="61"/>
      <c r="F271" s="61"/>
      <c r="G271" s="124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53"/>
      <c r="AL271" s="53"/>
    </row>
    <row r="272">
      <c r="A272" s="138"/>
      <c r="B272" s="61"/>
      <c r="C272" s="124"/>
      <c r="D272" s="61"/>
      <c r="E272" s="61"/>
      <c r="F272" s="61"/>
      <c r="G272" s="124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53"/>
      <c r="AL272" s="53"/>
    </row>
    <row r="273">
      <c r="A273" s="138"/>
      <c r="B273" s="61"/>
      <c r="C273" s="124"/>
      <c r="D273" s="61"/>
      <c r="E273" s="61"/>
      <c r="F273" s="61"/>
      <c r="G273" s="124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53"/>
      <c r="AL273" s="53"/>
    </row>
    <row r="274">
      <c r="A274" s="138"/>
      <c r="B274" s="61"/>
      <c r="C274" s="124"/>
      <c r="D274" s="61"/>
      <c r="E274" s="61"/>
      <c r="F274" s="61"/>
      <c r="G274" s="124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53"/>
      <c r="AL274" s="53"/>
    </row>
    <row r="275">
      <c r="A275" s="138"/>
      <c r="B275" s="61"/>
      <c r="C275" s="124"/>
      <c r="D275" s="61"/>
      <c r="E275" s="61"/>
      <c r="F275" s="61"/>
      <c r="G275" s="124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53"/>
      <c r="AL275" s="53"/>
    </row>
    <row r="276">
      <c r="A276" s="138"/>
      <c r="B276" s="61"/>
      <c r="C276" s="124"/>
      <c r="D276" s="61"/>
      <c r="E276" s="61"/>
      <c r="F276" s="61"/>
      <c r="G276" s="124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53"/>
      <c r="AL276" s="53"/>
    </row>
    <row r="277">
      <c r="A277" s="138"/>
      <c r="B277" s="61"/>
      <c r="C277" s="124"/>
      <c r="D277" s="61"/>
      <c r="E277" s="61"/>
      <c r="F277" s="61"/>
      <c r="G277" s="124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53"/>
      <c r="AL277" s="53"/>
    </row>
    <row r="278">
      <c r="A278" s="138"/>
      <c r="B278" s="61"/>
      <c r="C278" s="124"/>
      <c r="D278" s="61"/>
      <c r="E278" s="61"/>
      <c r="F278" s="61"/>
      <c r="G278" s="124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53"/>
      <c r="AL278" s="53"/>
    </row>
    <row r="279">
      <c r="A279" s="138"/>
      <c r="B279" s="61"/>
      <c r="C279" s="124"/>
      <c r="D279" s="61"/>
      <c r="E279" s="61"/>
      <c r="F279" s="61"/>
      <c r="G279" s="124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53"/>
      <c r="AL279" s="53"/>
    </row>
    <row r="280">
      <c r="A280" s="138"/>
      <c r="B280" s="61"/>
      <c r="C280" s="124"/>
      <c r="D280" s="61"/>
      <c r="E280" s="61"/>
      <c r="F280" s="61"/>
      <c r="G280" s="124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53"/>
      <c r="AL280" s="53"/>
    </row>
    <row r="281">
      <c r="A281" s="138"/>
      <c r="B281" s="61"/>
      <c r="C281" s="124"/>
      <c r="D281" s="61"/>
      <c r="E281" s="61"/>
      <c r="F281" s="61"/>
      <c r="G281" s="124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53"/>
      <c r="AL281" s="53"/>
    </row>
    <row r="282">
      <c r="A282" s="138"/>
      <c r="B282" s="61"/>
      <c r="C282" s="124"/>
      <c r="D282" s="61"/>
      <c r="E282" s="61"/>
      <c r="F282" s="61"/>
      <c r="G282" s="124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53"/>
      <c r="AL282" s="53"/>
    </row>
    <row r="283">
      <c r="A283" s="138"/>
      <c r="B283" s="61"/>
      <c r="C283" s="124"/>
      <c r="D283" s="61"/>
      <c r="E283" s="61"/>
      <c r="F283" s="61"/>
      <c r="G283" s="124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53"/>
      <c r="AL283" s="53"/>
    </row>
    <row r="284">
      <c r="A284" s="138"/>
      <c r="B284" s="61"/>
      <c r="C284" s="124"/>
      <c r="D284" s="61"/>
      <c r="E284" s="61"/>
      <c r="F284" s="61"/>
      <c r="G284" s="124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53"/>
      <c r="AL284" s="53"/>
    </row>
    <row r="285">
      <c r="A285" s="138"/>
      <c r="B285" s="61"/>
      <c r="C285" s="124"/>
      <c r="D285" s="61"/>
      <c r="E285" s="61"/>
      <c r="F285" s="61"/>
      <c r="G285" s="124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53"/>
      <c r="AL285" s="53"/>
    </row>
    <row r="286">
      <c r="A286" s="138"/>
      <c r="B286" s="61"/>
      <c r="C286" s="124"/>
      <c r="D286" s="61"/>
      <c r="E286" s="61"/>
      <c r="F286" s="61"/>
      <c r="G286" s="124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53"/>
      <c r="AL286" s="53"/>
    </row>
    <row r="287">
      <c r="A287" s="138"/>
      <c r="B287" s="61"/>
      <c r="C287" s="124"/>
      <c r="D287" s="61"/>
      <c r="E287" s="61"/>
      <c r="F287" s="61"/>
      <c r="G287" s="124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53"/>
      <c r="AL287" s="53"/>
    </row>
    <row r="288">
      <c r="A288" s="138"/>
      <c r="B288" s="61"/>
      <c r="C288" s="124"/>
      <c r="D288" s="61"/>
      <c r="E288" s="61"/>
      <c r="F288" s="61"/>
      <c r="G288" s="124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53"/>
      <c r="AL288" s="53"/>
    </row>
    <row r="289">
      <c r="A289" s="138"/>
      <c r="B289" s="61"/>
      <c r="C289" s="124"/>
      <c r="D289" s="61"/>
      <c r="E289" s="61"/>
      <c r="F289" s="61"/>
      <c r="G289" s="124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53"/>
      <c r="AL289" s="53"/>
    </row>
    <row r="290">
      <c r="A290" s="138"/>
      <c r="B290" s="61"/>
      <c r="C290" s="124"/>
      <c r="D290" s="61"/>
      <c r="E290" s="61"/>
      <c r="F290" s="61"/>
      <c r="G290" s="124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53"/>
      <c r="AL290" s="53"/>
    </row>
    <row r="291">
      <c r="A291" s="138"/>
      <c r="B291" s="61"/>
      <c r="C291" s="124"/>
      <c r="D291" s="61"/>
      <c r="E291" s="61"/>
      <c r="F291" s="61"/>
      <c r="G291" s="124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53"/>
      <c r="AL291" s="53"/>
    </row>
    <row r="292">
      <c r="A292" s="138"/>
      <c r="B292" s="61"/>
      <c r="C292" s="124"/>
      <c r="D292" s="61"/>
      <c r="E292" s="61"/>
      <c r="F292" s="61"/>
      <c r="G292" s="124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53"/>
      <c r="AL292" s="53"/>
    </row>
    <row r="293">
      <c r="A293" s="138"/>
      <c r="B293" s="61"/>
      <c r="C293" s="124"/>
      <c r="D293" s="61"/>
      <c r="E293" s="61"/>
      <c r="F293" s="61"/>
      <c r="G293" s="124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53"/>
      <c r="AL293" s="53"/>
    </row>
    <row r="294">
      <c r="A294" s="138"/>
      <c r="B294" s="61"/>
      <c r="C294" s="124"/>
      <c r="D294" s="61"/>
      <c r="E294" s="61"/>
      <c r="F294" s="61"/>
      <c r="G294" s="124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53"/>
      <c r="AL294" s="53"/>
    </row>
    <row r="295">
      <c r="A295" s="138"/>
      <c r="B295" s="61"/>
      <c r="C295" s="124"/>
      <c r="D295" s="61"/>
      <c r="E295" s="61"/>
      <c r="F295" s="61"/>
      <c r="G295" s="124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53"/>
      <c r="AL295" s="53"/>
    </row>
    <row r="296">
      <c r="A296" s="138"/>
      <c r="B296" s="61"/>
      <c r="C296" s="124"/>
      <c r="D296" s="61"/>
      <c r="E296" s="61"/>
      <c r="F296" s="61"/>
      <c r="G296" s="124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53"/>
      <c r="AL296" s="53"/>
    </row>
    <row r="297">
      <c r="A297" s="138"/>
      <c r="B297" s="61"/>
      <c r="C297" s="124"/>
      <c r="D297" s="61"/>
      <c r="E297" s="61"/>
      <c r="F297" s="61"/>
      <c r="G297" s="124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53"/>
      <c r="AL297" s="53"/>
    </row>
    <row r="298">
      <c r="A298" s="138"/>
      <c r="B298" s="61"/>
      <c r="C298" s="124"/>
      <c r="D298" s="61"/>
      <c r="E298" s="61"/>
      <c r="F298" s="61"/>
      <c r="G298" s="124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53"/>
      <c r="AL298" s="53"/>
    </row>
    <row r="299">
      <c r="A299" s="138"/>
      <c r="B299" s="61"/>
      <c r="C299" s="124"/>
      <c r="D299" s="61"/>
      <c r="E299" s="61"/>
      <c r="F299" s="61"/>
      <c r="G299" s="124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53"/>
      <c r="AL299" s="53"/>
    </row>
    <row r="300">
      <c r="A300" s="138"/>
      <c r="B300" s="61"/>
      <c r="C300" s="124"/>
      <c r="D300" s="61"/>
      <c r="E300" s="61"/>
      <c r="F300" s="61"/>
      <c r="G300" s="124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53"/>
      <c r="AL300" s="53"/>
    </row>
    <row r="301">
      <c r="A301" s="138"/>
      <c r="B301" s="61"/>
      <c r="C301" s="124"/>
      <c r="D301" s="61"/>
      <c r="E301" s="61"/>
      <c r="F301" s="61"/>
      <c r="G301" s="124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53"/>
      <c r="AL301" s="53"/>
    </row>
    <row r="302">
      <c r="A302" s="138"/>
      <c r="B302" s="61"/>
      <c r="C302" s="124"/>
      <c r="D302" s="61"/>
      <c r="E302" s="61"/>
      <c r="F302" s="61"/>
      <c r="G302" s="124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53"/>
      <c r="AL302" s="53"/>
    </row>
    <row r="303">
      <c r="A303" s="138"/>
      <c r="B303" s="61"/>
      <c r="C303" s="124"/>
      <c r="D303" s="61"/>
      <c r="E303" s="61"/>
      <c r="F303" s="61"/>
      <c r="G303" s="124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53"/>
      <c r="AL303" s="53"/>
    </row>
    <row r="304">
      <c r="A304" s="138"/>
      <c r="B304" s="61"/>
      <c r="C304" s="124"/>
      <c r="D304" s="61"/>
      <c r="E304" s="61"/>
      <c r="F304" s="61"/>
      <c r="G304" s="124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53"/>
      <c r="AL304" s="53"/>
    </row>
    <row r="305">
      <c r="A305" s="138"/>
      <c r="B305" s="61"/>
      <c r="C305" s="124"/>
      <c r="D305" s="61"/>
      <c r="E305" s="61"/>
      <c r="F305" s="61"/>
      <c r="G305" s="124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53"/>
      <c r="AL305" s="53"/>
    </row>
    <row r="306">
      <c r="A306" s="138"/>
      <c r="B306" s="61"/>
      <c r="C306" s="124"/>
      <c r="D306" s="61"/>
      <c r="E306" s="61"/>
      <c r="F306" s="61"/>
      <c r="G306" s="124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53"/>
      <c r="AL306" s="53"/>
    </row>
    <row r="307">
      <c r="A307" s="138"/>
      <c r="B307" s="61"/>
      <c r="C307" s="124"/>
      <c r="D307" s="61"/>
      <c r="E307" s="61"/>
      <c r="F307" s="61"/>
      <c r="G307" s="124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53"/>
      <c r="AL307" s="53"/>
    </row>
    <row r="308">
      <c r="A308" s="138"/>
      <c r="B308" s="61"/>
      <c r="C308" s="124"/>
      <c r="D308" s="61"/>
      <c r="E308" s="61"/>
      <c r="F308" s="61"/>
      <c r="G308" s="124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53"/>
      <c r="AL308" s="53"/>
    </row>
    <row r="309">
      <c r="A309" s="138"/>
      <c r="B309" s="61"/>
      <c r="C309" s="124"/>
      <c r="D309" s="61"/>
      <c r="E309" s="61"/>
      <c r="F309" s="61"/>
      <c r="G309" s="124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53"/>
      <c r="AL309" s="53"/>
    </row>
    <row r="310">
      <c r="A310" s="138"/>
      <c r="B310" s="61"/>
      <c r="C310" s="124"/>
      <c r="D310" s="61"/>
      <c r="E310" s="61"/>
      <c r="F310" s="61"/>
      <c r="G310" s="124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53"/>
      <c r="AL310" s="53"/>
    </row>
    <row r="311">
      <c r="A311" s="138"/>
      <c r="B311" s="61"/>
      <c r="C311" s="124"/>
      <c r="D311" s="61"/>
      <c r="E311" s="61"/>
      <c r="F311" s="61"/>
      <c r="G311" s="124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53"/>
      <c r="AL311" s="53"/>
    </row>
    <row r="312">
      <c r="A312" s="138"/>
      <c r="B312" s="61"/>
      <c r="C312" s="124"/>
      <c r="D312" s="61"/>
      <c r="E312" s="61"/>
      <c r="F312" s="61"/>
      <c r="G312" s="124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53"/>
      <c r="AL312" s="53"/>
    </row>
    <row r="313">
      <c r="A313" s="138"/>
      <c r="B313" s="61"/>
      <c r="C313" s="124"/>
      <c r="D313" s="61"/>
      <c r="E313" s="61"/>
      <c r="F313" s="61"/>
      <c r="G313" s="124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53"/>
      <c r="AL313" s="53"/>
    </row>
    <row r="314">
      <c r="A314" s="138"/>
      <c r="B314" s="61"/>
      <c r="C314" s="124"/>
      <c r="D314" s="61"/>
      <c r="E314" s="61"/>
      <c r="F314" s="61"/>
      <c r="G314" s="124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53"/>
      <c r="AL314" s="53"/>
    </row>
    <row r="315">
      <c r="A315" s="138"/>
      <c r="B315" s="61"/>
      <c r="C315" s="124"/>
      <c r="D315" s="61"/>
      <c r="E315" s="61"/>
      <c r="F315" s="61"/>
      <c r="G315" s="124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53"/>
      <c r="AL315" s="53"/>
    </row>
    <row r="316">
      <c r="A316" s="138"/>
      <c r="B316" s="61"/>
      <c r="C316" s="124"/>
      <c r="D316" s="61"/>
      <c r="E316" s="61"/>
      <c r="F316" s="61"/>
      <c r="G316" s="124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53"/>
      <c r="AL316" s="53"/>
    </row>
    <row r="317">
      <c r="A317" s="138"/>
      <c r="B317" s="61"/>
      <c r="C317" s="124"/>
      <c r="D317" s="61"/>
      <c r="E317" s="61"/>
      <c r="F317" s="61"/>
      <c r="G317" s="124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53"/>
      <c r="AL317" s="53"/>
    </row>
    <row r="318">
      <c r="A318" s="138"/>
      <c r="B318" s="61"/>
      <c r="C318" s="124"/>
      <c r="D318" s="61"/>
      <c r="E318" s="61"/>
      <c r="F318" s="61"/>
      <c r="G318" s="124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53"/>
      <c r="AL318" s="53"/>
    </row>
    <row r="319">
      <c r="A319" s="138"/>
      <c r="B319" s="61"/>
      <c r="C319" s="124"/>
      <c r="D319" s="61"/>
      <c r="E319" s="61"/>
      <c r="F319" s="61"/>
      <c r="G319" s="124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53"/>
      <c r="AL319" s="53"/>
    </row>
    <row r="320">
      <c r="A320" s="138"/>
      <c r="B320" s="61"/>
      <c r="C320" s="124"/>
      <c r="D320" s="61"/>
      <c r="E320" s="61"/>
      <c r="F320" s="61"/>
      <c r="G320" s="124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53"/>
      <c r="AL320" s="53"/>
    </row>
    <row r="321">
      <c r="A321" s="138"/>
      <c r="B321" s="61"/>
      <c r="C321" s="124"/>
      <c r="D321" s="61"/>
      <c r="E321" s="61"/>
      <c r="F321" s="61"/>
      <c r="G321" s="124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53"/>
      <c r="AL321" s="53"/>
    </row>
    <row r="322">
      <c r="A322" s="138"/>
      <c r="B322" s="61"/>
      <c r="C322" s="124"/>
      <c r="D322" s="61"/>
      <c r="E322" s="61"/>
      <c r="F322" s="61"/>
      <c r="G322" s="124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53"/>
      <c r="AL322" s="53"/>
    </row>
    <row r="323">
      <c r="A323" s="138"/>
      <c r="B323" s="61"/>
      <c r="C323" s="124"/>
      <c r="D323" s="61"/>
      <c r="E323" s="61"/>
      <c r="F323" s="61"/>
      <c r="G323" s="124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53"/>
      <c r="AL323" s="53"/>
    </row>
    <row r="324">
      <c r="A324" s="138"/>
      <c r="B324" s="61"/>
      <c r="C324" s="124"/>
      <c r="D324" s="61"/>
      <c r="E324" s="61"/>
      <c r="F324" s="61"/>
      <c r="G324" s="124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53"/>
      <c r="AL324" s="53"/>
    </row>
    <row r="325">
      <c r="A325" s="138"/>
      <c r="B325" s="61"/>
      <c r="C325" s="124"/>
      <c r="D325" s="61"/>
      <c r="E325" s="61"/>
      <c r="F325" s="61"/>
      <c r="G325" s="124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53"/>
      <c r="AL325" s="53"/>
    </row>
    <row r="326">
      <c r="A326" s="138"/>
      <c r="B326" s="61"/>
      <c r="C326" s="124"/>
      <c r="D326" s="61"/>
      <c r="E326" s="61"/>
      <c r="F326" s="61"/>
      <c r="G326" s="124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53"/>
      <c r="AL326" s="53"/>
    </row>
    <row r="327">
      <c r="A327" s="138"/>
      <c r="B327" s="61"/>
      <c r="C327" s="124"/>
      <c r="D327" s="61"/>
      <c r="E327" s="61"/>
      <c r="F327" s="61"/>
      <c r="G327" s="124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53"/>
      <c r="AL327" s="53"/>
    </row>
    <row r="328">
      <c r="A328" s="138"/>
      <c r="B328" s="61"/>
      <c r="C328" s="124"/>
      <c r="D328" s="61"/>
      <c r="E328" s="61"/>
      <c r="F328" s="61"/>
      <c r="G328" s="124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53"/>
      <c r="AL328" s="53"/>
    </row>
    <row r="329">
      <c r="A329" s="138"/>
      <c r="B329" s="61"/>
      <c r="C329" s="124"/>
      <c r="D329" s="61"/>
      <c r="E329" s="61"/>
      <c r="F329" s="61"/>
      <c r="G329" s="124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53"/>
      <c r="AL329" s="53"/>
    </row>
    <row r="330">
      <c r="A330" s="138"/>
      <c r="B330" s="61"/>
      <c r="C330" s="124"/>
      <c r="D330" s="61"/>
      <c r="E330" s="61"/>
      <c r="F330" s="61"/>
      <c r="G330" s="124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53"/>
      <c r="AL330" s="53"/>
    </row>
    <row r="331">
      <c r="A331" s="138"/>
      <c r="B331" s="61"/>
      <c r="C331" s="124"/>
      <c r="D331" s="61"/>
      <c r="E331" s="61"/>
      <c r="F331" s="61"/>
      <c r="G331" s="124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53"/>
      <c r="AL331" s="53"/>
    </row>
    <row r="332">
      <c r="A332" s="138"/>
      <c r="B332" s="61"/>
      <c r="C332" s="124"/>
      <c r="D332" s="61"/>
      <c r="E332" s="61"/>
      <c r="F332" s="61"/>
      <c r="G332" s="124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53"/>
      <c r="AL332" s="53"/>
    </row>
    <row r="333">
      <c r="A333" s="138"/>
      <c r="B333" s="61"/>
      <c r="C333" s="124"/>
      <c r="D333" s="61"/>
      <c r="E333" s="61"/>
      <c r="F333" s="61"/>
      <c r="G333" s="124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53"/>
      <c r="AL333" s="53"/>
    </row>
    <row r="334">
      <c r="A334" s="138"/>
      <c r="B334" s="61"/>
      <c r="C334" s="124"/>
      <c r="D334" s="61"/>
      <c r="E334" s="61"/>
      <c r="F334" s="61"/>
      <c r="G334" s="124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53"/>
      <c r="AL334" s="53"/>
    </row>
    <row r="335">
      <c r="A335" s="138"/>
      <c r="B335" s="61"/>
      <c r="C335" s="124"/>
      <c r="D335" s="61"/>
      <c r="E335" s="61"/>
      <c r="F335" s="61"/>
      <c r="G335" s="124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53"/>
      <c r="AL335" s="53"/>
    </row>
    <row r="336">
      <c r="A336" s="138"/>
      <c r="B336" s="61"/>
      <c r="C336" s="124"/>
      <c r="D336" s="61"/>
      <c r="E336" s="61"/>
      <c r="F336" s="61"/>
      <c r="G336" s="124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53"/>
      <c r="AL336" s="53"/>
    </row>
    <row r="337">
      <c r="A337" s="138"/>
      <c r="B337" s="61"/>
      <c r="C337" s="124"/>
      <c r="D337" s="61"/>
      <c r="E337" s="61"/>
      <c r="F337" s="61"/>
      <c r="G337" s="124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53"/>
      <c r="AL337" s="53"/>
    </row>
    <row r="338">
      <c r="A338" s="138"/>
      <c r="B338" s="61"/>
      <c r="C338" s="124"/>
      <c r="D338" s="61"/>
      <c r="E338" s="61"/>
      <c r="F338" s="61"/>
      <c r="G338" s="124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53"/>
      <c r="AL338" s="53"/>
    </row>
    <row r="339">
      <c r="A339" s="138"/>
      <c r="B339" s="61"/>
      <c r="C339" s="124"/>
      <c r="D339" s="61"/>
      <c r="E339" s="61"/>
      <c r="F339" s="61"/>
      <c r="G339" s="124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53"/>
      <c r="AL339" s="53"/>
    </row>
    <row r="340">
      <c r="A340" s="138"/>
      <c r="B340" s="61"/>
      <c r="C340" s="124"/>
      <c r="D340" s="61"/>
      <c r="E340" s="61"/>
      <c r="F340" s="61"/>
      <c r="G340" s="124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53"/>
      <c r="AL340" s="53"/>
    </row>
    <row r="341">
      <c r="A341" s="138"/>
      <c r="B341" s="61"/>
      <c r="C341" s="124"/>
      <c r="D341" s="61"/>
      <c r="E341" s="61"/>
      <c r="F341" s="61"/>
      <c r="G341" s="124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53"/>
      <c r="AL341" s="53"/>
    </row>
    <row r="342">
      <c r="A342" s="138"/>
      <c r="B342" s="61"/>
      <c r="C342" s="124"/>
      <c r="D342" s="61"/>
      <c r="E342" s="61"/>
      <c r="F342" s="61"/>
      <c r="G342" s="124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53"/>
      <c r="AL342" s="53"/>
    </row>
    <row r="343">
      <c r="A343" s="138"/>
      <c r="B343" s="61"/>
      <c r="C343" s="124"/>
      <c r="D343" s="61"/>
      <c r="E343" s="61"/>
      <c r="F343" s="61"/>
      <c r="G343" s="124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53"/>
      <c r="AL343" s="53"/>
    </row>
    <row r="344">
      <c r="A344" s="138"/>
      <c r="B344" s="61"/>
      <c r="C344" s="124"/>
      <c r="D344" s="61"/>
      <c r="E344" s="61"/>
      <c r="F344" s="61"/>
      <c r="G344" s="124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53"/>
      <c r="AL344" s="53"/>
    </row>
    <row r="345">
      <c r="A345" s="138"/>
      <c r="B345" s="61"/>
      <c r="C345" s="124"/>
      <c r="D345" s="61"/>
      <c r="E345" s="61"/>
      <c r="F345" s="61"/>
      <c r="G345" s="124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53"/>
      <c r="AL345" s="53"/>
    </row>
    <row r="346">
      <c r="A346" s="138"/>
      <c r="B346" s="61"/>
      <c r="C346" s="124"/>
      <c r="D346" s="61"/>
      <c r="E346" s="61"/>
      <c r="F346" s="61"/>
      <c r="G346" s="124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53"/>
      <c r="AL346" s="53"/>
    </row>
    <row r="347">
      <c r="A347" s="138"/>
      <c r="B347" s="61"/>
      <c r="C347" s="124"/>
      <c r="D347" s="61"/>
      <c r="E347" s="61"/>
      <c r="F347" s="61"/>
      <c r="G347" s="124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53"/>
      <c r="AL347" s="53"/>
    </row>
    <row r="348">
      <c r="A348" s="138"/>
      <c r="B348" s="61"/>
      <c r="C348" s="124"/>
      <c r="D348" s="61"/>
      <c r="E348" s="61"/>
      <c r="F348" s="61"/>
      <c r="G348" s="124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53"/>
      <c r="AL348" s="53"/>
    </row>
    <row r="349">
      <c r="A349" s="138"/>
      <c r="B349" s="61"/>
      <c r="C349" s="124"/>
      <c r="D349" s="61"/>
      <c r="E349" s="61"/>
      <c r="F349" s="61"/>
      <c r="G349" s="124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53"/>
      <c r="AL349" s="53"/>
    </row>
    <row r="350">
      <c r="A350" s="138"/>
      <c r="B350" s="61"/>
      <c r="C350" s="124"/>
      <c r="D350" s="61"/>
      <c r="E350" s="61"/>
      <c r="F350" s="61"/>
      <c r="G350" s="124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53"/>
      <c r="AL350" s="53"/>
    </row>
    <row r="351">
      <c r="A351" s="138"/>
      <c r="B351" s="61"/>
      <c r="C351" s="124"/>
      <c r="D351" s="61"/>
      <c r="E351" s="61"/>
      <c r="F351" s="61"/>
      <c r="G351" s="124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53"/>
      <c r="AL351" s="53"/>
    </row>
    <row r="352">
      <c r="A352" s="138"/>
      <c r="B352" s="61"/>
      <c r="C352" s="124"/>
      <c r="D352" s="61"/>
      <c r="E352" s="61"/>
      <c r="F352" s="61"/>
      <c r="G352" s="124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53"/>
      <c r="AL352" s="53"/>
    </row>
    <row r="353">
      <c r="A353" s="138"/>
      <c r="B353" s="61"/>
      <c r="C353" s="124"/>
      <c r="D353" s="61"/>
      <c r="E353" s="61"/>
      <c r="F353" s="61"/>
      <c r="G353" s="124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53"/>
      <c r="AL353" s="53"/>
    </row>
    <row r="354">
      <c r="A354" s="138"/>
      <c r="B354" s="61"/>
      <c r="C354" s="124"/>
      <c r="D354" s="61"/>
      <c r="E354" s="61"/>
      <c r="F354" s="61"/>
      <c r="G354" s="124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53"/>
      <c r="AL354" s="53"/>
    </row>
    <row r="355">
      <c r="A355" s="138"/>
      <c r="B355" s="61"/>
      <c r="C355" s="124"/>
      <c r="D355" s="61"/>
      <c r="E355" s="61"/>
      <c r="F355" s="61"/>
      <c r="G355" s="124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53"/>
      <c r="AL355" s="53"/>
    </row>
    <row r="356">
      <c r="A356" s="138"/>
      <c r="B356" s="61"/>
      <c r="C356" s="124"/>
      <c r="D356" s="61"/>
      <c r="E356" s="61"/>
      <c r="F356" s="61"/>
      <c r="G356" s="124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53"/>
      <c r="AL356" s="53"/>
    </row>
    <row r="357">
      <c r="A357" s="138"/>
      <c r="B357" s="61"/>
      <c r="C357" s="124"/>
      <c r="D357" s="61"/>
      <c r="E357" s="61"/>
      <c r="F357" s="61"/>
      <c r="G357" s="124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53"/>
      <c r="AL357" s="53"/>
    </row>
    <row r="358">
      <c r="A358" s="138"/>
      <c r="B358" s="61"/>
      <c r="C358" s="124"/>
      <c r="D358" s="61"/>
      <c r="E358" s="61"/>
      <c r="F358" s="61"/>
      <c r="G358" s="124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53"/>
      <c r="AL358" s="53"/>
    </row>
    <row r="359">
      <c r="A359" s="138"/>
      <c r="B359" s="61"/>
      <c r="C359" s="124"/>
      <c r="D359" s="61"/>
      <c r="E359" s="61"/>
      <c r="F359" s="61"/>
      <c r="G359" s="124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53"/>
      <c r="AL359" s="53"/>
    </row>
    <row r="360">
      <c r="A360" s="138"/>
      <c r="B360" s="61"/>
      <c r="C360" s="124"/>
      <c r="D360" s="61"/>
      <c r="E360" s="61"/>
      <c r="F360" s="61"/>
      <c r="G360" s="124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53"/>
      <c r="AL360" s="53"/>
    </row>
    <row r="361">
      <c r="A361" s="138"/>
      <c r="B361" s="61"/>
      <c r="C361" s="124"/>
      <c r="D361" s="61"/>
      <c r="E361" s="61"/>
      <c r="F361" s="61"/>
      <c r="G361" s="124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53"/>
      <c r="AL361" s="53"/>
    </row>
    <row r="362">
      <c r="A362" s="138"/>
      <c r="B362" s="61"/>
      <c r="C362" s="124"/>
      <c r="D362" s="61"/>
      <c r="E362" s="61"/>
      <c r="F362" s="61"/>
      <c r="G362" s="124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53"/>
      <c r="AL362" s="53"/>
    </row>
    <row r="363">
      <c r="A363" s="138"/>
      <c r="B363" s="61"/>
      <c r="C363" s="124"/>
      <c r="D363" s="61"/>
      <c r="E363" s="61"/>
      <c r="F363" s="61"/>
      <c r="G363" s="124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53"/>
      <c r="AL363" s="53"/>
    </row>
    <row r="364">
      <c r="A364" s="138"/>
      <c r="B364" s="61"/>
      <c r="C364" s="124"/>
      <c r="D364" s="61"/>
      <c r="E364" s="61"/>
      <c r="F364" s="61"/>
      <c r="G364" s="124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53"/>
      <c r="AL364" s="53"/>
    </row>
    <row r="365">
      <c r="A365" s="138"/>
      <c r="B365" s="61"/>
      <c r="C365" s="124"/>
      <c r="D365" s="61"/>
      <c r="E365" s="61"/>
      <c r="F365" s="61"/>
      <c r="G365" s="124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53"/>
      <c r="AL365" s="53"/>
    </row>
    <row r="366">
      <c r="A366" s="138"/>
      <c r="B366" s="61"/>
      <c r="C366" s="124"/>
      <c r="D366" s="61"/>
      <c r="E366" s="61"/>
      <c r="F366" s="61"/>
      <c r="G366" s="124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53"/>
      <c r="AL366" s="53"/>
    </row>
    <row r="367">
      <c r="A367" s="138"/>
      <c r="B367" s="61"/>
      <c r="C367" s="124"/>
      <c r="D367" s="61"/>
      <c r="E367" s="61"/>
      <c r="F367" s="61"/>
      <c r="G367" s="124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53"/>
      <c r="AL367" s="53"/>
    </row>
    <row r="368">
      <c r="A368" s="138"/>
      <c r="B368" s="61"/>
      <c r="C368" s="124"/>
      <c r="D368" s="61"/>
      <c r="E368" s="61"/>
      <c r="F368" s="61"/>
      <c r="G368" s="124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53"/>
      <c r="AL368" s="53"/>
    </row>
    <row r="369">
      <c r="A369" s="138"/>
      <c r="B369" s="61"/>
      <c r="C369" s="124"/>
      <c r="D369" s="61"/>
      <c r="E369" s="61"/>
      <c r="F369" s="61"/>
      <c r="G369" s="124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53"/>
      <c r="AL369" s="53"/>
    </row>
    <row r="370">
      <c r="A370" s="138"/>
      <c r="B370" s="61"/>
      <c r="C370" s="124"/>
      <c r="D370" s="61"/>
      <c r="E370" s="61"/>
      <c r="F370" s="61"/>
      <c r="G370" s="124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53"/>
      <c r="AL370" s="53"/>
    </row>
    <row r="371">
      <c r="A371" s="138"/>
      <c r="B371" s="61"/>
      <c r="C371" s="124"/>
      <c r="D371" s="61"/>
      <c r="E371" s="61"/>
      <c r="F371" s="61"/>
      <c r="G371" s="124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53"/>
      <c r="AL371" s="53"/>
    </row>
    <row r="372">
      <c r="A372" s="138"/>
      <c r="B372" s="61"/>
      <c r="C372" s="124"/>
      <c r="D372" s="61"/>
      <c r="E372" s="61"/>
      <c r="F372" s="61"/>
      <c r="G372" s="124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53"/>
      <c r="AL372" s="53"/>
    </row>
    <row r="373">
      <c r="A373" s="138"/>
      <c r="B373" s="61"/>
      <c r="C373" s="124"/>
      <c r="D373" s="61"/>
      <c r="E373" s="61"/>
      <c r="F373" s="61"/>
      <c r="G373" s="124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53"/>
      <c r="AL373" s="53"/>
    </row>
    <row r="374">
      <c r="A374" s="138"/>
      <c r="B374" s="61"/>
      <c r="C374" s="124"/>
      <c r="D374" s="61"/>
      <c r="E374" s="61"/>
      <c r="F374" s="61"/>
      <c r="G374" s="124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53"/>
      <c r="AL374" s="53"/>
    </row>
    <row r="375">
      <c r="A375" s="138"/>
      <c r="B375" s="61"/>
      <c r="C375" s="124"/>
      <c r="D375" s="61"/>
      <c r="E375" s="61"/>
      <c r="F375" s="61"/>
      <c r="G375" s="124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53"/>
      <c r="AL375" s="53"/>
    </row>
    <row r="376">
      <c r="A376" s="138"/>
      <c r="B376" s="61"/>
      <c r="C376" s="124"/>
      <c r="D376" s="61"/>
      <c r="E376" s="61"/>
      <c r="F376" s="61"/>
      <c r="G376" s="124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53"/>
      <c r="AL376" s="53"/>
    </row>
    <row r="377">
      <c r="A377" s="138"/>
      <c r="B377" s="61"/>
      <c r="C377" s="124"/>
      <c r="D377" s="61"/>
      <c r="E377" s="61"/>
      <c r="F377" s="61"/>
      <c r="G377" s="124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53"/>
      <c r="AL377" s="53"/>
    </row>
    <row r="378">
      <c r="A378" s="138"/>
      <c r="B378" s="61"/>
      <c r="C378" s="124"/>
      <c r="D378" s="61"/>
      <c r="E378" s="61"/>
      <c r="F378" s="61"/>
      <c r="G378" s="124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53"/>
      <c r="AL378" s="53"/>
    </row>
    <row r="379">
      <c r="A379" s="138"/>
      <c r="B379" s="61"/>
      <c r="C379" s="124"/>
      <c r="D379" s="61"/>
      <c r="E379" s="61"/>
      <c r="F379" s="61"/>
      <c r="G379" s="124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53"/>
      <c r="AL379" s="53"/>
    </row>
    <row r="380">
      <c r="A380" s="138"/>
      <c r="B380" s="61"/>
      <c r="C380" s="124"/>
      <c r="D380" s="61"/>
      <c r="E380" s="61"/>
      <c r="F380" s="61"/>
      <c r="G380" s="124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53"/>
      <c r="AL380" s="53"/>
    </row>
    <row r="381">
      <c r="A381" s="138"/>
      <c r="B381" s="61"/>
      <c r="C381" s="124"/>
      <c r="D381" s="61"/>
      <c r="E381" s="61"/>
      <c r="F381" s="61"/>
      <c r="G381" s="124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53"/>
      <c r="AL381" s="53"/>
    </row>
    <row r="382">
      <c r="A382" s="138"/>
      <c r="B382" s="61"/>
      <c r="C382" s="124"/>
      <c r="D382" s="61"/>
      <c r="E382" s="61"/>
      <c r="F382" s="61"/>
      <c r="G382" s="124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53"/>
      <c r="AL382" s="53"/>
    </row>
    <row r="383">
      <c r="A383" s="138"/>
      <c r="B383" s="61"/>
      <c r="C383" s="124"/>
      <c r="D383" s="61"/>
      <c r="E383" s="61"/>
      <c r="F383" s="61"/>
      <c r="G383" s="124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53"/>
      <c r="AL383" s="53"/>
    </row>
    <row r="384">
      <c r="A384" s="138"/>
      <c r="B384" s="61"/>
      <c r="C384" s="124"/>
      <c r="D384" s="61"/>
      <c r="E384" s="61"/>
      <c r="F384" s="61"/>
      <c r="G384" s="124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53"/>
      <c r="AL384" s="53"/>
    </row>
    <row r="385">
      <c r="A385" s="138"/>
      <c r="B385" s="61"/>
      <c r="C385" s="124"/>
      <c r="D385" s="61"/>
      <c r="E385" s="61"/>
      <c r="F385" s="61"/>
      <c r="G385" s="124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53"/>
      <c r="AL385" s="53"/>
    </row>
    <row r="386">
      <c r="A386" s="138"/>
      <c r="B386" s="61"/>
      <c r="C386" s="124"/>
      <c r="D386" s="61"/>
      <c r="E386" s="61"/>
      <c r="F386" s="61"/>
      <c r="G386" s="124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53"/>
      <c r="AL386" s="53"/>
    </row>
    <row r="387">
      <c r="A387" s="138"/>
      <c r="B387" s="61"/>
      <c r="C387" s="124"/>
      <c r="D387" s="61"/>
      <c r="E387" s="61"/>
      <c r="F387" s="61"/>
      <c r="G387" s="124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53"/>
      <c r="AL387" s="53"/>
    </row>
    <row r="388">
      <c r="A388" s="138"/>
      <c r="B388" s="61"/>
      <c r="C388" s="124"/>
      <c r="D388" s="61"/>
      <c r="E388" s="61"/>
      <c r="F388" s="61"/>
      <c r="G388" s="124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53"/>
      <c r="AL388" s="53"/>
    </row>
    <row r="389">
      <c r="A389" s="138"/>
      <c r="B389" s="61"/>
      <c r="C389" s="124"/>
      <c r="D389" s="61"/>
      <c r="E389" s="61"/>
      <c r="F389" s="61"/>
      <c r="G389" s="124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53"/>
      <c r="AL389" s="53"/>
    </row>
    <row r="390">
      <c r="A390" s="138"/>
      <c r="B390" s="61"/>
      <c r="C390" s="124"/>
      <c r="D390" s="61"/>
      <c r="E390" s="61"/>
      <c r="F390" s="61"/>
      <c r="G390" s="124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53"/>
      <c r="AL390" s="53"/>
    </row>
    <row r="391">
      <c r="A391" s="138"/>
      <c r="B391" s="61"/>
      <c r="C391" s="124"/>
      <c r="D391" s="61"/>
      <c r="E391" s="61"/>
      <c r="F391" s="61"/>
      <c r="G391" s="124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53"/>
      <c r="AL391" s="53"/>
    </row>
    <row r="392">
      <c r="A392" s="138"/>
      <c r="B392" s="61"/>
      <c r="C392" s="124"/>
      <c r="D392" s="61"/>
      <c r="E392" s="61"/>
      <c r="F392" s="61"/>
      <c r="G392" s="124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53"/>
      <c r="AL392" s="53"/>
    </row>
    <row r="393">
      <c r="A393" s="138"/>
      <c r="B393" s="61"/>
      <c r="C393" s="124"/>
      <c r="D393" s="61"/>
      <c r="E393" s="61"/>
      <c r="F393" s="61"/>
      <c r="G393" s="124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53"/>
      <c r="AL393" s="53"/>
    </row>
    <row r="394">
      <c r="A394" s="138"/>
      <c r="B394" s="61"/>
      <c r="C394" s="124"/>
      <c r="D394" s="61"/>
      <c r="E394" s="61"/>
      <c r="F394" s="61"/>
      <c r="G394" s="124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53"/>
      <c r="AL394" s="53"/>
    </row>
    <row r="395">
      <c r="A395" s="138"/>
      <c r="B395" s="61"/>
      <c r="C395" s="124"/>
      <c r="D395" s="61"/>
      <c r="E395" s="61"/>
      <c r="F395" s="61"/>
      <c r="G395" s="124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53"/>
      <c r="AL395" s="53"/>
    </row>
    <row r="396">
      <c r="A396" s="138"/>
      <c r="B396" s="61"/>
      <c r="C396" s="124"/>
      <c r="D396" s="61"/>
      <c r="E396" s="61"/>
      <c r="F396" s="61"/>
      <c r="G396" s="124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53"/>
      <c r="AL396" s="53"/>
    </row>
    <row r="397">
      <c r="A397" s="138"/>
      <c r="B397" s="61"/>
      <c r="C397" s="124"/>
      <c r="D397" s="61"/>
      <c r="E397" s="61"/>
      <c r="F397" s="61"/>
      <c r="G397" s="124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53"/>
      <c r="AL397" s="53"/>
    </row>
    <row r="398">
      <c r="A398" s="138"/>
      <c r="B398" s="61"/>
      <c r="C398" s="124"/>
      <c r="D398" s="61"/>
      <c r="E398" s="61"/>
      <c r="F398" s="61"/>
      <c r="G398" s="124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53"/>
      <c r="AL398" s="53"/>
    </row>
    <row r="399">
      <c r="A399" s="138"/>
      <c r="B399" s="61"/>
      <c r="C399" s="124"/>
      <c r="D399" s="61"/>
      <c r="E399" s="61"/>
      <c r="F399" s="61"/>
      <c r="G399" s="124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53"/>
      <c r="AL399" s="53"/>
    </row>
    <row r="400">
      <c r="A400" s="138"/>
      <c r="B400" s="61"/>
      <c r="C400" s="124"/>
      <c r="D400" s="61"/>
      <c r="E400" s="61"/>
      <c r="F400" s="61"/>
      <c r="G400" s="124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53"/>
      <c r="AL400" s="53"/>
    </row>
    <row r="401">
      <c r="A401" s="138"/>
      <c r="B401" s="61"/>
      <c r="C401" s="124"/>
      <c r="D401" s="61"/>
      <c r="E401" s="61"/>
      <c r="F401" s="61"/>
      <c r="G401" s="124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53"/>
      <c r="AL401" s="53"/>
    </row>
    <row r="402">
      <c r="A402" s="138"/>
      <c r="B402" s="61"/>
      <c r="C402" s="124"/>
      <c r="D402" s="61"/>
      <c r="E402" s="61"/>
      <c r="F402" s="61"/>
      <c r="G402" s="124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53"/>
      <c r="AL402" s="53"/>
    </row>
    <row r="403">
      <c r="A403" s="138"/>
      <c r="B403" s="61"/>
      <c r="C403" s="124"/>
      <c r="D403" s="61"/>
      <c r="E403" s="61"/>
      <c r="F403" s="61"/>
      <c r="G403" s="124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53"/>
      <c r="AL403" s="53"/>
    </row>
    <row r="404">
      <c r="A404" s="138"/>
      <c r="B404" s="61"/>
      <c r="C404" s="124"/>
      <c r="D404" s="61"/>
      <c r="E404" s="61"/>
      <c r="F404" s="61"/>
      <c r="G404" s="124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53"/>
      <c r="AL404" s="53"/>
    </row>
    <row r="405">
      <c r="A405" s="138"/>
      <c r="B405" s="61"/>
      <c r="C405" s="124"/>
      <c r="D405" s="61"/>
      <c r="E405" s="61"/>
      <c r="F405" s="61"/>
      <c r="G405" s="124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53"/>
      <c r="AL405" s="53"/>
    </row>
    <row r="406">
      <c r="A406" s="138"/>
      <c r="B406" s="61"/>
      <c r="C406" s="124"/>
      <c r="D406" s="61"/>
      <c r="E406" s="61"/>
      <c r="F406" s="61"/>
      <c r="G406" s="124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53"/>
      <c r="AL406" s="53"/>
    </row>
    <row r="407">
      <c r="A407" s="138"/>
      <c r="B407" s="61"/>
      <c r="C407" s="124"/>
      <c r="D407" s="61"/>
      <c r="E407" s="61"/>
      <c r="F407" s="61"/>
      <c r="G407" s="124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53"/>
      <c r="AL407" s="53"/>
    </row>
    <row r="408">
      <c r="A408" s="138"/>
      <c r="B408" s="61"/>
      <c r="C408" s="124"/>
      <c r="D408" s="61"/>
      <c r="E408" s="61"/>
      <c r="F408" s="61"/>
      <c r="G408" s="124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53"/>
      <c r="AL408" s="53"/>
    </row>
    <row r="409">
      <c r="A409" s="138"/>
      <c r="B409" s="61"/>
      <c r="C409" s="124"/>
      <c r="D409" s="61"/>
      <c r="E409" s="61"/>
      <c r="F409" s="61"/>
      <c r="G409" s="124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53"/>
      <c r="AL409" s="53"/>
    </row>
    <row r="410">
      <c r="A410" s="138"/>
      <c r="B410" s="61"/>
      <c r="C410" s="124"/>
      <c r="D410" s="61"/>
      <c r="E410" s="61"/>
      <c r="F410" s="61"/>
      <c r="G410" s="124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53"/>
      <c r="AL410" s="53"/>
    </row>
    <row r="411">
      <c r="A411" s="138"/>
      <c r="B411" s="61"/>
      <c r="C411" s="124"/>
      <c r="D411" s="61"/>
      <c r="E411" s="61"/>
      <c r="F411" s="61"/>
      <c r="G411" s="124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53"/>
      <c r="AL411" s="53"/>
    </row>
    <row r="412">
      <c r="A412" s="138"/>
      <c r="B412" s="61"/>
      <c r="C412" s="124"/>
      <c r="D412" s="61"/>
      <c r="E412" s="61"/>
      <c r="F412" s="61"/>
      <c r="G412" s="124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53"/>
      <c r="AL412" s="53"/>
    </row>
    <row r="413">
      <c r="A413" s="138"/>
      <c r="B413" s="61"/>
      <c r="C413" s="124"/>
      <c r="D413" s="61"/>
      <c r="E413" s="61"/>
      <c r="F413" s="61"/>
      <c r="G413" s="124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53"/>
      <c r="AL413" s="53"/>
    </row>
    <row r="414">
      <c r="A414" s="138"/>
      <c r="B414" s="61"/>
      <c r="C414" s="124"/>
      <c r="D414" s="61"/>
      <c r="E414" s="61"/>
      <c r="F414" s="61"/>
      <c r="G414" s="124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53"/>
      <c r="AL414" s="53"/>
    </row>
    <row r="415">
      <c r="A415" s="138"/>
      <c r="B415" s="61"/>
      <c r="C415" s="124"/>
      <c r="D415" s="61"/>
      <c r="E415" s="61"/>
      <c r="F415" s="61"/>
      <c r="G415" s="124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53"/>
      <c r="AL415" s="53"/>
    </row>
    <row r="416">
      <c r="A416" s="138"/>
      <c r="B416" s="61"/>
      <c r="C416" s="124"/>
      <c r="D416" s="61"/>
      <c r="E416" s="61"/>
      <c r="F416" s="61"/>
      <c r="G416" s="124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53"/>
      <c r="AL416" s="53"/>
    </row>
    <row r="417">
      <c r="A417" s="138"/>
      <c r="B417" s="61"/>
      <c r="C417" s="124"/>
      <c r="D417" s="61"/>
      <c r="E417" s="61"/>
      <c r="F417" s="61"/>
      <c r="G417" s="124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53"/>
      <c r="AL417" s="53"/>
    </row>
    <row r="418">
      <c r="A418" s="138"/>
      <c r="B418" s="61"/>
      <c r="C418" s="124"/>
      <c r="D418" s="61"/>
      <c r="E418" s="61"/>
      <c r="F418" s="61"/>
      <c r="G418" s="124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53"/>
      <c r="AL418" s="53"/>
    </row>
    <row r="419">
      <c r="A419" s="138"/>
      <c r="B419" s="61"/>
      <c r="C419" s="124"/>
      <c r="D419" s="61"/>
      <c r="E419" s="61"/>
      <c r="F419" s="61"/>
      <c r="G419" s="124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53"/>
      <c r="AL419" s="53"/>
    </row>
    <row r="420">
      <c r="A420" s="138"/>
      <c r="B420" s="61"/>
      <c r="C420" s="124"/>
      <c r="D420" s="61"/>
      <c r="E420" s="61"/>
      <c r="F420" s="61"/>
      <c r="G420" s="124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53"/>
      <c r="AL420" s="53"/>
    </row>
    <row r="421">
      <c r="A421" s="138"/>
      <c r="B421" s="61"/>
      <c r="C421" s="124"/>
      <c r="D421" s="61"/>
      <c r="E421" s="61"/>
      <c r="F421" s="61"/>
      <c r="G421" s="124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53"/>
      <c r="AL421" s="53"/>
    </row>
    <row r="422">
      <c r="A422" s="138"/>
      <c r="B422" s="61"/>
      <c r="C422" s="124"/>
      <c r="D422" s="61"/>
      <c r="E422" s="61"/>
      <c r="F422" s="61"/>
      <c r="G422" s="124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53"/>
      <c r="AL422" s="53"/>
    </row>
    <row r="423">
      <c r="A423" s="138"/>
      <c r="B423" s="61"/>
      <c r="C423" s="124"/>
      <c r="D423" s="61"/>
      <c r="E423" s="61"/>
      <c r="F423" s="61"/>
      <c r="G423" s="124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53"/>
      <c r="AL423" s="53"/>
    </row>
    <row r="424">
      <c r="A424" s="138"/>
      <c r="B424" s="61"/>
      <c r="C424" s="124"/>
      <c r="D424" s="61"/>
      <c r="E424" s="61"/>
      <c r="F424" s="61"/>
      <c r="G424" s="124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53"/>
      <c r="AL424" s="53"/>
    </row>
    <row r="425">
      <c r="A425" s="138"/>
      <c r="B425" s="61"/>
      <c r="C425" s="124"/>
      <c r="D425" s="61"/>
      <c r="E425" s="61"/>
      <c r="F425" s="61"/>
      <c r="G425" s="124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53"/>
      <c r="AL425" s="53"/>
    </row>
    <row r="426">
      <c r="A426" s="138"/>
      <c r="B426" s="61"/>
      <c r="C426" s="124"/>
      <c r="D426" s="61"/>
      <c r="E426" s="61"/>
      <c r="F426" s="61"/>
      <c r="G426" s="124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53"/>
      <c r="AL426" s="53"/>
    </row>
    <row r="427">
      <c r="A427" s="138"/>
      <c r="B427" s="61"/>
      <c r="C427" s="124"/>
      <c r="D427" s="61"/>
      <c r="E427" s="61"/>
      <c r="F427" s="61"/>
      <c r="G427" s="124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53"/>
      <c r="AL427" s="53"/>
    </row>
    <row r="428">
      <c r="A428" s="138"/>
      <c r="B428" s="61"/>
      <c r="C428" s="124"/>
      <c r="D428" s="61"/>
      <c r="E428" s="61"/>
      <c r="F428" s="61"/>
      <c r="G428" s="124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53"/>
      <c r="AL428" s="53"/>
    </row>
    <row r="429">
      <c r="A429" s="138"/>
      <c r="B429" s="61"/>
      <c r="C429" s="124"/>
      <c r="D429" s="61"/>
      <c r="E429" s="61"/>
      <c r="F429" s="61"/>
      <c r="G429" s="124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53"/>
      <c r="AL429" s="53"/>
    </row>
    <row r="430">
      <c r="A430" s="138"/>
      <c r="B430" s="61"/>
      <c r="C430" s="124"/>
      <c r="D430" s="61"/>
      <c r="E430" s="61"/>
      <c r="F430" s="61"/>
      <c r="G430" s="124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53"/>
      <c r="AL430" s="53"/>
    </row>
    <row r="431">
      <c r="A431" s="138"/>
      <c r="B431" s="61"/>
      <c r="C431" s="124"/>
      <c r="D431" s="61"/>
      <c r="E431" s="61"/>
      <c r="F431" s="61"/>
      <c r="G431" s="124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53"/>
      <c r="AL431" s="53"/>
    </row>
    <row r="432">
      <c r="A432" s="138"/>
      <c r="B432" s="61"/>
      <c r="C432" s="124"/>
      <c r="D432" s="61"/>
      <c r="E432" s="61"/>
      <c r="F432" s="61"/>
      <c r="G432" s="124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53"/>
      <c r="AL432" s="53"/>
    </row>
    <row r="433">
      <c r="A433" s="138"/>
      <c r="B433" s="61"/>
      <c r="C433" s="124"/>
      <c r="D433" s="61"/>
      <c r="E433" s="61"/>
      <c r="F433" s="61"/>
      <c r="G433" s="124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53"/>
      <c r="AL433" s="53"/>
    </row>
    <row r="434">
      <c r="A434" s="138"/>
      <c r="B434" s="61"/>
      <c r="C434" s="124"/>
      <c r="D434" s="61"/>
      <c r="E434" s="61"/>
      <c r="F434" s="61"/>
      <c r="G434" s="124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53"/>
      <c r="AL434" s="53"/>
    </row>
    <row r="435">
      <c r="A435" s="138"/>
      <c r="B435" s="61"/>
      <c r="C435" s="124"/>
      <c r="D435" s="61"/>
      <c r="E435" s="61"/>
      <c r="F435" s="61"/>
      <c r="G435" s="124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53"/>
      <c r="AL435" s="53"/>
    </row>
    <row r="436">
      <c r="A436" s="138"/>
      <c r="B436" s="61"/>
      <c r="C436" s="124"/>
      <c r="D436" s="61"/>
      <c r="E436" s="61"/>
      <c r="F436" s="61"/>
      <c r="G436" s="124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53"/>
      <c r="AL436" s="53"/>
    </row>
    <row r="437">
      <c r="A437" s="138"/>
      <c r="B437" s="61"/>
      <c r="C437" s="124"/>
      <c r="D437" s="61"/>
      <c r="E437" s="61"/>
      <c r="F437" s="61"/>
      <c r="G437" s="124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53"/>
      <c r="AL437" s="53"/>
    </row>
    <row r="438">
      <c r="A438" s="138"/>
      <c r="B438" s="61"/>
      <c r="C438" s="124"/>
      <c r="D438" s="61"/>
      <c r="E438" s="61"/>
      <c r="F438" s="61"/>
      <c r="G438" s="124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53"/>
      <c r="AL438" s="53"/>
    </row>
    <row r="439">
      <c r="A439" s="138"/>
      <c r="B439" s="61"/>
      <c r="C439" s="124"/>
      <c r="D439" s="61"/>
      <c r="E439" s="61"/>
      <c r="F439" s="61"/>
      <c r="G439" s="124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53"/>
      <c r="AL439" s="53"/>
    </row>
    <row r="440">
      <c r="A440" s="138"/>
      <c r="B440" s="61"/>
      <c r="C440" s="124"/>
      <c r="D440" s="61"/>
      <c r="E440" s="61"/>
      <c r="F440" s="61"/>
      <c r="G440" s="124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53"/>
      <c r="AL440" s="53"/>
    </row>
    <row r="441">
      <c r="A441" s="138"/>
      <c r="B441" s="61"/>
      <c r="C441" s="124"/>
      <c r="D441" s="61"/>
      <c r="E441" s="61"/>
      <c r="F441" s="61"/>
      <c r="G441" s="124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53"/>
      <c r="AL441" s="53"/>
    </row>
    <row r="442">
      <c r="A442" s="138"/>
      <c r="B442" s="61"/>
      <c r="C442" s="124"/>
      <c r="D442" s="61"/>
      <c r="E442" s="61"/>
      <c r="F442" s="61"/>
      <c r="G442" s="124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53"/>
      <c r="AL442" s="53"/>
    </row>
    <row r="443">
      <c r="A443" s="138"/>
      <c r="B443" s="61"/>
      <c r="C443" s="124"/>
      <c r="D443" s="61"/>
      <c r="E443" s="61"/>
      <c r="F443" s="61"/>
      <c r="G443" s="124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53"/>
      <c r="AL443" s="53"/>
    </row>
    <row r="444">
      <c r="A444" s="138"/>
      <c r="B444" s="61"/>
      <c r="C444" s="124"/>
      <c r="D444" s="61"/>
      <c r="E444" s="61"/>
      <c r="F444" s="61"/>
      <c r="G444" s="124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53"/>
      <c r="AL444" s="53"/>
    </row>
    <row r="445">
      <c r="A445" s="138"/>
      <c r="B445" s="61"/>
      <c r="C445" s="124"/>
      <c r="D445" s="61"/>
      <c r="E445" s="61"/>
      <c r="F445" s="61"/>
      <c r="G445" s="124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53"/>
      <c r="AL445" s="53"/>
    </row>
    <row r="446">
      <c r="A446" s="138"/>
      <c r="B446" s="61"/>
      <c r="C446" s="124"/>
      <c r="D446" s="61"/>
      <c r="E446" s="61"/>
      <c r="F446" s="61"/>
      <c r="G446" s="124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53"/>
      <c r="AL446" s="53"/>
    </row>
    <row r="447">
      <c r="A447" s="138"/>
      <c r="B447" s="61"/>
      <c r="C447" s="124"/>
      <c r="D447" s="61"/>
      <c r="E447" s="61"/>
      <c r="F447" s="61"/>
      <c r="G447" s="124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53"/>
      <c r="AL447" s="53"/>
    </row>
    <row r="448">
      <c r="A448" s="138"/>
      <c r="B448" s="61"/>
      <c r="C448" s="124"/>
      <c r="D448" s="61"/>
      <c r="E448" s="61"/>
      <c r="F448" s="61"/>
      <c r="G448" s="124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53"/>
      <c r="AL448" s="53"/>
    </row>
    <row r="449">
      <c r="A449" s="138"/>
      <c r="B449" s="61"/>
      <c r="C449" s="124"/>
      <c r="D449" s="61"/>
      <c r="E449" s="61"/>
      <c r="F449" s="61"/>
      <c r="G449" s="124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53"/>
      <c r="AL449" s="53"/>
    </row>
    <row r="450">
      <c r="A450" s="138"/>
      <c r="B450" s="61"/>
      <c r="C450" s="124"/>
      <c r="D450" s="61"/>
      <c r="E450" s="61"/>
      <c r="F450" s="61"/>
      <c r="G450" s="124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53"/>
      <c r="AL450" s="53"/>
    </row>
    <row r="451">
      <c r="A451" s="138"/>
      <c r="B451" s="61"/>
      <c r="C451" s="124"/>
      <c r="D451" s="61"/>
      <c r="E451" s="61"/>
      <c r="F451" s="61"/>
      <c r="G451" s="124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53"/>
      <c r="AL451" s="53"/>
    </row>
    <row r="452">
      <c r="A452" s="138"/>
      <c r="B452" s="61"/>
      <c r="C452" s="124"/>
      <c r="D452" s="61"/>
      <c r="E452" s="61"/>
      <c r="F452" s="61"/>
      <c r="G452" s="124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53"/>
      <c r="AL452" s="53"/>
    </row>
    <row r="453">
      <c r="A453" s="138"/>
      <c r="B453" s="61"/>
      <c r="C453" s="124"/>
      <c r="D453" s="61"/>
      <c r="E453" s="61"/>
      <c r="F453" s="61"/>
      <c r="G453" s="124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53"/>
      <c r="AL453" s="53"/>
    </row>
    <row r="454">
      <c r="A454" s="138"/>
      <c r="B454" s="61"/>
      <c r="C454" s="124"/>
      <c r="D454" s="61"/>
      <c r="E454" s="61"/>
      <c r="F454" s="61"/>
      <c r="G454" s="124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53"/>
      <c r="AL454" s="53"/>
    </row>
    <row r="455">
      <c r="A455" s="138"/>
      <c r="B455" s="61"/>
      <c r="C455" s="124"/>
      <c r="D455" s="61"/>
      <c r="E455" s="61"/>
      <c r="F455" s="61"/>
      <c r="G455" s="124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53"/>
      <c r="AL455" s="53"/>
    </row>
    <row r="456">
      <c r="A456" s="138"/>
      <c r="B456" s="61"/>
      <c r="C456" s="124"/>
      <c r="D456" s="61"/>
      <c r="E456" s="61"/>
      <c r="F456" s="61"/>
      <c r="G456" s="124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53"/>
      <c r="AL456" s="53"/>
    </row>
    <row r="457">
      <c r="A457" s="138"/>
      <c r="B457" s="61"/>
      <c r="C457" s="124"/>
      <c r="D457" s="61"/>
      <c r="E457" s="61"/>
      <c r="F457" s="61"/>
      <c r="G457" s="124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53"/>
      <c r="AL457" s="53"/>
    </row>
    <row r="458">
      <c r="A458" s="138"/>
      <c r="B458" s="61"/>
      <c r="C458" s="124"/>
      <c r="D458" s="61"/>
      <c r="E458" s="61"/>
      <c r="F458" s="61"/>
      <c r="G458" s="124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53"/>
      <c r="AL458" s="53"/>
    </row>
    <row r="459">
      <c r="A459" s="138"/>
      <c r="B459" s="61"/>
      <c r="C459" s="124"/>
      <c r="D459" s="61"/>
      <c r="E459" s="61"/>
      <c r="F459" s="61"/>
      <c r="G459" s="124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53"/>
      <c r="AL459" s="53"/>
    </row>
    <row r="460">
      <c r="A460" s="138"/>
      <c r="B460" s="61"/>
      <c r="C460" s="124"/>
      <c r="D460" s="61"/>
      <c r="E460" s="61"/>
      <c r="F460" s="61"/>
      <c r="G460" s="124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53"/>
      <c r="AL460" s="53"/>
    </row>
    <row r="461">
      <c r="A461" s="138"/>
      <c r="B461" s="61"/>
      <c r="C461" s="124"/>
      <c r="D461" s="61"/>
      <c r="E461" s="61"/>
      <c r="F461" s="61"/>
      <c r="G461" s="124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53"/>
      <c r="AL461" s="53"/>
    </row>
    <row r="462">
      <c r="A462" s="138"/>
      <c r="B462" s="61"/>
      <c r="C462" s="124"/>
      <c r="D462" s="61"/>
      <c r="E462" s="61"/>
      <c r="F462" s="61"/>
      <c r="G462" s="124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53"/>
      <c r="AL462" s="53"/>
    </row>
    <row r="463">
      <c r="A463" s="138"/>
      <c r="B463" s="61"/>
      <c r="C463" s="124"/>
      <c r="D463" s="61"/>
      <c r="E463" s="61"/>
      <c r="F463" s="61"/>
      <c r="G463" s="124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53"/>
      <c r="AL463" s="53"/>
    </row>
    <row r="464">
      <c r="A464" s="138"/>
      <c r="B464" s="61"/>
      <c r="C464" s="124"/>
      <c r="D464" s="61"/>
      <c r="E464" s="61"/>
      <c r="F464" s="61"/>
      <c r="G464" s="124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53"/>
      <c r="AL464" s="53"/>
    </row>
    <row r="465">
      <c r="A465" s="138"/>
      <c r="B465" s="61"/>
      <c r="C465" s="124"/>
      <c r="D465" s="61"/>
      <c r="E465" s="61"/>
      <c r="F465" s="61"/>
      <c r="G465" s="124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53"/>
      <c r="AL465" s="53"/>
    </row>
    <row r="466">
      <c r="A466" s="138"/>
      <c r="B466" s="61"/>
      <c r="C466" s="124"/>
      <c r="D466" s="61"/>
      <c r="E466" s="61"/>
      <c r="F466" s="61"/>
      <c r="G466" s="124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53"/>
      <c r="AL466" s="53"/>
    </row>
    <row r="467">
      <c r="A467" s="138"/>
      <c r="B467" s="61"/>
      <c r="C467" s="124"/>
      <c r="D467" s="61"/>
      <c r="E467" s="61"/>
      <c r="F467" s="61"/>
      <c r="G467" s="124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53"/>
      <c r="AL467" s="53"/>
    </row>
    <row r="468">
      <c r="A468" s="138"/>
      <c r="B468" s="61"/>
      <c r="C468" s="124"/>
      <c r="D468" s="61"/>
      <c r="E468" s="61"/>
      <c r="F468" s="61"/>
      <c r="G468" s="124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53"/>
      <c r="AL468" s="53"/>
    </row>
    <row r="469">
      <c r="A469" s="138"/>
      <c r="B469" s="61"/>
      <c r="C469" s="124"/>
      <c r="D469" s="61"/>
      <c r="E469" s="61"/>
      <c r="F469" s="61"/>
      <c r="G469" s="124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53"/>
      <c r="AL469" s="53"/>
    </row>
    <row r="470">
      <c r="A470" s="138"/>
      <c r="B470" s="61"/>
      <c r="C470" s="124"/>
      <c r="D470" s="61"/>
      <c r="E470" s="61"/>
      <c r="F470" s="61"/>
      <c r="G470" s="124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53"/>
      <c r="AL470" s="53"/>
    </row>
    <row r="471">
      <c r="A471" s="138"/>
      <c r="B471" s="61"/>
      <c r="C471" s="124"/>
      <c r="D471" s="61"/>
      <c r="E471" s="61"/>
      <c r="F471" s="61"/>
      <c r="G471" s="124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53"/>
      <c r="AL471" s="53"/>
    </row>
    <row r="472">
      <c r="A472" s="138"/>
      <c r="B472" s="61"/>
      <c r="C472" s="124"/>
      <c r="D472" s="61"/>
      <c r="E472" s="61"/>
      <c r="F472" s="61"/>
      <c r="G472" s="124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53"/>
      <c r="AL472" s="53"/>
    </row>
    <row r="473">
      <c r="A473" s="138"/>
      <c r="B473" s="61"/>
      <c r="C473" s="124"/>
      <c r="D473" s="61"/>
      <c r="E473" s="61"/>
      <c r="F473" s="61"/>
      <c r="G473" s="124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53"/>
      <c r="AL473" s="53"/>
    </row>
    <row r="474">
      <c r="A474" s="138"/>
      <c r="B474" s="61"/>
      <c r="C474" s="124"/>
      <c r="D474" s="61"/>
      <c r="E474" s="61"/>
      <c r="F474" s="61"/>
      <c r="G474" s="124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53"/>
      <c r="AL474" s="53"/>
    </row>
    <row r="475">
      <c r="A475" s="138"/>
      <c r="B475" s="61"/>
      <c r="C475" s="124"/>
      <c r="D475" s="61"/>
      <c r="E475" s="61"/>
      <c r="F475" s="61"/>
      <c r="G475" s="124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53"/>
      <c r="AL475" s="53"/>
    </row>
    <row r="476">
      <c r="A476" s="138"/>
      <c r="B476" s="61"/>
      <c r="C476" s="124"/>
      <c r="D476" s="61"/>
      <c r="E476" s="61"/>
      <c r="F476" s="61"/>
      <c r="G476" s="124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53"/>
      <c r="AL476" s="53"/>
    </row>
    <row r="477">
      <c r="A477" s="138"/>
      <c r="B477" s="61"/>
      <c r="C477" s="124"/>
      <c r="D477" s="61"/>
      <c r="E477" s="61"/>
      <c r="F477" s="61"/>
      <c r="G477" s="124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53"/>
      <c r="AL477" s="53"/>
    </row>
    <row r="478">
      <c r="A478" s="138"/>
      <c r="B478" s="61"/>
      <c r="C478" s="124"/>
      <c r="D478" s="61"/>
      <c r="E478" s="61"/>
      <c r="F478" s="61"/>
      <c r="G478" s="124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53"/>
      <c r="AL478" s="53"/>
    </row>
    <row r="479">
      <c r="A479" s="138"/>
      <c r="B479" s="61"/>
      <c r="C479" s="124"/>
      <c r="D479" s="61"/>
      <c r="E479" s="61"/>
      <c r="F479" s="61"/>
      <c r="G479" s="124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53"/>
      <c r="AL479" s="53"/>
    </row>
    <row r="480">
      <c r="A480" s="138"/>
      <c r="B480" s="61"/>
      <c r="C480" s="124"/>
      <c r="D480" s="61"/>
      <c r="E480" s="61"/>
      <c r="F480" s="61"/>
      <c r="G480" s="124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53"/>
      <c r="AL480" s="53"/>
    </row>
    <row r="481">
      <c r="A481" s="138"/>
      <c r="B481" s="61"/>
      <c r="C481" s="124"/>
      <c r="D481" s="61"/>
      <c r="E481" s="61"/>
      <c r="F481" s="61"/>
      <c r="G481" s="124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53"/>
      <c r="AL481" s="53"/>
    </row>
    <row r="482">
      <c r="A482" s="138"/>
      <c r="B482" s="61"/>
      <c r="C482" s="124"/>
      <c r="D482" s="61"/>
      <c r="E482" s="61"/>
      <c r="F482" s="61"/>
      <c r="G482" s="124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53"/>
      <c r="AL482" s="53"/>
    </row>
    <row r="483">
      <c r="A483" s="138"/>
      <c r="B483" s="61"/>
      <c r="C483" s="124"/>
      <c r="D483" s="61"/>
      <c r="E483" s="61"/>
      <c r="F483" s="61"/>
      <c r="G483" s="124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53"/>
      <c r="AL483" s="53"/>
    </row>
    <row r="484">
      <c r="A484" s="138"/>
      <c r="B484" s="61"/>
      <c r="C484" s="124"/>
      <c r="D484" s="61"/>
      <c r="E484" s="61"/>
      <c r="F484" s="61"/>
      <c r="G484" s="124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53"/>
      <c r="AL484" s="53"/>
    </row>
    <row r="485">
      <c r="A485" s="138"/>
      <c r="B485" s="61"/>
      <c r="C485" s="124"/>
      <c r="D485" s="61"/>
      <c r="E485" s="61"/>
      <c r="F485" s="61"/>
      <c r="G485" s="124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53"/>
      <c r="AL485" s="53"/>
    </row>
    <row r="486">
      <c r="A486" s="138"/>
      <c r="B486" s="61"/>
      <c r="C486" s="124"/>
      <c r="D486" s="61"/>
      <c r="E486" s="61"/>
      <c r="F486" s="61"/>
      <c r="G486" s="124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53"/>
      <c r="AL486" s="53"/>
    </row>
    <row r="487">
      <c r="A487" s="138"/>
      <c r="B487" s="61"/>
      <c r="C487" s="124"/>
      <c r="D487" s="61"/>
      <c r="E487" s="61"/>
      <c r="F487" s="61"/>
      <c r="G487" s="124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53"/>
      <c r="AL487" s="53"/>
    </row>
    <row r="488">
      <c r="A488" s="138"/>
      <c r="B488" s="61"/>
      <c r="C488" s="124"/>
      <c r="D488" s="61"/>
      <c r="E488" s="61"/>
      <c r="F488" s="61"/>
      <c r="G488" s="124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53"/>
      <c r="AL488" s="53"/>
    </row>
    <row r="489">
      <c r="A489" s="138"/>
      <c r="B489" s="61"/>
      <c r="C489" s="124"/>
      <c r="D489" s="61"/>
      <c r="E489" s="61"/>
      <c r="F489" s="61"/>
      <c r="G489" s="124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53"/>
      <c r="AL489" s="53"/>
    </row>
    <row r="490">
      <c r="A490" s="138"/>
      <c r="B490" s="61"/>
      <c r="C490" s="124"/>
      <c r="D490" s="61"/>
      <c r="E490" s="61"/>
      <c r="F490" s="61"/>
      <c r="G490" s="124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53"/>
      <c r="AL490" s="53"/>
    </row>
    <row r="491">
      <c r="A491" s="138"/>
      <c r="B491" s="61"/>
      <c r="C491" s="124"/>
      <c r="D491" s="61"/>
      <c r="E491" s="61"/>
      <c r="F491" s="61"/>
      <c r="G491" s="124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53"/>
      <c r="AL491" s="53"/>
    </row>
    <row r="492">
      <c r="A492" s="138"/>
      <c r="B492" s="61"/>
      <c r="C492" s="124"/>
      <c r="D492" s="61"/>
      <c r="E492" s="61"/>
      <c r="F492" s="61"/>
      <c r="G492" s="124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53"/>
      <c r="AL492" s="53"/>
    </row>
    <row r="493">
      <c r="A493" s="138"/>
      <c r="B493" s="61"/>
      <c r="C493" s="124"/>
      <c r="D493" s="61"/>
      <c r="E493" s="61"/>
      <c r="F493" s="61"/>
      <c r="G493" s="124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53"/>
      <c r="AL493" s="53"/>
    </row>
    <row r="494">
      <c r="A494" s="138"/>
      <c r="B494" s="61"/>
      <c r="C494" s="124"/>
      <c r="D494" s="61"/>
      <c r="E494" s="61"/>
      <c r="F494" s="61"/>
      <c r="G494" s="124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53"/>
      <c r="AL494" s="53"/>
    </row>
    <row r="495">
      <c r="A495" s="138"/>
      <c r="B495" s="61"/>
      <c r="C495" s="124"/>
      <c r="D495" s="61"/>
      <c r="E495" s="61"/>
      <c r="F495" s="61"/>
      <c r="G495" s="124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53"/>
      <c r="AL495" s="53"/>
    </row>
    <row r="496">
      <c r="A496" s="138"/>
      <c r="B496" s="61"/>
      <c r="C496" s="124"/>
      <c r="D496" s="61"/>
      <c r="E496" s="61"/>
      <c r="F496" s="61"/>
      <c r="G496" s="124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53"/>
      <c r="AL496" s="53"/>
    </row>
    <row r="497">
      <c r="A497" s="138"/>
      <c r="B497" s="61"/>
      <c r="C497" s="124"/>
      <c r="D497" s="61"/>
      <c r="E497" s="61"/>
      <c r="F497" s="61"/>
      <c r="G497" s="124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53"/>
      <c r="AL497" s="53"/>
    </row>
    <row r="498">
      <c r="A498" s="138"/>
      <c r="B498" s="61"/>
      <c r="C498" s="124"/>
      <c r="D498" s="61"/>
      <c r="E498" s="61"/>
      <c r="F498" s="61"/>
      <c r="G498" s="124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53"/>
      <c r="AL498" s="53"/>
    </row>
    <row r="499">
      <c r="A499" s="138"/>
      <c r="B499" s="61"/>
      <c r="C499" s="124"/>
      <c r="D499" s="61"/>
      <c r="E499" s="61"/>
      <c r="F499" s="61"/>
      <c r="G499" s="124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53"/>
      <c r="AL499" s="53"/>
    </row>
    <row r="500">
      <c r="A500" s="138"/>
      <c r="B500" s="61"/>
      <c r="C500" s="124"/>
      <c r="D500" s="61"/>
      <c r="E500" s="61"/>
      <c r="F500" s="61"/>
      <c r="G500" s="124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53"/>
      <c r="AL500" s="53"/>
    </row>
    <row r="501">
      <c r="A501" s="138"/>
      <c r="B501" s="61"/>
      <c r="C501" s="124"/>
      <c r="D501" s="61"/>
      <c r="E501" s="61"/>
      <c r="F501" s="61"/>
      <c r="G501" s="124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53"/>
      <c r="AL501" s="53"/>
    </row>
    <row r="502">
      <c r="A502" s="138"/>
      <c r="B502" s="61"/>
      <c r="C502" s="124"/>
      <c r="D502" s="61"/>
      <c r="E502" s="61"/>
      <c r="F502" s="61"/>
      <c r="G502" s="124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53"/>
      <c r="AL502" s="53"/>
    </row>
    <row r="503">
      <c r="A503" s="138"/>
      <c r="B503" s="61"/>
      <c r="C503" s="124"/>
      <c r="D503" s="61"/>
      <c r="E503" s="61"/>
      <c r="F503" s="61"/>
      <c r="G503" s="124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53"/>
      <c r="AL503" s="53"/>
    </row>
    <row r="504">
      <c r="A504" s="138"/>
      <c r="B504" s="61"/>
      <c r="C504" s="124"/>
      <c r="D504" s="61"/>
      <c r="E504" s="61"/>
      <c r="F504" s="61"/>
      <c r="G504" s="124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53"/>
      <c r="AL504" s="53"/>
    </row>
    <row r="505">
      <c r="A505" s="138"/>
      <c r="B505" s="61"/>
      <c r="C505" s="124"/>
      <c r="D505" s="61"/>
      <c r="E505" s="61"/>
      <c r="F505" s="61"/>
      <c r="G505" s="124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53"/>
      <c r="AL505" s="53"/>
    </row>
    <row r="506">
      <c r="A506" s="138"/>
      <c r="B506" s="61"/>
      <c r="C506" s="124"/>
      <c r="D506" s="61"/>
      <c r="E506" s="61"/>
      <c r="F506" s="61"/>
      <c r="G506" s="124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53"/>
      <c r="AL506" s="53"/>
    </row>
    <row r="507">
      <c r="A507" s="138"/>
      <c r="B507" s="61"/>
      <c r="C507" s="124"/>
      <c r="D507" s="61"/>
      <c r="E507" s="61"/>
      <c r="F507" s="61"/>
      <c r="G507" s="124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53"/>
      <c r="AL507" s="53"/>
    </row>
    <row r="508">
      <c r="A508" s="138"/>
      <c r="B508" s="61"/>
      <c r="C508" s="124"/>
      <c r="D508" s="61"/>
      <c r="E508" s="61"/>
      <c r="F508" s="61"/>
      <c r="G508" s="124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53"/>
      <c r="AL508" s="53"/>
    </row>
    <row r="509">
      <c r="A509" s="138"/>
      <c r="B509" s="61"/>
      <c r="C509" s="124"/>
      <c r="D509" s="61"/>
      <c r="E509" s="61"/>
      <c r="F509" s="61"/>
      <c r="G509" s="124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53"/>
      <c r="AL509" s="53"/>
    </row>
    <row r="510">
      <c r="A510" s="138"/>
      <c r="B510" s="61"/>
      <c r="C510" s="124"/>
      <c r="D510" s="61"/>
      <c r="E510" s="61"/>
      <c r="F510" s="61"/>
      <c r="G510" s="124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53"/>
      <c r="AL510" s="53"/>
    </row>
    <row r="511">
      <c r="A511" s="138"/>
      <c r="B511" s="61"/>
      <c r="C511" s="124"/>
      <c r="D511" s="61"/>
      <c r="E511" s="61"/>
      <c r="F511" s="61"/>
      <c r="G511" s="124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53"/>
      <c r="AL511" s="53"/>
    </row>
    <row r="512">
      <c r="A512" s="138"/>
      <c r="B512" s="61"/>
      <c r="C512" s="124"/>
      <c r="D512" s="61"/>
      <c r="E512" s="61"/>
      <c r="F512" s="61"/>
      <c r="G512" s="124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53"/>
      <c r="AL512" s="53"/>
    </row>
    <row r="513">
      <c r="A513" s="138"/>
      <c r="B513" s="61"/>
      <c r="C513" s="124"/>
      <c r="D513" s="61"/>
      <c r="E513" s="61"/>
      <c r="F513" s="61"/>
      <c r="G513" s="124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53"/>
      <c r="AL513" s="53"/>
    </row>
    <row r="514">
      <c r="A514" s="138"/>
      <c r="B514" s="61"/>
      <c r="C514" s="124"/>
      <c r="D514" s="61"/>
      <c r="E514" s="61"/>
      <c r="F514" s="61"/>
      <c r="G514" s="124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53"/>
      <c r="AL514" s="53"/>
    </row>
    <row r="515">
      <c r="A515" s="138"/>
      <c r="B515" s="61"/>
      <c r="C515" s="124"/>
      <c r="D515" s="61"/>
      <c r="E515" s="61"/>
      <c r="F515" s="61"/>
      <c r="G515" s="124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53"/>
      <c r="AL515" s="53"/>
    </row>
    <row r="516">
      <c r="A516" s="138"/>
      <c r="B516" s="61"/>
      <c r="C516" s="124"/>
      <c r="D516" s="61"/>
      <c r="E516" s="61"/>
      <c r="F516" s="61"/>
      <c r="G516" s="124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53"/>
      <c r="AL516" s="53"/>
    </row>
    <row r="517">
      <c r="A517" s="138"/>
      <c r="B517" s="61"/>
      <c r="C517" s="124"/>
      <c r="D517" s="61"/>
      <c r="E517" s="61"/>
      <c r="F517" s="61"/>
      <c r="G517" s="124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53"/>
      <c r="AL517" s="53"/>
    </row>
    <row r="518">
      <c r="A518" s="138"/>
      <c r="B518" s="61"/>
      <c r="C518" s="124"/>
      <c r="D518" s="61"/>
      <c r="E518" s="61"/>
      <c r="F518" s="61"/>
      <c r="G518" s="124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53"/>
      <c r="AL518" s="53"/>
    </row>
    <row r="519">
      <c r="A519" s="138"/>
      <c r="B519" s="61"/>
      <c r="C519" s="124"/>
      <c r="D519" s="61"/>
      <c r="E519" s="61"/>
      <c r="F519" s="61"/>
      <c r="G519" s="124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53"/>
      <c r="AL519" s="53"/>
    </row>
    <row r="520">
      <c r="A520" s="138"/>
      <c r="B520" s="61"/>
      <c r="C520" s="124"/>
      <c r="D520" s="61"/>
      <c r="E520" s="61"/>
      <c r="F520" s="61"/>
      <c r="G520" s="124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53"/>
      <c r="AL520" s="53"/>
    </row>
    <row r="521">
      <c r="A521" s="138"/>
      <c r="B521" s="61"/>
      <c r="C521" s="124"/>
      <c r="D521" s="61"/>
      <c r="E521" s="61"/>
      <c r="F521" s="61"/>
      <c r="G521" s="124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53"/>
      <c r="AL521" s="53"/>
    </row>
    <row r="522">
      <c r="A522" s="138"/>
      <c r="B522" s="61"/>
      <c r="C522" s="124"/>
      <c r="D522" s="61"/>
      <c r="E522" s="61"/>
      <c r="F522" s="61"/>
      <c r="G522" s="124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53"/>
      <c r="AL522" s="53"/>
    </row>
    <row r="523">
      <c r="A523" s="138"/>
      <c r="B523" s="61"/>
      <c r="C523" s="124"/>
      <c r="D523" s="61"/>
      <c r="E523" s="61"/>
      <c r="F523" s="61"/>
      <c r="G523" s="124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53"/>
      <c r="AL523" s="53"/>
    </row>
    <row r="524">
      <c r="A524" s="138"/>
      <c r="B524" s="61"/>
      <c r="C524" s="124"/>
      <c r="D524" s="61"/>
      <c r="E524" s="61"/>
      <c r="F524" s="61"/>
      <c r="G524" s="124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53"/>
      <c r="AL524" s="53"/>
    </row>
    <row r="525">
      <c r="A525" s="138"/>
      <c r="B525" s="61"/>
      <c r="C525" s="124"/>
      <c r="D525" s="61"/>
      <c r="E525" s="61"/>
      <c r="F525" s="61"/>
      <c r="G525" s="124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53"/>
      <c r="AL525" s="53"/>
    </row>
    <row r="526">
      <c r="A526" s="138"/>
      <c r="B526" s="61"/>
      <c r="C526" s="124"/>
      <c r="D526" s="61"/>
      <c r="E526" s="61"/>
      <c r="F526" s="61"/>
      <c r="G526" s="124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53"/>
      <c r="AL526" s="53"/>
    </row>
    <row r="527">
      <c r="A527" s="138"/>
      <c r="B527" s="61"/>
      <c r="C527" s="124"/>
      <c r="D527" s="61"/>
      <c r="E527" s="61"/>
      <c r="F527" s="61"/>
      <c r="G527" s="124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53"/>
      <c r="AL527" s="53"/>
    </row>
    <row r="528">
      <c r="A528" s="138"/>
      <c r="B528" s="61"/>
      <c r="C528" s="124"/>
      <c r="D528" s="61"/>
      <c r="E528" s="61"/>
      <c r="F528" s="61"/>
      <c r="G528" s="124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53"/>
      <c r="AL528" s="53"/>
    </row>
    <row r="529">
      <c r="A529" s="138"/>
      <c r="B529" s="61"/>
      <c r="C529" s="124"/>
      <c r="D529" s="61"/>
      <c r="E529" s="61"/>
      <c r="F529" s="61"/>
      <c r="G529" s="124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53"/>
      <c r="AL529" s="53"/>
    </row>
    <row r="530">
      <c r="A530" s="138"/>
      <c r="B530" s="61"/>
      <c r="C530" s="124"/>
      <c r="D530" s="61"/>
      <c r="E530" s="61"/>
      <c r="F530" s="61"/>
      <c r="G530" s="124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53"/>
      <c r="AL530" s="53"/>
    </row>
    <row r="531">
      <c r="A531" s="138"/>
      <c r="B531" s="61"/>
      <c r="C531" s="124"/>
      <c r="D531" s="61"/>
      <c r="E531" s="61"/>
      <c r="F531" s="61"/>
      <c r="G531" s="124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53"/>
      <c r="AL531" s="53"/>
    </row>
    <row r="532">
      <c r="A532" s="138"/>
      <c r="B532" s="61"/>
      <c r="C532" s="124"/>
      <c r="D532" s="61"/>
      <c r="E532" s="61"/>
      <c r="F532" s="61"/>
      <c r="G532" s="124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53"/>
      <c r="AL532" s="53"/>
    </row>
    <row r="533">
      <c r="A533" s="138"/>
      <c r="B533" s="61"/>
      <c r="C533" s="124"/>
      <c r="D533" s="61"/>
      <c r="E533" s="61"/>
      <c r="F533" s="61"/>
      <c r="G533" s="124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53"/>
      <c r="AL533" s="53"/>
    </row>
    <row r="534">
      <c r="A534" s="138"/>
      <c r="B534" s="61"/>
      <c r="C534" s="124"/>
      <c r="D534" s="61"/>
      <c r="E534" s="61"/>
      <c r="F534" s="61"/>
      <c r="G534" s="124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53"/>
      <c r="AL534" s="53"/>
    </row>
    <row r="535">
      <c r="A535" s="138"/>
      <c r="B535" s="61"/>
      <c r="C535" s="124"/>
      <c r="D535" s="61"/>
      <c r="E535" s="61"/>
      <c r="F535" s="61"/>
      <c r="G535" s="124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53"/>
      <c r="AL535" s="53"/>
    </row>
    <row r="536">
      <c r="A536" s="138"/>
      <c r="B536" s="61"/>
      <c r="C536" s="124"/>
      <c r="D536" s="61"/>
      <c r="E536" s="61"/>
      <c r="F536" s="61"/>
      <c r="G536" s="124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53"/>
      <c r="AL536" s="53"/>
    </row>
    <row r="537">
      <c r="A537" s="138"/>
      <c r="B537" s="61"/>
      <c r="C537" s="124"/>
      <c r="D537" s="61"/>
      <c r="E537" s="61"/>
      <c r="F537" s="61"/>
      <c r="G537" s="124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53"/>
      <c r="AL537" s="53"/>
    </row>
    <row r="538">
      <c r="A538" s="138"/>
      <c r="B538" s="61"/>
      <c r="C538" s="124"/>
      <c r="D538" s="61"/>
      <c r="E538" s="61"/>
      <c r="F538" s="61"/>
      <c r="G538" s="124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53"/>
      <c r="AL538" s="53"/>
    </row>
    <row r="539">
      <c r="A539" s="138"/>
      <c r="B539" s="61"/>
      <c r="C539" s="124"/>
      <c r="D539" s="61"/>
      <c r="E539" s="61"/>
      <c r="F539" s="61"/>
      <c r="G539" s="124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53"/>
      <c r="AL539" s="53"/>
    </row>
    <row r="540">
      <c r="A540" s="138"/>
      <c r="B540" s="61"/>
      <c r="C540" s="124"/>
      <c r="D540" s="61"/>
      <c r="E540" s="61"/>
      <c r="F540" s="61"/>
      <c r="G540" s="124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53"/>
      <c r="AL540" s="53"/>
    </row>
    <row r="541">
      <c r="A541" s="138"/>
      <c r="B541" s="61"/>
      <c r="C541" s="124"/>
      <c r="D541" s="61"/>
      <c r="E541" s="61"/>
      <c r="F541" s="61"/>
      <c r="G541" s="124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53"/>
      <c r="AL541" s="53"/>
    </row>
    <row r="542">
      <c r="A542" s="138"/>
      <c r="B542" s="61"/>
      <c r="C542" s="124"/>
      <c r="D542" s="61"/>
      <c r="E542" s="61"/>
      <c r="F542" s="61"/>
      <c r="G542" s="124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53"/>
      <c r="AL542" s="53"/>
    </row>
    <row r="543">
      <c r="A543" s="138"/>
      <c r="B543" s="61"/>
      <c r="C543" s="124"/>
      <c r="D543" s="61"/>
      <c r="E543" s="61"/>
      <c r="F543" s="61"/>
      <c r="G543" s="124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53"/>
      <c r="AL543" s="53"/>
    </row>
    <row r="544">
      <c r="A544" s="138"/>
      <c r="B544" s="61"/>
      <c r="C544" s="124"/>
      <c r="D544" s="61"/>
      <c r="E544" s="61"/>
      <c r="F544" s="61"/>
      <c r="G544" s="124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53"/>
      <c r="AL544" s="53"/>
    </row>
    <row r="545">
      <c r="A545" s="138"/>
      <c r="B545" s="61"/>
      <c r="C545" s="124"/>
      <c r="D545" s="61"/>
      <c r="E545" s="61"/>
      <c r="F545" s="61"/>
      <c r="G545" s="124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53"/>
      <c r="AL545" s="53"/>
    </row>
    <row r="546">
      <c r="A546" s="138"/>
      <c r="B546" s="61"/>
      <c r="C546" s="124"/>
      <c r="D546" s="61"/>
      <c r="E546" s="61"/>
      <c r="F546" s="61"/>
      <c r="G546" s="124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53"/>
      <c r="AL546" s="53"/>
    </row>
    <row r="547">
      <c r="A547" s="138"/>
      <c r="B547" s="61"/>
      <c r="C547" s="124"/>
      <c r="D547" s="61"/>
      <c r="E547" s="61"/>
      <c r="F547" s="61"/>
      <c r="G547" s="124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53"/>
      <c r="AL547" s="53"/>
    </row>
    <row r="548">
      <c r="A548" s="138"/>
      <c r="B548" s="61"/>
      <c r="C548" s="124"/>
      <c r="D548" s="61"/>
      <c r="E548" s="61"/>
      <c r="F548" s="61"/>
      <c r="G548" s="124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53"/>
      <c r="AL548" s="53"/>
    </row>
    <row r="549">
      <c r="A549" s="138"/>
      <c r="B549" s="61"/>
      <c r="C549" s="124"/>
      <c r="D549" s="61"/>
      <c r="E549" s="61"/>
      <c r="F549" s="61"/>
      <c r="G549" s="124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53"/>
      <c r="AL549" s="53"/>
    </row>
    <row r="550">
      <c r="A550" s="138"/>
      <c r="B550" s="61"/>
      <c r="C550" s="124"/>
      <c r="D550" s="61"/>
      <c r="E550" s="61"/>
      <c r="F550" s="61"/>
      <c r="G550" s="124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53"/>
      <c r="AL550" s="53"/>
    </row>
    <row r="551">
      <c r="A551" s="138"/>
      <c r="B551" s="61"/>
      <c r="C551" s="124"/>
      <c r="D551" s="61"/>
      <c r="E551" s="61"/>
      <c r="F551" s="61"/>
      <c r="G551" s="124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53"/>
      <c r="AL551" s="53"/>
    </row>
    <row r="552">
      <c r="A552" s="138"/>
      <c r="B552" s="61"/>
      <c r="C552" s="124"/>
      <c r="D552" s="61"/>
      <c r="E552" s="61"/>
      <c r="F552" s="61"/>
      <c r="G552" s="124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53"/>
      <c r="AL552" s="53"/>
    </row>
    <row r="553">
      <c r="A553" s="138"/>
      <c r="B553" s="61"/>
      <c r="C553" s="124"/>
      <c r="D553" s="61"/>
      <c r="E553" s="61"/>
      <c r="F553" s="61"/>
      <c r="G553" s="124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53"/>
      <c r="AL553" s="53"/>
    </row>
    <row r="554">
      <c r="A554" s="138"/>
      <c r="B554" s="61"/>
      <c r="C554" s="124"/>
      <c r="D554" s="61"/>
      <c r="E554" s="61"/>
      <c r="F554" s="61"/>
      <c r="G554" s="124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53"/>
      <c r="AL554" s="53"/>
    </row>
    <row r="555">
      <c r="A555" s="138"/>
      <c r="B555" s="61"/>
      <c r="C555" s="124"/>
      <c r="D555" s="61"/>
      <c r="E555" s="61"/>
      <c r="F555" s="61"/>
      <c r="G555" s="124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53"/>
      <c r="AL555" s="53"/>
    </row>
    <row r="556">
      <c r="A556" s="138"/>
      <c r="B556" s="61"/>
      <c r="C556" s="124"/>
      <c r="D556" s="61"/>
      <c r="E556" s="61"/>
      <c r="F556" s="61"/>
      <c r="G556" s="124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53"/>
      <c r="AL556" s="53"/>
    </row>
    <row r="557">
      <c r="A557" s="138"/>
      <c r="B557" s="61"/>
      <c r="C557" s="124"/>
      <c r="D557" s="61"/>
      <c r="E557" s="61"/>
      <c r="F557" s="61"/>
      <c r="G557" s="124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53"/>
      <c r="AL557" s="53"/>
    </row>
    <row r="558">
      <c r="A558" s="138"/>
      <c r="B558" s="61"/>
      <c r="C558" s="124"/>
      <c r="D558" s="61"/>
      <c r="E558" s="61"/>
      <c r="F558" s="61"/>
      <c r="G558" s="124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53"/>
      <c r="AL558" s="53"/>
    </row>
    <row r="559">
      <c r="A559" s="138"/>
      <c r="B559" s="61"/>
      <c r="C559" s="124"/>
      <c r="D559" s="61"/>
      <c r="E559" s="61"/>
      <c r="F559" s="61"/>
      <c r="G559" s="124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53"/>
      <c r="AL559" s="53"/>
    </row>
    <row r="560">
      <c r="A560" s="138"/>
      <c r="B560" s="61"/>
      <c r="C560" s="124"/>
      <c r="D560" s="61"/>
      <c r="E560" s="61"/>
      <c r="F560" s="61"/>
      <c r="G560" s="124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53"/>
      <c r="AL560" s="53"/>
    </row>
    <row r="561">
      <c r="A561" s="138"/>
      <c r="B561" s="61"/>
      <c r="C561" s="124"/>
      <c r="D561" s="61"/>
      <c r="E561" s="61"/>
      <c r="F561" s="61"/>
      <c r="G561" s="124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53"/>
      <c r="AL561" s="53"/>
    </row>
    <row r="562">
      <c r="A562" s="138"/>
      <c r="B562" s="61"/>
      <c r="C562" s="124"/>
      <c r="D562" s="61"/>
      <c r="E562" s="61"/>
      <c r="F562" s="61"/>
      <c r="G562" s="124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53"/>
      <c r="AL562" s="53"/>
    </row>
    <row r="563">
      <c r="A563" s="138"/>
      <c r="B563" s="61"/>
      <c r="C563" s="124"/>
      <c r="D563" s="61"/>
      <c r="E563" s="61"/>
      <c r="F563" s="61"/>
      <c r="G563" s="124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53"/>
      <c r="AL563" s="53"/>
    </row>
    <row r="564">
      <c r="A564" s="138"/>
      <c r="B564" s="61"/>
      <c r="C564" s="124"/>
      <c r="D564" s="61"/>
      <c r="E564" s="61"/>
      <c r="F564" s="61"/>
      <c r="G564" s="124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53"/>
      <c r="AL564" s="53"/>
    </row>
    <row r="565">
      <c r="A565" s="138"/>
      <c r="B565" s="61"/>
      <c r="C565" s="124"/>
      <c r="D565" s="61"/>
      <c r="E565" s="61"/>
      <c r="F565" s="61"/>
      <c r="G565" s="124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53"/>
      <c r="AL565" s="53"/>
    </row>
    <row r="566">
      <c r="A566" s="138"/>
      <c r="B566" s="61"/>
      <c r="C566" s="124"/>
      <c r="D566" s="61"/>
      <c r="E566" s="61"/>
      <c r="F566" s="61"/>
      <c r="G566" s="124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53"/>
      <c r="AL566" s="53"/>
    </row>
    <row r="567">
      <c r="A567" s="138"/>
      <c r="B567" s="61"/>
      <c r="C567" s="124"/>
      <c r="D567" s="61"/>
      <c r="E567" s="61"/>
      <c r="F567" s="61"/>
      <c r="G567" s="124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53"/>
      <c r="AL567" s="53"/>
    </row>
    <row r="568">
      <c r="A568" s="138"/>
      <c r="B568" s="61"/>
      <c r="C568" s="124"/>
      <c r="D568" s="61"/>
      <c r="E568" s="61"/>
      <c r="F568" s="61"/>
      <c r="G568" s="124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53"/>
      <c r="AL568" s="53"/>
    </row>
    <row r="569">
      <c r="A569" s="138"/>
      <c r="B569" s="61"/>
      <c r="C569" s="124"/>
      <c r="D569" s="61"/>
      <c r="E569" s="61"/>
      <c r="F569" s="61"/>
      <c r="G569" s="124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53"/>
      <c r="AL569" s="53"/>
    </row>
    <row r="570">
      <c r="A570" s="138"/>
      <c r="B570" s="61"/>
      <c r="C570" s="124"/>
      <c r="D570" s="61"/>
      <c r="E570" s="61"/>
      <c r="F570" s="61"/>
      <c r="G570" s="124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53"/>
      <c r="AL570" s="53"/>
    </row>
    <row r="571">
      <c r="A571" s="138"/>
      <c r="B571" s="61"/>
      <c r="C571" s="124"/>
      <c r="D571" s="61"/>
      <c r="E571" s="61"/>
      <c r="F571" s="61"/>
      <c r="G571" s="124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53"/>
      <c r="AL571" s="53"/>
    </row>
    <row r="572">
      <c r="A572" s="138"/>
      <c r="B572" s="61"/>
      <c r="C572" s="124"/>
      <c r="D572" s="61"/>
      <c r="E572" s="61"/>
      <c r="F572" s="61"/>
      <c r="G572" s="124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53"/>
      <c r="AL572" s="53"/>
    </row>
    <row r="573">
      <c r="A573" s="138"/>
      <c r="B573" s="61"/>
      <c r="C573" s="124"/>
      <c r="D573" s="61"/>
      <c r="E573" s="61"/>
      <c r="F573" s="61"/>
      <c r="G573" s="124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53"/>
      <c r="AL573" s="53"/>
    </row>
    <row r="574">
      <c r="A574" s="138"/>
      <c r="B574" s="61"/>
      <c r="C574" s="124"/>
      <c r="D574" s="61"/>
      <c r="E574" s="61"/>
      <c r="F574" s="61"/>
      <c r="G574" s="124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53"/>
      <c r="AL574" s="53"/>
    </row>
    <row r="575">
      <c r="A575" s="138"/>
      <c r="B575" s="61"/>
      <c r="C575" s="124"/>
      <c r="D575" s="61"/>
      <c r="E575" s="61"/>
      <c r="F575" s="61"/>
      <c r="G575" s="124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53"/>
      <c r="AL575" s="53"/>
    </row>
    <row r="576">
      <c r="A576" s="138"/>
      <c r="B576" s="61"/>
      <c r="C576" s="124"/>
      <c r="D576" s="61"/>
      <c r="E576" s="61"/>
      <c r="F576" s="61"/>
      <c r="G576" s="124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53"/>
      <c r="AL576" s="53"/>
    </row>
    <row r="577">
      <c r="A577" s="138"/>
      <c r="B577" s="61"/>
      <c r="C577" s="124"/>
      <c r="D577" s="61"/>
      <c r="E577" s="61"/>
      <c r="F577" s="61"/>
      <c r="G577" s="124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53"/>
      <c r="AL577" s="53"/>
    </row>
    <row r="578">
      <c r="A578" s="138"/>
      <c r="B578" s="61"/>
      <c r="C578" s="124"/>
      <c r="D578" s="61"/>
      <c r="E578" s="61"/>
      <c r="F578" s="61"/>
      <c r="G578" s="124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53"/>
      <c r="AL578" s="53"/>
    </row>
    <row r="579">
      <c r="A579" s="138"/>
      <c r="B579" s="61"/>
      <c r="C579" s="124"/>
      <c r="D579" s="61"/>
      <c r="E579" s="61"/>
      <c r="F579" s="61"/>
      <c r="G579" s="124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53"/>
      <c r="AL579" s="53"/>
    </row>
    <row r="580">
      <c r="A580" s="138"/>
      <c r="B580" s="61"/>
      <c r="C580" s="124"/>
      <c r="D580" s="61"/>
      <c r="E580" s="61"/>
      <c r="F580" s="61"/>
      <c r="G580" s="124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53"/>
      <c r="AL580" s="53"/>
    </row>
    <row r="581">
      <c r="A581" s="138"/>
      <c r="B581" s="61"/>
      <c r="C581" s="124"/>
      <c r="D581" s="61"/>
      <c r="E581" s="61"/>
      <c r="F581" s="61"/>
      <c r="G581" s="124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53"/>
      <c r="AL581" s="53"/>
    </row>
    <row r="582">
      <c r="A582" s="138"/>
      <c r="B582" s="61"/>
      <c r="C582" s="124"/>
      <c r="D582" s="61"/>
      <c r="E582" s="61"/>
      <c r="F582" s="61"/>
      <c r="G582" s="124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53"/>
      <c r="AL582" s="53"/>
    </row>
    <row r="583">
      <c r="A583" s="138"/>
      <c r="B583" s="61"/>
      <c r="C583" s="124"/>
      <c r="D583" s="61"/>
      <c r="E583" s="61"/>
      <c r="F583" s="61"/>
      <c r="G583" s="124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53"/>
      <c r="AL583" s="53"/>
    </row>
    <row r="584">
      <c r="A584" s="138"/>
      <c r="B584" s="61"/>
      <c r="C584" s="124"/>
      <c r="D584" s="61"/>
      <c r="E584" s="61"/>
      <c r="F584" s="61"/>
      <c r="G584" s="124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53"/>
      <c r="AL584" s="53"/>
    </row>
    <row r="585">
      <c r="A585" s="138"/>
      <c r="B585" s="61"/>
      <c r="C585" s="124"/>
      <c r="D585" s="61"/>
      <c r="E585" s="61"/>
      <c r="F585" s="61"/>
      <c r="G585" s="124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53"/>
      <c r="AL585" s="53"/>
    </row>
    <row r="586">
      <c r="A586" s="138"/>
      <c r="B586" s="61"/>
      <c r="C586" s="124"/>
      <c r="D586" s="61"/>
      <c r="E586" s="61"/>
      <c r="F586" s="61"/>
      <c r="G586" s="124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53"/>
      <c r="AL586" s="53"/>
    </row>
    <row r="587">
      <c r="A587" s="138"/>
      <c r="B587" s="61"/>
      <c r="C587" s="124"/>
      <c r="D587" s="61"/>
      <c r="E587" s="61"/>
      <c r="F587" s="61"/>
      <c r="G587" s="124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53"/>
      <c r="AL587" s="53"/>
    </row>
    <row r="588">
      <c r="A588" s="138"/>
      <c r="B588" s="61"/>
      <c r="C588" s="124"/>
      <c r="D588" s="61"/>
      <c r="E588" s="61"/>
      <c r="F588" s="61"/>
      <c r="G588" s="124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53"/>
      <c r="AL588" s="53"/>
    </row>
    <row r="589">
      <c r="A589" s="138"/>
      <c r="B589" s="61"/>
      <c r="C589" s="124"/>
      <c r="D589" s="61"/>
      <c r="E589" s="61"/>
      <c r="F589" s="61"/>
      <c r="G589" s="124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53"/>
      <c r="AL589" s="53"/>
    </row>
    <row r="590">
      <c r="A590" s="138"/>
      <c r="B590" s="61"/>
      <c r="C590" s="124"/>
      <c r="D590" s="61"/>
      <c r="E590" s="61"/>
      <c r="F590" s="61"/>
      <c r="G590" s="124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53"/>
      <c r="AL590" s="53"/>
    </row>
    <row r="591">
      <c r="A591" s="138"/>
      <c r="B591" s="61"/>
      <c r="C591" s="124"/>
      <c r="D591" s="61"/>
      <c r="E591" s="61"/>
      <c r="F591" s="61"/>
      <c r="G591" s="124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53"/>
      <c r="AL591" s="53"/>
    </row>
    <row r="592">
      <c r="A592" s="138"/>
      <c r="B592" s="61"/>
      <c r="C592" s="124"/>
      <c r="D592" s="61"/>
      <c r="E592" s="61"/>
      <c r="F592" s="61"/>
      <c r="G592" s="124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53"/>
      <c r="AL592" s="53"/>
    </row>
    <row r="593">
      <c r="A593" s="138"/>
      <c r="B593" s="61"/>
      <c r="C593" s="124"/>
      <c r="D593" s="61"/>
      <c r="E593" s="61"/>
      <c r="F593" s="61"/>
      <c r="G593" s="124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53"/>
      <c r="AL593" s="53"/>
    </row>
    <row r="594">
      <c r="A594" s="138"/>
      <c r="B594" s="61"/>
      <c r="C594" s="124"/>
      <c r="D594" s="61"/>
      <c r="E594" s="61"/>
      <c r="F594" s="61"/>
      <c r="G594" s="124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53"/>
      <c r="AL594" s="53"/>
    </row>
    <row r="595">
      <c r="A595" s="138"/>
      <c r="B595" s="61"/>
      <c r="C595" s="124"/>
      <c r="D595" s="61"/>
      <c r="E595" s="61"/>
      <c r="F595" s="61"/>
      <c r="G595" s="124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53"/>
      <c r="AL595" s="53"/>
    </row>
    <row r="596">
      <c r="A596" s="138"/>
      <c r="B596" s="61"/>
      <c r="C596" s="124"/>
      <c r="D596" s="61"/>
      <c r="E596" s="61"/>
      <c r="F596" s="61"/>
      <c r="G596" s="124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53"/>
      <c r="AL596" s="53"/>
    </row>
    <row r="597">
      <c r="A597" s="138"/>
      <c r="B597" s="61"/>
      <c r="C597" s="124"/>
      <c r="D597" s="61"/>
      <c r="E597" s="61"/>
      <c r="F597" s="61"/>
      <c r="G597" s="124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53"/>
      <c r="AL597" s="53"/>
    </row>
    <row r="598">
      <c r="A598" s="138"/>
      <c r="B598" s="61"/>
      <c r="C598" s="124"/>
      <c r="D598" s="61"/>
      <c r="E598" s="61"/>
      <c r="F598" s="61"/>
      <c r="G598" s="124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53"/>
      <c r="AL598" s="53"/>
    </row>
    <row r="599">
      <c r="A599" s="138"/>
      <c r="B599" s="61"/>
      <c r="C599" s="124"/>
      <c r="D599" s="61"/>
      <c r="E599" s="61"/>
      <c r="F599" s="61"/>
      <c r="G599" s="124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53"/>
      <c r="AL599" s="53"/>
    </row>
    <row r="600">
      <c r="A600" s="138"/>
      <c r="B600" s="61"/>
      <c r="C600" s="124"/>
      <c r="D600" s="61"/>
      <c r="E600" s="61"/>
      <c r="F600" s="61"/>
      <c r="G600" s="124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53"/>
      <c r="AL600" s="53"/>
    </row>
    <row r="601">
      <c r="A601" s="138"/>
      <c r="B601" s="61"/>
      <c r="C601" s="124"/>
      <c r="D601" s="61"/>
      <c r="E601" s="61"/>
      <c r="F601" s="61"/>
      <c r="G601" s="124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53"/>
      <c r="AL601" s="53"/>
    </row>
    <row r="602">
      <c r="A602" s="138"/>
      <c r="B602" s="61"/>
      <c r="C602" s="124"/>
      <c r="D602" s="61"/>
      <c r="E602" s="61"/>
      <c r="F602" s="61"/>
      <c r="G602" s="124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53"/>
      <c r="AL602" s="53"/>
    </row>
    <row r="603">
      <c r="A603" s="138"/>
      <c r="B603" s="61"/>
      <c r="C603" s="124"/>
      <c r="D603" s="61"/>
      <c r="E603" s="61"/>
      <c r="F603" s="61"/>
      <c r="G603" s="124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53"/>
      <c r="AL603" s="53"/>
    </row>
    <row r="604">
      <c r="A604" s="138"/>
      <c r="B604" s="61"/>
      <c r="C604" s="124"/>
      <c r="D604" s="61"/>
      <c r="E604" s="61"/>
      <c r="F604" s="61"/>
      <c r="G604" s="124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53"/>
      <c r="AL604" s="53"/>
    </row>
    <row r="605">
      <c r="A605" s="138"/>
      <c r="B605" s="61"/>
      <c r="C605" s="124"/>
      <c r="D605" s="61"/>
      <c r="E605" s="61"/>
      <c r="F605" s="61"/>
      <c r="G605" s="124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53"/>
      <c r="AL605" s="53"/>
    </row>
    <row r="606">
      <c r="A606" s="138"/>
      <c r="B606" s="61"/>
      <c r="C606" s="124"/>
      <c r="D606" s="61"/>
      <c r="E606" s="61"/>
      <c r="F606" s="61"/>
      <c r="G606" s="124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53"/>
      <c r="AL606" s="53"/>
    </row>
    <row r="607">
      <c r="A607" s="138"/>
      <c r="B607" s="61"/>
      <c r="C607" s="124"/>
      <c r="D607" s="61"/>
      <c r="E607" s="61"/>
      <c r="F607" s="61"/>
      <c r="G607" s="124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53"/>
      <c r="AL607" s="53"/>
    </row>
    <row r="608">
      <c r="A608" s="138"/>
      <c r="B608" s="61"/>
      <c r="C608" s="124"/>
      <c r="D608" s="61"/>
      <c r="E608" s="61"/>
      <c r="F608" s="61"/>
      <c r="G608" s="124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53"/>
      <c r="AL608" s="53"/>
    </row>
    <row r="609">
      <c r="A609" s="138"/>
      <c r="B609" s="61"/>
      <c r="C609" s="124"/>
      <c r="D609" s="61"/>
      <c r="E609" s="61"/>
      <c r="F609" s="61"/>
      <c r="G609" s="124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53"/>
      <c r="AL609" s="53"/>
    </row>
    <row r="610">
      <c r="A610" s="138"/>
      <c r="B610" s="61"/>
      <c r="C610" s="124"/>
      <c r="D610" s="61"/>
      <c r="E610" s="61"/>
      <c r="F610" s="61"/>
      <c r="G610" s="124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53"/>
      <c r="AL610" s="53"/>
    </row>
    <row r="611">
      <c r="A611" s="138"/>
      <c r="B611" s="61"/>
      <c r="C611" s="124"/>
      <c r="D611" s="61"/>
      <c r="E611" s="61"/>
      <c r="F611" s="61"/>
      <c r="G611" s="124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53"/>
      <c r="AL611" s="53"/>
    </row>
    <row r="612">
      <c r="A612" s="138"/>
      <c r="B612" s="61"/>
      <c r="C612" s="124"/>
      <c r="D612" s="61"/>
      <c r="E612" s="61"/>
      <c r="F612" s="61"/>
      <c r="G612" s="124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53"/>
      <c r="AL612" s="53"/>
    </row>
    <row r="613">
      <c r="A613" s="138"/>
      <c r="B613" s="61"/>
      <c r="C613" s="124"/>
      <c r="D613" s="61"/>
      <c r="E613" s="61"/>
      <c r="F613" s="61"/>
      <c r="G613" s="124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53"/>
      <c r="AL613" s="53"/>
    </row>
    <row r="614">
      <c r="A614" s="138"/>
      <c r="B614" s="61"/>
      <c r="C614" s="124"/>
      <c r="D614" s="61"/>
      <c r="E614" s="61"/>
      <c r="F614" s="61"/>
      <c r="G614" s="124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53"/>
      <c r="AL614" s="53"/>
    </row>
    <row r="615">
      <c r="A615" s="138"/>
      <c r="B615" s="61"/>
      <c r="C615" s="124"/>
      <c r="D615" s="61"/>
      <c r="E615" s="61"/>
      <c r="F615" s="61"/>
      <c r="G615" s="124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53"/>
      <c r="AL615" s="53"/>
    </row>
    <row r="616">
      <c r="A616" s="138"/>
      <c r="B616" s="61"/>
      <c r="C616" s="124"/>
      <c r="D616" s="61"/>
      <c r="E616" s="61"/>
      <c r="F616" s="61"/>
      <c r="G616" s="124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53"/>
      <c r="AL616" s="53"/>
    </row>
    <row r="617">
      <c r="A617" s="138"/>
      <c r="B617" s="61"/>
      <c r="C617" s="124"/>
      <c r="D617" s="61"/>
      <c r="E617" s="61"/>
      <c r="F617" s="61"/>
      <c r="G617" s="124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53"/>
      <c r="AL617" s="53"/>
    </row>
    <row r="618">
      <c r="A618" s="138"/>
      <c r="B618" s="61"/>
      <c r="C618" s="124"/>
      <c r="D618" s="61"/>
      <c r="E618" s="61"/>
      <c r="F618" s="61"/>
      <c r="G618" s="124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53"/>
      <c r="AL618" s="53"/>
    </row>
    <row r="619">
      <c r="A619" s="138"/>
      <c r="B619" s="61"/>
      <c r="C619" s="124"/>
      <c r="D619" s="61"/>
      <c r="E619" s="61"/>
      <c r="F619" s="61"/>
      <c r="G619" s="124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53"/>
      <c r="AL619" s="53"/>
    </row>
    <row r="620">
      <c r="A620" s="138"/>
      <c r="B620" s="61"/>
      <c r="C620" s="124"/>
      <c r="D620" s="61"/>
      <c r="E620" s="61"/>
      <c r="F620" s="61"/>
      <c r="G620" s="124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53"/>
      <c r="AL620" s="53"/>
    </row>
    <row r="621">
      <c r="A621" s="138"/>
      <c r="B621" s="61"/>
      <c r="C621" s="124"/>
      <c r="D621" s="61"/>
      <c r="E621" s="61"/>
      <c r="F621" s="61"/>
      <c r="G621" s="124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53"/>
      <c r="AL621" s="53"/>
    </row>
    <row r="622">
      <c r="A622" s="138"/>
      <c r="B622" s="61"/>
      <c r="C622" s="124"/>
      <c r="D622" s="61"/>
      <c r="E622" s="61"/>
      <c r="F622" s="61"/>
      <c r="G622" s="124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53"/>
      <c r="AL622" s="53"/>
    </row>
    <row r="623">
      <c r="A623" s="138"/>
      <c r="B623" s="61"/>
      <c r="C623" s="124"/>
      <c r="D623" s="61"/>
      <c r="E623" s="61"/>
      <c r="F623" s="61"/>
      <c r="G623" s="124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53"/>
      <c r="AL623" s="53"/>
    </row>
    <row r="624">
      <c r="A624" s="138"/>
      <c r="B624" s="61"/>
      <c r="C624" s="124"/>
      <c r="D624" s="61"/>
      <c r="E624" s="61"/>
      <c r="F624" s="61"/>
      <c r="G624" s="124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53"/>
      <c r="AL624" s="53"/>
    </row>
    <row r="625">
      <c r="A625" s="138"/>
      <c r="B625" s="61"/>
      <c r="C625" s="124"/>
      <c r="D625" s="61"/>
      <c r="E625" s="61"/>
      <c r="F625" s="61"/>
      <c r="G625" s="124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53"/>
      <c r="AL625" s="53"/>
    </row>
    <row r="626">
      <c r="A626" s="138"/>
      <c r="B626" s="61"/>
      <c r="C626" s="124"/>
      <c r="D626" s="61"/>
      <c r="E626" s="61"/>
      <c r="F626" s="61"/>
      <c r="G626" s="124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53"/>
      <c r="AL626" s="53"/>
    </row>
    <row r="627">
      <c r="A627" s="138"/>
      <c r="B627" s="61"/>
      <c r="C627" s="124"/>
      <c r="D627" s="61"/>
      <c r="E627" s="61"/>
      <c r="F627" s="61"/>
      <c r="G627" s="124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53"/>
      <c r="AL627" s="53"/>
    </row>
    <row r="628">
      <c r="A628" s="138"/>
      <c r="B628" s="61"/>
      <c r="C628" s="124"/>
      <c r="D628" s="61"/>
      <c r="E628" s="61"/>
      <c r="F628" s="61"/>
      <c r="G628" s="124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53"/>
      <c r="AL628" s="53"/>
    </row>
    <row r="629">
      <c r="A629" s="138"/>
      <c r="B629" s="61"/>
      <c r="C629" s="124"/>
      <c r="D629" s="61"/>
      <c r="E629" s="61"/>
      <c r="F629" s="61"/>
      <c r="G629" s="124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53"/>
      <c r="AL629" s="53"/>
    </row>
    <row r="630">
      <c r="A630" s="138"/>
      <c r="B630" s="61"/>
      <c r="C630" s="124"/>
      <c r="D630" s="61"/>
      <c r="E630" s="61"/>
      <c r="F630" s="61"/>
      <c r="G630" s="124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53"/>
      <c r="AL630" s="53"/>
    </row>
    <row r="631">
      <c r="A631" s="138"/>
      <c r="B631" s="61"/>
      <c r="C631" s="124"/>
      <c r="D631" s="61"/>
      <c r="E631" s="61"/>
      <c r="F631" s="61"/>
      <c r="G631" s="124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53"/>
      <c r="AL631" s="53"/>
    </row>
    <row r="632">
      <c r="A632" s="138"/>
      <c r="B632" s="61"/>
      <c r="C632" s="124"/>
      <c r="D632" s="61"/>
      <c r="E632" s="61"/>
      <c r="F632" s="61"/>
      <c r="G632" s="124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53"/>
      <c r="AL632" s="53"/>
    </row>
    <row r="633">
      <c r="A633" s="138"/>
      <c r="B633" s="61"/>
      <c r="C633" s="124"/>
      <c r="D633" s="61"/>
      <c r="E633" s="61"/>
      <c r="F633" s="61"/>
      <c r="G633" s="124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53"/>
      <c r="AL633" s="53"/>
    </row>
    <row r="634">
      <c r="A634" s="138"/>
      <c r="B634" s="61"/>
      <c r="C634" s="124"/>
      <c r="D634" s="61"/>
      <c r="E634" s="61"/>
      <c r="F634" s="61"/>
      <c r="G634" s="124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53"/>
      <c r="AL634" s="53"/>
    </row>
    <row r="635">
      <c r="A635" s="138"/>
      <c r="B635" s="61"/>
      <c r="C635" s="124"/>
      <c r="D635" s="61"/>
      <c r="E635" s="61"/>
      <c r="F635" s="61"/>
      <c r="G635" s="124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53"/>
      <c r="AL635" s="53"/>
    </row>
    <row r="636">
      <c r="A636" s="138"/>
      <c r="B636" s="61"/>
      <c r="C636" s="124"/>
      <c r="D636" s="61"/>
      <c r="E636" s="61"/>
      <c r="F636" s="61"/>
      <c r="G636" s="124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53"/>
      <c r="AL636" s="53"/>
    </row>
    <row r="637">
      <c r="A637" s="138"/>
      <c r="B637" s="61"/>
      <c r="C637" s="124"/>
      <c r="D637" s="61"/>
      <c r="E637" s="61"/>
      <c r="F637" s="61"/>
      <c r="G637" s="124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53"/>
      <c r="AL637" s="53"/>
    </row>
    <row r="638">
      <c r="A638" s="138"/>
      <c r="B638" s="61"/>
      <c r="C638" s="124"/>
      <c r="D638" s="61"/>
      <c r="E638" s="61"/>
      <c r="F638" s="61"/>
      <c r="G638" s="124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53"/>
      <c r="AL638" s="53"/>
    </row>
    <row r="639">
      <c r="A639" s="138"/>
      <c r="B639" s="61"/>
      <c r="C639" s="124"/>
      <c r="D639" s="61"/>
      <c r="E639" s="61"/>
      <c r="F639" s="61"/>
      <c r="G639" s="124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53"/>
      <c r="AL639" s="53"/>
    </row>
    <row r="640">
      <c r="A640" s="138"/>
      <c r="B640" s="61"/>
      <c r="C640" s="124"/>
      <c r="D640" s="61"/>
      <c r="E640" s="61"/>
      <c r="F640" s="61"/>
      <c r="G640" s="124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53"/>
      <c r="AL640" s="53"/>
    </row>
    <row r="641">
      <c r="A641" s="138"/>
      <c r="B641" s="61"/>
      <c r="C641" s="124"/>
      <c r="D641" s="61"/>
      <c r="E641" s="61"/>
      <c r="F641" s="61"/>
      <c r="G641" s="124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53"/>
      <c r="AL641" s="53"/>
    </row>
    <row r="642">
      <c r="A642" s="138"/>
      <c r="B642" s="61"/>
      <c r="C642" s="124"/>
      <c r="D642" s="61"/>
      <c r="E642" s="61"/>
      <c r="F642" s="61"/>
      <c r="G642" s="124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53"/>
      <c r="AL642" s="53"/>
    </row>
    <row r="643">
      <c r="A643" s="138"/>
      <c r="B643" s="61"/>
      <c r="C643" s="124"/>
      <c r="D643" s="61"/>
      <c r="E643" s="61"/>
      <c r="F643" s="61"/>
      <c r="G643" s="124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53"/>
      <c r="AL643" s="53"/>
    </row>
    <row r="644">
      <c r="A644" s="138"/>
      <c r="B644" s="61"/>
      <c r="C644" s="124"/>
      <c r="D644" s="61"/>
      <c r="E644" s="61"/>
      <c r="F644" s="61"/>
      <c r="G644" s="124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53"/>
      <c r="AL644" s="53"/>
    </row>
    <row r="645">
      <c r="A645" s="138"/>
      <c r="B645" s="61"/>
      <c r="C645" s="124"/>
      <c r="D645" s="61"/>
      <c r="E645" s="61"/>
      <c r="F645" s="61"/>
      <c r="G645" s="124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53"/>
      <c r="AL645" s="53"/>
    </row>
    <row r="646">
      <c r="A646" s="138"/>
      <c r="B646" s="61"/>
      <c r="C646" s="124"/>
      <c r="D646" s="61"/>
      <c r="E646" s="61"/>
      <c r="F646" s="61"/>
      <c r="G646" s="124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53"/>
      <c r="AL646" s="53"/>
    </row>
    <row r="647">
      <c r="A647" s="138"/>
      <c r="B647" s="61"/>
      <c r="C647" s="124"/>
      <c r="D647" s="61"/>
      <c r="E647" s="61"/>
      <c r="F647" s="61"/>
      <c r="G647" s="124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53"/>
      <c r="AL647" s="53"/>
    </row>
    <row r="648">
      <c r="A648" s="138"/>
      <c r="B648" s="61"/>
      <c r="C648" s="124"/>
      <c r="D648" s="61"/>
      <c r="E648" s="61"/>
      <c r="F648" s="61"/>
      <c r="G648" s="124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53"/>
      <c r="AL648" s="53"/>
    </row>
    <row r="649">
      <c r="A649" s="138"/>
      <c r="B649" s="61"/>
      <c r="C649" s="124"/>
      <c r="D649" s="61"/>
      <c r="E649" s="61"/>
      <c r="F649" s="61"/>
      <c r="G649" s="124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53"/>
      <c r="AL649" s="53"/>
    </row>
    <row r="650">
      <c r="A650" s="138"/>
      <c r="B650" s="61"/>
      <c r="C650" s="124"/>
      <c r="D650" s="61"/>
      <c r="E650" s="61"/>
      <c r="F650" s="61"/>
      <c r="G650" s="124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53"/>
      <c r="AL650" s="53"/>
    </row>
    <row r="651">
      <c r="A651" s="138"/>
      <c r="B651" s="61"/>
      <c r="C651" s="124"/>
      <c r="D651" s="61"/>
      <c r="E651" s="61"/>
      <c r="F651" s="61"/>
      <c r="G651" s="124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53"/>
      <c r="AL651" s="53"/>
    </row>
    <row r="652">
      <c r="A652" s="138"/>
      <c r="B652" s="61"/>
      <c r="C652" s="124"/>
      <c r="D652" s="61"/>
      <c r="E652" s="61"/>
      <c r="F652" s="61"/>
      <c r="G652" s="124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53"/>
      <c r="AL652" s="53"/>
    </row>
    <row r="653">
      <c r="A653" s="138"/>
      <c r="B653" s="61"/>
      <c r="C653" s="124"/>
      <c r="D653" s="61"/>
      <c r="E653" s="61"/>
      <c r="F653" s="61"/>
      <c r="G653" s="124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53"/>
      <c r="AL653" s="53"/>
    </row>
    <row r="654">
      <c r="A654" s="138"/>
      <c r="B654" s="61"/>
      <c r="C654" s="124"/>
      <c r="D654" s="61"/>
      <c r="E654" s="61"/>
      <c r="F654" s="61"/>
      <c r="G654" s="124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53"/>
      <c r="AL654" s="53"/>
    </row>
    <row r="655">
      <c r="A655" s="138"/>
      <c r="B655" s="61"/>
      <c r="C655" s="124"/>
      <c r="D655" s="61"/>
      <c r="E655" s="61"/>
      <c r="F655" s="61"/>
      <c r="G655" s="124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53"/>
      <c r="AL655" s="53"/>
    </row>
    <row r="656">
      <c r="A656" s="138"/>
      <c r="B656" s="61"/>
      <c r="C656" s="124"/>
      <c r="D656" s="61"/>
      <c r="E656" s="61"/>
      <c r="F656" s="61"/>
      <c r="G656" s="124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53"/>
      <c r="AL656" s="53"/>
    </row>
    <row r="657">
      <c r="A657" s="138"/>
      <c r="B657" s="61"/>
      <c r="C657" s="124"/>
      <c r="D657" s="61"/>
      <c r="E657" s="61"/>
      <c r="F657" s="61"/>
      <c r="G657" s="124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53"/>
      <c r="AL657" s="53"/>
    </row>
    <row r="658">
      <c r="A658" s="138"/>
      <c r="B658" s="61"/>
      <c r="C658" s="124"/>
      <c r="D658" s="61"/>
      <c r="E658" s="61"/>
      <c r="F658" s="61"/>
      <c r="G658" s="124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53"/>
      <c r="AL658" s="53"/>
    </row>
    <row r="659">
      <c r="A659" s="138"/>
      <c r="B659" s="61"/>
      <c r="C659" s="124"/>
      <c r="D659" s="61"/>
      <c r="E659" s="61"/>
      <c r="F659" s="61"/>
      <c r="G659" s="124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53"/>
      <c r="AL659" s="53"/>
    </row>
    <row r="660">
      <c r="A660" s="138"/>
      <c r="B660" s="61"/>
      <c r="C660" s="124"/>
      <c r="D660" s="61"/>
      <c r="E660" s="61"/>
      <c r="F660" s="61"/>
      <c r="G660" s="124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53"/>
      <c r="AL660" s="53"/>
    </row>
    <row r="661">
      <c r="A661" s="138"/>
      <c r="B661" s="61"/>
      <c r="C661" s="124"/>
      <c r="D661" s="61"/>
      <c r="E661" s="61"/>
      <c r="F661" s="61"/>
      <c r="G661" s="124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53"/>
      <c r="AL661" s="53"/>
    </row>
    <row r="662">
      <c r="A662" s="138"/>
      <c r="B662" s="61"/>
      <c r="C662" s="124"/>
      <c r="D662" s="61"/>
      <c r="E662" s="61"/>
      <c r="F662" s="61"/>
      <c r="G662" s="124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53"/>
      <c r="AL662" s="53"/>
    </row>
    <row r="663">
      <c r="A663" s="138"/>
      <c r="B663" s="61"/>
      <c r="C663" s="124"/>
      <c r="D663" s="61"/>
      <c r="E663" s="61"/>
      <c r="F663" s="61"/>
      <c r="G663" s="124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53"/>
      <c r="AL663" s="53"/>
    </row>
    <row r="664">
      <c r="A664" s="138"/>
      <c r="B664" s="61"/>
      <c r="C664" s="124"/>
      <c r="D664" s="61"/>
      <c r="E664" s="61"/>
      <c r="F664" s="61"/>
      <c r="G664" s="124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53"/>
      <c r="AL664" s="53"/>
    </row>
    <row r="665">
      <c r="A665" s="138"/>
      <c r="B665" s="61"/>
      <c r="C665" s="124"/>
      <c r="D665" s="61"/>
      <c r="E665" s="61"/>
      <c r="F665" s="61"/>
      <c r="G665" s="124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53"/>
      <c r="AL665" s="53"/>
    </row>
    <row r="666">
      <c r="A666" s="138"/>
      <c r="B666" s="61"/>
      <c r="C666" s="124"/>
      <c r="D666" s="61"/>
      <c r="E666" s="61"/>
      <c r="F666" s="61"/>
      <c r="G666" s="124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53"/>
      <c r="AL666" s="53"/>
    </row>
    <row r="667">
      <c r="A667" s="138"/>
      <c r="B667" s="61"/>
      <c r="C667" s="124"/>
      <c r="D667" s="61"/>
      <c r="E667" s="61"/>
      <c r="F667" s="61"/>
      <c r="G667" s="124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53"/>
      <c r="AL667" s="53"/>
    </row>
    <row r="668">
      <c r="A668" s="138"/>
      <c r="B668" s="61"/>
      <c r="C668" s="124"/>
      <c r="D668" s="61"/>
      <c r="E668" s="61"/>
      <c r="F668" s="61"/>
      <c r="G668" s="124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53"/>
      <c r="AL668" s="53"/>
    </row>
    <row r="669">
      <c r="A669" s="138"/>
      <c r="B669" s="61"/>
      <c r="C669" s="124"/>
      <c r="D669" s="61"/>
      <c r="E669" s="61"/>
      <c r="F669" s="61"/>
      <c r="G669" s="124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53"/>
      <c r="AL669" s="53"/>
    </row>
    <row r="670">
      <c r="A670" s="138"/>
      <c r="B670" s="61"/>
      <c r="C670" s="124"/>
      <c r="D670" s="61"/>
      <c r="E670" s="61"/>
      <c r="F670" s="61"/>
      <c r="G670" s="124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53"/>
      <c r="AL670" s="53"/>
    </row>
    <row r="671">
      <c r="A671" s="138"/>
      <c r="B671" s="61"/>
      <c r="C671" s="124"/>
      <c r="D671" s="61"/>
      <c r="E671" s="61"/>
      <c r="F671" s="61"/>
      <c r="G671" s="124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53"/>
      <c r="AL671" s="53"/>
    </row>
    <row r="672">
      <c r="A672" s="138"/>
      <c r="B672" s="61"/>
      <c r="C672" s="124"/>
      <c r="D672" s="61"/>
      <c r="E672" s="61"/>
      <c r="F672" s="61"/>
      <c r="G672" s="124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53"/>
      <c r="AL672" s="53"/>
    </row>
    <row r="673">
      <c r="A673" s="138"/>
      <c r="B673" s="61"/>
      <c r="C673" s="124"/>
      <c r="D673" s="61"/>
      <c r="E673" s="61"/>
      <c r="F673" s="61"/>
      <c r="G673" s="124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53"/>
      <c r="AL673" s="53"/>
    </row>
    <row r="674">
      <c r="A674" s="138"/>
      <c r="B674" s="61"/>
      <c r="C674" s="124"/>
      <c r="D674" s="61"/>
      <c r="E674" s="61"/>
      <c r="F674" s="61"/>
      <c r="G674" s="124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53"/>
      <c r="AL674" s="53"/>
    </row>
    <row r="675">
      <c r="A675" s="138"/>
      <c r="B675" s="61"/>
      <c r="C675" s="124"/>
      <c r="D675" s="61"/>
      <c r="E675" s="61"/>
      <c r="F675" s="61"/>
      <c r="G675" s="124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53"/>
      <c r="AL675" s="53"/>
    </row>
    <row r="676">
      <c r="A676" s="138"/>
      <c r="B676" s="61"/>
      <c r="C676" s="124"/>
      <c r="D676" s="61"/>
      <c r="E676" s="61"/>
      <c r="F676" s="61"/>
      <c r="G676" s="124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53"/>
      <c r="AL676" s="53"/>
    </row>
    <row r="677">
      <c r="A677" s="138"/>
      <c r="B677" s="61"/>
      <c r="C677" s="124"/>
      <c r="D677" s="61"/>
      <c r="E677" s="61"/>
      <c r="F677" s="61"/>
      <c r="G677" s="124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53"/>
      <c r="AL677" s="53"/>
    </row>
    <row r="678">
      <c r="A678" s="138"/>
      <c r="B678" s="61"/>
      <c r="C678" s="124"/>
      <c r="D678" s="61"/>
      <c r="E678" s="61"/>
      <c r="F678" s="61"/>
      <c r="G678" s="124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53"/>
      <c r="AL678" s="53"/>
    </row>
    <row r="679">
      <c r="A679" s="138"/>
      <c r="B679" s="61"/>
      <c r="C679" s="124"/>
      <c r="D679" s="61"/>
      <c r="E679" s="61"/>
      <c r="F679" s="61"/>
      <c r="G679" s="124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53"/>
      <c r="AL679" s="53"/>
    </row>
    <row r="680">
      <c r="A680" s="138"/>
      <c r="B680" s="61"/>
      <c r="C680" s="124"/>
      <c r="D680" s="61"/>
      <c r="E680" s="61"/>
      <c r="F680" s="61"/>
      <c r="G680" s="124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53"/>
      <c r="AL680" s="53"/>
    </row>
    <row r="681">
      <c r="A681" s="138"/>
      <c r="B681" s="61"/>
      <c r="C681" s="124"/>
      <c r="D681" s="61"/>
      <c r="E681" s="61"/>
      <c r="F681" s="61"/>
      <c r="G681" s="124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53"/>
      <c r="AL681" s="53"/>
    </row>
    <row r="682">
      <c r="A682" s="138"/>
      <c r="B682" s="61"/>
      <c r="C682" s="124"/>
      <c r="D682" s="61"/>
      <c r="E682" s="61"/>
      <c r="F682" s="61"/>
      <c r="G682" s="124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53"/>
      <c r="AL682" s="53"/>
    </row>
    <row r="683">
      <c r="A683" s="138"/>
      <c r="B683" s="61"/>
      <c r="C683" s="124"/>
      <c r="D683" s="61"/>
      <c r="E683" s="61"/>
      <c r="F683" s="61"/>
      <c r="G683" s="124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53"/>
      <c r="AL683" s="53"/>
    </row>
    <row r="684">
      <c r="A684" s="138"/>
      <c r="B684" s="61"/>
      <c r="C684" s="124"/>
      <c r="D684" s="61"/>
      <c r="E684" s="61"/>
      <c r="F684" s="61"/>
      <c r="G684" s="124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53"/>
      <c r="AL684" s="53"/>
    </row>
    <row r="685">
      <c r="A685" s="138"/>
      <c r="B685" s="61"/>
      <c r="C685" s="124"/>
      <c r="D685" s="61"/>
      <c r="E685" s="61"/>
      <c r="F685" s="61"/>
      <c r="G685" s="124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53"/>
      <c r="AL685" s="53"/>
    </row>
    <row r="686">
      <c r="A686" s="138"/>
      <c r="B686" s="61"/>
      <c r="C686" s="124"/>
      <c r="D686" s="61"/>
      <c r="E686" s="61"/>
      <c r="F686" s="61"/>
      <c r="G686" s="124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53"/>
      <c r="AL686" s="53"/>
    </row>
    <row r="687">
      <c r="A687" s="138"/>
      <c r="B687" s="61"/>
      <c r="C687" s="124"/>
      <c r="D687" s="61"/>
      <c r="E687" s="61"/>
      <c r="F687" s="61"/>
      <c r="G687" s="124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53"/>
      <c r="AL687" s="53"/>
    </row>
    <row r="688">
      <c r="A688" s="138"/>
      <c r="B688" s="61"/>
      <c r="C688" s="124"/>
      <c r="D688" s="61"/>
      <c r="E688" s="61"/>
      <c r="F688" s="61"/>
      <c r="G688" s="124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53"/>
      <c r="AL688" s="53"/>
    </row>
    <row r="689">
      <c r="A689" s="138"/>
      <c r="B689" s="61"/>
      <c r="C689" s="124"/>
      <c r="D689" s="61"/>
      <c r="E689" s="61"/>
      <c r="F689" s="61"/>
      <c r="G689" s="124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53"/>
      <c r="AL689" s="53"/>
    </row>
    <row r="690">
      <c r="A690" s="138"/>
      <c r="B690" s="61"/>
      <c r="C690" s="124"/>
      <c r="D690" s="61"/>
      <c r="E690" s="61"/>
      <c r="F690" s="61"/>
      <c r="G690" s="124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53"/>
      <c r="AL690" s="53"/>
    </row>
    <row r="691">
      <c r="A691" s="138"/>
      <c r="B691" s="61"/>
      <c r="C691" s="124"/>
      <c r="D691" s="61"/>
      <c r="E691" s="61"/>
      <c r="F691" s="61"/>
      <c r="G691" s="124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53"/>
      <c r="AL691" s="53"/>
    </row>
    <row r="692">
      <c r="A692" s="138"/>
      <c r="B692" s="61"/>
      <c r="C692" s="124"/>
      <c r="D692" s="61"/>
      <c r="E692" s="61"/>
      <c r="F692" s="61"/>
      <c r="G692" s="124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53"/>
      <c r="AL692" s="53"/>
    </row>
    <row r="693">
      <c r="A693" s="138"/>
      <c r="B693" s="61"/>
      <c r="C693" s="124"/>
      <c r="D693" s="61"/>
      <c r="E693" s="61"/>
      <c r="F693" s="61"/>
      <c r="G693" s="124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53"/>
      <c r="AL693" s="53"/>
    </row>
    <row r="694">
      <c r="A694" s="138"/>
      <c r="B694" s="61"/>
      <c r="C694" s="124"/>
      <c r="D694" s="61"/>
      <c r="E694" s="61"/>
      <c r="F694" s="61"/>
      <c r="G694" s="124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53"/>
      <c r="AL694" s="53"/>
    </row>
    <row r="695">
      <c r="A695" s="138"/>
      <c r="B695" s="61"/>
      <c r="C695" s="124"/>
      <c r="D695" s="61"/>
      <c r="E695" s="61"/>
      <c r="F695" s="61"/>
      <c r="G695" s="124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53"/>
      <c r="AL695" s="53"/>
    </row>
    <row r="696">
      <c r="A696" s="138"/>
      <c r="B696" s="61"/>
      <c r="C696" s="124"/>
      <c r="D696" s="61"/>
      <c r="E696" s="61"/>
      <c r="F696" s="61"/>
      <c r="G696" s="124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53"/>
      <c r="AL696" s="53"/>
    </row>
    <row r="697">
      <c r="A697" s="138"/>
      <c r="B697" s="61"/>
      <c r="C697" s="124"/>
      <c r="D697" s="61"/>
      <c r="E697" s="61"/>
      <c r="F697" s="61"/>
      <c r="G697" s="124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53"/>
      <c r="AL697" s="53"/>
    </row>
    <row r="698">
      <c r="A698" s="138"/>
      <c r="B698" s="61"/>
      <c r="C698" s="124"/>
      <c r="D698" s="61"/>
      <c r="E698" s="61"/>
      <c r="F698" s="61"/>
      <c r="G698" s="124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53"/>
      <c r="AL698" s="53"/>
    </row>
    <row r="699">
      <c r="A699" s="138"/>
      <c r="B699" s="61"/>
      <c r="C699" s="124"/>
      <c r="D699" s="61"/>
      <c r="E699" s="61"/>
      <c r="F699" s="61"/>
      <c r="G699" s="124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53"/>
      <c r="AL699" s="53"/>
    </row>
    <row r="700">
      <c r="A700" s="138"/>
      <c r="B700" s="61"/>
      <c r="C700" s="124"/>
      <c r="D700" s="61"/>
      <c r="E700" s="61"/>
      <c r="F700" s="61"/>
      <c r="G700" s="124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53"/>
      <c r="AL700" s="53"/>
    </row>
    <row r="701">
      <c r="A701" s="138"/>
      <c r="B701" s="61"/>
      <c r="C701" s="124"/>
      <c r="D701" s="61"/>
      <c r="E701" s="61"/>
      <c r="F701" s="61"/>
      <c r="G701" s="124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53"/>
      <c r="AL701" s="53"/>
    </row>
    <row r="702">
      <c r="A702" s="138"/>
      <c r="B702" s="61"/>
      <c r="C702" s="124"/>
      <c r="D702" s="61"/>
      <c r="E702" s="61"/>
      <c r="F702" s="61"/>
      <c r="G702" s="124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53"/>
      <c r="AL702" s="53"/>
    </row>
    <row r="703">
      <c r="A703" s="138"/>
      <c r="B703" s="61"/>
      <c r="C703" s="124"/>
      <c r="D703" s="61"/>
      <c r="E703" s="61"/>
      <c r="F703" s="61"/>
      <c r="G703" s="124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53"/>
      <c r="AL703" s="53"/>
    </row>
    <row r="704">
      <c r="A704" s="138"/>
      <c r="B704" s="61"/>
      <c r="C704" s="124"/>
      <c r="D704" s="61"/>
      <c r="E704" s="61"/>
      <c r="F704" s="61"/>
      <c r="G704" s="124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53"/>
      <c r="AL704" s="53"/>
    </row>
    <row r="705">
      <c r="A705" s="138"/>
      <c r="B705" s="61"/>
      <c r="C705" s="124"/>
      <c r="D705" s="61"/>
      <c r="E705" s="61"/>
      <c r="F705" s="61"/>
      <c r="G705" s="124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53"/>
      <c r="AL705" s="53"/>
    </row>
    <row r="706">
      <c r="A706" s="138"/>
      <c r="B706" s="61"/>
      <c r="C706" s="124"/>
      <c r="D706" s="61"/>
      <c r="E706" s="61"/>
      <c r="F706" s="61"/>
      <c r="G706" s="124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53"/>
      <c r="AL706" s="53"/>
    </row>
    <row r="707">
      <c r="A707" s="138"/>
      <c r="B707" s="61"/>
      <c r="C707" s="124"/>
      <c r="D707" s="61"/>
      <c r="E707" s="61"/>
      <c r="F707" s="61"/>
      <c r="G707" s="124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53"/>
      <c r="AL707" s="53"/>
    </row>
    <row r="708">
      <c r="A708" s="138"/>
      <c r="B708" s="61"/>
      <c r="C708" s="124"/>
      <c r="D708" s="61"/>
      <c r="E708" s="61"/>
      <c r="F708" s="61"/>
      <c r="G708" s="124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53"/>
      <c r="AL708" s="53"/>
    </row>
    <row r="709">
      <c r="A709" s="138"/>
      <c r="B709" s="61"/>
      <c r="C709" s="124"/>
      <c r="D709" s="61"/>
      <c r="E709" s="61"/>
      <c r="F709" s="61"/>
      <c r="G709" s="124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53"/>
      <c r="AL709" s="53"/>
    </row>
    <row r="710">
      <c r="A710" s="138"/>
      <c r="B710" s="61"/>
      <c r="C710" s="124"/>
      <c r="D710" s="61"/>
      <c r="E710" s="61"/>
      <c r="F710" s="61"/>
      <c r="G710" s="124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53"/>
      <c r="AL710" s="53"/>
    </row>
    <row r="711">
      <c r="A711" s="138"/>
      <c r="B711" s="61"/>
      <c r="C711" s="124"/>
      <c r="D711" s="61"/>
      <c r="E711" s="61"/>
      <c r="F711" s="61"/>
      <c r="G711" s="124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53"/>
      <c r="AL711" s="53"/>
    </row>
    <row r="712">
      <c r="A712" s="138"/>
      <c r="B712" s="61"/>
      <c r="C712" s="124"/>
      <c r="D712" s="61"/>
      <c r="E712" s="61"/>
      <c r="F712" s="61"/>
      <c r="G712" s="124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53"/>
      <c r="AL712" s="53"/>
    </row>
    <row r="713">
      <c r="A713" s="138"/>
      <c r="B713" s="61"/>
      <c r="C713" s="124"/>
      <c r="D713" s="61"/>
      <c r="E713" s="61"/>
      <c r="F713" s="61"/>
      <c r="G713" s="124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53"/>
      <c r="AL713" s="53"/>
    </row>
    <row r="714">
      <c r="A714" s="138"/>
      <c r="B714" s="61"/>
      <c r="C714" s="124"/>
      <c r="D714" s="61"/>
      <c r="E714" s="61"/>
      <c r="F714" s="61"/>
      <c r="G714" s="124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53"/>
      <c r="AL714" s="53"/>
    </row>
    <row r="715">
      <c r="A715" s="138"/>
      <c r="B715" s="61"/>
      <c r="C715" s="124"/>
      <c r="D715" s="61"/>
      <c r="E715" s="61"/>
      <c r="F715" s="61"/>
      <c r="G715" s="124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53"/>
      <c r="AL715" s="53"/>
    </row>
    <row r="716">
      <c r="A716" s="138"/>
      <c r="B716" s="61"/>
      <c r="C716" s="124"/>
      <c r="D716" s="61"/>
      <c r="E716" s="61"/>
      <c r="F716" s="61"/>
      <c r="G716" s="124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53"/>
      <c r="AL716" s="53"/>
    </row>
    <row r="717">
      <c r="A717" s="138"/>
      <c r="B717" s="61"/>
      <c r="C717" s="124"/>
      <c r="D717" s="61"/>
      <c r="E717" s="61"/>
      <c r="F717" s="61"/>
      <c r="G717" s="124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53"/>
      <c r="AL717" s="53"/>
    </row>
    <row r="718">
      <c r="A718" s="138"/>
      <c r="B718" s="61"/>
      <c r="C718" s="124"/>
      <c r="D718" s="61"/>
      <c r="E718" s="61"/>
      <c r="F718" s="61"/>
      <c r="G718" s="124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53"/>
      <c r="AL718" s="53"/>
    </row>
    <row r="719">
      <c r="A719" s="138"/>
      <c r="B719" s="61"/>
      <c r="C719" s="124"/>
      <c r="D719" s="61"/>
      <c r="E719" s="61"/>
      <c r="F719" s="61"/>
      <c r="G719" s="124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53"/>
      <c r="AL719" s="53"/>
    </row>
    <row r="720">
      <c r="A720" s="138"/>
      <c r="B720" s="61"/>
      <c r="C720" s="124"/>
      <c r="D720" s="61"/>
      <c r="E720" s="61"/>
      <c r="F720" s="61"/>
      <c r="G720" s="124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53"/>
      <c r="AL720" s="53"/>
    </row>
    <row r="721">
      <c r="A721" s="138"/>
      <c r="B721" s="61"/>
      <c r="C721" s="124"/>
      <c r="D721" s="61"/>
      <c r="E721" s="61"/>
      <c r="F721" s="61"/>
      <c r="G721" s="124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53"/>
      <c r="AL721" s="53"/>
    </row>
    <row r="722">
      <c r="A722" s="138"/>
      <c r="B722" s="61"/>
      <c r="C722" s="124"/>
      <c r="D722" s="61"/>
      <c r="E722" s="61"/>
      <c r="F722" s="61"/>
      <c r="G722" s="124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53"/>
      <c r="AL722" s="53"/>
    </row>
    <row r="723">
      <c r="A723" s="138"/>
      <c r="B723" s="61"/>
      <c r="C723" s="124"/>
      <c r="D723" s="61"/>
      <c r="E723" s="61"/>
      <c r="F723" s="61"/>
      <c r="G723" s="124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53"/>
      <c r="AL723" s="53"/>
    </row>
    <row r="724">
      <c r="A724" s="138"/>
      <c r="B724" s="61"/>
      <c r="C724" s="124"/>
      <c r="D724" s="61"/>
      <c r="E724" s="61"/>
      <c r="F724" s="61"/>
      <c r="G724" s="124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53"/>
      <c r="AL724" s="53"/>
    </row>
    <row r="725">
      <c r="A725" s="138"/>
      <c r="B725" s="61"/>
      <c r="C725" s="124"/>
      <c r="D725" s="61"/>
      <c r="E725" s="61"/>
      <c r="F725" s="61"/>
      <c r="G725" s="124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53"/>
      <c r="AL725" s="53"/>
    </row>
    <row r="726">
      <c r="A726" s="138"/>
      <c r="B726" s="61"/>
      <c r="C726" s="124"/>
      <c r="D726" s="61"/>
      <c r="E726" s="61"/>
      <c r="F726" s="61"/>
      <c r="G726" s="124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53"/>
      <c r="AL726" s="53"/>
    </row>
    <row r="727">
      <c r="A727" s="138"/>
      <c r="B727" s="61"/>
      <c r="C727" s="124"/>
      <c r="D727" s="61"/>
      <c r="E727" s="61"/>
      <c r="F727" s="61"/>
      <c r="G727" s="124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53"/>
      <c r="AL727" s="53"/>
    </row>
    <row r="728">
      <c r="A728" s="138"/>
      <c r="B728" s="61"/>
      <c r="C728" s="124"/>
      <c r="D728" s="61"/>
      <c r="E728" s="61"/>
      <c r="F728" s="61"/>
      <c r="G728" s="124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53"/>
      <c r="AL728" s="53"/>
    </row>
    <row r="729">
      <c r="A729" s="138"/>
      <c r="B729" s="61"/>
      <c r="C729" s="124"/>
      <c r="D729" s="61"/>
      <c r="E729" s="61"/>
      <c r="F729" s="61"/>
      <c r="G729" s="124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53"/>
      <c r="AL729" s="53"/>
    </row>
    <row r="730">
      <c r="A730" s="138"/>
      <c r="B730" s="61"/>
      <c r="C730" s="124"/>
      <c r="D730" s="61"/>
      <c r="E730" s="61"/>
      <c r="F730" s="61"/>
      <c r="G730" s="124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53"/>
      <c r="AL730" s="53"/>
    </row>
    <row r="731">
      <c r="A731" s="138"/>
      <c r="B731" s="61"/>
      <c r="C731" s="124"/>
      <c r="D731" s="61"/>
      <c r="E731" s="61"/>
      <c r="F731" s="61"/>
      <c r="G731" s="124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53"/>
      <c r="AL731" s="53"/>
    </row>
    <row r="732">
      <c r="A732" s="138"/>
      <c r="B732" s="61"/>
      <c r="C732" s="124"/>
      <c r="D732" s="61"/>
      <c r="E732" s="61"/>
      <c r="F732" s="61"/>
      <c r="G732" s="124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53"/>
      <c r="AL732" s="53"/>
    </row>
    <row r="733">
      <c r="A733" s="138"/>
      <c r="B733" s="61"/>
      <c r="C733" s="124"/>
      <c r="D733" s="61"/>
      <c r="E733" s="61"/>
      <c r="F733" s="61"/>
      <c r="G733" s="124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53"/>
      <c r="AL733" s="53"/>
    </row>
    <row r="734">
      <c r="A734" s="138"/>
      <c r="B734" s="61"/>
      <c r="C734" s="124"/>
      <c r="D734" s="61"/>
      <c r="E734" s="61"/>
      <c r="F734" s="61"/>
      <c r="G734" s="124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53"/>
      <c r="AL734" s="53"/>
    </row>
    <row r="735">
      <c r="A735" s="138"/>
      <c r="B735" s="61"/>
      <c r="C735" s="124"/>
      <c r="D735" s="61"/>
      <c r="E735" s="61"/>
      <c r="F735" s="61"/>
      <c r="G735" s="124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53"/>
      <c r="AL735" s="53"/>
    </row>
    <row r="736">
      <c r="A736" s="138"/>
      <c r="B736" s="61"/>
      <c r="C736" s="124"/>
      <c r="D736" s="61"/>
      <c r="E736" s="61"/>
      <c r="F736" s="61"/>
      <c r="G736" s="124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53"/>
      <c r="AL736" s="53"/>
    </row>
    <row r="737">
      <c r="A737" s="138"/>
      <c r="B737" s="61"/>
      <c r="C737" s="124"/>
      <c r="D737" s="61"/>
      <c r="E737" s="61"/>
      <c r="F737" s="61"/>
      <c r="G737" s="124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53"/>
      <c r="AL737" s="53"/>
    </row>
    <row r="738">
      <c r="A738" s="138"/>
      <c r="B738" s="61"/>
      <c r="C738" s="124"/>
      <c r="D738" s="61"/>
      <c r="E738" s="61"/>
      <c r="F738" s="61"/>
      <c r="G738" s="124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53"/>
      <c r="AL738" s="53"/>
    </row>
    <row r="739">
      <c r="A739" s="138"/>
      <c r="B739" s="61"/>
      <c r="C739" s="124"/>
      <c r="D739" s="61"/>
      <c r="E739" s="61"/>
      <c r="F739" s="61"/>
      <c r="G739" s="124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53"/>
      <c r="AL739" s="53"/>
    </row>
    <row r="740">
      <c r="A740" s="138"/>
      <c r="B740" s="61"/>
      <c r="C740" s="124"/>
      <c r="D740" s="61"/>
      <c r="E740" s="61"/>
      <c r="F740" s="61"/>
      <c r="G740" s="124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53"/>
      <c r="AL740" s="53"/>
    </row>
    <row r="741">
      <c r="A741" s="138"/>
      <c r="B741" s="61"/>
      <c r="C741" s="124"/>
      <c r="D741" s="61"/>
      <c r="E741" s="61"/>
      <c r="F741" s="61"/>
      <c r="G741" s="124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53"/>
      <c r="AL741" s="53"/>
    </row>
    <row r="742">
      <c r="A742" s="138"/>
      <c r="B742" s="61"/>
      <c r="C742" s="124"/>
      <c r="D742" s="61"/>
      <c r="E742" s="61"/>
      <c r="F742" s="61"/>
      <c r="G742" s="124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53"/>
      <c r="AL742" s="53"/>
    </row>
    <row r="743">
      <c r="A743" s="138"/>
      <c r="B743" s="61"/>
      <c r="C743" s="124"/>
      <c r="D743" s="61"/>
      <c r="E743" s="61"/>
      <c r="F743" s="61"/>
      <c r="G743" s="124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53"/>
      <c r="AL743" s="53"/>
    </row>
    <row r="744">
      <c r="A744" s="138"/>
      <c r="B744" s="61"/>
      <c r="C744" s="124"/>
      <c r="D744" s="61"/>
      <c r="E744" s="61"/>
      <c r="F744" s="61"/>
      <c r="G744" s="124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53"/>
      <c r="AL744" s="53"/>
    </row>
    <row r="745">
      <c r="A745" s="138"/>
      <c r="B745" s="61"/>
      <c r="C745" s="124"/>
      <c r="D745" s="61"/>
      <c r="E745" s="61"/>
      <c r="F745" s="61"/>
      <c r="G745" s="124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53"/>
      <c r="AL745" s="53"/>
    </row>
    <row r="746">
      <c r="A746" s="138"/>
      <c r="B746" s="61"/>
      <c r="C746" s="124"/>
      <c r="D746" s="61"/>
      <c r="E746" s="61"/>
      <c r="F746" s="61"/>
      <c r="G746" s="124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53"/>
      <c r="AL746" s="53"/>
    </row>
    <row r="747">
      <c r="A747" s="138"/>
      <c r="B747" s="61"/>
      <c r="C747" s="124"/>
      <c r="D747" s="61"/>
      <c r="E747" s="61"/>
      <c r="F747" s="61"/>
      <c r="G747" s="124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53"/>
      <c r="AL747" s="53"/>
    </row>
    <row r="748">
      <c r="A748" s="138"/>
      <c r="B748" s="61"/>
      <c r="C748" s="124"/>
      <c r="D748" s="61"/>
      <c r="E748" s="61"/>
      <c r="F748" s="61"/>
      <c r="G748" s="124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53"/>
      <c r="AL748" s="53"/>
    </row>
    <row r="749">
      <c r="A749" s="138"/>
      <c r="B749" s="61"/>
      <c r="C749" s="124"/>
      <c r="D749" s="61"/>
      <c r="E749" s="61"/>
      <c r="F749" s="61"/>
      <c r="G749" s="124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53"/>
      <c r="AL749" s="53"/>
    </row>
    <row r="750">
      <c r="A750" s="138"/>
      <c r="B750" s="61"/>
      <c r="C750" s="124"/>
      <c r="D750" s="61"/>
      <c r="E750" s="61"/>
      <c r="F750" s="61"/>
      <c r="G750" s="124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53"/>
      <c r="AL750" s="53"/>
    </row>
    <row r="751">
      <c r="A751" s="138"/>
      <c r="B751" s="61"/>
      <c r="C751" s="124"/>
      <c r="D751" s="61"/>
      <c r="E751" s="61"/>
      <c r="F751" s="61"/>
      <c r="G751" s="124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53"/>
      <c r="AL751" s="53"/>
    </row>
    <row r="752">
      <c r="A752" s="138"/>
      <c r="B752" s="61"/>
      <c r="C752" s="124"/>
      <c r="D752" s="61"/>
      <c r="E752" s="61"/>
      <c r="F752" s="61"/>
      <c r="G752" s="124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53"/>
      <c r="AL752" s="53"/>
    </row>
    <row r="753">
      <c r="A753" s="138"/>
      <c r="B753" s="61"/>
      <c r="C753" s="124"/>
      <c r="D753" s="61"/>
      <c r="E753" s="61"/>
      <c r="F753" s="61"/>
      <c r="G753" s="124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53"/>
      <c r="AL753" s="53"/>
    </row>
    <row r="754">
      <c r="A754" s="138"/>
      <c r="B754" s="61"/>
      <c r="C754" s="124"/>
      <c r="D754" s="61"/>
      <c r="E754" s="61"/>
      <c r="F754" s="61"/>
      <c r="G754" s="124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53"/>
      <c r="AL754" s="53"/>
    </row>
    <row r="755">
      <c r="A755" s="138"/>
      <c r="B755" s="61"/>
      <c r="C755" s="124"/>
      <c r="D755" s="61"/>
      <c r="E755" s="61"/>
      <c r="F755" s="61"/>
      <c r="G755" s="124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53"/>
      <c r="AL755" s="53"/>
    </row>
    <row r="756">
      <c r="A756" s="138"/>
      <c r="B756" s="61"/>
      <c r="C756" s="124"/>
      <c r="D756" s="61"/>
      <c r="E756" s="61"/>
      <c r="F756" s="61"/>
      <c r="G756" s="124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53"/>
      <c r="AL756" s="53"/>
    </row>
    <row r="757">
      <c r="A757" s="138"/>
      <c r="B757" s="61"/>
      <c r="C757" s="124"/>
      <c r="D757" s="61"/>
      <c r="E757" s="61"/>
      <c r="F757" s="61"/>
      <c r="G757" s="124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53"/>
      <c r="AL757" s="53"/>
    </row>
    <row r="758">
      <c r="A758" s="138"/>
      <c r="B758" s="61"/>
      <c r="C758" s="124"/>
      <c r="D758" s="61"/>
      <c r="E758" s="61"/>
      <c r="F758" s="61"/>
      <c r="G758" s="124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53"/>
      <c r="AL758" s="53"/>
    </row>
    <row r="759">
      <c r="A759" s="138"/>
      <c r="B759" s="61"/>
      <c r="C759" s="124"/>
      <c r="D759" s="61"/>
      <c r="E759" s="61"/>
      <c r="F759" s="61"/>
      <c r="G759" s="124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53"/>
      <c r="AL759" s="53"/>
    </row>
    <row r="760">
      <c r="A760" s="138"/>
      <c r="B760" s="61"/>
      <c r="C760" s="124"/>
      <c r="D760" s="61"/>
      <c r="E760" s="61"/>
      <c r="F760" s="61"/>
      <c r="G760" s="124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53"/>
      <c r="AL760" s="53"/>
    </row>
    <row r="761">
      <c r="A761" s="138"/>
      <c r="B761" s="61"/>
      <c r="C761" s="124"/>
      <c r="D761" s="61"/>
      <c r="E761" s="61"/>
      <c r="F761" s="61"/>
      <c r="G761" s="124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53"/>
      <c r="AL761" s="53"/>
    </row>
    <row r="762">
      <c r="A762" s="138"/>
      <c r="B762" s="61"/>
      <c r="C762" s="124"/>
      <c r="D762" s="61"/>
      <c r="E762" s="61"/>
      <c r="F762" s="61"/>
      <c r="G762" s="124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53"/>
      <c r="AL762" s="53"/>
    </row>
    <row r="763">
      <c r="A763" s="138"/>
      <c r="B763" s="61"/>
      <c r="C763" s="124"/>
      <c r="D763" s="61"/>
      <c r="E763" s="61"/>
      <c r="F763" s="61"/>
      <c r="G763" s="124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53"/>
      <c r="AL763" s="53"/>
    </row>
    <row r="764">
      <c r="A764" s="138"/>
      <c r="B764" s="61"/>
      <c r="C764" s="124"/>
      <c r="D764" s="61"/>
      <c r="E764" s="61"/>
      <c r="F764" s="61"/>
      <c r="G764" s="124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53"/>
      <c r="AL764" s="53"/>
    </row>
    <row r="765">
      <c r="A765" s="138"/>
      <c r="B765" s="61"/>
      <c r="C765" s="124"/>
      <c r="D765" s="61"/>
      <c r="E765" s="61"/>
      <c r="F765" s="61"/>
      <c r="G765" s="124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53"/>
      <c r="AL765" s="53"/>
    </row>
    <row r="766">
      <c r="A766" s="138"/>
      <c r="B766" s="61"/>
      <c r="C766" s="124"/>
      <c r="D766" s="61"/>
      <c r="E766" s="61"/>
      <c r="F766" s="61"/>
      <c r="G766" s="124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53"/>
      <c r="AL766" s="53"/>
    </row>
    <row r="767">
      <c r="A767" s="138"/>
      <c r="B767" s="61"/>
      <c r="C767" s="124"/>
      <c r="D767" s="61"/>
      <c r="E767" s="61"/>
      <c r="F767" s="61"/>
      <c r="G767" s="124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53"/>
      <c r="AL767" s="53"/>
    </row>
    <row r="768">
      <c r="A768" s="138"/>
      <c r="B768" s="61"/>
      <c r="C768" s="124"/>
      <c r="D768" s="61"/>
      <c r="E768" s="61"/>
      <c r="F768" s="61"/>
      <c r="G768" s="124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53"/>
      <c r="AL768" s="53"/>
    </row>
    <row r="769">
      <c r="A769" s="138"/>
      <c r="B769" s="61"/>
      <c r="C769" s="124"/>
      <c r="D769" s="61"/>
      <c r="E769" s="61"/>
      <c r="F769" s="61"/>
      <c r="G769" s="124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53"/>
      <c r="AL769" s="53"/>
    </row>
    <row r="770">
      <c r="A770" s="138"/>
      <c r="B770" s="61"/>
      <c r="C770" s="124"/>
      <c r="D770" s="61"/>
      <c r="E770" s="61"/>
      <c r="F770" s="61"/>
      <c r="G770" s="124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53"/>
      <c r="AL770" s="53"/>
    </row>
    <row r="771">
      <c r="A771" s="138"/>
      <c r="B771" s="61"/>
      <c r="C771" s="124"/>
      <c r="D771" s="61"/>
      <c r="E771" s="61"/>
      <c r="F771" s="61"/>
      <c r="G771" s="124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53"/>
      <c r="AL771" s="53"/>
    </row>
    <row r="772">
      <c r="A772" s="138"/>
      <c r="B772" s="61"/>
      <c r="C772" s="124"/>
      <c r="D772" s="61"/>
      <c r="E772" s="61"/>
      <c r="F772" s="61"/>
      <c r="G772" s="124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53"/>
      <c r="AL772" s="53"/>
    </row>
    <row r="773">
      <c r="A773" s="138"/>
      <c r="B773" s="61"/>
      <c r="C773" s="124"/>
      <c r="D773" s="61"/>
      <c r="E773" s="61"/>
      <c r="F773" s="61"/>
      <c r="G773" s="124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53"/>
      <c r="AL773" s="53"/>
    </row>
    <row r="774">
      <c r="A774" s="138"/>
      <c r="B774" s="61"/>
      <c r="C774" s="124"/>
      <c r="D774" s="61"/>
      <c r="E774" s="61"/>
      <c r="F774" s="61"/>
      <c r="G774" s="124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53"/>
      <c r="AL774" s="53"/>
    </row>
    <row r="775">
      <c r="A775" s="138"/>
      <c r="B775" s="61"/>
      <c r="C775" s="124"/>
      <c r="D775" s="61"/>
      <c r="E775" s="61"/>
      <c r="F775" s="61"/>
      <c r="G775" s="124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53"/>
      <c r="AL775" s="53"/>
    </row>
    <row r="776">
      <c r="A776" s="138"/>
      <c r="B776" s="61"/>
      <c r="C776" s="124"/>
      <c r="D776" s="61"/>
      <c r="E776" s="61"/>
      <c r="F776" s="61"/>
      <c r="G776" s="124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53"/>
      <c r="AL776" s="53"/>
    </row>
    <row r="777">
      <c r="A777" s="138"/>
      <c r="B777" s="61"/>
      <c r="C777" s="124"/>
      <c r="D777" s="61"/>
      <c r="E777" s="61"/>
      <c r="F777" s="61"/>
      <c r="G777" s="124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53"/>
      <c r="AL777" s="53"/>
    </row>
    <row r="778">
      <c r="A778" s="138"/>
      <c r="B778" s="61"/>
      <c r="C778" s="124"/>
      <c r="D778" s="61"/>
      <c r="E778" s="61"/>
      <c r="F778" s="61"/>
      <c r="G778" s="124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53"/>
      <c r="AL778" s="53"/>
    </row>
    <row r="779">
      <c r="A779" s="138"/>
      <c r="B779" s="61"/>
      <c r="C779" s="124"/>
      <c r="D779" s="61"/>
      <c r="E779" s="61"/>
      <c r="F779" s="61"/>
      <c r="G779" s="124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53"/>
      <c r="AL779" s="53"/>
    </row>
    <row r="780">
      <c r="A780" s="138"/>
      <c r="B780" s="61"/>
      <c r="C780" s="124"/>
      <c r="D780" s="61"/>
      <c r="E780" s="61"/>
      <c r="F780" s="61"/>
      <c r="G780" s="124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53"/>
      <c r="AL780" s="53"/>
    </row>
    <row r="781">
      <c r="A781" s="138"/>
      <c r="B781" s="61"/>
      <c r="C781" s="124"/>
      <c r="D781" s="61"/>
      <c r="E781" s="61"/>
      <c r="F781" s="61"/>
      <c r="G781" s="124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53"/>
      <c r="AL781" s="53"/>
    </row>
    <row r="782">
      <c r="A782" s="138"/>
      <c r="B782" s="61"/>
      <c r="C782" s="124"/>
      <c r="D782" s="61"/>
      <c r="E782" s="61"/>
      <c r="F782" s="61"/>
      <c r="G782" s="124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53"/>
      <c r="AL782" s="53"/>
    </row>
    <row r="783">
      <c r="A783" s="138"/>
      <c r="B783" s="61"/>
      <c r="C783" s="124"/>
      <c r="D783" s="61"/>
      <c r="E783" s="61"/>
      <c r="F783" s="61"/>
      <c r="G783" s="124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53"/>
      <c r="AL783" s="53"/>
    </row>
    <row r="784">
      <c r="A784" s="138"/>
      <c r="B784" s="61"/>
      <c r="C784" s="124"/>
      <c r="D784" s="61"/>
      <c r="E784" s="61"/>
      <c r="F784" s="61"/>
      <c r="G784" s="124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53"/>
      <c r="AL784" s="53"/>
    </row>
    <row r="785">
      <c r="A785" s="138"/>
      <c r="B785" s="61"/>
      <c r="C785" s="124"/>
      <c r="D785" s="61"/>
      <c r="E785" s="61"/>
      <c r="F785" s="61"/>
      <c r="G785" s="124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53"/>
      <c r="AL785" s="53"/>
    </row>
    <row r="786">
      <c r="A786" s="138"/>
      <c r="B786" s="61"/>
      <c r="C786" s="124"/>
      <c r="D786" s="61"/>
      <c r="E786" s="61"/>
      <c r="F786" s="61"/>
      <c r="G786" s="124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53"/>
      <c r="AL786" s="53"/>
    </row>
    <row r="787">
      <c r="A787" s="138"/>
      <c r="B787" s="61"/>
      <c r="C787" s="124"/>
      <c r="D787" s="61"/>
      <c r="E787" s="61"/>
      <c r="F787" s="61"/>
      <c r="G787" s="124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53"/>
      <c r="AL787" s="53"/>
    </row>
    <row r="788">
      <c r="A788" s="138"/>
      <c r="B788" s="61"/>
      <c r="C788" s="124"/>
      <c r="D788" s="61"/>
      <c r="E788" s="61"/>
      <c r="F788" s="61"/>
      <c r="G788" s="124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53"/>
      <c r="AL788" s="53"/>
    </row>
    <row r="789">
      <c r="A789" s="138"/>
      <c r="B789" s="61"/>
      <c r="C789" s="124"/>
      <c r="D789" s="61"/>
      <c r="E789" s="61"/>
      <c r="F789" s="61"/>
      <c r="G789" s="124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53"/>
      <c r="AL789" s="53"/>
    </row>
    <row r="790">
      <c r="A790" s="138"/>
      <c r="B790" s="61"/>
      <c r="C790" s="124"/>
      <c r="D790" s="61"/>
      <c r="E790" s="61"/>
      <c r="F790" s="61"/>
      <c r="G790" s="124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53"/>
      <c r="AL790" s="53"/>
    </row>
    <row r="791">
      <c r="A791" s="138"/>
      <c r="B791" s="61"/>
      <c r="C791" s="124"/>
      <c r="D791" s="61"/>
      <c r="E791" s="61"/>
      <c r="F791" s="61"/>
      <c r="G791" s="124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53"/>
      <c r="AL791" s="53"/>
    </row>
    <row r="792">
      <c r="A792" s="138"/>
      <c r="B792" s="61"/>
      <c r="C792" s="124"/>
      <c r="D792" s="61"/>
      <c r="E792" s="61"/>
      <c r="F792" s="61"/>
      <c r="G792" s="124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53"/>
      <c r="AL792" s="53"/>
    </row>
    <row r="793">
      <c r="A793" s="138"/>
      <c r="B793" s="61"/>
      <c r="C793" s="124"/>
      <c r="D793" s="61"/>
      <c r="E793" s="61"/>
      <c r="F793" s="61"/>
      <c r="G793" s="124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53"/>
      <c r="AL793" s="53"/>
    </row>
    <row r="794">
      <c r="A794" s="138"/>
      <c r="B794" s="61"/>
      <c r="C794" s="124"/>
      <c r="D794" s="61"/>
      <c r="E794" s="61"/>
      <c r="F794" s="61"/>
      <c r="G794" s="124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53"/>
      <c r="AL794" s="53"/>
    </row>
    <row r="795">
      <c r="A795" s="138"/>
      <c r="B795" s="61"/>
      <c r="C795" s="124"/>
      <c r="D795" s="61"/>
      <c r="E795" s="61"/>
      <c r="F795" s="61"/>
      <c r="G795" s="124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53"/>
      <c r="AL795" s="53"/>
    </row>
    <row r="796">
      <c r="A796" s="138"/>
      <c r="B796" s="61"/>
      <c r="C796" s="124"/>
      <c r="D796" s="61"/>
      <c r="E796" s="61"/>
      <c r="F796" s="61"/>
      <c r="G796" s="124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53"/>
      <c r="AL796" s="53"/>
    </row>
    <row r="797">
      <c r="A797" s="138"/>
      <c r="B797" s="61"/>
      <c r="C797" s="124"/>
      <c r="D797" s="61"/>
      <c r="E797" s="61"/>
      <c r="F797" s="61"/>
      <c r="G797" s="124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53"/>
      <c r="AL797" s="53"/>
    </row>
    <row r="798">
      <c r="A798" s="138"/>
      <c r="B798" s="61"/>
      <c r="C798" s="124"/>
      <c r="D798" s="61"/>
      <c r="E798" s="61"/>
      <c r="F798" s="61"/>
      <c r="G798" s="124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53"/>
      <c r="AL798" s="53"/>
    </row>
    <row r="799">
      <c r="A799" s="138"/>
      <c r="B799" s="61"/>
      <c r="C799" s="124"/>
      <c r="D799" s="61"/>
      <c r="E799" s="61"/>
      <c r="F799" s="61"/>
      <c r="G799" s="124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53"/>
      <c r="AL799" s="53"/>
    </row>
    <row r="800">
      <c r="A800" s="138"/>
      <c r="B800" s="61"/>
      <c r="C800" s="124"/>
      <c r="D800" s="61"/>
      <c r="E800" s="61"/>
      <c r="F800" s="61"/>
      <c r="G800" s="124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53"/>
      <c r="AL800" s="53"/>
    </row>
    <row r="801">
      <c r="A801" s="138"/>
      <c r="B801" s="61"/>
      <c r="C801" s="124"/>
      <c r="D801" s="61"/>
      <c r="E801" s="61"/>
      <c r="F801" s="61"/>
      <c r="G801" s="124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53"/>
      <c r="AL801" s="53"/>
    </row>
    <row r="802">
      <c r="A802" s="138"/>
      <c r="B802" s="61"/>
      <c r="C802" s="124"/>
      <c r="D802" s="61"/>
      <c r="E802" s="61"/>
      <c r="F802" s="61"/>
      <c r="G802" s="124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53"/>
      <c r="AL802" s="53"/>
    </row>
    <row r="803">
      <c r="A803" s="138"/>
      <c r="B803" s="61"/>
      <c r="C803" s="124"/>
      <c r="D803" s="61"/>
      <c r="E803" s="61"/>
      <c r="F803" s="61"/>
      <c r="G803" s="124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53"/>
      <c r="AL803" s="53"/>
    </row>
    <row r="804">
      <c r="A804" s="138"/>
      <c r="B804" s="61"/>
      <c r="C804" s="124"/>
      <c r="D804" s="61"/>
      <c r="E804" s="61"/>
      <c r="F804" s="61"/>
      <c r="G804" s="124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53"/>
      <c r="AL804" s="53"/>
    </row>
    <row r="805">
      <c r="A805" s="138"/>
      <c r="B805" s="61"/>
      <c r="C805" s="124"/>
      <c r="D805" s="61"/>
      <c r="E805" s="61"/>
      <c r="F805" s="61"/>
      <c r="G805" s="124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53"/>
      <c r="AL805" s="53"/>
    </row>
    <row r="806">
      <c r="A806" s="138"/>
      <c r="B806" s="61"/>
      <c r="C806" s="124"/>
      <c r="D806" s="61"/>
      <c r="E806" s="61"/>
      <c r="F806" s="61"/>
      <c r="G806" s="124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53"/>
      <c r="AL806" s="53"/>
    </row>
    <row r="807">
      <c r="A807" s="138"/>
      <c r="B807" s="61"/>
      <c r="C807" s="124"/>
      <c r="D807" s="61"/>
      <c r="E807" s="61"/>
      <c r="F807" s="61"/>
      <c r="G807" s="124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53"/>
      <c r="AL807" s="53"/>
    </row>
    <row r="808">
      <c r="A808" s="138"/>
      <c r="B808" s="61"/>
      <c r="C808" s="124"/>
      <c r="D808" s="61"/>
      <c r="E808" s="61"/>
      <c r="F808" s="61"/>
      <c r="G808" s="124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53"/>
      <c r="AL808" s="53"/>
    </row>
    <row r="809">
      <c r="A809" s="138"/>
      <c r="B809" s="61"/>
      <c r="C809" s="124"/>
      <c r="D809" s="61"/>
      <c r="E809" s="61"/>
      <c r="F809" s="61"/>
      <c r="G809" s="124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53"/>
      <c r="AL809" s="53"/>
    </row>
    <row r="810">
      <c r="A810" s="138"/>
      <c r="B810" s="61"/>
      <c r="C810" s="124"/>
      <c r="D810" s="61"/>
      <c r="E810" s="61"/>
      <c r="F810" s="61"/>
      <c r="G810" s="124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53"/>
      <c r="AL810" s="53"/>
    </row>
    <row r="811">
      <c r="A811" s="138"/>
      <c r="B811" s="61"/>
      <c r="C811" s="124"/>
      <c r="D811" s="61"/>
      <c r="E811" s="61"/>
      <c r="F811" s="61"/>
      <c r="G811" s="124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53"/>
      <c r="AL811" s="53"/>
    </row>
    <row r="812">
      <c r="A812" s="138"/>
      <c r="B812" s="61"/>
      <c r="C812" s="124"/>
      <c r="D812" s="61"/>
      <c r="E812" s="61"/>
      <c r="F812" s="61"/>
      <c r="G812" s="124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53"/>
      <c r="AL812" s="53"/>
    </row>
    <row r="813">
      <c r="A813" s="138"/>
      <c r="B813" s="61"/>
      <c r="C813" s="124"/>
      <c r="D813" s="61"/>
      <c r="E813" s="61"/>
      <c r="F813" s="61"/>
      <c r="G813" s="124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53"/>
      <c r="AL813" s="53"/>
    </row>
    <row r="814">
      <c r="A814" s="138"/>
      <c r="B814" s="61"/>
      <c r="C814" s="124"/>
      <c r="D814" s="61"/>
      <c r="E814" s="61"/>
      <c r="F814" s="61"/>
      <c r="G814" s="124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53"/>
      <c r="AL814" s="53"/>
    </row>
    <row r="815">
      <c r="A815" s="138"/>
      <c r="B815" s="61"/>
      <c r="C815" s="124"/>
      <c r="D815" s="61"/>
      <c r="E815" s="61"/>
      <c r="F815" s="61"/>
      <c r="G815" s="124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53"/>
      <c r="AL815" s="53"/>
    </row>
    <row r="816">
      <c r="A816" s="138"/>
      <c r="B816" s="61"/>
      <c r="C816" s="124"/>
      <c r="D816" s="61"/>
      <c r="E816" s="61"/>
      <c r="F816" s="61"/>
      <c r="G816" s="124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53"/>
      <c r="AL816" s="53"/>
    </row>
    <row r="817">
      <c r="A817" s="138"/>
      <c r="B817" s="61"/>
      <c r="C817" s="124"/>
      <c r="D817" s="61"/>
      <c r="E817" s="61"/>
      <c r="F817" s="61"/>
      <c r="G817" s="124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53"/>
      <c r="AL817" s="53"/>
    </row>
    <row r="818">
      <c r="A818" s="138"/>
      <c r="B818" s="61"/>
      <c r="C818" s="124"/>
      <c r="D818" s="61"/>
      <c r="E818" s="61"/>
      <c r="F818" s="61"/>
      <c r="G818" s="124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53"/>
      <c r="AL818" s="53"/>
    </row>
    <row r="819">
      <c r="A819" s="138"/>
      <c r="B819" s="61"/>
      <c r="C819" s="124"/>
      <c r="D819" s="61"/>
      <c r="E819" s="61"/>
      <c r="F819" s="61"/>
      <c r="G819" s="124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53"/>
      <c r="AL819" s="53"/>
    </row>
    <row r="820">
      <c r="A820" s="138"/>
      <c r="B820" s="61"/>
      <c r="C820" s="124"/>
      <c r="D820" s="61"/>
      <c r="E820" s="61"/>
      <c r="F820" s="61"/>
      <c r="G820" s="124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53"/>
      <c r="AL820" s="53"/>
    </row>
    <row r="821">
      <c r="A821" s="138"/>
      <c r="B821" s="61"/>
      <c r="C821" s="124"/>
      <c r="D821" s="61"/>
      <c r="E821" s="61"/>
      <c r="F821" s="61"/>
      <c r="G821" s="124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53"/>
      <c r="AL821" s="53"/>
    </row>
    <row r="822">
      <c r="A822" s="138"/>
      <c r="B822" s="61"/>
      <c r="C822" s="124"/>
      <c r="D822" s="61"/>
      <c r="E822" s="61"/>
      <c r="F822" s="61"/>
      <c r="G822" s="124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53"/>
      <c r="AL822" s="53"/>
    </row>
    <row r="823">
      <c r="A823" s="138"/>
      <c r="B823" s="61"/>
      <c r="C823" s="124"/>
      <c r="D823" s="61"/>
      <c r="E823" s="61"/>
      <c r="F823" s="61"/>
      <c r="G823" s="124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53"/>
      <c r="AL823" s="53"/>
    </row>
    <row r="824">
      <c r="A824" s="138"/>
      <c r="B824" s="61"/>
      <c r="C824" s="124"/>
      <c r="D824" s="61"/>
      <c r="E824" s="61"/>
      <c r="F824" s="61"/>
      <c r="G824" s="124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53"/>
      <c r="AL824" s="53"/>
    </row>
    <row r="825">
      <c r="A825" s="138"/>
      <c r="B825" s="61"/>
      <c r="C825" s="124"/>
      <c r="D825" s="61"/>
      <c r="E825" s="61"/>
      <c r="F825" s="61"/>
      <c r="G825" s="124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53"/>
      <c r="AL825" s="53"/>
    </row>
    <row r="826">
      <c r="A826" s="138"/>
      <c r="B826" s="61"/>
      <c r="C826" s="124"/>
      <c r="D826" s="61"/>
      <c r="E826" s="61"/>
      <c r="F826" s="61"/>
      <c r="G826" s="124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53"/>
      <c r="AL826" s="53"/>
    </row>
    <row r="827">
      <c r="A827" s="138"/>
      <c r="B827" s="61"/>
      <c r="C827" s="124"/>
      <c r="D827" s="61"/>
      <c r="E827" s="61"/>
      <c r="F827" s="61"/>
      <c r="G827" s="124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53"/>
      <c r="AL827" s="53"/>
    </row>
    <row r="828">
      <c r="A828" s="138"/>
      <c r="B828" s="61"/>
      <c r="C828" s="124"/>
      <c r="D828" s="61"/>
      <c r="E828" s="61"/>
      <c r="F828" s="61"/>
      <c r="G828" s="124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53"/>
      <c r="AL828" s="53"/>
    </row>
    <row r="829">
      <c r="A829" s="138"/>
      <c r="B829" s="61"/>
      <c r="C829" s="124"/>
      <c r="D829" s="61"/>
      <c r="E829" s="61"/>
      <c r="F829" s="61"/>
      <c r="G829" s="124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53"/>
      <c r="AL829" s="53"/>
    </row>
    <row r="830">
      <c r="A830" s="138"/>
      <c r="B830" s="61"/>
      <c r="C830" s="124"/>
      <c r="D830" s="61"/>
      <c r="E830" s="61"/>
      <c r="F830" s="61"/>
      <c r="G830" s="124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53"/>
      <c r="AL830" s="53"/>
    </row>
    <row r="831">
      <c r="A831" s="138"/>
      <c r="B831" s="61"/>
      <c r="C831" s="124"/>
      <c r="D831" s="61"/>
      <c r="E831" s="61"/>
      <c r="F831" s="61"/>
      <c r="G831" s="124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53"/>
      <c r="AL831" s="53"/>
    </row>
    <row r="832">
      <c r="A832" s="138"/>
      <c r="B832" s="61"/>
      <c r="C832" s="124"/>
      <c r="D832" s="61"/>
      <c r="E832" s="61"/>
      <c r="F832" s="61"/>
      <c r="G832" s="124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53"/>
      <c r="AL832" s="53"/>
    </row>
    <row r="833">
      <c r="A833" s="138"/>
      <c r="B833" s="61"/>
      <c r="C833" s="124"/>
      <c r="D833" s="61"/>
      <c r="E833" s="61"/>
      <c r="F833" s="61"/>
      <c r="G833" s="124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53"/>
      <c r="AL833" s="53"/>
    </row>
    <row r="834">
      <c r="A834" s="138"/>
      <c r="B834" s="61"/>
      <c r="C834" s="124"/>
      <c r="D834" s="61"/>
      <c r="E834" s="61"/>
      <c r="F834" s="61"/>
      <c r="G834" s="124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53"/>
      <c r="AL834" s="53"/>
    </row>
    <row r="835">
      <c r="A835" s="138"/>
      <c r="B835" s="61"/>
      <c r="C835" s="124"/>
      <c r="D835" s="61"/>
      <c r="E835" s="61"/>
      <c r="F835" s="61"/>
      <c r="G835" s="124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53"/>
      <c r="AL835" s="53"/>
    </row>
    <row r="836">
      <c r="A836" s="138"/>
      <c r="B836" s="61"/>
      <c r="C836" s="124"/>
      <c r="D836" s="61"/>
      <c r="E836" s="61"/>
      <c r="F836" s="61"/>
      <c r="G836" s="124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53"/>
      <c r="AL836" s="53"/>
    </row>
    <row r="837">
      <c r="A837" s="138"/>
      <c r="B837" s="61"/>
      <c r="C837" s="124"/>
      <c r="D837" s="61"/>
      <c r="E837" s="61"/>
      <c r="F837" s="61"/>
      <c r="G837" s="124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53"/>
      <c r="AL837" s="53"/>
    </row>
    <row r="838">
      <c r="A838" s="138"/>
      <c r="B838" s="61"/>
      <c r="C838" s="124"/>
      <c r="D838" s="61"/>
      <c r="E838" s="61"/>
      <c r="F838" s="61"/>
      <c r="G838" s="124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53"/>
      <c r="AL838" s="53"/>
    </row>
    <row r="839">
      <c r="A839" s="138"/>
      <c r="B839" s="61"/>
      <c r="C839" s="124"/>
      <c r="D839" s="61"/>
      <c r="E839" s="61"/>
      <c r="F839" s="61"/>
      <c r="G839" s="124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53"/>
      <c r="AL839" s="53"/>
    </row>
    <row r="840">
      <c r="A840" s="138"/>
      <c r="B840" s="61"/>
      <c r="C840" s="124"/>
      <c r="D840" s="61"/>
      <c r="E840" s="61"/>
      <c r="F840" s="61"/>
      <c r="G840" s="124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53"/>
      <c r="AL840" s="53"/>
    </row>
    <row r="841">
      <c r="A841" s="138"/>
      <c r="B841" s="61"/>
      <c r="C841" s="124"/>
      <c r="D841" s="61"/>
      <c r="E841" s="61"/>
      <c r="F841" s="61"/>
      <c r="G841" s="124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53"/>
      <c r="AL841" s="53"/>
    </row>
    <row r="842">
      <c r="A842" s="138"/>
      <c r="B842" s="61"/>
      <c r="C842" s="124"/>
      <c r="D842" s="61"/>
      <c r="E842" s="61"/>
      <c r="F842" s="61"/>
      <c r="G842" s="124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53"/>
      <c r="AL842" s="53"/>
    </row>
    <row r="843">
      <c r="A843" s="138"/>
      <c r="B843" s="61"/>
      <c r="C843" s="124"/>
      <c r="D843" s="61"/>
      <c r="E843" s="61"/>
      <c r="F843" s="61"/>
      <c r="G843" s="124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53"/>
      <c r="AL843" s="53"/>
    </row>
    <row r="844">
      <c r="A844" s="138"/>
      <c r="B844" s="61"/>
      <c r="C844" s="124"/>
      <c r="D844" s="61"/>
      <c r="E844" s="61"/>
      <c r="F844" s="61"/>
      <c r="G844" s="124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53"/>
      <c r="AL844" s="53"/>
    </row>
    <row r="845">
      <c r="A845" s="138"/>
      <c r="B845" s="61"/>
      <c r="C845" s="124"/>
      <c r="D845" s="61"/>
      <c r="E845" s="61"/>
      <c r="F845" s="61"/>
      <c r="G845" s="124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53"/>
      <c r="AL845" s="53"/>
    </row>
    <row r="846">
      <c r="A846" s="138"/>
      <c r="B846" s="61"/>
      <c r="C846" s="124"/>
      <c r="D846" s="61"/>
      <c r="E846" s="61"/>
      <c r="F846" s="61"/>
      <c r="G846" s="124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53"/>
      <c r="AL846" s="53"/>
    </row>
    <row r="847">
      <c r="A847" s="138"/>
      <c r="B847" s="61"/>
      <c r="C847" s="124"/>
      <c r="D847" s="61"/>
      <c r="E847" s="61"/>
      <c r="F847" s="61"/>
      <c r="G847" s="124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53"/>
      <c r="AL847" s="53"/>
    </row>
    <row r="848">
      <c r="A848" s="138"/>
      <c r="B848" s="61"/>
      <c r="C848" s="124"/>
      <c r="D848" s="61"/>
      <c r="E848" s="61"/>
      <c r="F848" s="61"/>
      <c r="G848" s="124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53"/>
      <c r="AL848" s="53"/>
    </row>
    <row r="849">
      <c r="A849" s="138"/>
      <c r="B849" s="61"/>
      <c r="C849" s="124"/>
      <c r="D849" s="61"/>
      <c r="E849" s="61"/>
      <c r="F849" s="61"/>
      <c r="G849" s="124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53"/>
      <c r="AL849" s="53"/>
    </row>
    <row r="850">
      <c r="A850" s="138"/>
      <c r="B850" s="61"/>
      <c r="C850" s="124"/>
      <c r="D850" s="61"/>
      <c r="E850" s="61"/>
      <c r="F850" s="61"/>
      <c r="G850" s="124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53"/>
      <c r="AL850" s="53"/>
    </row>
    <row r="851">
      <c r="A851" s="138"/>
      <c r="B851" s="61"/>
      <c r="C851" s="124"/>
      <c r="D851" s="61"/>
      <c r="E851" s="61"/>
      <c r="F851" s="61"/>
      <c r="G851" s="124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53"/>
      <c r="AL851" s="53"/>
    </row>
    <row r="852">
      <c r="A852" s="138"/>
      <c r="B852" s="61"/>
      <c r="C852" s="124"/>
      <c r="D852" s="61"/>
      <c r="E852" s="61"/>
      <c r="F852" s="61"/>
      <c r="G852" s="124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53"/>
      <c r="AL852" s="53"/>
    </row>
    <row r="853">
      <c r="A853" s="138"/>
      <c r="B853" s="61"/>
      <c r="C853" s="124"/>
      <c r="D853" s="61"/>
      <c r="E853" s="61"/>
      <c r="F853" s="61"/>
      <c r="G853" s="124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53"/>
      <c r="AL853" s="53"/>
    </row>
    <row r="854">
      <c r="A854" s="138"/>
      <c r="B854" s="61"/>
      <c r="C854" s="124"/>
      <c r="D854" s="61"/>
      <c r="E854" s="61"/>
      <c r="F854" s="61"/>
      <c r="G854" s="124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53"/>
      <c r="AL854" s="53"/>
    </row>
    <row r="855">
      <c r="A855" s="138"/>
      <c r="B855" s="61"/>
      <c r="C855" s="124"/>
      <c r="D855" s="61"/>
      <c r="E855" s="61"/>
      <c r="F855" s="61"/>
      <c r="G855" s="124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53"/>
      <c r="AL855" s="53"/>
    </row>
    <row r="856">
      <c r="A856" s="138"/>
      <c r="B856" s="61"/>
      <c r="C856" s="124"/>
      <c r="D856" s="61"/>
      <c r="E856" s="61"/>
      <c r="F856" s="61"/>
      <c r="G856" s="124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53"/>
      <c r="AL856" s="53"/>
    </row>
    <row r="857">
      <c r="A857" s="138"/>
      <c r="B857" s="61"/>
      <c r="C857" s="124"/>
      <c r="D857" s="61"/>
      <c r="E857" s="61"/>
      <c r="F857" s="61"/>
      <c r="G857" s="124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53"/>
      <c r="AL857" s="53"/>
    </row>
    <row r="858">
      <c r="A858" s="138"/>
      <c r="B858" s="61"/>
      <c r="C858" s="124"/>
      <c r="D858" s="61"/>
      <c r="E858" s="61"/>
      <c r="F858" s="61"/>
      <c r="G858" s="124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53"/>
      <c r="AL858" s="53"/>
    </row>
    <row r="859">
      <c r="A859" s="138"/>
      <c r="B859" s="61"/>
      <c r="C859" s="124"/>
      <c r="D859" s="61"/>
      <c r="E859" s="61"/>
      <c r="F859" s="61"/>
      <c r="G859" s="124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53"/>
      <c r="AL859" s="53"/>
    </row>
    <row r="860">
      <c r="A860" s="138"/>
      <c r="B860" s="61"/>
      <c r="C860" s="124"/>
      <c r="D860" s="61"/>
      <c r="E860" s="61"/>
      <c r="F860" s="61"/>
      <c r="G860" s="124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53"/>
      <c r="AL860" s="53"/>
    </row>
    <row r="861">
      <c r="A861" s="138"/>
      <c r="B861" s="61"/>
      <c r="C861" s="124"/>
      <c r="D861" s="61"/>
      <c r="E861" s="61"/>
      <c r="F861" s="61"/>
      <c r="G861" s="124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53"/>
      <c r="AL861" s="53"/>
    </row>
    <row r="862">
      <c r="A862" s="138"/>
      <c r="B862" s="61"/>
      <c r="C862" s="124"/>
      <c r="D862" s="61"/>
      <c r="E862" s="61"/>
      <c r="F862" s="61"/>
      <c r="G862" s="124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53"/>
      <c r="AL862" s="53"/>
    </row>
    <row r="863">
      <c r="A863" s="138"/>
      <c r="B863" s="61"/>
      <c r="C863" s="124"/>
      <c r="D863" s="61"/>
      <c r="E863" s="61"/>
      <c r="F863" s="61"/>
      <c r="G863" s="124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53"/>
      <c r="AL863" s="53"/>
    </row>
    <row r="864">
      <c r="A864" s="138"/>
      <c r="B864" s="61"/>
      <c r="C864" s="124"/>
      <c r="D864" s="61"/>
      <c r="E864" s="61"/>
      <c r="F864" s="61"/>
      <c r="G864" s="124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53"/>
      <c r="AL864" s="53"/>
    </row>
    <row r="865">
      <c r="A865" s="138"/>
      <c r="B865" s="61"/>
      <c r="C865" s="124"/>
      <c r="D865" s="61"/>
      <c r="E865" s="61"/>
      <c r="F865" s="61"/>
      <c r="G865" s="124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53"/>
      <c r="AL865" s="53"/>
    </row>
    <row r="866">
      <c r="A866" s="138"/>
      <c r="B866" s="61"/>
      <c r="C866" s="124"/>
      <c r="D866" s="61"/>
      <c r="E866" s="61"/>
      <c r="F866" s="61"/>
      <c r="G866" s="124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53"/>
      <c r="AL866" s="53"/>
    </row>
    <row r="867">
      <c r="A867" s="138"/>
      <c r="B867" s="61"/>
      <c r="C867" s="124"/>
      <c r="D867" s="61"/>
      <c r="E867" s="61"/>
      <c r="F867" s="61"/>
      <c r="G867" s="124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53"/>
      <c r="AL867" s="53"/>
    </row>
    <row r="868">
      <c r="A868" s="138"/>
      <c r="B868" s="61"/>
      <c r="C868" s="124"/>
      <c r="D868" s="61"/>
      <c r="E868" s="61"/>
      <c r="F868" s="61"/>
      <c r="G868" s="124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53"/>
      <c r="AL868" s="53"/>
    </row>
    <row r="869">
      <c r="A869" s="138"/>
      <c r="B869" s="61"/>
      <c r="C869" s="124"/>
      <c r="D869" s="61"/>
      <c r="E869" s="61"/>
      <c r="F869" s="61"/>
      <c r="G869" s="124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53"/>
      <c r="AL869" s="53"/>
    </row>
    <row r="870">
      <c r="A870" s="138"/>
      <c r="B870" s="61"/>
      <c r="C870" s="124"/>
      <c r="D870" s="61"/>
      <c r="E870" s="61"/>
      <c r="F870" s="61"/>
      <c r="G870" s="124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53"/>
      <c r="AL870" s="53"/>
    </row>
    <row r="871">
      <c r="A871" s="138"/>
      <c r="B871" s="61"/>
      <c r="C871" s="124"/>
      <c r="D871" s="61"/>
      <c r="E871" s="61"/>
      <c r="F871" s="61"/>
      <c r="G871" s="124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53"/>
      <c r="AL871" s="53"/>
    </row>
    <row r="872">
      <c r="A872" s="138"/>
      <c r="B872" s="61"/>
      <c r="C872" s="124"/>
      <c r="D872" s="61"/>
      <c r="E872" s="61"/>
      <c r="F872" s="61"/>
      <c r="G872" s="124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53"/>
      <c r="AL872" s="53"/>
    </row>
    <row r="873">
      <c r="A873" s="138"/>
      <c r="B873" s="61"/>
      <c r="C873" s="124"/>
      <c r="D873" s="61"/>
      <c r="E873" s="61"/>
      <c r="F873" s="61"/>
      <c r="G873" s="124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53"/>
      <c r="AL873" s="53"/>
    </row>
    <row r="874">
      <c r="A874" s="138"/>
      <c r="B874" s="61"/>
      <c r="C874" s="124"/>
      <c r="D874" s="61"/>
      <c r="E874" s="61"/>
      <c r="F874" s="61"/>
      <c r="G874" s="124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53"/>
      <c r="AL874" s="53"/>
    </row>
    <row r="875">
      <c r="A875" s="138"/>
      <c r="B875" s="61"/>
      <c r="C875" s="124"/>
      <c r="D875" s="61"/>
      <c r="E875" s="61"/>
      <c r="F875" s="61"/>
      <c r="G875" s="124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53"/>
      <c r="AL875" s="53"/>
    </row>
    <row r="876">
      <c r="A876" s="138"/>
      <c r="B876" s="61"/>
      <c r="C876" s="124"/>
      <c r="D876" s="61"/>
      <c r="E876" s="61"/>
      <c r="F876" s="61"/>
      <c r="G876" s="124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53"/>
      <c r="AL876" s="53"/>
    </row>
    <row r="877">
      <c r="A877" s="138"/>
      <c r="B877" s="61"/>
      <c r="C877" s="124"/>
      <c r="D877" s="61"/>
      <c r="E877" s="61"/>
      <c r="F877" s="61"/>
      <c r="G877" s="124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53"/>
      <c r="AL877" s="53"/>
    </row>
    <row r="878">
      <c r="A878" s="138"/>
      <c r="B878" s="61"/>
      <c r="C878" s="124"/>
      <c r="D878" s="61"/>
      <c r="E878" s="61"/>
      <c r="F878" s="61"/>
      <c r="G878" s="124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53"/>
      <c r="AL878" s="53"/>
    </row>
    <row r="879">
      <c r="A879" s="138"/>
      <c r="B879" s="61"/>
      <c r="C879" s="124"/>
      <c r="D879" s="61"/>
      <c r="E879" s="61"/>
      <c r="F879" s="61"/>
      <c r="G879" s="124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53"/>
      <c r="AL879" s="53"/>
    </row>
    <row r="880">
      <c r="A880" s="138"/>
      <c r="B880" s="61"/>
      <c r="C880" s="124"/>
      <c r="D880" s="61"/>
      <c r="E880" s="61"/>
      <c r="F880" s="61"/>
      <c r="G880" s="124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53"/>
      <c r="AL880" s="53"/>
    </row>
    <row r="881">
      <c r="A881" s="138"/>
      <c r="B881" s="61"/>
      <c r="C881" s="124"/>
      <c r="D881" s="61"/>
      <c r="E881" s="61"/>
      <c r="F881" s="61"/>
      <c r="G881" s="124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53"/>
      <c r="AL881" s="53"/>
    </row>
    <row r="882">
      <c r="A882" s="138"/>
      <c r="B882" s="61"/>
      <c r="C882" s="124"/>
      <c r="D882" s="61"/>
      <c r="E882" s="61"/>
      <c r="F882" s="61"/>
      <c r="G882" s="124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53"/>
      <c r="AL882" s="53"/>
    </row>
    <row r="883">
      <c r="A883" s="138"/>
      <c r="B883" s="61"/>
      <c r="C883" s="124"/>
      <c r="D883" s="61"/>
      <c r="E883" s="61"/>
      <c r="F883" s="61"/>
      <c r="G883" s="124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53"/>
      <c r="AL883" s="53"/>
    </row>
    <row r="884">
      <c r="A884" s="138"/>
      <c r="B884" s="61"/>
      <c r="C884" s="124"/>
      <c r="D884" s="61"/>
      <c r="E884" s="61"/>
      <c r="F884" s="61"/>
      <c r="G884" s="124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53"/>
      <c r="AL884" s="53"/>
    </row>
    <row r="885">
      <c r="A885" s="138"/>
      <c r="B885" s="61"/>
      <c r="C885" s="124"/>
      <c r="D885" s="61"/>
      <c r="E885" s="61"/>
      <c r="F885" s="61"/>
      <c r="G885" s="124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53"/>
      <c r="AL885" s="53"/>
    </row>
    <row r="886">
      <c r="A886" s="138"/>
      <c r="B886" s="61"/>
      <c r="C886" s="124"/>
      <c r="D886" s="61"/>
      <c r="E886" s="61"/>
      <c r="F886" s="61"/>
      <c r="G886" s="124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53"/>
      <c r="AL886" s="53"/>
    </row>
    <row r="887">
      <c r="A887" s="138"/>
      <c r="B887" s="61"/>
      <c r="C887" s="124"/>
      <c r="D887" s="61"/>
      <c r="E887" s="61"/>
      <c r="F887" s="61"/>
      <c r="G887" s="124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53"/>
      <c r="AL887" s="53"/>
    </row>
    <row r="888">
      <c r="A888" s="138"/>
      <c r="B888" s="61"/>
      <c r="C888" s="124"/>
      <c r="D888" s="61"/>
      <c r="E888" s="61"/>
      <c r="F888" s="61"/>
      <c r="G888" s="124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53"/>
      <c r="AL888" s="53"/>
    </row>
    <row r="889">
      <c r="A889" s="138"/>
      <c r="B889" s="61"/>
      <c r="C889" s="124"/>
      <c r="D889" s="61"/>
      <c r="E889" s="61"/>
      <c r="F889" s="61"/>
      <c r="G889" s="124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53"/>
      <c r="AL889" s="53"/>
    </row>
    <row r="890">
      <c r="A890" s="138"/>
      <c r="B890" s="61"/>
      <c r="C890" s="124"/>
      <c r="D890" s="61"/>
      <c r="E890" s="61"/>
      <c r="F890" s="61"/>
      <c r="G890" s="124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53"/>
      <c r="AL890" s="53"/>
    </row>
    <row r="891">
      <c r="A891" s="138"/>
      <c r="B891" s="61"/>
      <c r="C891" s="124"/>
      <c r="D891" s="61"/>
      <c r="E891" s="61"/>
      <c r="F891" s="61"/>
      <c r="G891" s="124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53"/>
      <c r="AL891" s="53"/>
    </row>
    <row r="892">
      <c r="A892" s="138"/>
      <c r="B892" s="61"/>
      <c r="C892" s="124"/>
      <c r="D892" s="61"/>
      <c r="E892" s="61"/>
      <c r="F892" s="61"/>
      <c r="G892" s="124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53"/>
      <c r="AL892" s="53"/>
    </row>
    <row r="893">
      <c r="A893" s="138"/>
      <c r="B893" s="61"/>
      <c r="C893" s="124"/>
      <c r="D893" s="61"/>
      <c r="E893" s="61"/>
      <c r="F893" s="61"/>
      <c r="G893" s="124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53"/>
      <c r="AL893" s="53"/>
    </row>
    <row r="894">
      <c r="A894" s="138"/>
      <c r="B894" s="61"/>
      <c r="C894" s="124"/>
      <c r="D894" s="61"/>
      <c r="E894" s="61"/>
      <c r="F894" s="61"/>
      <c r="G894" s="124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53"/>
      <c r="AL894" s="53"/>
    </row>
    <row r="895">
      <c r="A895" s="138"/>
      <c r="B895" s="61"/>
      <c r="C895" s="124"/>
      <c r="D895" s="61"/>
      <c r="E895" s="61"/>
      <c r="F895" s="61"/>
      <c r="G895" s="124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53"/>
      <c r="AL895" s="53"/>
    </row>
    <row r="896">
      <c r="A896" s="138"/>
      <c r="B896" s="61"/>
      <c r="C896" s="124"/>
      <c r="D896" s="61"/>
      <c r="E896" s="61"/>
      <c r="F896" s="61"/>
      <c r="G896" s="124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53"/>
      <c r="AL896" s="53"/>
    </row>
    <row r="897">
      <c r="A897" s="138"/>
      <c r="B897" s="61"/>
      <c r="C897" s="124"/>
      <c r="D897" s="61"/>
      <c r="E897" s="61"/>
      <c r="F897" s="61"/>
      <c r="G897" s="124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53"/>
      <c r="AL897" s="53"/>
    </row>
    <row r="898">
      <c r="A898" s="138"/>
      <c r="B898" s="61"/>
      <c r="C898" s="124"/>
      <c r="D898" s="61"/>
      <c r="E898" s="61"/>
      <c r="F898" s="61"/>
      <c r="G898" s="124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53"/>
      <c r="AL898" s="53"/>
    </row>
    <row r="899">
      <c r="A899" s="138"/>
      <c r="B899" s="61"/>
      <c r="C899" s="124"/>
      <c r="D899" s="61"/>
      <c r="E899" s="61"/>
      <c r="F899" s="61"/>
      <c r="G899" s="124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53"/>
      <c r="AL899" s="53"/>
    </row>
    <row r="900">
      <c r="A900" s="138"/>
      <c r="B900" s="61"/>
      <c r="C900" s="124"/>
      <c r="D900" s="61"/>
      <c r="E900" s="61"/>
      <c r="F900" s="61"/>
      <c r="G900" s="124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53"/>
      <c r="AL900" s="53"/>
    </row>
    <row r="901">
      <c r="A901" s="138"/>
      <c r="B901" s="61"/>
      <c r="C901" s="124"/>
      <c r="D901" s="61"/>
      <c r="E901" s="61"/>
      <c r="F901" s="61"/>
      <c r="G901" s="124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53"/>
      <c r="AL901" s="53"/>
    </row>
    <row r="902">
      <c r="A902" s="138"/>
      <c r="B902" s="61"/>
      <c r="C902" s="124"/>
      <c r="D902" s="61"/>
      <c r="E902" s="61"/>
      <c r="F902" s="61"/>
      <c r="G902" s="124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53"/>
      <c r="AL902" s="53"/>
    </row>
    <row r="903">
      <c r="A903" s="138"/>
      <c r="B903" s="61"/>
      <c r="C903" s="124"/>
      <c r="D903" s="61"/>
      <c r="E903" s="61"/>
      <c r="F903" s="61"/>
      <c r="G903" s="124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53"/>
      <c r="AL903" s="53"/>
    </row>
    <row r="904">
      <c r="A904" s="138"/>
      <c r="B904" s="61"/>
      <c r="C904" s="124"/>
      <c r="D904" s="61"/>
      <c r="E904" s="61"/>
      <c r="F904" s="61"/>
      <c r="G904" s="124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53"/>
      <c r="AL904" s="53"/>
    </row>
    <row r="905">
      <c r="A905" s="138"/>
      <c r="B905" s="61"/>
      <c r="C905" s="124"/>
      <c r="D905" s="61"/>
      <c r="E905" s="61"/>
      <c r="F905" s="61"/>
      <c r="G905" s="124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53"/>
      <c r="AL905" s="53"/>
    </row>
    <row r="906">
      <c r="A906" s="138"/>
      <c r="B906" s="61"/>
      <c r="C906" s="124"/>
      <c r="D906" s="61"/>
      <c r="E906" s="61"/>
      <c r="F906" s="61"/>
      <c r="G906" s="124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53"/>
      <c r="AL906" s="53"/>
    </row>
    <row r="907">
      <c r="A907" s="138"/>
      <c r="B907" s="61"/>
      <c r="C907" s="124"/>
      <c r="D907" s="61"/>
      <c r="E907" s="61"/>
      <c r="F907" s="61"/>
      <c r="G907" s="124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53"/>
      <c r="AL907" s="53"/>
    </row>
    <row r="908">
      <c r="A908" s="138"/>
      <c r="B908" s="61"/>
      <c r="C908" s="124"/>
      <c r="D908" s="61"/>
      <c r="E908" s="61"/>
      <c r="F908" s="61"/>
      <c r="G908" s="124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53"/>
      <c r="AL908" s="53"/>
    </row>
    <row r="909">
      <c r="A909" s="138"/>
      <c r="B909" s="61"/>
      <c r="C909" s="124"/>
      <c r="D909" s="61"/>
      <c r="E909" s="61"/>
      <c r="F909" s="61"/>
      <c r="G909" s="124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53"/>
      <c r="AL909" s="53"/>
    </row>
    <row r="910">
      <c r="A910" s="138"/>
      <c r="B910" s="61"/>
      <c r="C910" s="124"/>
      <c r="D910" s="61"/>
      <c r="E910" s="61"/>
      <c r="F910" s="61"/>
      <c r="G910" s="124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53"/>
      <c r="AL910" s="53"/>
    </row>
    <row r="911">
      <c r="A911" s="138"/>
      <c r="B911" s="61"/>
      <c r="C911" s="124"/>
      <c r="D911" s="61"/>
      <c r="E911" s="61"/>
      <c r="F911" s="61"/>
      <c r="G911" s="124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53"/>
      <c r="AL911" s="53"/>
    </row>
    <row r="912">
      <c r="A912" s="138"/>
      <c r="B912" s="61"/>
      <c r="C912" s="124"/>
      <c r="D912" s="61"/>
      <c r="E912" s="61"/>
      <c r="F912" s="61"/>
      <c r="G912" s="124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53"/>
      <c r="AL912" s="53"/>
    </row>
    <row r="913">
      <c r="A913" s="138"/>
      <c r="B913" s="61"/>
      <c r="C913" s="124"/>
      <c r="D913" s="61"/>
      <c r="E913" s="61"/>
      <c r="F913" s="61"/>
      <c r="G913" s="124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53"/>
      <c r="AL913" s="53"/>
    </row>
    <row r="914">
      <c r="A914" s="138"/>
      <c r="B914" s="61"/>
      <c r="C914" s="124"/>
      <c r="D914" s="61"/>
      <c r="E914" s="61"/>
      <c r="F914" s="61"/>
      <c r="G914" s="124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53"/>
      <c r="AL914" s="53"/>
    </row>
    <row r="915">
      <c r="A915" s="138"/>
      <c r="B915" s="61"/>
      <c r="C915" s="124"/>
      <c r="D915" s="61"/>
      <c r="E915" s="61"/>
      <c r="F915" s="61"/>
      <c r="G915" s="124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53"/>
      <c r="AL915" s="53"/>
    </row>
    <row r="916">
      <c r="A916" s="138"/>
      <c r="B916" s="61"/>
      <c r="C916" s="124"/>
      <c r="D916" s="61"/>
      <c r="E916" s="61"/>
      <c r="F916" s="61"/>
      <c r="G916" s="124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53"/>
      <c r="AL916" s="53"/>
    </row>
    <row r="917">
      <c r="A917" s="138"/>
      <c r="B917" s="61"/>
      <c r="C917" s="124"/>
      <c r="D917" s="61"/>
      <c r="E917" s="61"/>
      <c r="F917" s="61"/>
      <c r="G917" s="124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53"/>
      <c r="AL917" s="53"/>
    </row>
    <row r="918">
      <c r="A918" s="138"/>
      <c r="B918" s="61"/>
      <c r="C918" s="124"/>
      <c r="D918" s="61"/>
      <c r="E918" s="61"/>
      <c r="F918" s="61"/>
      <c r="G918" s="124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53"/>
      <c r="AL918" s="53"/>
    </row>
    <row r="919">
      <c r="A919" s="138"/>
      <c r="B919" s="61"/>
      <c r="C919" s="124"/>
      <c r="D919" s="61"/>
      <c r="E919" s="61"/>
      <c r="F919" s="61"/>
      <c r="G919" s="124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53"/>
      <c r="AL919" s="53"/>
    </row>
    <row r="920">
      <c r="A920" s="138"/>
      <c r="B920" s="61"/>
      <c r="C920" s="124"/>
      <c r="D920" s="61"/>
      <c r="E920" s="61"/>
      <c r="F920" s="61"/>
      <c r="G920" s="124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53"/>
      <c r="AL920" s="53"/>
    </row>
    <row r="921">
      <c r="A921" s="138"/>
      <c r="B921" s="61"/>
      <c r="C921" s="124"/>
      <c r="D921" s="61"/>
      <c r="E921" s="61"/>
      <c r="F921" s="61"/>
      <c r="G921" s="124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53"/>
      <c r="AL921" s="53"/>
    </row>
    <row r="922">
      <c r="A922" s="138"/>
      <c r="B922" s="61"/>
      <c r="C922" s="124"/>
      <c r="D922" s="61"/>
      <c r="E922" s="61"/>
      <c r="F922" s="61"/>
      <c r="G922" s="124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53"/>
      <c r="AL922" s="53"/>
    </row>
    <row r="923">
      <c r="A923" s="138"/>
      <c r="B923" s="61"/>
      <c r="C923" s="124"/>
      <c r="D923" s="61"/>
      <c r="E923" s="61"/>
      <c r="F923" s="61"/>
      <c r="G923" s="124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53"/>
      <c r="AL923" s="53"/>
    </row>
    <row r="924">
      <c r="A924" s="138"/>
      <c r="B924" s="61"/>
      <c r="C924" s="124"/>
      <c r="D924" s="61"/>
      <c r="E924" s="61"/>
      <c r="F924" s="61"/>
      <c r="G924" s="124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53"/>
      <c r="AL924" s="53"/>
    </row>
    <row r="925">
      <c r="A925" s="138"/>
      <c r="B925" s="61"/>
      <c r="C925" s="124"/>
      <c r="D925" s="61"/>
      <c r="E925" s="61"/>
      <c r="F925" s="61"/>
      <c r="G925" s="124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53"/>
      <c r="AL925" s="53"/>
    </row>
    <row r="926">
      <c r="A926" s="138"/>
      <c r="B926" s="61"/>
      <c r="C926" s="124"/>
      <c r="D926" s="61"/>
      <c r="E926" s="61"/>
      <c r="F926" s="61"/>
      <c r="G926" s="124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53"/>
      <c r="AL926" s="53"/>
    </row>
    <row r="927">
      <c r="A927" s="138"/>
      <c r="B927" s="61"/>
      <c r="C927" s="124"/>
      <c r="D927" s="61"/>
      <c r="E927" s="61"/>
      <c r="F927" s="61"/>
      <c r="G927" s="124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53"/>
      <c r="AL927" s="53"/>
    </row>
    <row r="928">
      <c r="A928" s="138"/>
      <c r="B928" s="61"/>
      <c r="C928" s="124"/>
      <c r="D928" s="61"/>
      <c r="E928" s="61"/>
      <c r="F928" s="61"/>
      <c r="G928" s="124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53"/>
      <c r="AL928" s="53"/>
    </row>
    <row r="929">
      <c r="A929" s="138"/>
      <c r="B929" s="61"/>
      <c r="C929" s="124"/>
      <c r="D929" s="61"/>
      <c r="E929" s="61"/>
      <c r="F929" s="61"/>
      <c r="G929" s="124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53"/>
      <c r="AL929" s="53"/>
    </row>
    <row r="930">
      <c r="A930" s="138"/>
      <c r="B930" s="61"/>
      <c r="C930" s="124"/>
      <c r="D930" s="61"/>
      <c r="E930" s="61"/>
      <c r="F930" s="61"/>
      <c r="G930" s="124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53"/>
      <c r="AL930" s="53"/>
    </row>
    <row r="931">
      <c r="A931" s="138"/>
      <c r="B931" s="61"/>
      <c r="C931" s="124"/>
      <c r="D931" s="61"/>
      <c r="E931" s="61"/>
      <c r="F931" s="61"/>
      <c r="G931" s="124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53"/>
      <c r="AL931" s="53"/>
    </row>
    <row r="932">
      <c r="A932" s="138"/>
      <c r="B932" s="61"/>
      <c r="C932" s="124"/>
      <c r="D932" s="61"/>
      <c r="E932" s="61"/>
      <c r="F932" s="61"/>
      <c r="G932" s="124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53"/>
      <c r="AL932" s="53"/>
    </row>
    <row r="933">
      <c r="A933" s="138"/>
      <c r="B933" s="61"/>
      <c r="C933" s="124"/>
      <c r="D933" s="61"/>
      <c r="E933" s="61"/>
      <c r="F933" s="61"/>
      <c r="G933" s="124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53"/>
      <c r="AL933" s="53"/>
    </row>
    <row r="934">
      <c r="A934" s="138"/>
      <c r="B934" s="61"/>
      <c r="C934" s="124"/>
      <c r="D934" s="61"/>
      <c r="E934" s="61"/>
      <c r="F934" s="61"/>
      <c r="G934" s="124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53"/>
      <c r="AL934" s="53"/>
    </row>
    <row r="935">
      <c r="A935" s="138"/>
      <c r="B935" s="61"/>
      <c r="C935" s="124"/>
      <c r="D935" s="61"/>
      <c r="E935" s="61"/>
      <c r="F935" s="61"/>
      <c r="G935" s="124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53"/>
      <c r="AL935" s="53"/>
    </row>
    <row r="936">
      <c r="A936" s="138"/>
      <c r="B936" s="61"/>
      <c r="C936" s="124"/>
      <c r="D936" s="61"/>
      <c r="E936" s="61"/>
      <c r="F936" s="61"/>
      <c r="G936" s="124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53"/>
      <c r="AL936" s="53"/>
    </row>
    <row r="937">
      <c r="A937" s="138"/>
      <c r="B937" s="61"/>
      <c r="C937" s="124"/>
      <c r="D937" s="61"/>
      <c r="E937" s="61"/>
      <c r="F937" s="61"/>
      <c r="G937" s="124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53"/>
      <c r="AL937" s="53"/>
    </row>
    <row r="938">
      <c r="A938" s="138"/>
      <c r="B938" s="61"/>
      <c r="C938" s="124"/>
      <c r="D938" s="61"/>
      <c r="E938" s="61"/>
      <c r="F938" s="61"/>
      <c r="G938" s="124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53"/>
      <c r="AL938" s="53"/>
    </row>
    <row r="939">
      <c r="A939" s="138"/>
      <c r="B939" s="61"/>
      <c r="C939" s="124"/>
      <c r="D939" s="61"/>
      <c r="E939" s="61"/>
      <c r="F939" s="61"/>
      <c r="G939" s="124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53"/>
      <c r="AL939" s="53"/>
    </row>
    <row r="940">
      <c r="A940" s="138"/>
      <c r="B940" s="61"/>
      <c r="C940" s="124"/>
      <c r="D940" s="61"/>
      <c r="E940" s="61"/>
      <c r="F940" s="61"/>
      <c r="G940" s="124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53"/>
      <c r="AL940" s="53"/>
    </row>
    <row r="941">
      <c r="A941" s="138"/>
      <c r="B941" s="61"/>
      <c r="C941" s="124"/>
      <c r="D941" s="61"/>
      <c r="E941" s="61"/>
      <c r="F941" s="61"/>
      <c r="G941" s="124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53"/>
      <c r="AL941" s="53"/>
    </row>
    <row r="942">
      <c r="A942" s="138"/>
      <c r="B942" s="61"/>
      <c r="C942" s="124"/>
      <c r="D942" s="61"/>
      <c r="E942" s="61"/>
      <c r="F942" s="61"/>
      <c r="G942" s="124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53"/>
      <c r="AL942" s="53"/>
    </row>
    <row r="943">
      <c r="A943" s="138"/>
      <c r="B943" s="61"/>
      <c r="C943" s="124"/>
      <c r="D943" s="61"/>
      <c r="E943" s="61"/>
      <c r="F943" s="61"/>
      <c r="G943" s="124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53"/>
      <c r="AL943" s="53"/>
    </row>
    <row r="944">
      <c r="A944" s="138"/>
      <c r="B944" s="61"/>
      <c r="C944" s="124"/>
      <c r="D944" s="61"/>
      <c r="E944" s="61"/>
      <c r="F944" s="61"/>
      <c r="G944" s="124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53"/>
      <c r="AL944" s="53"/>
    </row>
    <row r="945">
      <c r="A945" s="138"/>
      <c r="B945" s="61"/>
      <c r="C945" s="124"/>
      <c r="D945" s="61"/>
      <c r="E945" s="61"/>
      <c r="F945" s="61"/>
      <c r="G945" s="124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53"/>
      <c r="AL945" s="53"/>
    </row>
    <row r="946">
      <c r="A946" s="138"/>
      <c r="B946" s="61"/>
      <c r="C946" s="124"/>
      <c r="D946" s="61"/>
      <c r="E946" s="61"/>
      <c r="F946" s="61"/>
      <c r="G946" s="124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53"/>
      <c r="AL946" s="53"/>
    </row>
    <row r="947">
      <c r="A947" s="138"/>
      <c r="B947" s="61"/>
      <c r="C947" s="124"/>
      <c r="D947" s="61"/>
      <c r="E947" s="61"/>
      <c r="F947" s="61"/>
      <c r="G947" s="124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53"/>
      <c r="AL947" s="53"/>
    </row>
    <row r="948">
      <c r="A948" s="138"/>
      <c r="B948" s="61"/>
      <c r="C948" s="124"/>
      <c r="D948" s="61"/>
      <c r="E948" s="61"/>
      <c r="F948" s="61"/>
      <c r="G948" s="124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53"/>
      <c r="AL948" s="53"/>
    </row>
    <row r="949">
      <c r="A949" s="138"/>
      <c r="B949" s="61"/>
      <c r="C949" s="124"/>
      <c r="D949" s="61"/>
      <c r="E949" s="61"/>
      <c r="F949" s="61"/>
      <c r="G949" s="124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53"/>
      <c r="AL949" s="53"/>
    </row>
    <row r="950">
      <c r="A950" s="138"/>
      <c r="B950" s="61"/>
      <c r="C950" s="124"/>
      <c r="D950" s="61"/>
      <c r="E950" s="61"/>
      <c r="F950" s="61"/>
      <c r="G950" s="124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53"/>
      <c r="AL950" s="53"/>
    </row>
    <row r="951">
      <c r="A951" s="138"/>
      <c r="B951" s="61"/>
      <c r="C951" s="124"/>
      <c r="D951" s="61"/>
      <c r="E951" s="61"/>
      <c r="F951" s="61"/>
      <c r="G951" s="124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53"/>
      <c r="AL951" s="53"/>
    </row>
    <row r="952">
      <c r="A952" s="138"/>
      <c r="B952" s="61"/>
      <c r="C952" s="124"/>
      <c r="D952" s="61"/>
      <c r="E952" s="61"/>
      <c r="F952" s="61"/>
      <c r="G952" s="124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53"/>
      <c r="AL952" s="53"/>
    </row>
    <row r="953">
      <c r="A953" s="138"/>
      <c r="B953" s="61"/>
      <c r="C953" s="124"/>
      <c r="D953" s="61"/>
      <c r="E953" s="61"/>
      <c r="F953" s="61"/>
      <c r="G953" s="124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53"/>
      <c r="AL953" s="53"/>
    </row>
    <row r="954">
      <c r="A954" s="138"/>
      <c r="B954" s="61"/>
      <c r="C954" s="124"/>
      <c r="D954" s="61"/>
      <c r="E954" s="61"/>
      <c r="F954" s="61"/>
      <c r="G954" s="124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53"/>
      <c r="AL954" s="53"/>
    </row>
    <row r="955">
      <c r="A955" s="138"/>
      <c r="B955" s="61"/>
      <c r="C955" s="124"/>
      <c r="D955" s="61"/>
      <c r="E955" s="61"/>
      <c r="F955" s="61"/>
      <c r="G955" s="124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53"/>
      <c r="AL955" s="53"/>
    </row>
    <row r="956">
      <c r="A956" s="138"/>
      <c r="B956" s="61"/>
      <c r="C956" s="124"/>
      <c r="D956" s="61"/>
      <c r="E956" s="61"/>
      <c r="F956" s="61"/>
      <c r="G956" s="124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53"/>
      <c r="AL956" s="53"/>
    </row>
    <row r="957">
      <c r="A957" s="138"/>
      <c r="B957" s="61"/>
      <c r="C957" s="124"/>
      <c r="D957" s="61"/>
      <c r="E957" s="61"/>
      <c r="F957" s="61"/>
      <c r="G957" s="124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53"/>
      <c r="AL957" s="53"/>
    </row>
    <row r="958">
      <c r="A958" s="138"/>
      <c r="B958" s="61"/>
      <c r="C958" s="124"/>
      <c r="D958" s="61"/>
      <c r="E958" s="61"/>
      <c r="F958" s="61"/>
      <c r="G958" s="124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53"/>
      <c r="AL958" s="53"/>
    </row>
    <row r="959">
      <c r="A959" s="138"/>
      <c r="B959" s="61"/>
      <c r="C959" s="124"/>
      <c r="D959" s="61"/>
      <c r="E959" s="61"/>
      <c r="F959" s="61"/>
      <c r="G959" s="124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53"/>
      <c r="AL959" s="53"/>
    </row>
    <row r="960">
      <c r="A960" s="138"/>
      <c r="B960" s="61"/>
      <c r="C960" s="124"/>
      <c r="D960" s="61"/>
      <c r="E960" s="61"/>
      <c r="F960" s="61"/>
      <c r="G960" s="124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53"/>
      <c r="AL960" s="53"/>
    </row>
    <row r="961">
      <c r="A961" s="138"/>
      <c r="B961" s="61"/>
      <c r="C961" s="124"/>
      <c r="D961" s="61"/>
      <c r="E961" s="61"/>
      <c r="F961" s="61"/>
      <c r="G961" s="124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53"/>
      <c r="AL961" s="53"/>
    </row>
    <row r="962">
      <c r="A962" s="138"/>
      <c r="B962" s="61"/>
      <c r="C962" s="124"/>
      <c r="D962" s="61"/>
      <c r="E962" s="61"/>
      <c r="F962" s="61"/>
      <c r="G962" s="124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53"/>
      <c r="AL962" s="53"/>
    </row>
    <row r="963">
      <c r="A963" s="138"/>
      <c r="B963" s="61"/>
      <c r="C963" s="124"/>
      <c r="D963" s="61"/>
      <c r="E963" s="61"/>
      <c r="F963" s="61"/>
      <c r="G963" s="124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53"/>
      <c r="AL963" s="53"/>
    </row>
    <row r="964">
      <c r="A964" s="138"/>
      <c r="B964" s="61"/>
      <c r="C964" s="124"/>
      <c r="D964" s="61"/>
      <c r="E964" s="61"/>
      <c r="F964" s="61"/>
      <c r="G964" s="124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53"/>
      <c r="AL964" s="53"/>
    </row>
    <row r="965">
      <c r="A965" s="138"/>
      <c r="B965" s="61"/>
      <c r="C965" s="124"/>
      <c r="D965" s="61"/>
      <c r="E965" s="61"/>
      <c r="F965" s="61"/>
      <c r="G965" s="124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53"/>
      <c r="AL965" s="53"/>
    </row>
    <row r="966">
      <c r="A966" s="138"/>
      <c r="B966" s="61"/>
      <c r="C966" s="124"/>
      <c r="D966" s="61"/>
      <c r="E966" s="61"/>
      <c r="F966" s="61"/>
      <c r="G966" s="124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53"/>
      <c r="AL966" s="53"/>
    </row>
    <row r="967">
      <c r="A967" s="138"/>
      <c r="B967" s="61"/>
      <c r="C967" s="124"/>
      <c r="D967" s="61"/>
      <c r="E967" s="61"/>
      <c r="F967" s="61"/>
      <c r="G967" s="124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53"/>
      <c r="AL967" s="53"/>
    </row>
    <row r="968">
      <c r="A968" s="138"/>
      <c r="B968" s="61"/>
      <c r="C968" s="124"/>
      <c r="D968" s="61"/>
      <c r="E968" s="61"/>
      <c r="F968" s="61"/>
      <c r="G968" s="124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53"/>
      <c r="AL968" s="53"/>
    </row>
    <row r="969">
      <c r="A969" s="138"/>
      <c r="B969" s="61"/>
      <c r="C969" s="124"/>
      <c r="D969" s="61"/>
      <c r="E969" s="61"/>
      <c r="F969" s="61"/>
      <c r="G969" s="124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53"/>
      <c r="AL969" s="53"/>
    </row>
    <row r="970">
      <c r="A970" s="138"/>
      <c r="B970" s="61"/>
      <c r="C970" s="124"/>
      <c r="D970" s="61"/>
      <c r="E970" s="61"/>
      <c r="F970" s="61"/>
      <c r="G970" s="124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53"/>
      <c r="AL970" s="53"/>
    </row>
    <row r="971">
      <c r="A971" s="138"/>
      <c r="B971" s="61"/>
      <c r="C971" s="124"/>
      <c r="D971" s="61"/>
      <c r="E971" s="61"/>
      <c r="F971" s="61"/>
      <c r="G971" s="124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53"/>
      <c r="AL971" s="53"/>
    </row>
    <row r="972">
      <c r="A972" s="138"/>
      <c r="B972" s="61"/>
      <c r="C972" s="124"/>
      <c r="D972" s="61"/>
      <c r="E972" s="61"/>
      <c r="F972" s="61"/>
      <c r="G972" s="124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53"/>
      <c r="AL972" s="53"/>
    </row>
    <row r="973">
      <c r="A973" s="138"/>
      <c r="B973" s="61"/>
      <c r="C973" s="124"/>
      <c r="D973" s="61"/>
      <c r="E973" s="61"/>
      <c r="F973" s="61"/>
      <c r="G973" s="124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53"/>
      <c r="AL973" s="53"/>
    </row>
    <row r="974">
      <c r="A974" s="138"/>
      <c r="B974" s="61"/>
      <c r="C974" s="124"/>
      <c r="D974" s="61"/>
      <c r="E974" s="61"/>
      <c r="F974" s="61"/>
      <c r="G974" s="124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53"/>
      <c r="AL974" s="53"/>
    </row>
    <row r="975">
      <c r="A975" s="138"/>
      <c r="B975" s="61"/>
      <c r="C975" s="124"/>
      <c r="D975" s="61"/>
      <c r="E975" s="61"/>
      <c r="F975" s="61"/>
      <c r="G975" s="124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53"/>
      <c r="AL975" s="53"/>
    </row>
    <row r="976">
      <c r="A976" s="138"/>
      <c r="B976" s="61"/>
      <c r="C976" s="124"/>
      <c r="D976" s="61"/>
      <c r="E976" s="61"/>
      <c r="F976" s="61"/>
      <c r="G976" s="124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53"/>
      <c r="AL976" s="53"/>
    </row>
    <row r="977">
      <c r="A977" s="138"/>
      <c r="B977" s="61"/>
      <c r="C977" s="124"/>
      <c r="D977" s="61"/>
      <c r="E977" s="61"/>
      <c r="F977" s="61"/>
      <c r="G977" s="124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53"/>
      <c r="AL977" s="53"/>
    </row>
    <row r="978">
      <c r="A978" s="138"/>
      <c r="B978" s="61"/>
      <c r="C978" s="124"/>
      <c r="D978" s="61"/>
      <c r="E978" s="61"/>
      <c r="F978" s="61"/>
      <c r="G978" s="124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53"/>
      <c r="AL978" s="53"/>
    </row>
    <row r="979">
      <c r="A979" s="138"/>
      <c r="B979" s="61"/>
      <c r="C979" s="124"/>
      <c r="D979" s="61"/>
      <c r="E979" s="61"/>
      <c r="F979" s="61"/>
      <c r="G979" s="124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53"/>
      <c r="AL979" s="53"/>
    </row>
    <row r="980">
      <c r="A980" s="138"/>
      <c r="B980" s="61"/>
      <c r="C980" s="124"/>
      <c r="D980" s="61"/>
      <c r="E980" s="61"/>
      <c r="F980" s="61"/>
      <c r="G980" s="124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53"/>
      <c r="AL980" s="53"/>
    </row>
    <row r="981">
      <c r="A981" s="138"/>
      <c r="B981" s="61"/>
      <c r="C981" s="124"/>
      <c r="D981" s="61"/>
      <c r="E981" s="61"/>
      <c r="F981" s="61"/>
      <c r="G981" s="124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  <c r="AJ981" s="61"/>
      <c r="AK981" s="53"/>
      <c r="AL981" s="53"/>
    </row>
    <row r="982">
      <c r="A982" s="138"/>
      <c r="B982" s="61"/>
      <c r="C982" s="124"/>
      <c r="D982" s="61"/>
      <c r="E982" s="61"/>
      <c r="F982" s="61"/>
      <c r="G982" s="124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  <c r="AJ982" s="61"/>
      <c r="AK982" s="53"/>
      <c r="AL982" s="53"/>
    </row>
    <row r="983">
      <c r="A983" s="138"/>
      <c r="B983" s="61"/>
      <c r="C983" s="124"/>
      <c r="D983" s="61"/>
      <c r="E983" s="61"/>
      <c r="F983" s="61"/>
      <c r="G983" s="124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  <c r="AJ983" s="61"/>
      <c r="AK983" s="53"/>
      <c r="AL983" s="53"/>
    </row>
    <row r="984">
      <c r="A984" s="138"/>
      <c r="B984" s="61"/>
      <c r="C984" s="124"/>
      <c r="D984" s="61"/>
      <c r="E984" s="61"/>
      <c r="F984" s="61"/>
      <c r="G984" s="124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  <c r="AJ984" s="61"/>
      <c r="AK984" s="53"/>
      <c r="AL984" s="53"/>
    </row>
    <row r="985">
      <c r="A985" s="138"/>
      <c r="B985" s="61"/>
      <c r="C985" s="124"/>
      <c r="D985" s="61"/>
      <c r="E985" s="61"/>
      <c r="F985" s="61"/>
      <c r="G985" s="124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  <c r="AJ985" s="61"/>
      <c r="AK985" s="53"/>
      <c r="AL985" s="53"/>
    </row>
    <row r="986">
      <c r="A986" s="138"/>
      <c r="B986" s="61"/>
      <c r="C986" s="124"/>
      <c r="D986" s="61"/>
      <c r="E986" s="61"/>
      <c r="F986" s="61"/>
      <c r="G986" s="124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  <c r="AJ986" s="61"/>
      <c r="AK986" s="53"/>
      <c r="AL986" s="53"/>
    </row>
    <row r="987">
      <c r="A987" s="138"/>
      <c r="B987" s="61"/>
      <c r="C987" s="124"/>
      <c r="D987" s="61"/>
      <c r="E987" s="61"/>
      <c r="F987" s="61"/>
      <c r="G987" s="124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  <c r="AJ987" s="61"/>
      <c r="AK987" s="53"/>
      <c r="AL987" s="53"/>
    </row>
    <row r="988">
      <c r="A988" s="138"/>
      <c r="B988" s="61"/>
      <c r="C988" s="124"/>
      <c r="D988" s="61"/>
      <c r="E988" s="61"/>
      <c r="F988" s="61"/>
      <c r="G988" s="124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  <c r="AJ988" s="61"/>
      <c r="AK988" s="53"/>
      <c r="AL988" s="53"/>
    </row>
    <row r="989">
      <c r="A989" s="138"/>
      <c r="B989" s="61"/>
      <c r="C989" s="124"/>
      <c r="D989" s="61"/>
      <c r="E989" s="61"/>
      <c r="F989" s="61"/>
      <c r="G989" s="124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  <c r="AJ989" s="61"/>
      <c r="AK989" s="53"/>
      <c r="AL989" s="53"/>
    </row>
    <row r="990">
      <c r="A990" s="138"/>
      <c r="B990" s="61"/>
      <c r="C990" s="124"/>
      <c r="D990" s="61"/>
      <c r="E990" s="61"/>
      <c r="F990" s="61"/>
      <c r="G990" s="124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  <c r="AJ990" s="61"/>
      <c r="AK990" s="53"/>
      <c r="AL990" s="53"/>
    </row>
    <row r="991">
      <c r="A991" s="138"/>
      <c r="B991" s="61"/>
      <c r="C991" s="124"/>
      <c r="D991" s="61"/>
      <c r="E991" s="61"/>
      <c r="F991" s="61"/>
      <c r="G991" s="124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  <c r="AJ991" s="61"/>
      <c r="AK991" s="53"/>
      <c r="AL991" s="53"/>
    </row>
    <row r="992">
      <c r="A992" s="138"/>
      <c r="B992" s="61"/>
      <c r="C992" s="124"/>
      <c r="D992" s="61"/>
      <c r="E992" s="61"/>
      <c r="F992" s="61"/>
      <c r="G992" s="124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  <c r="AJ992" s="61"/>
      <c r="AK992" s="53"/>
      <c r="AL992" s="53"/>
    </row>
    <row r="993">
      <c r="A993" s="138"/>
      <c r="B993" s="61"/>
      <c r="C993" s="124"/>
      <c r="D993" s="61"/>
      <c r="E993" s="61"/>
      <c r="F993" s="61"/>
      <c r="G993" s="124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  <c r="AJ993" s="61"/>
      <c r="AK993" s="53"/>
      <c r="AL993" s="53"/>
    </row>
    <row r="994">
      <c r="A994" s="138"/>
      <c r="B994" s="61"/>
      <c r="C994" s="124"/>
      <c r="D994" s="61"/>
      <c r="E994" s="61"/>
      <c r="F994" s="61"/>
      <c r="G994" s="124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  <c r="AJ994" s="61"/>
      <c r="AK994" s="53"/>
      <c r="AL994" s="53"/>
    </row>
    <row r="995">
      <c r="A995" s="138"/>
      <c r="B995" s="61"/>
      <c r="C995" s="124"/>
      <c r="D995" s="61"/>
      <c r="E995" s="61"/>
      <c r="F995" s="61"/>
      <c r="G995" s="124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  <c r="AJ995" s="61"/>
      <c r="AK995" s="53"/>
      <c r="AL995" s="53"/>
    </row>
    <row r="996">
      <c r="A996" s="138"/>
      <c r="B996" s="61"/>
      <c r="C996" s="124"/>
      <c r="D996" s="61"/>
      <c r="E996" s="61"/>
      <c r="F996" s="61"/>
      <c r="G996" s="124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  <c r="AJ996" s="61"/>
      <c r="AK996" s="53"/>
      <c r="AL996" s="53"/>
    </row>
    <row r="997">
      <c r="A997" s="138"/>
      <c r="B997" s="61"/>
      <c r="C997" s="124"/>
      <c r="D997" s="61"/>
      <c r="E997" s="61"/>
      <c r="F997" s="61"/>
      <c r="G997" s="124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  <c r="AJ997" s="61"/>
      <c r="AK997" s="53"/>
      <c r="AL997" s="53"/>
    </row>
    <row r="998">
      <c r="A998" s="138"/>
      <c r="B998" s="61"/>
      <c r="C998" s="124"/>
      <c r="D998" s="61"/>
      <c r="E998" s="61"/>
      <c r="F998" s="61"/>
      <c r="G998" s="124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  <c r="AJ998" s="61"/>
      <c r="AK998" s="53"/>
      <c r="AL998" s="53"/>
    </row>
    <row r="999">
      <c r="A999" s="138"/>
      <c r="B999" s="61"/>
      <c r="C999" s="124"/>
      <c r="D999" s="61"/>
      <c r="E999" s="61"/>
      <c r="F999" s="61"/>
      <c r="G999" s="124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  <c r="AJ999" s="61"/>
      <c r="AK999" s="53"/>
      <c r="AL999" s="53"/>
    </row>
    <row r="1000">
      <c r="A1000" s="138"/>
      <c r="B1000" s="61"/>
      <c r="C1000" s="124"/>
      <c r="D1000" s="61"/>
      <c r="E1000" s="61"/>
      <c r="F1000" s="61"/>
      <c r="G1000" s="124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  <c r="AJ1000" s="61"/>
      <c r="AK1000" s="53"/>
      <c r="AL1000" s="53"/>
    </row>
    <row r="1001">
      <c r="A1001" s="138"/>
      <c r="B1001" s="61"/>
      <c r="C1001" s="124"/>
      <c r="D1001" s="61"/>
      <c r="E1001" s="61"/>
      <c r="F1001" s="61"/>
      <c r="G1001" s="124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  <c r="AJ1001" s="61"/>
      <c r="AK1001" s="53"/>
      <c r="AL1001" s="53"/>
    </row>
    <row r="1002">
      <c r="A1002" s="138"/>
      <c r="B1002" s="61"/>
      <c r="C1002" s="124"/>
      <c r="D1002" s="61"/>
      <c r="E1002" s="61"/>
      <c r="F1002" s="61"/>
      <c r="G1002" s="124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  <c r="AJ1002" s="61"/>
      <c r="AK1002" s="53"/>
      <c r="AL1002" s="53"/>
    </row>
    <row r="1003">
      <c r="A1003" s="138"/>
      <c r="B1003" s="61"/>
      <c r="C1003" s="124"/>
      <c r="D1003" s="61"/>
      <c r="E1003" s="61"/>
      <c r="F1003" s="61"/>
      <c r="G1003" s="124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  <c r="AJ1003" s="61"/>
      <c r="AK1003" s="53"/>
      <c r="AL1003" s="53"/>
    </row>
    <row r="1004">
      <c r="A1004" s="138"/>
      <c r="B1004" s="61"/>
      <c r="C1004" s="124"/>
      <c r="D1004" s="61"/>
      <c r="E1004" s="61"/>
      <c r="F1004" s="61"/>
      <c r="G1004" s="124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  <c r="AJ1004" s="61"/>
      <c r="AK1004" s="53"/>
      <c r="AL1004" s="53"/>
    </row>
    <row r="1005">
      <c r="A1005" s="138"/>
      <c r="B1005" s="61"/>
      <c r="C1005" s="124"/>
      <c r="D1005" s="61"/>
      <c r="E1005" s="61"/>
      <c r="F1005" s="61"/>
      <c r="G1005" s="124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  <c r="AJ1005" s="61"/>
      <c r="AK1005" s="53"/>
      <c r="AL1005" s="53"/>
    </row>
    <row r="1006">
      <c r="A1006" s="138"/>
      <c r="B1006" s="61"/>
      <c r="C1006" s="124"/>
      <c r="D1006" s="61"/>
      <c r="E1006" s="61"/>
      <c r="F1006" s="61"/>
      <c r="G1006" s="124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  <c r="AJ1006" s="61"/>
      <c r="AK1006" s="53"/>
      <c r="AL1006" s="53"/>
    </row>
    <row r="1007">
      <c r="A1007" s="138"/>
      <c r="B1007" s="61"/>
      <c r="C1007" s="124"/>
      <c r="D1007" s="61"/>
      <c r="E1007" s="61"/>
      <c r="F1007" s="61"/>
      <c r="G1007" s="124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  <c r="AJ1007" s="61"/>
      <c r="AK1007" s="53"/>
      <c r="AL1007" s="53"/>
    </row>
    <row r="1008">
      <c r="A1008" s="138"/>
      <c r="B1008" s="61"/>
      <c r="C1008" s="124"/>
      <c r="D1008" s="61"/>
      <c r="E1008" s="61"/>
      <c r="F1008" s="61"/>
      <c r="G1008" s="124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  <c r="AJ1008" s="61"/>
      <c r="AK1008" s="53"/>
      <c r="AL1008" s="53"/>
    </row>
    <row r="1009">
      <c r="A1009" s="138"/>
      <c r="B1009" s="61"/>
      <c r="C1009" s="124"/>
      <c r="D1009" s="61"/>
      <c r="E1009" s="61"/>
      <c r="F1009" s="61"/>
      <c r="G1009" s="124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  <c r="AJ1009" s="61"/>
      <c r="AK1009" s="53"/>
      <c r="AL1009" s="53"/>
    </row>
    <row r="1010">
      <c r="A1010" s="138"/>
      <c r="B1010" s="61"/>
      <c r="C1010" s="124"/>
      <c r="D1010" s="61"/>
      <c r="E1010" s="61"/>
      <c r="F1010" s="61"/>
      <c r="G1010" s="124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  <c r="AJ1010" s="61"/>
      <c r="AK1010" s="53"/>
      <c r="AL1010" s="53"/>
    </row>
    <row r="1011">
      <c r="A1011" s="138"/>
      <c r="B1011" s="61"/>
      <c r="C1011" s="124"/>
      <c r="D1011" s="61"/>
      <c r="E1011" s="61"/>
      <c r="F1011" s="61"/>
      <c r="G1011" s="124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  <c r="AJ1011" s="61"/>
      <c r="AK1011" s="53"/>
      <c r="AL1011" s="53"/>
    </row>
    <row r="1012">
      <c r="A1012" s="138"/>
      <c r="B1012" s="61"/>
      <c r="C1012" s="124"/>
      <c r="D1012" s="61"/>
      <c r="E1012" s="61"/>
      <c r="F1012" s="61"/>
      <c r="G1012" s="124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  <c r="AJ1012" s="61"/>
      <c r="AK1012" s="53"/>
      <c r="AL1012" s="5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6.14"/>
    <col customWidth="1" min="2" max="2" width="30.71"/>
    <col customWidth="1" min="3" max="3" width="20.86"/>
    <col customWidth="1" min="4" max="4" width="12.86"/>
    <col customWidth="1" min="5" max="26" width="21.57"/>
  </cols>
  <sheetData>
    <row r="1">
      <c r="A1" t="s">
        <v>1887</v>
      </c>
      <c r="B1" t="s">
        <v>1888</v>
      </c>
      <c r="C1" t="s">
        <v>1889</v>
      </c>
      <c r="D1" t="s">
        <v>1890</v>
      </c>
      <c r="E1" t="s">
        <v>1891</v>
      </c>
      <c r="F1" t="s">
        <v>1892</v>
      </c>
      <c r="G1" t="s">
        <v>1893</v>
      </c>
      <c r="H1" t="s">
        <v>1894</v>
      </c>
      <c r="I1" t="s">
        <v>1895</v>
      </c>
      <c r="J1" t="s">
        <v>1896</v>
      </c>
      <c r="K1" t="s">
        <v>1897</v>
      </c>
      <c r="L1" t="s">
        <v>1898</v>
      </c>
      <c r="M1" t="s">
        <v>1899</v>
      </c>
      <c r="N1" t="s">
        <v>1900</v>
      </c>
      <c r="O1" t="s">
        <v>1901</v>
      </c>
      <c r="P1" t="s">
        <v>1902</v>
      </c>
      <c r="Q1" t="s">
        <v>1903</v>
      </c>
      <c r="R1" t="s">
        <v>1904</v>
      </c>
      <c r="S1" t="s">
        <v>1905</v>
      </c>
      <c r="T1" s="81" t="s">
        <v>1906</v>
      </c>
    </row>
    <row r="2">
      <c r="A2" s="472">
        <v>43727.3715675</v>
      </c>
      <c r="B2" s="81" t="s">
        <v>1907</v>
      </c>
      <c r="C2" s="81" t="s">
        <v>1908</v>
      </c>
      <c r="D2" s="473">
        <v>31520.0</v>
      </c>
      <c r="E2" s="81" t="s">
        <v>1909</v>
      </c>
      <c r="F2" s="81" t="s">
        <v>1910</v>
      </c>
      <c r="G2" s="473">
        <v>41417.0</v>
      </c>
      <c r="H2" s="81" t="s">
        <v>1911</v>
      </c>
      <c r="I2" s="473">
        <v>42925.0</v>
      </c>
      <c r="N2" s="81" t="s">
        <v>1912</v>
      </c>
      <c r="O2" s="81" t="s">
        <v>77</v>
      </c>
      <c r="P2" s="81">
        <v>3.03834225E9</v>
      </c>
      <c r="Q2" s="81" t="s">
        <v>1913</v>
      </c>
      <c r="R2" s="81" t="s">
        <v>1914</v>
      </c>
    </row>
    <row r="3">
      <c r="A3" s="472">
        <v>43727.38982809028</v>
      </c>
      <c r="B3" s="81" t="s">
        <v>236</v>
      </c>
      <c r="C3" s="81" t="s">
        <v>1915</v>
      </c>
      <c r="D3" s="473">
        <v>30994.0</v>
      </c>
      <c r="E3" s="81" t="s">
        <v>237</v>
      </c>
      <c r="F3" s="81" t="s">
        <v>1916</v>
      </c>
      <c r="G3" s="473">
        <v>41823.0</v>
      </c>
      <c r="H3" s="81" t="s">
        <v>239</v>
      </c>
      <c r="I3" s="473">
        <v>42644.0</v>
      </c>
      <c r="J3" s="81" t="s">
        <v>1917</v>
      </c>
      <c r="K3" s="473">
        <v>43532.0</v>
      </c>
      <c r="N3" s="81" t="s">
        <v>1918</v>
      </c>
      <c r="O3" s="81" t="s">
        <v>1919</v>
      </c>
      <c r="P3" s="81">
        <v>5.706602873E9</v>
      </c>
      <c r="R3" s="81" t="s">
        <v>1920</v>
      </c>
      <c r="S3" s="81" t="s">
        <v>1921</v>
      </c>
      <c r="T3" s="81" t="s">
        <v>1922</v>
      </c>
    </row>
    <row r="4">
      <c r="A4" s="472">
        <v>43727.763860694446</v>
      </c>
      <c r="B4" s="81" t="s">
        <v>53</v>
      </c>
      <c r="C4" s="81" t="s">
        <v>1923</v>
      </c>
      <c r="D4" s="473">
        <v>43605.0</v>
      </c>
      <c r="E4" s="81" t="s">
        <v>1924</v>
      </c>
      <c r="F4" s="81" t="s">
        <v>1925</v>
      </c>
      <c r="G4" s="473">
        <v>41180.0</v>
      </c>
      <c r="H4" s="81" t="s">
        <v>1926</v>
      </c>
      <c r="I4" s="473">
        <v>41876.0</v>
      </c>
      <c r="J4" s="81" t="s">
        <v>1927</v>
      </c>
      <c r="K4" s="473">
        <v>43050.0</v>
      </c>
      <c r="N4" s="81" t="s">
        <v>1928</v>
      </c>
      <c r="O4" s="81" t="s">
        <v>1929</v>
      </c>
      <c r="P4" s="81">
        <v>4.074063779E9</v>
      </c>
    </row>
    <row r="5">
      <c r="A5" s="472">
        <v>43727.76973863426</v>
      </c>
      <c r="B5" s="81" t="s">
        <v>140</v>
      </c>
      <c r="C5" s="81" t="s">
        <v>1930</v>
      </c>
      <c r="D5" s="473">
        <v>32604.0</v>
      </c>
      <c r="E5" s="81" t="s">
        <v>1931</v>
      </c>
      <c r="F5" s="81" t="s">
        <v>142</v>
      </c>
      <c r="G5" s="473">
        <v>40590.0</v>
      </c>
      <c r="H5" s="81" t="s">
        <v>143</v>
      </c>
      <c r="I5" s="473">
        <v>42425.0</v>
      </c>
      <c r="J5" s="81" t="s">
        <v>144</v>
      </c>
      <c r="K5" s="473">
        <v>43381.0</v>
      </c>
      <c r="O5" s="81" t="s">
        <v>137</v>
      </c>
      <c r="P5" s="81" t="s">
        <v>139</v>
      </c>
      <c r="Q5" s="81" t="s">
        <v>1932</v>
      </c>
      <c r="R5" s="81" t="s">
        <v>1933</v>
      </c>
      <c r="T5" s="81" t="s">
        <v>1934</v>
      </c>
    </row>
    <row r="6">
      <c r="A6" s="472">
        <v>43727.770842743055</v>
      </c>
      <c r="B6" s="81" t="s">
        <v>1935</v>
      </c>
      <c r="C6" s="81" t="s">
        <v>1936</v>
      </c>
      <c r="D6" s="473">
        <v>30365.0</v>
      </c>
      <c r="E6" s="81" t="s">
        <v>1937</v>
      </c>
      <c r="F6" s="81" t="s">
        <v>1938</v>
      </c>
      <c r="G6" s="473">
        <v>41431.0</v>
      </c>
      <c r="H6" s="81" t="s">
        <v>1939</v>
      </c>
      <c r="I6" s="473">
        <v>42955.0</v>
      </c>
      <c r="N6" s="81" t="s">
        <v>353</v>
      </c>
      <c r="P6" s="81">
        <v>9.19457706E9</v>
      </c>
      <c r="R6" s="81" t="s">
        <v>1940</v>
      </c>
      <c r="S6" s="81" t="s">
        <v>1941</v>
      </c>
      <c r="T6" s="474"/>
    </row>
    <row r="7">
      <c r="A7" s="472">
        <v>43727.87576152778</v>
      </c>
      <c r="B7" s="81" t="s">
        <v>1942</v>
      </c>
      <c r="C7" s="81" t="s">
        <v>1943</v>
      </c>
      <c r="D7" s="473">
        <v>29279.0</v>
      </c>
      <c r="E7" s="81" t="s">
        <v>1944</v>
      </c>
      <c r="F7" s="81" t="s">
        <v>180</v>
      </c>
      <c r="G7" s="473">
        <v>41386.0</v>
      </c>
      <c r="H7" s="81" t="s">
        <v>324</v>
      </c>
      <c r="I7" s="473">
        <v>42045.0</v>
      </c>
      <c r="J7" s="81" t="s">
        <v>326</v>
      </c>
      <c r="K7" s="473">
        <v>42730.0</v>
      </c>
      <c r="L7" s="81" t="s">
        <v>327</v>
      </c>
      <c r="M7" s="473">
        <v>43496.0</v>
      </c>
      <c r="N7" s="81" t="s">
        <v>1945</v>
      </c>
      <c r="O7" s="81" t="s">
        <v>77</v>
      </c>
      <c r="P7" s="81" t="s">
        <v>320</v>
      </c>
      <c r="T7" s="81" t="s">
        <v>1946</v>
      </c>
    </row>
    <row r="8">
      <c r="A8" s="472">
        <v>43728.24000041667</v>
      </c>
      <c r="B8" s="81" t="s">
        <v>1947</v>
      </c>
      <c r="C8" s="81" t="s">
        <v>1948</v>
      </c>
      <c r="D8" s="473">
        <v>29368.0</v>
      </c>
      <c r="E8" s="81" t="s">
        <v>480</v>
      </c>
      <c r="F8" s="81" t="s">
        <v>1949</v>
      </c>
      <c r="G8" s="473">
        <v>41582.0</v>
      </c>
      <c r="H8" s="81" t="s">
        <v>482</v>
      </c>
      <c r="I8" s="473">
        <v>42884.0</v>
      </c>
      <c r="N8" s="81" t="s">
        <v>1950</v>
      </c>
      <c r="O8" s="81" t="s">
        <v>1951</v>
      </c>
      <c r="P8" s="81">
        <v>9.082082881E9</v>
      </c>
      <c r="Q8" s="81" t="s">
        <v>1952</v>
      </c>
      <c r="R8" s="81" t="s">
        <v>1953</v>
      </c>
      <c r="S8" s="81" t="s">
        <v>1954</v>
      </c>
      <c r="T8" s="81" t="s">
        <v>1955</v>
      </c>
    </row>
    <row r="9">
      <c r="A9" s="472">
        <v>43728.2442669213</v>
      </c>
      <c r="B9" s="81" t="s">
        <v>1956</v>
      </c>
      <c r="C9" s="81" t="s">
        <v>1957</v>
      </c>
      <c r="D9" s="473">
        <v>29962.0</v>
      </c>
      <c r="E9" s="81" t="s">
        <v>1958</v>
      </c>
      <c r="F9" s="81" t="s">
        <v>230</v>
      </c>
      <c r="G9" s="473">
        <v>41787.0</v>
      </c>
      <c r="H9" s="81" t="s">
        <v>231</v>
      </c>
      <c r="I9" s="473">
        <v>42831.0</v>
      </c>
      <c r="N9" s="81" t="s">
        <v>1959</v>
      </c>
      <c r="O9" s="81" t="s">
        <v>1960</v>
      </c>
      <c r="P9" s="81">
        <v>6.78644448E9</v>
      </c>
      <c r="Q9" s="81" t="s">
        <v>1961</v>
      </c>
      <c r="T9" s="81" t="s">
        <v>1962</v>
      </c>
    </row>
    <row r="10">
      <c r="A10" s="472">
        <v>43731.48282405092</v>
      </c>
      <c r="B10" s="81" t="s">
        <v>346</v>
      </c>
      <c r="C10" s="81" t="s">
        <v>1963</v>
      </c>
      <c r="D10" s="473">
        <v>29943.0</v>
      </c>
      <c r="E10" s="81" t="s">
        <v>1964</v>
      </c>
      <c r="F10" s="81" t="s">
        <v>1965</v>
      </c>
      <c r="G10" s="473">
        <v>41545.0</v>
      </c>
      <c r="H10" s="81" t="s">
        <v>1966</v>
      </c>
      <c r="I10" s="473">
        <v>42577.0</v>
      </c>
      <c r="N10" s="81" t="s">
        <v>1967</v>
      </c>
      <c r="O10" s="81" t="s">
        <v>63</v>
      </c>
      <c r="P10" s="81">
        <v>7.703782574E9</v>
      </c>
    </row>
    <row r="11">
      <c r="A11" s="472">
        <v>43732.535492083334</v>
      </c>
      <c r="B11" s="81" t="s">
        <v>400</v>
      </c>
      <c r="C11" s="81" t="s">
        <v>1968</v>
      </c>
      <c r="D11" s="473">
        <v>30360.0</v>
      </c>
      <c r="E11" s="81" t="s">
        <v>1969</v>
      </c>
      <c r="F11" s="81" t="s">
        <v>401</v>
      </c>
      <c r="G11" s="473">
        <v>41598.0</v>
      </c>
      <c r="H11" s="81" t="s">
        <v>357</v>
      </c>
      <c r="I11" s="473">
        <v>42616.0</v>
      </c>
      <c r="J11" s="81" t="s">
        <v>1970</v>
      </c>
      <c r="K11" s="473">
        <v>43507.0</v>
      </c>
      <c r="N11" s="81" t="s">
        <v>1971</v>
      </c>
      <c r="O11" s="81" t="s">
        <v>1972</v>
      </c>
      <c r="P11" s="81" t="s">
        <v>1973</v>
      </c>
      <c r="Q11" s="81" t="s">
        <v>1974</v>
      </c>
      <c r="R11" s="81" t="s">
        <v>1975</v>
      </c>
      <c r="T11" s="81" t="s">
        <v>1976</v>
      </c>
    </row>
    <row r="12">
      <c r="A12" s="472">
        <v>43736.91437460648</v>
      </c>
      <c r="B12" s="81" t="s">
        <v>440</v>
      </c>
      <c r="C12" s="81" t="s">
        <v>1977</v>
      </c>
      <c r="D12" s="473">
        <v>31899.0</v>
      </c>
      <c r="E12" s="81" t="s">
        <v>1978</v>
      </c>
      <c r="F12" s="81" t="s">
        <v>441</v>
      </c>
      <c r="G12" s="473">
        <v>43087.0</v>
      </c>
      <c r="H12" s="81" t="s">
        <v>1979</v>
      </c>
      <c r="I12" s="473">
        <v>43720.0</v>
      </c>
      <c r="L12" s="81" t="s">
        <v>1977</v>
      </c>
      <c r="N12" s="81" t="s">
        <v>438</v>
      </c>
      <c r="O12" s="81" t="s">
        <v>63</v>
      </c>
      <c r="P12" s="81">
        <v>4.043454621E9</v>
      </c>
      <c r="Q12" s="81" t="s">
        <v>1980</v>
      </c>
      <c r="T12" s="81" t="s">
        <v>1981</v>
      </c>
    </row>
  </sheetData>
  <drawing r:id="rId1"/>
</worksheet>
</file>