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ackie\AppData\Local\Mailbird\Store\A\53359\"/>
    </mc:Choice>
  </mc:AlternateContent>
  <xr:revisionPtr revIDLastSave="0" documentId="13_ncr:1_{6688A216-B4CC-4E99-B23D-A710A8E13F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hapter Transaction List" sheetId="3" r:id="rId1"/>
    <sheet name="Chapter Income Statement" sheetId="1" r:id="rId2"/>
  </sheets>
  <definedNames>
    <definedName name="LastCol">COUNTA('Chapter Income Statement'!$7:$7)+1</definedName>
    <definedName name="PrintArea_SET">OFFSET('Chapter Income Statement'!$A$2,,,MATCH(REPT("z",255),'Chapter Income Statement'!$A:$A),LastCol)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29" i="1"/>
  <c r="B35" i="1"/>
  <c r="B41" i="1"/>
  <c r="B52" i="1"/>
  <c r="B58" i="1"/>
  <c r="B64" i="1"/>
  <c r="B23" i="1"/>
  <c r="B69" i="1"/>
  <c r="B16" i="1"/>
  <c r="B68" i="1"/>
  <c r="B70" i="1"/>
  <c r="C16" i="1"/>
  <c r="C68" i="1"/>
  <c r="C23" i="1"/>
  <c r="C29" i="1"/>
  <c r="C35" i="1"/>
  <c r="C41" i="1"/>
  <c r="C52" i="1"/>
  <c r="C58" i="1"/>
  <c r="C64" i="1"/>
  <c r="C69" i="1"/>
  <c r="C70" i="1"/>
  <c r="D16" i="1"/>
  <c r="D68" i="1"/>
  <c r="D23" i="1"/>
  <c r="D29" i="1"/>
  <c r="D35" i="1"/>
  <c r="D41" i="1"/>
  <c r="D52" i="1"/>
  <c r="D58" i="1"/>
  <c r="D64" i="1"/>
  <c r="D69" i="1"/>
  <c r="D70" i="1"/>
  <c r="E16" i="1"/>
  <c r="E68" i="1"/>
  <c r="E23" i="1"/>
  <c r="E29" i="1"/>
  <c r="E35" i="1"/>
  <c r="E41" i="1"/>
  <c r="E52" i="1"/>
  <c r="E58" i="1"/>
  <c r="E64" i="1"/>
  <c r="E69" i="1"/>
  <c r="E70" i="1"/>
  <c r="F16" i="1"/>
  <c r="F68" i="1"/>
  <c r="F23" i="1"/>
  <c r="F29" i="1"/>
  <c r="F35" i="1"/>
  <c r="F41" i="1"/>
  <c r="F52" i="1"/>
  <c r="F58" i="1"/>
  <c r="F64" i="1"/>
  <c r="F69" i="1"/>
  <c r="F70" i="1"/>
  <c r="G16" i="1"/>
  <c r="G68" i="1"/>
  <c r="G23" i="1"/>
  <c r="G29" i="1"/>
  <c r="G35" i="1"/>
  <c r="G41" i="1"/>
  <c r="G52" i="1"/>
  <c r="G58" i="1"/>
  <c r="G64" i="1"/>
  <c r="G69" i="1"/>
  <c r="G70" i="1"/>
  <c r="H16" i="1"/>
  <c r="H68" i="1"/>
  <c r="H23" i="1"/>
  <c r="H29" i="1"/>
  <c r="H35" i="1"/>
  <c r="H41" i="1"/>
  <c r="H52" i="1"/>
  <c r="H58" i="1"/>
  <c r="H64" i="1"/>
  <c r="H69" i="1"/>
  <c r="H70" i="1"/>
  <c r="I16" i="1"/>
  <c r="I68" i="1"/>
  <c r="I23" i="1"/>
  <c r="I29" i="1"/>
  <c r="I35" i="1"/>
  <c r="I41" i="1"/>
  <c r="I52" i="1"/>
  <c r="I58" i="1"/>
  <c r="I64" i="1"/>
  <c r="I69" i="1"/>
  <c r="I70" i="1"/>
  <c r="J16" i="1"/>
  <c r="J68" i="1"/>
  <c r="J23" i="1"/>
  <c r="J29" i="1"/>
  <c r="J35" i="1"/>
  <c r="J41" i="1"/>
  <c r="J52" i="1"/>
  <c r="J58" i="1"/>
  <c r="J64" i="1"/>
  <c r="J69" i="1"/>
  <c r="J70" i="1"/>
  <c r="K16" i="1"/>
  <c r="K68" i="1"/>
  <c r="K23" i="1"/>
  <c r="K29" i="1"/>
  <c r="K35" i="1"/>
  <c r="K41" i="1"/>
  <c r="K52" i="1"/>
  <c r="K58" i="1"/>
  <c r="K64" i="1"/>
  <c r="K69" i="1"/>
  <c r="K70" i="1"/>
  <c r="L16" i="1"/>
  <c r="L68" i="1"/>
  <c r="L23" i="1"/>
  <c r="L29" i="1"/>
  <c r="L35" i="1"/>
  <c r="L41" i="1"/>
  <c r="L52" i="1"/>
  <c r="L58" i="1"/>
  <c r="L64" i="1"/>
  <c r="L69" i="1"/>
  <c r="L70" i="1"/>
  <c r="M16" i="1"/>
  <c r="M68" i="1"/>
  <c r="M23" i="1"/>
  <c r="M29" i="1"/>
  <c r="M35" i="1"/>
  <c r="M41" i="1"/>
  <c r="M52" i="1"/>
  <c r="M58" i="1"/>
  <c r="M64" i="1"/>
  <c r="M69" i="1"/>
  <c r="M70" i="1"/>
  <c r="N50" i="1"/>
  <c r="N49" i="1"/>
  <c r="N9" i="1"/>
  <c r="N14" i="1"/>
  <c r="N11" i="1"/>
  <c r="N12" i="1"/>
  <c r="N13" i="1"/>
  <c r="N20" i="1"/>
  <c r="N22" i="1"/>
  <c r="N21" i="1"/>
  <c r="N62" i="1"/>
  <c r="N63" i="1"/>
  <c r="N61" i="1"/>
  <c r="N56" i="1"/>
  <c r="N57" i="1"/>
  <c r="N55" i="1"/>
  <c r="N45" i="1"/>
  <c r="N46" i="1"/>
  <c r="N47" i="1"/>
  <c r="N48" i="1"/>
  <c r="N51" i="1"/>
  <c r="N44" i="1"/>
  <c r="N39" i="1"/>
  <c r="N40" i="1"/>
  <c r="N38" i="1"/>
  <c r="N33" i="1"/>
  <c r="N34" i="1"/>
  <c r="N32" i="1"/>
  <c r="N27" i="1"/>
  <c r="N28" i="1"/>
  <c r="N26" i="1"/>
  <c r="N41" i="1"/>
  <c r="N64" i="1"/>
  <c r="N58" i="1"/>
  <c r="N52" i="1"/>
  <c r="N35" i="1"/>
  <c r="N29" i="1"/>
  <c r="N23" i="1"/>
  <c r="N15" i="1"/>
  <c r="N10" i="1"/>
  <c r="N68" i="1"/>
  <c r="N69" i="1"/>
  <c r="N16" i="1"/>
  <c r="N70" i="1"/>
  <c r="B73" i="1"/>
</calcChain>
</file>

<file path=xl/sharedStrings.xml><?xml version="1.0" encoding="utf-8"?>
<sst xmlns="http://schemas.openxmlformats.org/spreadsheetml/2006/main" count="121" uniqueCount="80">
  <si>
    <t>Total expenses</t>
  </si>
  <si>
    <t>Total</t>
  </si>
  <si>
    <t>INCOME</t>
  </si>
  <si>
    <t>EXPENSES</t>
  </si>
  <si>
    <t>TOTALS</t>
  </si>
  <si>
    <t>JAN</t>
  </si>
  <si>
    <t>FEB</t>
  </si>
  <si>
    <t>MAY</t>
  </si>
  <si>
    <t>MAR</t>
  </si>
  <si>
    <t>APR</t>
  </si>
  <si>
    <t>JUN</t>
  </si>
  <si>
    <t>JUL</t>
  </si>
  <si>
    <t>AUG</t>
  </si>
  <si>
    <t>OCT</t>
  </si>
  <si>
    <t>NOV</t>
  </si>
  <si>
    <t>DEC</t>
  </si>
  <si>
    <t>YEAR</t>
  </si>
  <si>
    <t>SEPT</t>
  </si>
  <si>
    <t>Membership New</t>
  </si>
  <si>
    <t>Membership Renewal</t>
  </si>
  <si>
    <t>Membership Associate</t>
  </si>
  <si>
    <t>Advertising</t>
  </si>
  <si>
    <t>Donations</t>
  </si>
  <si>
    <t>Other Income</t>
  </si>
  <si>
    <t>Business Meetings</t>
  </si>
  <si>
    <t>Income</t>
  </si>
  <si>
    <t>Meeting Room Fees</t>
  </si>
  <si>
    <t>Other Business Meeting</t>
  </si>
  <si>
    <t>Children's Room</t>
  </si>
  <si>
    <t>Open House</t>
  </si>
  <si>
    <t>Other Advertising</t>
  </si>
  <si>
    <t>Service Projects</t>
  </si>
  <si>
    <t>Service Project</t>
  </si>
  <si>
    <t>Party/Member Benefit</t>
  </si>
  <si>
    <t>Benefit</t>
  </si>
  <si>
    <t>Office Expenses</t>
  </si>
  <si>
    <t>Copying</t>
  </si>
  <si>
    <t>Postage</t>
  </si>
  <si>
    <t>Membership Pins</t>
  </si>
  <si>
    <t>Other Office Expense</t>
  </si>
  <si>
    <t>International Expenses</t>
  </si>
  <si>
    <t>Board Workshop</t>
  </si>
  <si>
    <t>Founders Day Luncheon</t>
  </si>
  <si>
    <t>Annual Re-Registration</t>
  </si>
  <si>
    <t>Other Expenses</t>
  </si>
  <si>
    <t>Outgoing Board Gifts</t>
  </si>
  <si>
    <t>Other Expense</t>
  </si>
  <si>
    <t>Account Balance</t>
  </si>
  <si>
    <t>Total income</t>
  </si>
  <si>
    <t>Kid Fest Event Refund</t>
  </si>
  <si>
    <t>Check Order</t>
  </si>
  <si>
    <t>Paper/Bags</t>
  </si>
  <si>
    <t>Mother to Mother Fund</t>
  </si>
  <si>
    <t>Business Cards</t>
  </si>
  <si>
    <t>Banner</t>
  </si>
  <si>
    <t>Photo Albums</t>
  </si>
  <si>
    <t>BEGINNING BALANCE</t>
  </si>
  <si>
    <t>Hairbows</t>
  </si>
  <si>
    <t>EOY Party</t>
  </si>
  <si>
    <t>ENDING BALANCE</t>
  </si>
  <si>
    <t>Annual Income Statement</t>
  </si>
  <si>
    <t>MOMS Club of Chapter, State</t>
  </si>
  <si>
    <t>No.</t>
  </si>
  <si>
    <t>DATE</t>
  </si>
  <si>
    <t>ACCOUNT</t>
  </si>
  <si>
    <t>Beginning Balance</t>
  </si>
  <si>
    <t>Ending Balance</t>
  </si>
  <si>
    <t>Column1</t>
  </si>
  <si>
    <t>EXPENSE</t>
  </si>
  <si>
    <t>PAYEE</t>
  </si>
  <si>
    <t>SALLY DAY</t>
  </si>
  <si>
    <t>RE-REGISTRATION FEE</t>
  </si>
  <si>
    <t>INTERNATIONAL MOMS CLUB</t>
  </si>
  <si>
    <t>SERVICE PROJECT</t>
  </si>
  <si>
    <t>SPAGHETTI DINNER INCOME</t>
  </si>
  <si>
    <t>SPAGHETTI DINNER EXPENSES</t>
  </si>
  <si>
    <t>DUES INCOME</t>
  </si>
  <si>
    <t>MISSY MAY</t>
  </si>
  <si>
    <t>M2M FUND DONATION</t>
  </si>
  <si>
    <t>LIST OF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</si>
</sst>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5" formatCode="dd/mm/yyyy;@"/>
    <numFmt numFmtId="166" formatCode="&quot;Unbalanced&quot;;&quot;&quot;;&quot;&quot;"/>
    <numFmt numFmtId="167" formatCode="mm/dd/yy;@"/>
  </numFmts>
  <fonts count="10" x14ac:knownFonts="1">
    <font>
      <sz val="10"/>
      <color theme="1" tint="0.14993743705557422"/>
      <name val="Tahoma"/>
      <family val="2"/>
      <scheme val="minor"/>
    </font>
    <font>
      <b/>
      <sz val="10"/>
      <color theme="1" tint="0.14990691854609822"/>
      <name val="Trebuchet MS"/>
      <family val="2"/>
      <scheme val="major"/>
    </font>
    <font>
      <sz val="11"/>
      <color theme="1" tint="0.14993743705557422"/>
      <name val="Trebuchet MS"/>
      <family val="2"/>
      <scheme val="major"/>
    </font>
    <font>
      <sz val="22"/>
      <color theme="1" tint="0.14993743705557422"/>
      <name val="Trebuchet MS"/>
      <family val="2"/>
      <scheme val="major"/>
    </font>
    <font>
      <sz val="10"/>
      <color theme="1" tint="0.14993743705557422"/>
      <name val="Tahoma"/>
      <family val="2"/>
      <scheme val="minor"/>
    </font>
    <font>
      <sz val="18"/>
      <color theme="1" tint="0.14993743705557422"/>
      <name val="Trebuchet MS"/>
      <family val="2"/>
      <scheme val="major"/>
    </font>
    <font>
      <sz val="18"/>
      <color theme="1" tint="0.14993743705557422"/>
      <name val="Tahoma"/>
      <family val="2"/>
      <scheme val="minor"/>
    </font>
    <font>
      <sz val="11"/>
      <color theme="1" tint="0.24994659260841701"/>
      <name val="Tahoma"/>
      <family val="2"/>
      <scheme val="minor"/>
    </font>
    <font>
      <sz val="8"/>
      <name val="Tahoma"/>
      <family val="2"/>
      <scheme val="minor"/>
    </font>
    <font>
      <b/>
      <sz val="11"/>
      <color theme="1" tint="0.14993743705557422"/>
      <name val="Trebuchet MS"/>
      <family val="2"/>
      <scheme val="major"/>
    </font>
  </fonts>
  <fills count="5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 tint="0.80001220740379042"/>
        </stop>
      </gradientFill>
    </fill>
    <fill>
      <gradientFill degree="90">
        <stop position="0">
          <color theme="0"/>
        </stop>
        <stop position="1">
          <color theme="5" tint="0.80001220740379042"/>
        </stop>
      </gradient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ck">
        <color theme="4" tint="-0.24994659260841701"/>
      </right>
      <top/>
      <bottom/>
      <diagonal/>
    </border>
  </borders>
  <cellStyleXfs count="11">
    <xf numFmtId="0" fontId="0" fillId="0" borderId="0">
      <alignment vertical="center"/>
    </xf>
    <xf numFmtId="0" fontId="3" fillId="0" borderId="0" applyNumberFormat="0" applyFill="0" applyProtection="0">
      <alignment vertical="center"/>
    </xf>
    <xf numFmtId="0" fontId="2" fillId="0" borderId="1" applyNumberFormat="0" applyFill="0" applyProtection="0">
      <alignment vertical="center"/>
    </xf>
    <xf numFmtId="0" fontId="1" fillId="2" borderId="0" applyNumberFormat="0" applyProtection="0">
      <alignment vertical="center"/>
    </xf>
    <xf numFmtId="0" fontId="1" fillId="3" borderId="0" applyNumberFormat="0" applyProtection="0">
      <alignment vertical="center"/>
    </xf>
    <xf numFmtId="44" fontId="4" fillId="0" borderId="0" applyFont="0" applyFill="0" applyBorder="0" applyAlignment="0" applyProtection="0"/>
    <xf numFmtId="0" fontId="4" fillId="4" borderId="4" applyNumberFormat="0" applyFont="0" applyAlignment="0" applyProtection="0"/>
    <xf numFmtId="1" fontId="7" fillId="0" borderId="0" applyFont="0" applyFill="0" applyBorder="0">
      <alignment horizontal="center" vertical="center"/>
    </xf>
    <xf numFmtId="165" fontId="7" fillId="0" borderId="0" applyFont="0" applyFill="0" applyBorder="0">
      <alignment horizontal="left" vertical="center" indent="1"/>
    </xf>
    <xf numFmtId="39" fontId="7" fillId="0" borderId="5" applyFont="0" applyFill="0" applyAlignment="0">
      <alignment horizontal="left" vertical="center" wrapText="1" indent="1"/>
    </xf>
    <xf numFmtId="166" fontId="7" fillId="0" borderId="0">
      <alignment horizontal="right" vertical="center"/>
    </xf>
  </cellStyleXfs>
  <cellXfs count="33">
    <xf numFmtId="0" fontId="0" fillId="0" borderId="0" xfId="0">
      <alignment vertical="center"/>
    </xf>
    <xf numFmtId="0" fontId="2" fillId="0" borderId="1" xfId="2">
      <alignment vertical="center"/>
    </xf>
    <xf numFmtId="0" fontId="1" fillId="2" borderId="0" xfId="3">
      <alignment vertical="center"/>
    </xf>
    <xf numFmtId="0" fontId="2" fillId="0" borderId="2" xfId="2" applyBorder="1">
      <alignment vertical="center"/>
    </xf>
    <xf numFmtId="0" fontId="1" fillId="3" borderId="0" xfId="4">
      <alignment vertical="center"/>
    </xf>
    <xf numFmtId="0" fontId="0" fillId="0" borderId="0" xfId="0" applyAlignment="1">
      <alignment horizontal="right" vertical="center"/>
    </xf>
    <xf numFmtId="0" fontId="2" fillId="0" borderId="1" xfId="2" applyAlignment="1">
      <alignment horizontal="right" vertical="center"/>
    </xf>
    <xf numFmtId="0" fontId="1" fillId="2" borderId="0" xfId="3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2" fillId="0" borderId="2" xfId="2" applyBorder="1" applyAlignment="1">
      <alignment horizontal="right" vertical="center"/>
    </xf>
    <xf numFmtId="0" fontId="1" fillId="3" borderId="0" xfId="4" applyAlignment="1">
      <alignment horizontal="right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5" fillId="0" borderId="0" xfId="1" applyFont="1" applyAlignment="1">
      <alignment horizontal="center" vertical="center"/>
    </xf>
    <xf numFmtId="44" fontId="2" fillId="0" borderId="1" xfId="5" applyFont="1" applyBorder="1" applyAlignment="1">
      <alignment vertical="center"/>
    </xf>
    <xf numFmtId="164" fontId="2" fillId="0" borderId="1" xfId="5" applyNumberFormat="1" applyFont="1" applyBorder="1" applyAlignment="1">
      <alignment vertical="center"/>
    </xf>
    <xf numFmtId="0" fontId="1" fillId="2" borderId="3" xfId="3" applyBorder="1">
      <alignment vertical="center"/>
    </xf>
    <xf numFmtId="44" fontId="1" fillId="2" borderId="3" xfId="3" applyNumberFormat="1" applyBorder="1">
      <alignment vertical="center"/>
    </xf>
    <xf numFmtId="164" fontId="1" fillId="2" borderId="3" xfId="3" applyNumberFormat="1" applyBorder="1">
      <alignment vertical="center"/>
    </xf>
    <xf numFmtId="0" fontId="0" fillId="0" borderId="0" xfId="0" applyAlignment="1">
      <alignment horizontal="left" vertical="center" wrapText="1" indent="1"/>
    </xf>
    <xf numFmtId="1" fontId="0" fillId="0" borderId="0" xfId="7" applyFont="1" applyFill="1" applyBorder="1">
      <alignment horizontal="center" vertical="center"/>
    </xf>
    <xf numFmtId="167" fontId="0" fillId="0" borderId="0" xfId="8" applyNumberFormat="1" applyFont="1" applyFill="1" applyBorder="1">
      <alignment horizontal="left" vertical="center" indent="1"/>
    </xf>
    <xf numFmtId="7" fontId="2" fillId="0" borderId="1" xfId="2" applyNumberFormat="1" applyAlignment="1">
      <alignment horizontal="center" vertical="center" wrapText="1"/>
    </xf>
    <xf numFmtId="7" fontId="0" fillId="0" borderId="0" xfId="0" applyNumberFormat="1" applyAlignment="1">
      <alignment horizontal="center" vertical="center" wrapText="1"/>
    </xf>
    <xf numFmtId="7" fontId="0" fillId="0" borderId="0" xfId="0" applyNumberFormat="1" applyBorder="1" applyAlignment="1">
      <alignment horizontal="center" vertical="center" wrapText="1"/>
    </xf>
    <xf numFmtId="7" fontId="7" fillId="0" borderId="0" xfId="9" applyNumberFormat="1" applyFill="1" applyBorder="1" applyAlignment="1">
      <alignment horizontal="center" vertical="center"/>
    </xf>
    <xf numFmtId="7" fontId="4" fillId="0" borderId="0" xfId="5" applyNumberFormat="1" applyFill="1" applyBorder="1" applyAlignment="1">
      <alignment horizontal="center" vertical="center"/>
    </xf>
    <xf numFmtId="7" fontId="9" fillId="0" borderId="1" xfId="2" applyNumberFormat="1" applyFont="1" applyAlignment="1">
      <alignment horizontal="center" vertical="center" wrapText="1"/>
    </xf>
    <xf numFmtId="0" fontId="3" fillId="0" borderId="0" xfId="1" applyAlignment="1">
      <alignment horizontal="left"/>
    </xf>
    <xf numFmtId="0" fontId="3" fillId="0" borderId="0" xfId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 vertical="center"/>
    </xf>
  </cellXfs>
  <cellStyles count="11">
    <cellStyle name="Currency" xfId="5" builtinId="4"/>
    <cellStyle name="Date" xfId="8" xr:uid="{F99372FF-9052-4413-80AB-FD332DCBDF61}"/>
    <cellStyle name="Debit Credit separator" xfId="9" xr:uid="{ACD6571A-E6F0-49C7-AD23-6EFC52C7981C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con" xfId="10" xr:uid="{50B6AF1C-6365-479B-B019-744E202FA8B0}"/>
    <cellStyle name="Normal" xfId="0" builtinId="0" customBuiltin="1"/>
    <cellStyle name="Note" xfId="6" builtinId="10" hidden="1"/>
    <cellStyle name="Number" xfId="7" xr:uid="{49C3EAFD-DD95-49A9-AD69-87574EAC377E}"/>
  </cellStyles>
  <dxfs count="266"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alignment horizontal="left" vertical="center" textRotation="0" wrapText="1" indent="1" justifyLastLine="0" shrinkToFit="0" readingOrder="0"/>
    </dxf>
    <dxf>
      <numFmt numFmtId="11" formatCode="&quot;$&quot;#,##0.00_);\(&quot;$&quot;#,##0.00\)"/>
      <alignment horizontal="center" vertical="center" textRotation="0" indent="0" justifyLastLine="0" shrinkToFit="0" readingOrder="0"/>
    </dxf>
    <dxf>
      <numFmt numFmtId="11" formatCode="&quot;$&quot;#,##0.00_);\(&quot;$&quot;#,##0.00\)"/>
      <alignment horizontal="center" vertical="center" textRotation="0" indent="0" justifyLastLine="0" shrinkToFit="0" readingOrder="0"/>
    </dxf>
    <dxf>
      <alignment horizontal="left" vertical="center" textRotation="0" wrapText="1" indent="1" justifyLastLine="0" shrinkToFit="0" readingOrder="0"/>
    </dxf>
    <dxf>
      <numFmt numFmtId="167" formatCode="mm/d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 val="0"/>
        <i val="0"/>
        <color theme="6" tint="-0.499984740745262"/>
      </font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color theme="6" tint="-0.499984740745262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 val="0"/>
        <i val="0"/>
        <color theme="6" tint="-0.499984740745262"/>
      </font>
      <border>
        <top style="thin">
          <color theme="6" tint="-0.24994659260841701"/>
        </top>
      </border>
    </dxf>
    <dxf>
      <font>
        <b val="0"/>
        <i val="0"/>
        <color theme="6" tint="-0.499984740745262"/>
      </font>
      <border>
        <bottom style="thin">
          <color theme="6" tint="-0.24994659260841701"/>
        </bottom>
      </border>
    </dxf>
    <dxf>
      <font>
        <b val="0"/>
        <i val="0"/>
        <color theme="6" tint="-0.499984740745262"/>
      </font>
      <border>
        <top style="thin">
          <color theme="6" tint="-0.24994659260841701"/>
        </top>
        <bottom style="thin">
          <color theme="6" tint="-0.24994659260841701"/>
        </bottom>
      </border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 val="0"/>
        <i val="0"/>
        <color theme="5" tint="-0.499984740745262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color theme="5" tint="-0.499984740745262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</dxf>
    <dxf>
      <font>
        <b val="0"/>
        <i val="0"/>
        <color theme="5" tint="-0.499984740745262"/>
      </font>
      <border>
        <top style="thin">
          <color theme="5" tint="-0.24994659260841701"/>
        </top>
      </border>
    </dxf>
    <dxf>
      <font>
        <b val="0"/>
        <i val="0"/>
        <color theme="5" tint="-0.499984740745262"/>
      </font>
      <border>
        <bottom style="thin">
          <color theme="5" tint="-0.24994659260841701"/>
        </bottom>
      </border>
    </dxf>
    <dxf>
      <font>
        <b val="0"/>
        <i val="0"/>
        <color theme="5" tint="-0.499984740745262"/>
      </font>
      <border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 val="0"/>
        <i val="0"/>
        <color theme="4" tint="-0.499984740745262"/>
      </font>
      <fill>
        <patternFill>
          <bgColor theme="4" tint="0.79998168889431442"/>
        </patternFill>
      </fill>
    </dxf>
    <dxf>
      <font>
        <b val="0"/>
        <i val="0"/>
        <color theme="4" tint="-0.499984740745262"/>
      </font>
      <fill>
        <patternFill patternType="solid">
          <fgColor theme="4" tint="0.79995117038483843"/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</dxf>
    <dxf>
      <font>
        <b val="0"/>
        <i val="0"/>
        <color theme="4" tint="-0.499984740745262"/>
      </font>
      <fill>
        <patternFill patternType="none">
          <bgColor auto="1"/>
        </patternFill>
      </fill>
      <border>
        <top style="thin">
          <color theme="4" tint="-0.24994659260841701"/>
        </top>
      </border>
    </dxf>
    <dxf>
      <border diagonalUp="0" diagonalDown="0">
        <left/>
        <right/>
        <top/>
        <bottom style="thin">
          <color theme="4" tint="-0.499984740745262"/>
        </bottom>
        <vertical/>
        <horizontal/>
      </border>
    </dxf>
    <dxf>
      <font>
        <b val="0"/>
        <i val="0"/>
        <color theme="4" tint="-0.499984740745262"/>
      </font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color theme="0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i val="0"/>
        <color theme="4" tint="-0.499984740745262"/>
      </font>
      <fill>
        <patternFill patternType="none">
          <fgColor indexed="64"/>
          <bgColor auto="1"/>
        </patternFill>
      </fill>
      <border>
        <top style="medium">
          <color theme="4" tint="-0.24994659260841701"/>
        </top>
      </border>
    </dxf>
    <dxf>
      <font>
        <color theme="1"/>
      </font>
      <border>
        <left/>
        <right/>
        <top/>
        <bottom style="dotted">
          <color theme="4" tint="0.39994506668294322"/>
        </bottom>
        <vertical style="dotted">
          <color theme="4" tint="0.39994506668294322"/>
        </vertical>
        <horizontal style="dotted">
          <color theme="4" tint="0.39994506668294322"/>
        </horizontal>
      </border>
    </dxf>
  </dxfs>
  <tableStyles count="4" defaultTableStyle="Personal Budget - Expense" defaultPivotStyle="PivotStyleLight16">
    <tableStyle name="Ledger" pivot="0" count="8" xr9:uid="{672F447A-ED3F-403A-8897-54A6BE7AC1B1}">
      <tableStyleElement type="wholeTable" dxfId="265"/>
      <tableStyleElement type="headerRow" dxfId="264"/>
      <tableStyleElement type="totalRow" dxfId="263"/>
      <tableStyleElement type="firstColumn" dxfId="262"/>
      <tableStyleElement type="lastColumn" dxfId="261"/>
      <tableStyleElement type="secondRowStripe" dxfId="260"/>
      <tableStyleElement type="firstColumnStripe" dxfId="259"/>
      <tableStyleElement type="lastHeaderCell" dxfId="258"/>
    </tableStyle>
    <tableStyle name="Persona Budget - Revenue" pivot="0" count="9" xr9:uid="{00000000-0011-0000-FFFF-FFFF00000000}">
      <tableStyleElement type="wholeTable" dxfId="257"/>
      <tableStyleElement type="headerRow" dxfId="256"/>
      <tableStyleElement type="totalRow" dxfId="255"/>
      <tableStyleElement type="firstColumn" dxfId="254"/>
      <tableStyleElement type="lastColumn" dxfId="253"/>
      <tableStyleElement type="firstRowStripe" dxfId="252"/>
      <tableStyleElement type="firstColumnStripe" dxfId="251"/>
      <tableStyleElement type="firstTotalCell" dxfId="250"/>
      <tableStyleElement type="lastTotalCell" dxfId="249"/>
    </tableStyle>
    <tableStyle name="Personal Budget - Expense" pivot="0" count="9" xr9:uid="{00000000-0011-0000-FFFF-FFFF01000000}">
      <tableStyleElement type="wholeTable" dxfId="248"/>
      <tableStyleElement type="headerRow" dxfId="247"/>
      <tableStyleElement type="totalRow" dxfId="246"/>
      <tableStyleElement type="firstColumn" dxfId="245"/>
      <tableStyleElement type="lastColumn" dxfId="244"/>
      <tableStyleElement type="firstRowStripe" dxfId="243"/>
      <tableStyleElement type="firstColumnStripe" dxfId="242"/>
      <tableStyleElement type="firstTotalCell" dxfId="241"/>
      <tableStyleElement type="lastTotalCell" dxfId="240"/>
    </tableStyle>
    <tableStyle name="Personal Budget - Total" pivot="0" count="9" xr9:uid="{00000000-0011-0000-FFFF-FFFF02000000}">
      <tableStyleElement type="wholeTable" dxfId="239"/>
      <tableStyleElement type="headerRow" dxfId="238"/>
      <tableStyleElement type="totalRow" dxfId="237"/>
      <tableStyleElement type="firstColumn" dxfId="236"/>
      <tableStyleElement type="lastColumn" dxfId="235"/>
      <tableStyleElement type="firstRowStripe" dxfId="234"/>
      <tableStyleElement type="firstColumnStripe" dxfId="233"/>
      <tableStyleElement type="firstTotalCell" dxfId="232"/>
      <tableStyleElement type="lastTotalCell" dxfId="2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A5F66C1-08E3-481E-86DE-1454BA92639F}" name="Ledger" displayName="Ledger" ref="B5:H35" totalsRowShown="0">
  <autoFilter ref="B5:H35" xr:uid="{58102B6A-3154-4B95-A8B7-095578E0D623}"/>
  <tableColumns count="7">
    <tableColumn id="1" xr3:uid="{C8ED2069-063D-4541-B365-CDD98E3201F0}" name="No." dataDxfId="226" dataCellStyle="Number">
      <calculatedColumnFormula>IF(MOD(ROW(),2)=0,"",$B4+1)</calculatedColumnFormula>
    </tableColumn>
    <tableColumn id="2" xr3:uid="{66B48B91-A2B3-4131-A588-5F6320FA8CC0}" name="DATE" dataDxfId="225" dataCellStyle="Date"/>
    <tableColumn id="3" xr3:uid="{6AC0F1E7-50FA-468C-98FD-CF16C7D12D60}" name="ACCOUNT"/>
    <tableColumn id="6" xr3:uid="{57995AA6-4640-45D5-88E8-DCF38A67249B}" name="PAYEE" dataDxfId="224"/>
    <tableColumn id="4" xr3:uid="{2BDFA1C1-B692-4FA1-9298-A38338EF1929}" name="INCOME" dataDxfId="223" dataCellStyle="Debit Credit separator"/>
    <tableColumn id="5" xr3:uid="{AD4048DB-1C7E-4657-BE6B-55C72A1F3DAE}" name="EXPENSE" dataDxfId="222" dataCellStyle="Currency"/>
    <tableColumn id="7" xr3:uid="{3921E7A3-0850-4033-A25A-9626328F0093}" name="Column1" dataDxfId="221" dataCellStyle="Icon"/>
  </tableColumns>
  <tableStyleInfo name="Ledger" showFirstColumn="0" showLastColumn="1" showRowStripes="1" showColumnStripes="0"/>
  <extLst>
    <ext xmlns:x14="http://schemas.microsoft.com/office/spreadsheetml/2009/9/main" uri="{504A1905-F514-4f6f-8877-14C23A59335A}">
      <x14:table altTextSummary="Track debits and credits for accounts in this table. Enter Date, Account details, Debit &amp; Credit Amounts. Balance is calculated automatically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tblTotals" displayName="tblTotals" ref="A67:N70" totalsRowShown="0" headerRowCellStyle="Heading 3">
  <tableColumns count="14">
    <tableColumn id="1" xr3:uid="{00000000-0010-0000-0800-000001000000}" name="TOTALS"/>
    <tableColumn id="2" xr3:uid="{00000000-0010-0000-0800-000002000000}" name="JUL" dataDxfId="12">
      <calculatedColumnFormula>SUM(tblOther[[#Totals],[Jan]],tblInternational[[#Totals],[Jan]],tblOffice[[#Totals],[Jan]],tblParty[[#Totals],[Jan]],tblService[[#Totals],[Jan]],tblAdvertising[[#Totals],[Jan]],tblBusinessMtg[[#Totals],[Jan]])</calculatedColumnFormula>
    </tableColumn>
    <tableColumn id="3" xr3:uid="{00000000-0010-0000-0800-000003000000}" name="AUG" dataDxfId="11">
      <calculatedColumnFormula>SUM(tblOther[[#Totals],[Feb]],tblInternational[[#Totals],[Feb]],tblOffice[[#Totals],[Feb]],tblParty[[#Totals],[Feb]],tblService[[#Totals],[Feb]],tblAdvertising[[#Totals],[Feb]],tblBusinessMtg[[#Totals],[Feb]])</calculatedColumnFormula>
    </tableColumn>
    <tableColumn id="4" xr3:uid="{00000000-0010-0000-0800-000004000000}" name="SEPT" dataDxfId="10">
      <calculatedColumnFormula>SUM(tblOther[[#Totals],[March]],tblInternational[[#Totals],[March]],tblOffice[[#Totals],[March]],tblParty[[#Totals],[March]],tblService[[#Totals],[March]],tblAdvertising[[#Totals],[March]],tblBusinessMtg[[#Totals],[March]])</calculatedColumnFormula>
    </tableColumn>
    <tableColumn id="5" xr3:uid="{00000000-0010-0000-0800-000005000000}" name="OCT" dataDxfId="9">
      <calculatedColumnFormula>SUM(tblOther[[#Totals],[April]],tblInternational[[#Totals],[April]],tblOffice[[#Totals],[April]],tblParty[[#Totals],[April]],tblService[[#Totals],[April]],tblAdvertising[[#Totals],[April]],tblBusinessMtg[[#Totals],[April]])</calculatedColumnFormula>
    </tableColumn>
    <tableColumn id="6" xr3:uid="{00000000-0010-0000-0800-000006000000}" name="NOV" dataDxfId="8">
      <calculatedColumnFormula>SUM(tblOther[[#Totals],[May]],tblInternational[[#Totals],[May]],tblOffice[[#Totals],[May]],tblParty[[#Totals],[May]],tblService[[#Totals],[May]],tblAdvertising[[#Totals],[May]],tblBusinessMtg[[#Totals],[May]])</calculatedColumnFormula>
    </tableColumn>
    <tableColumn id="7" xr3:uid="{00000000-0010-0000-0800-000007000000}" name="DEC" dataDxfId="7">
      <calculatedColumnFormula>SUM(tblOther[[#Totals],[June]],tblInternational[[#Totals],[June]],tblOffice[[#Totals],[June]],tblParty[[#Totals],[June]],tblService[[#Totals],[June]],tblAdvertising[[#Totals],[June]],tblBusinessMtg[[#Totals],[June]])</calculatedColumnFormula>
    </tableColumn>
    <tableColumn id="8" xr3:uid="{00000000-0010-0000-0800-000008000000}" name="JAN" dataDxfId="6">
      <calculatedColumnFormula>SUM(tblOther[[#Totals],[July]],tblInternational[[#Totals],[July]],tblOffice[[#Totals],[July]],tblParty[[#Totals],[July]],tblService[[#Totals],[July]],tblAdvertising[[#Totals],[July]],tblBusinessMtg[[#Totals],[July]])</calculatedColumnFormula>
    </tableColumn>
    <tableColumn id="9" xr3:uid="{00000000-0010-0000-0800-000009000000}" name="FEB" dataDxfId="5">
      <calculatedColumnFormula>SUM(tblOther[[#Totals],[Aug]],tblInternational[[#Totals],[Aug]],tblOffice[[#Totals],[Aug]],tblParty[[#Totals],[Aug]],tblService[[#Totals],[Aug]],tblAdvertising[[#Totals],[Aug]],tblBusinessMtg[[#Totals],[Aug]])</calculatedColumnFormula>
    </tableColumn>
    <tableColumn id="10" xr3:uid="{00000000-0010-0000-0800-00000A000000}" name="MAR" dataDxfId="4">
      <calculatedColumnFormula>SUM(tblOther[[#Totals],[Sept]],tblInternational[[#Totals],[Sept]],tblOffice[[#Totals],[Sept]],tblParty[[#Totals],[Sept]],tblService[[#Totals],[Sept]],tblAdvertising[[#Totals],[Sept]],tblBusinessMtg[[#Totals],[Sept]])</calculatedColumnFormula>
    </tableColumn>
    <tableColumn id="11" xr3:uid="{00000000-0010-0000-0800-00000B000000}" name="APR" dataDxfId="3">
      <calculatedColumnFormula>SUM(tblOther[[#Totals],[Oct]],tblInternational[[#Totals],[Oct]],tblOffice[[#Totals],[Oct]],tblParty[[#Totals],[Oct]],tblService[[#Totals],[Oct]],tblAdvertising[[#Totals],[Oct]],tblBusinessMtg[[#Totals],[Oct]])</calculatedColumnFormula>
    </tableColumn>
    <tableColumn id="12" xr3:uid="{00000000-0010-0000-0800-00000C000000}" name="MAY" dataDxfId="2">
      <calculatedColumnFormula>SUM(tblOther[[#Totals],[Nov]],tblInternational[[#Totals],[Nov]],tblOffice[[#Totals],[Nov]],tblParty[[#Totals],[Nov]],tblService[[#Totals],[Nov]],tblAdvertising[[#Totals],[Nov]],tblBusinessMtg[[#Totals],[Nov]])</calculatedColumnFormula>
    </tableColumn>
    <tableColumn id="13" xr3:uid="{00000000-0010-0000-0800-00000D000000}" name="JUN" dataDxfId="1">
      <calculatedColumnFormula>SUM(tblOther[[#Totals],[Dec]],tblInternational[[#Totals],[Dec]],tblOffice[[#Totals],[Dec]],tblParty[[#Totals],[Dec]],tblService[[#Totals],[Dec]],tblAdvertising[[#Totals],[Dec]],tblBusinessMtg[[#Totals],[Dec]])</calculatedColumnFormula>
    </tableColumn>
    <tableColumn id="14" xr3:uid="{00000000-0010-0000-0800-00000E000000}" name="YEAR" dataDxfId="0">
      <calculatedColumnFormula>SUM(tblOther[[#Totals],[Year]],tblInternational[[#Totals],[Year]],tblOffice[[#Totals],[Year]],tblParty[[#Totals],[Year]],tblService[[#Totals],[Year]],tblAdvertising[[#Totals],[Year]],tblBusinessMtg[[#Totals],[Year]])</calculatedColumnFormula>
    </tableColumn>
  </tableColumns>
  <tableStyleInfo name="Personal Budget - Total" showFirstColumn="1" showLastColumn="0" showRowStripes="0" showColumnStripes="1"/>
  <extLst>
    <ext xmlns:x14="http://schemas.microsoft.com/office/spreadsheetml/2009/9/main" uri="{504A1905-F514-4f6f-8877-14C23A59335A}">
      <x14:table altText="Totals" altTextSummary="View your totals for the year, separated by month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Income" displayName="tblIncome" ref="A9:N16" headerRowCount="0" totalsRowCount="1">
  <tableColumns count="14">
    <tableColumn id="1" xr3:uid="{00000000-0010-0000-0000-000001000000}" name="INCOME" totalsRowLabel="Total"/>
    <tableColumn id="2" xr3:uid="{00000000-0010-0000-0000-000002000000}" name="Jan" totalsRowFunction="sum" dataDxfId="220" totalsRowDxfId="219"/>
    <tableColumn id="3" xr3:uid="{00000000-0010-0000-0000-000003000000}" name="Feb" totalsRowFunction="sum" dataDxfId="218" totalsRowDxfId="217">
      <calculatedColumnFormula>60+20</calculatedColumnFormula>
    </tableColumn>
    <tableColumn id="4" xr3:uid="{00000000-0010-0000-0000-000004000000}" name="March" totalsRowFunction="sum" dataDxfId="216" totalsRowDxfId="215"/>
    <tableColumn id="5" xr3:uid="{00000000-0010-0000-0000-000005000000}" name="April" totalsRowFunction="sum" dataDxfId="214" totalsRowDxfId="213"/>
    <tableColumn id="6" xr3:uid="{00000000-0010-0000-0000-000006000000}" name="May" totalsRowFunction="sum" dataDxfId="212" totalsRowDxfId="211"/>
    <tableColumn id="7" xr3:uid="{00000000-0010-0000-0000-000007000000}" name="June" totalsRowFunction="sum" dataDxfId="210" totalsRowDxfId="209"/>
    <tableColumn id="8" xr3:uid="{00000000-0010-0000-0000-000008000000}" name="July" totalsRowFunction="sum" dataDxfId="208" totalsRowDxfId="207"/>
    <tableColumn id="9" xr3:uid="{00000000-0010-0000-0000-000009000000}" name="Aug" totalsRowFunction="sum" dataDxfId="206" totalsRowDxfId="205"/>
    <tableColumn id="10" xr3:uid="{00000000-0010-0000-0000-00000A000000}" name="Sept" totalsRowFunction="sum" dataDxfId="204" totalsRowDxfId="203"/>
    <tableColumn id="11" xr3:uid="{00000000-0010-0000-0000-00000B000000}" name="Oct" totalsRowFunction="sum" dataDxfId="202" totalsRowDxfId="201"/>
    <tableColumn id="12" xr3:uid="{00000000-0010-0000-0000-00000C000000}" name="Nov" totalsRowFunction="sum" dataDxfId="200" totalsRowDxfId="199"/>
    <tableColumn id="13" xr3:uid="{00000000-0010-0000-0000-00000D000000}" name="Dec" totalsRowFunction="sum" dataDxfId="198" totalsRowDxfId="197"/>
    <tableColumn id="14" xr3:uid="{00000000-0010-0000-0000-00000E000000}" name="Year" totalsRowFunction="sum" dataDxfId="196" totalsRowDxfId="195">
      <calculatedColumnFormula>SUM(tblIncome[[#This Row],[Jan]:[Dec]])</calculatedColumnFormula>
    </tableColumn>
  </tableColumns>
  <tableStyleInfo name="Persona Budget - Revenue" showFirstColumn="0" showLastColumn="0" showRowStripes="0" showColumnStripes="1"/>
  <extLst>
    <ext xmlns:x14="http://schemas.microsoft.com/office/spreadsheetml/2009/9/main" uri="{504A1905-F514-4f6f-8877-14C23A59335A}">
      <x14:table altText="Income" altTextSummary="Enter your income for the year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BusinessMtg" displayName="tblBusinessMtg" ref="A20:N23" headerRowCount="0" totalsRowCount="1">
  <tableColumns count="14">
    <tableColumn id="1" xr3:uid="{00000000-0010-0000-0100-000001000000}" name="Home" totalsRowLabel="Total"/>
    <tableColumn id="2" xr3:uid="{00000000-0010-0000-0100-000002000000}" name="Jan" totalsRowFunction="custom" dataDxfId="194" totalsRowDxfId="193">
      <totalsRowFormula>+tblAdvertising[[#Totals],[Jan]]+tblService[[#Totals],[Jan]]+tblParty[[#Totals],[Jan]]+tblOffice[[#Totals],[Jan]]+tblInternational[[#Totals],[Jan]]+tblOther[[#Totals],[Jan]]</totalsRowFormula>
    </tableColumn>
    <tableColumn id="3" xr3:uid="{00000000-0010-0000-0100-000003000000}" name="Feb" totalsRowFunction="sum" dataDxfId="192" totalsRowDxfId="191"/>
    <tableColumn id="4" xr3:uid="{00000000-0010-0000-0100-000004000000}" name="March" totalsRowFunction="sum" dataDxfId="190" totalsRowDxfId="189"/>
    <tableColumn id="5" xr3:uid="{00000000-0010-0000-0100-000005000000}" name="April" totalsRowFunction="sum" dataDxfId="188" totalsRowDxfId="187"/>
    <tableColumn id="6" xr3:uid="{00000000-0010-0000-0100-000006000000}" name="May" totalsRowFunction="sum" dataDxfId="186" totalsRowDxfId="185"/>
    <tableColumn id="7" xr3:uid="{00000000-0010-0000-0100-000007000000}" name="June" totalsRowFunction="sum" dataDxfId="184" totalsRowDxfId="183"/>
    <tableColumn id="8" xr3:uid="{00000000-0010-0000-0100-000008000000}" name="July" totalsRowFunction="sum" dataDxfId="182" totalsRowDxfId="181"/>
    <tableColumn id="9" xr3:uid="{00000000-0010-0000-0100-000009000000}" name="Aug" totalsRowFunction="sum" dataDxfId="180" totalsRowDxfId="179"/>
    <tableColumn id="10" xr3:uid="{00000000-0010-0000-0100-00000A000000}" name="Sept" totalsRowFunction="sum" dataDxfId="178" totalsRowDxfId="177"/>
    <tableColumn id="11" xr3:uid="{00000000-0010-0000-0100-00000B000000}" name="Oct" totalsRowFunction="sum" dataDxfId="176" totalsRowDxfId="175"/>
    <tableColumn id="12" xr3:uid="{00000000-0010-0000-0100-00000C000000}" name="Nov" totalsRowFunction="sum" dataDxfId="174" totalsRowDxfId="173"/>
    <tableColumn id="13" xr3:uid="{00000000-0010-0000-0100-00000D000000}" name="Dec" totalsRowFunction="sum" dataDxfId="172" totalsRowDxfId="171"/>
    <tableColumn id="14" xr3:uid="{00000000-0010-0000-0100-00000E000000}" name="Year" totalsRowFunction="sum" dataDxfId="170" totalsRowDxfId="169">
      <calculatedColumnFormula>SUM(tblBusinessMtg[[#This Row],[Jan]:[Dec]])</calculatedColumnFormula>
    </tableColumn>
  </tableColumns>
  <tableStyleInfo name="Personal Budget - Expense" showFirstColumn="0" showLastColumn="0" showRowStripes="0" showColumnStripes="1"/>
  <extLst>
    <ext xmlns:x14="http://schemas.microsoft.com/office/spreadsheetml/2009/9/main" uri="{504A1905-F514-4f6f-8877-14C23A59335A}">
      <x14:table altText="Home Expenses" altTextSummary="Enter your home expenses for the year, separated by month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Advertising" displayName="tblAdvertising" ref="A26:N29" headerRowCount="0" totalsRowCount="1">
  <tableColumns count="14">
    <tableColumn id="1" xr3:uid="{00000000-0010-0000-0200-000001000000}" name="Daily living" totalsRowLabel="Total"/>
    <tableColumn id="2" xr3:uid="{00000000-0010-0000-0200-000002000000}" name="Jan" totalsRowFunction="sum" dataDxfId="168" totalsRowDxfId="167"/>
    <tableColumn id="3" xr3:uid="{00000000-0010-0000-0200-000003000000}" name="Feb" totalsRowFunction="sum" dataDxfId="166" totalsRowDxfId="165"/>
    <tableColumn id="4" xr3:uid="{00000000-0010-0000-0200-000004000000}" name="March" totalsRowFunction="sum" dataDxfId="164" totalsRowDxfId="163"/>
    <tableColumn id="5" xr3:uid="{00000000-0010-0000-0200-000005000000}" name="April" totalsRowFunction="sum" dataDxfId="162" totalsRowDxfId="161"/>
    <tableColumn id="6" xr3:uid="{00000000-0010-0000-0200-000006000000}" name="May" totalsRowFunction="sum" dataDxfId="160" totalsRowDxfId="159"/>
    <tableColumn id="7" xr3:uid="{00000000-0010-0000-0200-000007000000}" name="June" totalsRowFunction="sum" dataDxfId="158" totalsRowDxfId="157"/>
    <tableColumn id="8" xr3:uid="{00000000-0010-0000-0200-000008000000}" name="July" totalsRowFunction="sum" dataDxfId="156" totalsRowDxfId="155"/>
    <tableColumn id="9" xr3:uid="{00000000-0010-0000-0200-000009000000}" name="Aug" totalsRowFunction="sum" dataDxfId="154" totalsRowDxfId="153"/>
    <tableColumn id="10" xr3:uid="{00000000-0010-0000-0200-00000A000000}" name="Sept" totalsRowFunction="sum" dataDxfId="152" totalsRowDxfId="151"/>
    <tableColumn id="11" xr3:uid="{00000000-0010-0000-0200-00000B000000}" name="Oct" totalsRowFunction="sum" dataDxfId="150" totalsRowDxfId="149"/>
    <tableColumn id="12" xr3:uid="{00000000-0010-0000-0200-00000C000000}" name="Nov" totalsRowFunction="sum" dataDxfId="148" totalsRowDxfId="147"/>
    <tableColumn id="13" xr3:uid="{00000000-0010-0000-0200-00000D000000}" name="Dec" totalsRowFunction="sum" dataDxfId="146" totalsRowDxfId="145"/>
    <tableColumn id="14" xr3:uid="{00000000-0010-0000-0200-00000E000000}" name="Year" totalsRowFunction="sum" dataDxfId="144" totalsRowDxfId="143">
      <calculatedColumnFormula>SUM(tblAdvertising[[#This Row],[Jan]:[Dec]])</calculatedColumnFormula>
    </tableColumn>
  </tableColumns>
  <tableStyleInfo name="Personal Budget - Expense" showFirstColumn="0" showLastColumn="0" showRowStripes="0" showColumnStripes="1"/>
  <extLst>
    <ext xmlns:x14="http://schemas.microsoft.com/office/spreadsheetml/2009/9/main" uri="{504A1905-F514-4f6f-8877-14C23A59335A}">
      <x14:table altText="Daily Living Expenses" altTextSummary="Enter your daily living expenses for the year, separated by month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Service" displayName="tblService" ref="A32:N35" headerRowCount="0" totalsRowCount="1">
  <tableColumns count="14">
    <tableColumn id="1" xr3:uid="{00000000-0010-0000-0300-000001000000}" name="Transportation" totalsRowLabel="Total"/>
    <tableColumn id="2" xr3:uid="{00000000-0010-0000-0300-000002000000}" name="Jan" totalsRowFunction="sum" dataDxfId="142" totalsRowDxfId="141"/>
    <tableColumn id="3" xr3:uid="{00000000-0010-0000-0300-000003000000}" name="Feb" totalsRowFunction="sum" dataDxfId="140" totalsRowDxfId="139"/>
    <tableColumn id="4" xr3:uid="{00000000-0010-0000-0300-000004000000}" name="March" totalsRowFunction="sum" dataDxfId="138" totalsRowDxfId="137"/>
    <tableColumn id="5" xr3:uid="{00000000-0010-0000-0300-000005000000}" name="April" totalsRowFunction="sum" dataDxfId="136" totalsRowDxfId="135"/>
    <tableColumn id="6" xr3:uid="{00000000-0010-0000-0300-000006000000}" name="May" totalsRowFunction="sum" dataDxfId="134" totalsRowDxfId="133"/>
    <tableColumn id="7" xr3:uid="{00000000-0010-0000-0300-000007000000}" name="June" totalsRowFunction="sum" dataDxfId="132" totalsRowDxfId="131"/>
    <tableColumn id="8" xr3:uid="{00000000-0010-0000-0300-000008000000}" name="July" totalsRowFunction="sum" dataDxfId="130" totalsRowDxfId="129"/>
    <tableColumn id="9" xr3:uid="{00000000-0010-0000-0300-000009000000}" name="Aug" totalsRowFunction="sum" dataDxfId="128" totalsRowDxfId="127"/>
    <tableColumn id="10" xr3:uid="{00000000-0010-0000-0300-00000A000000}" name="Sept" totalsRowFunction="sum" dataDxfId="126" totalsRowDxfId="125"/>
    <tableColumn id="11" xr3:uid="{00000000-0010-0000-0300-00000B000000}" name="Oct" totalsRowFunction="sum" dataDxfId="124" totalsRowDxfId="123"/>
    <tableColumn id="12" xr3:uid="{00000000-0010-0000-0300-00000C000000}" name="Nov" totalsRowFunction="sum" dataDxfId="122" totalsRowDxfId="121"/>
    <tableColumn id="13" xr3:uid="{00000000-0010-0000-0300-00000D000000}" name="Dec" totalsRowFunction="sum" dataDxfId="120" totalsRowDxfId="119"/>
    <tableColumn id="14" xr3:uid="{00000000-0010-0000-0300-00000E000000}" name="Year" totalsRowFunction="sum" dataDxfId="118" totalsRowDxfId="117">
      <calculatedColumnFormula>SUM(tblService[[#This Row],[Jan]:[Dec]])</calculatedColumnFormula>
    </tableColumn>
  </tableColumns>
  <tableStyleInfo name="Personal Budget - Expense" showFirstColumn="0" showLastColumn="0" showRowStripes="0" showColumnStripes="1"/>
  <extLst>
    <ext xmlns:x14="http://schemas.microsoft.com/office/spreadsheetml/2009/9/main" uri="{504A1905-F514-4f6f-8877-14C23A59335A}">
      <x14:table altText="Transportation expenses" altTextSummary="Enter your transportation expenses for the year, separated by month.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Party" displayName="tblParty" ref="A38:N41" headerRowCount="0" totalsRowCount="1">
  <tableColumns count="14">
    <tableColumn id="1" xr3:uid="{00000000-0010-0000-0400-000001000000}" name="Entertainment" totalsRowLabel="Total"/>
    <tableColumn id="2" xr3:uid="{00000000-0010-0000-0400-000002000000}" name="Jan" totalsRowFunction="sum" dataDxfId="116" totalsRowDxfId="115"/>
    <tableColumn id="3" xr3:uid="{00000000-0010-0000-0400-000003000000}" name="Feb" totalsRowFunction="sum" dataDxfId="114" totalsRowDxfId="113"/>
    <tableColumn id="4" xr3:uid="{00000000-0010-0000-0400-000004000000}" name="March" totalsRowFunction="sum" dataDxfId="112" totalsRowDxfId="111"/>
    <tableColumn id="5" xr3:uid="{00000000-0010-0000-0400-000005000000}" name="April" totalsRowFunction="sum" dataDxfId="110" totalsRowDxfId="109"/>
    <tableColumn id="6" xr3:uid="{00000000-0010-0000-0400-000006000000}" name="May" totalsRowFunction="sum" dataDxfId="108" totalsRowDxfId="107"/>
    <tableColumn id="7" xr3:uid="{00000000-0010-0000-0400-000007000000}" name="June" totalsRowFunction="sum" dataDxfId="106" totalsRowDxfId="105"/>
    <tableColumn id="8" xr3:uid="{00000000-0010-0000-0400-000008000000}" name="July" totalsRowFunction="sum" dataDxfId="104" totalsRowDxfId="103"/>
    <tableColumn id="9" xr3:uid="{00000000-0010-0000-0400-000009000000}" name="Aug" totalsRowFunction="sum" dataDxfId="102" totalsRowDxfId="101"/>
    <tableColumn id="10" xr3:uid="{00000000-0010-0000-0400-00000A000000}" name="Sept" totalsRowFunction="sum" dataDxfId="100" totalsRowDxfId="99"/>
    <tableColumn id="11" xr3:uid="{00000000-0010-0000-0400-00000B000000}" name="Oct" totalsRowFunction="sum" dataDxfId="98" totalsRowDxfId="97"/>
    <tableColumn id="12" xr3:uid="{00000000-0010-0000-0400-00000C000000}" name="Nov" totalsRowFunction="sum" dataDxfId="96" totalsRowDxfId="95"/>
    <tableColumn id="13" xr3:uid="{00000000-0010-0000-0400-00000D000000}" name="Dec" totalsRowFunction="sum" dataDxfId="94" totalsRowDxfId="93"/>
    <tableColumn id="14" xr3:uid="{00000000-0010-0000-0400-00000E000000}" name="Year" totalsRowFunction="sum" dataDxfId="92" totalsRowDxfId="91">
      <calculatedColumnFormula>SUM(tblParty[[#This Row],[Jan]:[Dec]])</calculatedColumnFormula>
    </tableColumn>
  </tableColumns>
  <tableStyleInfo name="Personal Budget - Expense" showFirstColumn="0" showLastColumn="0" showRowStripes="0" showColumnStripes="1"/>
  <extLst>
    <ext xmlns:x14="http://schemas.microsoft.com/office/spreadsheetml/2009/9/main" uri="{504A1905-F514-4f6f-8877-14C23A59335A}">
      <x14:table altText="Entertainment Expenses" altTextSummary="Enter your entertainment expenses for the year, separated by month.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lOffice" displayName="tblOffice" ref="A44:N52" headerRowCount="0" totalsRowCount="1">
  <tableColumns count="14">
    <tableColumn id="1" xr3:uid="{00000000-0010-0000-0500-000001000000}" name="Health" totalsRowLabel="Total"/>
    <tableColumn id="2" xr3:uid="{00000000-0010-0000-0500-000002000000}" name="Jan" totalsRowFunction="sum" dataDxfId="90" totalsRowDxfId="89"/>
    <tableColumn id="3" xr3:uid="{00000000-0010-0000-0500-000003000000}" name="Feb" totalsRowFunction="sum" dataDxfId="88" totalsRowDxfId="87"/>
    <tableColumn id="4" xr3:uid="{00000000-0010-0000-0500-000004000000}" name="March" totalsRowFunction="sum" dataDxfId="86" totalsRowDxfId="85"/>
    <tableColumn id="5" xr3:uid="{00000000-0010-0000-0500-000005000000}" name="April" totalsRowFunction="sum" dataDxfId="84" totalsRowDxfId="83"/>
    <tableColumn id="6" xr3:uid="{00000000-0010-0000-0500-000006000000}" name="May" totalsRowFunction="sum" dataDxfId="82" totalsRowDxfId="81"/>
    <tableColumn id="7" xr3:uid="{00000000-0010-0000-0500-000007000000}" name="June" totalsRowFunction="sum" dataDxfId="80" totalsRowDxfId="79"/>
    <tableColumn id="8" xr3:uid="{00000000-0010-0000-0500-000008000000}" name="July" totalsRowFunction="sum" dataDxfId="78" totalsRowDxfId="77"/>
    <tableColumn id="9" xr3:uid="{00000000-0010-0000-0500-000009000000}" name="Aug" totalsRowFunction="sum" dataDxfId="76" totalsRowDxfId="75"/>
    <tableColumn id="10" xr3:uid="{00000000-0010-0000-0500-00000A000000}" name="Sept" totalsRowFunction="sum" dataDxfId="74" totalsRowDxfId="73"/>
    <tableColumn id="11" xr3:uid="{00000000-0010-0000-0500-00000B000000}" name="Oct" totalsRowFunction="sum" dataDxfId="72" totalsRowDxfId="71"/>
    <tableColumn id="12" xr3:uid="{00000000-0010-0000-0500-00000C000000}" name="Nov" totalsRowFunction="sum" dataDxfId="70" totalsRowDxfId="69"/>
    <tableColumn id="13" xr3:uid="{00000000-0010-0000-0500-00000D000000}" name="Dec" totalsRowFunction="sum" dataDxfId="68" totalsRowDxfId="67"/>
    <tableColumn id="14" xr3:uid="{00000000-0010-0000-0500-00000E000000}" name="Year" totalsRowFunction="sum" dataDxfId="66" totalsRowDxfId="65">
      <calculatedColumnFormula>SUM(tblOffice[[#This Row],[Jan]:[Dec]])</calculatedColumnFormula>
    </tableColumn>
  </tableColumns>
  <tableStyleInfo name="Personal Budget - Expense" showFirstColumn="0" showLastColumn="0" showRowStripes="0" showColumnStripes="1"/>
  <extLst>
    <ext xmlns:x14="http://schemas.microsoft.com/office/spreadsheetml/2009/9/main" uri="{504A1905-F514-4f6f-8877-14C23A59335A}">
      <x14:table altText="Health Expenses" altTextSummary="Enter your health expenses for the year, separated by month.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blInternational" displayName="tblInternational" ref="A55:N58" headerRowCount="0" totalsRowCount="1">
  <tableColumns count="14">
    <tableColumn id="1" xr3:uid="{00000000-0010-0000-0600-000001000000}" name="Vacations" totalsRowLabel="Total"/>
    <tableColumn id="2" xr3:uid="{00000000-0010-0000-0600-000002000000}" name="Jan" totalsRowFunction="sum" dataDxfId="64" totalsRowDxfId="63"/>
    <tableColumn id="3" xr3:uid="{00000000-0010-0000-0600-000003000000}" name="Feb" totalsRowFunction="sum" dataDxfId="62" totalsRowDxfId="61"/>
    <tableColumn id="4" xr3:uid="{00000000-0010-0000-0600-000004000000}" name="March" totalsRowFunction="sum" dataDxfId="60" totalsRowDxfId="59"/>
    <tableColumn id="5" xr3:uid="{00000000-0010-0000-0600-000005000000}" name="April" totalsRowFunction="sum" dataDxfId="58" totalsRowDxfId="57"/>
    <tableColumn id="6" xr3:uid="{00000000-0010-0000-0600-000006000000}" name="May" totalsRowFunction="sum" dataDxfId="56" totalsRowDxfId="55"/>
    <tableColumn id="7" xr3:uid="{00000000-0010-0000-0600-000007000000}" name="June" totalsRowFunction="sum" dataDxfId="54" totalsRowDxfId="53"/>
    <tableColumn id="8" xr3:uid="{00000000-0010-0000-0600-000008000000}" name="July" totalsRowFunction="sum" dataDxfId="52" totalsRowDxfId="51"/>
    <tableColumn id="9" xr3:uid="{00000000-0010-0000-0600-000009000000}" name="Aug" totalsRowFunction="sum" dataDxfId="50" totalsRowDxfId="49"/>
    <tableColumn id="10" xr3:uid="{00000000-0010-0000-0600-00000A000000}" name="Sept" totalsRowFunction="sum" dataDxfId="48" totalsRowDxfId="47"/>
    <tableColumn id="11" xr3:uid="{00000000-0010-0000-0600-00000B000000}" name="Oct" totalsRowFunction="sum" dataDxfId="46" totalsRowDxfId="45"/>
    <tableColumn id="12" xr3:uid="{00000000-0010-0000-0600-00000C000000}" name="Nov" totalsRowFunction="sum" dataDxfId="44" totalsRowDxfId="43"/>
    <tableColumn id="13" xr3:uid="{00000000-0010-0000-0600-00000D000000}" name="Dec" totalsRowFunction="sum" dataDxfId="42" totalsRowDxfId="41"/>
    <tableColumn id="14" xr3:uid="{00000000-0010-0000-0600-00000E000000}" name="Year" totalsRowFunction="sum" dataDxfId="40" totalsRowDxfId="39">
      <calculatedColumnFormula>SUM(tblInternational[[#This Row],[Jan]:[Dec]])</calculatedColumnFormula>
    </tableColumn>
  </tableColumns>
  <tableStyleInfo name="Personal Budget - Expense" showFirstColumn="0" showLastColumn="0" showRowStripes="0" showColumnStripes="1"/>
  <extLst>
    <ext xmlns:x14="http://schemas.microsoft.com/office/spreadsheetml/2009/9/main" uri="{504A1905-F514-4f6f-8877-14C23A59335A}">
      <x14:table altText="Vacation Expenses" altTextSummary="Enter your vacation expenses for the year, separated by month.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blOther" displayName="tblOther" ref="A61:N64" headerRowCount="0" totalsRowCount="1">
  <tableColumns count="14">
    <tableColumn id="1" xr3:uid="{00000000-0010-0000-0700-000001000000}" name="Recreation" totalsRowLabel="Total"/>
    <tableColumn id="2" xr3:uid="{00000000-0010-0000-0700-000002000000}" name="Jan" totalsRowFunction="sum" dataDxfId="38" totalsRowDxfId="37"/>
    <tableColumn id="3" xr3:uid="{00000000-0010-0000-0700-000003000000}" name="Feb" totalsRowFunction="sum" dataDxfId="36" totalsRowDxfId="35"/>
    <tableColumn id="4" xr3:uid="{00000000-0010-0000-0700-000004000000}" name="March" totalsRowFunction="sum" dataDxfId="34" totalsRowDxfId="33"/>
    <tableColumn id="5" xr3:uid="{00000000-0010-0000-0700-000005000000}" name="April" totalsRowFunction="sum" dataDxfId="32" totalsRowDxfId="31"/>
    <tableColumn id="6" xr3:uid="{00000000-0010-0000-0700-000006000000}" name="May" totalsRowFunction="sum" dataDxfId="30" totalsRowDxfId="29"/>
    <tableColumn id="7" xr3:uid="{00000000-0010-0000-0700-000007000000}" name="June" totalsRowFunction="sum" dataDxfId="28" totalsRowDxfId="27"/>
    <tableColumn id="8" xr3:uid="{00000000-0010-0000-0700-000008000000}" name="July" totalsRowFunction="sum" dataDxfId="26" totalsRowDxfId="25"/>
    <tableColumn id="9" xr3:uid="{00000000-0010-0000-0700-000009000000}" name="Aug" totalsRowFunction="sum" dataDxfId="24" totalsRowDxfId="23"/>
    <tableColumn id="10" xr3:uid="{00000000-0010-0000-0700-00000A000000}" name="Sept" totalsRowFunction="sum" dataDxfId="22" totalsRowDxfId="21"/>
    <tableColumn id="11" xr3:uid="{00000000-0010-0000-0700-00000B000000}" name="Oct" totalsRowFunction="sum" dataDxfId="20" totalsRowDxfId="19"/>
    <tableColumn id="12" xr3:uid="{00000000-0010-0000-0700-00000C000000}" name="Nov" totalsRowFunction="sum" dataDxfId="18" totalsRowDxfId="17"/>
    <tableColumn id="13" xr3:uid="{00000000-0010-0000-0700-00000D000000}" name="Dec" totalsRowFunction="sum" dataDxfId="16" totalsRowDxfId="15"/>
    <tableColumn id="14" xr3:uid="{00000000-0010-0000-0700-00000E000000}" name="Year" totalsRowFunction="sum" dataDxfId="14" totalsRowDxfId="13">
      <calculatedColumnFormula>SUM(tblOther[[#This Row],[Jan]:[Dec]])</calculatedColumnFormula>
    </tableColumn>
  </tableColumns>
  <tableStyleInfo name="Personal Budget - Expense" showFirstColumn="0" showLastColumn="0" showRowStripes="0" showColumnStripes="1"/>
  <extLst>
    <ext xmlns:x14="http://schemas.microsoft.com/office/spreadsheetml/2009/9/main" uri="{504A1905-F514-4f6f-8877-14C23A59335A}">
      <x14:table altText="Recreation Expenses" altTextSummary="Enter your recreation expenses for the year, separated by month.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EA74A"/>
      </a:accent1>
      <a:accent2>
        <a:srgbClr val="B0381C"/>
      </a:accent2>
      <a:accent3>
        <a:srgbClr val="0B648D"/>
      </a:accent3>
      <a:accent4>
        <a:srgbClr val="6A3A65"/>
      </a:accent4>
      <a:accent5>
        <a:srgbClr val="C06F2B"/>
      </a:accent5>
      <a:accent6>
        <a:srgbClr val="9E8A69"/>
      </a:accent6>
      <a:hlink>
        <a:srgbClr val="0B648D"/>
      </a:hlink>
      <a:folHlink>
        <a:srgbClr val="6A3A65"/>
      </a:folHlink>
    </a:clrScheme>
    <a:fontScheme name="Personal Budget">
      <a:majorFont>
        <a:latin typeface="Trebuchet MS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74340-D3AA-4DDC-8EB3-290C7360D61E}">
  <dimension ref="B1:H35"/>
  <sheetViews>
    <sheetView tabSelected="1" workbookViewId="0">
      <selection activeCell="D22" sqref="D22"/>
    </sheetView>
  </sheetViews>
  <sheetFormatPr defaultRowHeight="12.75" x14ac:dyDescent="0.2"/>
  <cols>
    <col min="1" max="1" width="3" style="19" customWidth="1"/>
    <col min="2" max="2" width="8.7109375" style="19" customWidth="1"/>
    <col min="3" max="3" width="15.7109375" style="19" customWidth="1"/>
    <col min="4" max="4" width="30.7109375" style="19" customWidth="1"/>
    <col min="5" max="5" width="33.42578125" style="19" customWidth="1"/>
    <col min="6" max="7" width="23.5703125" style="23" customWidth="1"/>
    <col min="8" max="8" width="12.140625" style="19" hidden="1" customWidth="1"/>
    <col min="9" max="16384" width="9.140625" style="19"/>
  </cols>
  <sheetData>
    <row r="1" spans="2:8" ht="28.5" x14ac:dyDescent="0.45">
      <c r="B1" s="29" t="s">
        <v>79</v>
      </c>
      <c r="C1" s="29"/>
      <c r="D1" s="29"/>
      <c r="E1" s="28"/>
    </row>
    <row r="2" spans="2:8" customFormat="1" ht="29.25" thickBot="1" x14ac:dyDescent="0.5">
      <c r="B2" s="29" t="s">
        <v>61</v>
      </c>
      <c r="C2" s="29"/>
      <c r="D2" s="29"/>
      <c r="E2" s="28"/>
      <c r="F2" s="22" t="s">
        <v>65</v>
      </c>
      <c r="G2" s="27">
        <v>500</v>
      </c>
    </row>
    <row r="3" spans="2:8" customFormat="1" ht="29.25" thickBot="1" x14ac:dyDescent="0.5">
      <c r="B3" s="29"/>
      <c r="C3" s="29"/>
      <c r="D3" s="29"/>
      <c r="E3" s="28"/>
      <c r="F3" s="22" t="s">
        <v>66</v>
      </c>
      <c r="G3" s="27">
        <f>G2+SUM(F6:F35)-SUM(G6:G35)</f>
        <v>650</v>
      </c>
    </row>
    <row r="4" spans="2:8" ht="15" customHeight="1" x14ac:dyDescent="0.2"/>
    <row r="5" spans="2:8" x14ac:dyDescent="0.2">
      <c r="B5" s="19" t="s">
        <v>62</v>
      </c>
      <c r="C5" s="19" t="s">
        <v>63</v>
      </c>
      <c r="D5" s="19" t="s">
        <v>64</v>
      </c>
      <c r="E5" s="19" t="s">
        <v>69</v>
      </c>
      <c r="F5" s="24" t="s">
        <v>2</v>
      </c>
      <c r="G5" s="24" t="s">
        <v>68</v>
      </c>
      <c r="H5" s="19" t="s">
        <v>67</v>
      </c>
    </row>
    <row r="6" spans="2:8" ht="14.25" x14ac:dyDescent="0.2">
      <c r="B6" s="20">
        <v>1</v>
      </c>
      <c r="C6" s="21">
        <v>43605</v>
      </c>
      <c r="D6" s="19" t="s">
        <v>76</v>
      </c>
      <c r="E6" s="19" t="s">
        <v>70</v>
      </c>
      <c r="F6" s="25">
        <v>25</v>
      </c>
      <c r="G6" s="26"/>
    </row>
    <row r="7" spans="2:8" ht="14.25" x14ac:dyDescent="0.2">
      <c r="B7" s="20">
        <f>B6+1</f>
        <v>2</v>
      </c>
      <c r="C7" s="21">
        <v>43819</v>
      </c>
      <c r="D7" s="19" t="s">
        <v>71</v>
      </c>
      <c r="E7" s="19" t="s">
        <v>72</v>
      </c>
      <c r="F7" s="25"/>
      <c r="G7" s="26">
        <v>250</v>
      </c>
    </row>
    <row r="8" spans="2:8" ht="14.25" x14ac:dyDescent="0.2">
      <c r="B8" s="20">
        <f t="shared" ref="B8:B35" si="0">B7+1</f>
        <v>3</v>
      </c>
      <c r="C8" s="21">
        <v>43910</v>
      </c>
      <c r="D8" s="19" t="s">
        <v>73</v>
      </c>
      <c r="E8" s="19" t="s">
        <v>74</v>
      </c>
      <c r="F8" s="25">
        <v>500</v>
      </c>
      <c r="G8" s="26"/>
    </row>
    <row r="9" spans="2:8" ht="14.25" x14ac:dyDescent="0.2">
      <c r="B9" s="20">
        <f t="shared" si="0"/>
        <v>4</v>
      </c>
      <c r="C9" s="21">
        <v>43910</v>
      </c>
      <c r="D9" s="19" t="s">
        <v>73</v>
      </c>
      <c r="E9" s="19" t="s">
        <v>75</v>
      </c>
      <c r="F9" s="25"/>
      <c r="G9" s="26">
        <v>50</v>
      </c>
    </row>
    <row r="10" spans="2:8" ht="14.25" x14ac:dyDescent="0.2">
      <c r="B10" s="20">
        <f t="shared" si="0"/>
        <v>5</v>
      </c>
      <c r="C10" s="21">
        <v>43931</v>
      </c>
      <c r="D10" s="19" t="s">
        <v>76</v>
      </c>
      <c r="E10" s="19" t="s">
        <v>77</v>
      </c>
      <c r="F10" s="25">
        <v>25</v>
      </c>
      <c r="G10" s="26"/>
    </row>
    <row r="11" spans="2:8" ht="14.25" x14ac:dyDescent="0.2">
      <c r="B11" s="20">
        <f t="shared" si="0"/>
        <v>6</v>
      </c>
      <c r="C11" s="21">
        <v>44013</v>
      </c>
      <c r="D11" s="19" t="s">
        <v>78</v>
      </c>
      <c r="E11" s="19" t="s">
        <v>72</v>
      </c>
      <c r="F11" s="25"/>
      <c r="G11" s="26">
        <v>100</v>
      </c>
    </row>
    <row r="12" spans="2:8" ht="14.25" x14ac:dyDescent="0.2">
      <c r="B12" s="20">
        <f t="shared" si="0"/>
        <v>7</v>
      </c>
      <c r="C12" s="21"/>
      <c r="F12" s="25"/>
      <c r="G12" s="26"/>
    </row>
    <row r="13" spans="2:8" ht="14.25" x14ac:dyDescent="0.2">
      <c r="B13" s="20">
        <f t="shared" si="0"/>
        <v>8</v>
      </c>
      <c r="C13" s="21"/>
      <c r="F13" s="25"/>
      <c r="G13" s="26"/>
    </row>
    <row r="14" spans="2:8" ht="14.25" x14ac:dyDescent="0.2">
      <c r="B14" s="20">
        <f t="shared" si="0"/>
        <v>9</v>
      </c>
      <c r="C14" s="21"/>
      <c r="F14" s="25"/>
      <c r="G14" s="26"/>
    </row>
    <row r="15" spans="2:8" ht="14.25" x14ac:dyDescent="0.2">
      <c r="B15" s="20">
        <f t="shared" si="0"/>
        <v>10</v>
      </c>
      <c r="C15" s="21"/>
      <c r="F15" s="25"/>
      <c r="G15" s="26"/>
    </row>
    <row r="16" spans="2:8" ht="14.25" x14ac:dyDescent="0.2">
      <c r="B16" s="20">
        <f t="shared" si="0"/>
        <v>11</v>
      </c>
      <c r="C16" s="21"/>
      <c r="F16" s="25"/>
      <c r="G16" s="26"/>
    </row>
    <row r="17" spans="2:7" ht="14.25" x14ac:dyDescent="0.2">
      <c r="B17" s="20">
        <f t="shared" si="0"/>
        <v>12</v>
      </c>
      <c r="C17" s="21"/>
      <c r="F17" s="25"/>
      <c r="G17" s="26"/>
    </row>
    <row r="18" spans="2:7" ht="14.25" x14ac:dyDescent="0.2">
      <c r="B18" s="20">
        <f t="shared" si="0"/>
        <v>13</v>
      </c>
      <c r="C18" s="21"/>
      <c r="F18" s="25"/>
      <c r="G18" s="26"/>
    </row>
    <row r="19" spans="2:7" ht="14.25" x14ac:dyDescent="0.2">
      <c r="B19" s="20">
        <f t="shared" si="0"/>
        <v>14</v>
      </c>
      <c r="C19" s="21"/>
      <c r="F19" s="25"/>
      <c r="G19" s="26"/>
    </row>
    <row r="20" spans="2:7" ht="14.25" x14ac:dyDescent="0.2">
      <c r="B20" s="20">
        <f t="shared" si="0"/>
        <v>15</v>
      </c>
      <c r="C20" s="21"/>
      <c r="F20" s="25"/>
      <c r="G20" s="26"/>
    </row>
    <row r="21" spans="2:7" ht="14.25" x14ac:dyDescent="0.2">
      <c r="B21" s="20">
        <f t="shared" si="0"/>
        <v>16</v>
      </c>
      <c r="C21" s="21"/>
      <c r="F21" s="25"/>
      <c r="G21" s="26"/>
    </row>
    <row r="22" spans="2:7" ht="14.25" x14ac:dyDescent="0.2">
      <c r="B22" s="20">
        <f t="shared" si="0"/>
        <v>17</v>
      </c>
      <c r="C22" s="21"/>
      <c r="F22" s="25"/>
      <c r="G22" s="26"/>
    </row>
    <row r="23" spans="2:7" ht="14.25" x14ac:dyDescent="0.2">
      <c r="B23" s="20">
        <f t="shared" si="0"/>
        <v>18</v>
      </c>
      <c r="C23" s="21"/>
      <c r="F23" s="25"/>
      <c r="G23" s="26"/>
    </row>
    <row r="24" spans="2:7" ht="14.25" x14ac:dyDescent="0.2">
      <c r="B24" s="20">
        <f t="shared" si="0"/>
        <v>19</v>
      </c>
      <c r="C24" s="21"/>
      <c r="F24" s="25"/>
      <c r="G24" s="26"/>
    </row>
    <row r="25" spans="2:7" ht="14.25" x14ac:dyDescent="0.2">
      <c r="B25" s="20">
        <f t="shared" si="0"/>
        <v>20</v>
      </c>
      <c r="C25" s="21"/>
      <c r="F25" s="25"/>
      <c r="G25" s="26"/>
    </row>
    <row r="26" spans="2:7" ht="14.25" x14ac:dyDescent="0.2">
      <c r="B26" s="20">
        <f t="shared" si="0"/>
        <v>21</v>
      </c>
      <c r="C26" s="21"/>
      <c r="F26" s="25"/>
      <c r="G26" s="26"/>
    </row>
    <row r="27" spans="2:7" ht="14.25" x14ac:dyDescent="0.2">
      <c r="B27" s="20">
        <f t="shared" si="0"/>
        <v>22</v>
      </c>
      <c r="C27" s="21"/>
      <c r="F27" s="25"/>
      <c r="G27" s="26"/>
    </row>
    <row r="28" spans="2:7" ht="14.25" x14ac:dyDescent="0.2">
      <c r="B28" s="20">
        <f t="shared" si="0"/>
        <v>23</v>
      </c>
      <c r="C28" s="21"/>
      <c r="F28" s="25"/>
      <c r="G28" s="26"/>
    </row>
    <row r="29" spans="2:7" ht="14.25" x14ac:dyDescent="0.2">
      <c r="B29" s="20">
        <f t="shared" si="0"/>
        <v>24</v>
      </c>
      <c r="C29" s="21"/>
      <c r="F29" s="25"/>
      <c r="G29" s="26"/>
    </row>
    <row r="30" spans="2:7" ht="14.25" x14ac:dyDescent="0.2">
      <c r="B30" s="20">
        <f t="shared" si="0"/>
        <v>25</v>
      </c>
      <c r="C30" s="21"/>
      <c r="F30" s="25"/>
      <c r="G30" s="26"/>
    </row>
    <row r="31" spans="2:7" ht="14.25" x14ac:dyDescent="0.2">
      <c r="B31" s="20">
        <f t="shared" si="0"/>
        <v>26</v>
      </c>
      <c r="C31" s="21"/>
      <c r="F31" s="25"/>
      <c r="G31" s="26"/>
    </row>
    <row r="32" spans="2:7" ht="14.25" x14ac:dyDescent="0.2">
      <c r="B32" s="20">
        <f t="shared" si="0"/>
        <v>27</v>
      </c>
      <c r="C32" s="21"/>
      <c r="F32" s="25"/>
      <c r="G32" s="26"/>
    </row>
    <row r="33" spans="2:7" ht="14.25" x14ac:dyDescent="0.2">
      <c r="B33" s="20">
        <f t="shared" si="0"/>
        <v>28</v>
      </c>
      <c r="C33" s="21"/>
      <c r="F33" s="25"/>
      <c r="G33" s="26"/>
    </row>
    <row r="34" spans="2:7" ht="14.25" x14ac:dyDescent="0.2">
      <c r="B34" s="20">
        <f t="shared" si="0"/>
        <v>29</v>
      </c>
      <c r="C34" s="21"/>
      <c r="F34" s="25"/>
      <c r="G34" s="26"/>
    </row>
    <row r="35" spans="2:7" ht="14.25" x14ac:dyDescent="0.2">
      <c r="B35" s="20">
        <f t="shared" si="0"/>
        <v>30</v>
      </c>
      <c r="C35" s="21"/>
      <c r="F35" s="25"/>
      <c r="G35" s="26"/>
    </row>
  </sheetData>
  <mergeCells count="3">
    <mergeCell ref="B2:D2"/>
    <mergeCell ref="B1:D1"/>
    <mergeCell ref="B3:D3"/>
  </mergeCells>
  <phoneticPr fontId="8" type="noConversion"/>
  <conditionalFormatting sqref="F2">
    <cfRule type="expression" dxfId="230" priority="8">
      <formula>$G$2="UNBALANCED"</formula>
    </cfRule>
  </conditionalFormatting>
  <conditionalFormatting sqref="F3">
    <cfRule type="expression" dxfId="229" priority="5">
      <formula>$G$2="UNBALANCED"</formula>
    </cfRule>
  </conditionalFormatting>
  <conditionalFormatting sqref="G2">
    <cfRule type="expression" dxfId="228" priority="2">
      <formula>$G$2="UNBALANCED"</formula>
    </cfRule>
  </conditionalFormatting>
  <conditionalFormatting sqref="G3">
    <cfRule type="expression" dxfId="227" priority="1">
      <formula>$G$2="UNBALANCED"</formula>
    </cfRule>
  </conditionalFormatting>
  <dataValidations count="1">
    <dataValidation allowBlank="1" showInputMessage="1" showErrorMessage="1" prompt="Create ledger account in this worksheet. Enter debit &amp; credit amounts in Ledger table starting in cell B6. Account status and running balance are calculated automatically" sqref="A1" xr:uid="{5DC4015E-49AA-489C-9172-7AEE1C65FA26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2:N73"/>
  <sheetViews>
    <sheetView showGridLines="0" workbookViewId="0">
      <selection activeCell="A3" sqref="A3:N3"/>
    </sheetView>
  </sheetViews>
  <sheetFormatPr defaultRowHeight="12.75" x14ac:dyDescent="0.2"/>
  <cols>
    <col min="1" max="1" width="25.7109375" customWidth="1"/>
    <col min="2" max="13" width="11.28515625" style="5" customWidth="1"/>
    <col min="14" max="14" width="12.42578125" style="5" customWidth="1"/>
  </cols>
  <sheetData>
    <row r="2" spans="1:14" s="12" customFormat="1" ht="23.25" x14ac:dyDescent="0.2">
      <c r="A2" s="32" t="s">
        <v>60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s="12" customFormat="1" ht="23.25" x14ac:dyDescent="0.2">
      <c r="A3" s="32" t="s">
        <v>61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1:14" s="12" customFormat="1" ht="23.25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ht="17.25" thickBot="1" x14ac:dyDescent="0.25">
      <c r="A5" s="1" t="s">
        <v>56</v>
      </c>
      <c r="B5" s="14">
        <v>0</v>
      </c>
    </row>
    <row r="7" spans="1:14" ht="17.25" thickBot="1" x14ac:dyDescent="0.25">
      <c r="A7" s="1" t="s">
        <v>2</v>
      </c>
      <c r="B7" s="6" t="s">
        <v>11</v>
      </c>
      <c r="C7" s="6" t="s">
        <v>12</v>
      </c>
      <c r="D7" s="6" t="s">
        <v>17</v>
      </c>
      <c r="E7" s="6" t="s">
        <v>13</v>
      </c>
      <c r="F7" s="6" t="s">
        <v>14</v>
      </c>
      <c r="G7" s="6" t="s">
        <v>15</v>
      </c>
      <c r="H7" s="6" t="s">
        <v>5</v>
      </c>
      <c r="I7" s="6" t="s">
        <v>6</v>
      </c>
      <c r="J7" s="6" t="s">
        <v>8</v>
      </c>
      <c r="K7" s="6" t="s">
        <v>9</v>
      </c>
      <c r="L7" s="6" t="s">
        <v>7</v>
      </c>
      <c r="M7" s="6" t="s">
        <v>10</v>
      </c>
      <c r="N7" s="6" t="s">
        <v>16</v>
      </c>
    </row>
    <row r="8" spans="1:14" ht="15" x14ac:dyDescent="0.2">
      <c r="A8" s="2" t="s">
        <v>25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">
      <c r="A9" t="s">
        <v>18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>
        <f>SUM(tblIncome[[#This Row],[Jan]:[Dec]])</f>
        <v>0</v>
      </c>
    </row>
    <row r="10" spans="1:14" x14ac:dyDescent="0.2">
      <c r="A10" t="s">
        <v>19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>
        <f>SUM(tblIncome[[#This Row],[Jan]:[Dec]])</f>
        <v>0</v>
      </c>
    </row>
    <row r="11" spans="1:14" x14ac:dyDescent="0.2">
      <c r="A11" t="s">
        <v>20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>
        <f>SUM(tblIncome[[#This Row],[Jan]:[Dec]])</f>
        <v>0</v>
      </c>
    </row>
    <row r="12" spans="1:14" x14ac:dyDescent="0.2">
      <c r="A12" t="s">
        <v>21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>
        <f>SUM(tblIncome[[#This Row],[Jan]:[Dec]])</f>
        <v>0</v>
      </c>
    </row>
    <row r="13" spans="1:14" x14ac:dyDescent="0.2">
      <c r="A13" t="s">
        <v>22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>
        <f>SUM(tblIncome[[#This Row],[Jan]:[Dec]])</f>
        <v>0</v>
      </c>
    </row>
    <row r="14" spans="1:14" x14ac:dyDescent="0.2">
      <c r="A14" t="s">
        <v>49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>
        <f>SUM(tblIncome[[#This Row],[Jan]:[Dec]])</f>
        <v>0</v>
      </c>
    </row>
    <row r="15" spans="1:14" x14ac:dyDescent="0.2">
      <c r="A15" t="s">
        <v>23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>
        <f>SUM(tblIncome[[#This Row],[Jan]:[Dec]])</f>
        <v>0</v>
      </c>
    </row>
    <row r="16" spans="1:14" x14ac:dyDescent="0.2">
      <c r="A16" t="s">
        <v>1</v>
      </c>
      <c r="B16" s="8">
        <f>SUBTOTAL(109,tblIncome[Jan])</f>
        <v>0</v>
      </c>
      <c r="C16" s="8">
        <f>SUBTOTAL(109,tblIncome[Feb])</f>
        <v>0</v>
      </c>
      <c r="D16" s="8">
        <f>SUBTOTAL(109,tblIncome[March])</f>
        <v>0</v>
      </c>
      <c r="E16" s="8">
        <f>SUBTOTAL(109,tblIncome[April])</f>
        <v>0</v>
      </c>
      <c r="F16" s="8">
        <f>SUBTOTAL(109,tblIncome[May])</f>
        <v>0</v>
      </c>
      <c r="G16" s="8">
        <f>SUBTOTAL(109,tblIncome[June])</f>
        <v>0</v>
      </c>
      <c r="H16" s="8">
        <f>SUBTOTAL(109,tblIncome[July])</f>
        <v>0</v>
      </c>
      <c r="I16" s="8">
        <f>SUBTOTAL(109,tblIncome[Aug])</f>
        <v>0</v>
      </c>
      <c r="J16" s="8">
        <f>SUBTOTAL(109,tblIncome[Sept])</f>
        <v>0</v>
      </c>
      <c r="K16" s="8">
        <f>SUBTOTAL(109,tblIncome[Oct])</f>
        <v>0</v>
      </c>
      <c r="L16" s="8">
        <f>SUBTOTAL(109,tblIncome[Nov])</f>
        <v>0</v>
      </c>
      <c r="M16" s="8">
        <f>SUBTOTAL(109,tblIncome[Dec])</f>
        <v>0</v>
      </c>
      <c r="N16" s="8">
        <f>SUBTOTAL(109,tblIncome[Year])</f>
        <v>0</v>
      </c>
    </row>
    <row r="17" spans="1:14" x14ac:dyDescent="0.2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 ht="17.25" thickBot="1" x14ac:dyDescent="0.25">
      <c r="A18" s="3" t="s">
        <v>3</v>
      </c>
      <c r="B18" s="6" t="s">
        <v>11</v>
      </c>
      <c r="C18" s="6" t="s">
        <v>12</v>
      </c>
      <c r="D18" s="6" t="s">
        <v>17</v>
      </c>
      <c r="E18" s="6" t="s">
        <v>13</v>
      </c>
      <c r="F18" s="6" t="s">
        <v>14</v>
      </c>
      <c r="G18" s="6" t="s">
        <v>15</v>
      </c>
      <c r="H18" s="6" t="s">
        <v>5</v>
      </c>
      <c r="I18" s="6" t="s">
        <v>6</v>
      </c>
      <c r="J18" s="6" t="s">
        <v>8</v>
      </c>
      <c r="K18" s="6" t="s">
        <v>9</v>
      </c>
      <c r="L18" s="6" t="s">
        <v>7</v>
      </c>
      <c r="M18" s="6" t="s">
        <v>10</v>
      </c>
      <c r="N18" s="9" t="s">
        <v>16</v>
      </c>
    </row>
    <row r="19" spans="1:14" ht="15" x14ac:dyDescent="0.2">
      <c r="A19" s="4" t="s">
        <v>24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">
      <c r="A20" t="s">
        <v>26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>
        <f>SUM(tblBusinessMtg[[#This Row],[Jan]:[Dec]])</f>
        <v>0</v>
      </c>
    </row>
    <row r="21" spans="1:14" x14ac:dyDescent="0.2">
      <c r="A21" t="s">
        <v>27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>
        <f>SUM(tblBusinessMtg[[#This Row],[Jan]:[Dec]])</f>
        <v>0</v>
      </c>
    </row>
    <row r="22" spans="1:14" x14ac:dyDescent="0.2">
      <c r="A22" t="s">
        <v>28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>
        <f>SUM(tblBusinessMtg[[#This Row],[Jan]:[Dec]])</f>
        <v>0</v>
      </c>
    </row>
    <row r="23" spans="1:14" x14ac:dyDescent="0.2">
      <c r="A23" t="s">
        <v>1</v>
      </c>
      <c r="B23" s="8">
        <f>+tblAdvertising[[#Totals],[Jan]]+tblService[[#Totals],[Jan]]+tblParty[[#Totals],[Jan]]+tblOffice[[#Totals],[Jan]]+tblInternational[[#Totals],[Jan]]+tblOther[[#Totals],[Jan]]</f>
        <v>0</v>
      </c>
      <c r="C23" s="8">
        <f>SUBTOTAL(109,tblBusinessMtg[Feb])</f>
        <v>0</v>
      </c>
      <c r="D23" s="8">
        <f>SUBTOTAL(109,tblBusinessMtg[March])</f>
        <v>0</v>
      </c>
      <c r="E23" s="8">
        <f>SUBTOTAL(109,tblBusinessMtg[April])</f>
        <v>0</v>
      </c>
      <c r="F23" s="8">
        <f>SUBTOTAL(109,tblBusinessMtg[May])</f>
        <v>0</v>
      </c>
      <c r="G23" s="8">
        <f>SUBTOTAL(109,tblBusinessMtg[June])</f>
        <v>0</v>
      </c>
      <c r="H23" s="8">
        <f>SUBTOTAL(109,tblBusinessMtg[July])</f>
        <v>0</v>
      </c>
      <c r="I23" s="8">
        <f>SUBTOTAL(109,tblBusinessMtg[Aug])</f>
        <v>0</v>
      </c>
      <c r="J23" s="8">
        <f>SUBTOTAL(109,tblBusinessMtg[Sept])</f>
        <v>0</v>
      </c>
      <c r="K23" s="8">
        <f>SUBTOTAL(109,tblBusinessMtg[Oct])</f>
        <v>0</v>
      </c>
      <c r="L23" s="8">
        <f>SUBTOTAL(109,tblBusinessMtg[Nov])</f>
        <v>0</v>
      </c>
      <c r="M23" s="8">
        <f>SUBTOTAL(109,tblBusinessMtg[Dec])</f>
        <v>0</v>
      </c>
      <c r="N23" s="8">
        <f>SUBTOTAL(109,tblBusinessMtg[Year])</f>
        <v>0</v>
      </c>
    </row>
    <row r="24" spans="1:14" x14ac:dyDescent="0.2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</row>
    <row r="25" spans="1:14" ht="15" x14ac:dyDescent="0.2">
      <c r="A25" s="4" t="s">
        <v>21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">
      <c r="A26" t="s">
        <v>29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>
        <f>SUM(tblAdvertising[[#This Row],[Jan]:[Dec]])</f>
        <v>0</v>
      </c>
    </row>
    <row r="27" spans="1:14" x14ac:dyDescent="0.2">
      <c r="A27" t="s">
        <v>54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>
        <f>SUM(tblAdvertising[[#This Row],[Jan]:[Dec]])</f>
        <v>0</v>
      </c>
    </row>
    <row r="28" spans="1:14" x14ac:dyDescent="0.2">
      <c r="A28" t="s">
        <v>30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>
        <f>SUM(tblAdvertising[[#This Row],[Jan]:[Dec]])</f>
        <v>0</v>
      </c>
    </row>
    <row r="29" spans="1:14" x14ac:dyDescent="0.2">
      <c r="A29" t="s">
        <v>1</v>
      </c>
      <c r="B29" s="8">
        <f>SUBTOTAL(109,tblAdvertising[Jan])</f>
        <v>0</v>
      </c>
      <c r="C29" s="8">
        <f>SUBTOTAL(109,tblAdvertising[Feb])</f>
        <v>0</v>
      </c>
      <c r="D29" s="8">
        <f>SUBTOTAL(109,tblAdvertising[March])</f>
        <v>0</v>
      </c>
      <c r="E29" s="8">
        <f>SUBTOTAL(109,tblAdvertising[April])</f>
        <v>0</v>
      </c>
      <c r="F29" s="8">
        <f>SUBTOTAL(109,tblAdvertising[May])</f>
        <v>0</v>
      </c>
      <c r="G29" s="8">
        <f>SUBTOTAL(109,tblAdvertising[June])</f>
        <v>0</v>
      </c>
      <c r="H29" s="8">
        <f>SUBTOTAL(109,tblAdvertising[July])</f>
        <v>0</v>
      </c>
      <c r="I29" s="8">
        <f>SUBTOTAL(109,tblAdvertising[Aug])</f>
        <v>0</v>
      </c>
      <c r="J29" s="8">
        <f>SUBTOTAL(109,tblAdvertising[Sept])</f>
        <v>0</v>
      </c>
      <c r="K29" s="8">
        <f>SUBTOTAL(109,tblAdvertising[Oct])</f>
        <v>0</v>
      </c>
      <c r="L29" s="8">
        <f>SUBTOTAL(109,tblAdvertising[Nov])</f>
        <v>0</v>
      </c>
      <c r="M29" s="8">
        <f>SUBTOTAL(109,tblAdvertising[Dec])</f>
        <v>0</v>
      </c>
      <c r="N29" s="8">
        <f>SUBTOTAL(109,tblAdvertising[Year])</f>
        <v>0</v>
      </c>
    </row>
    <row r="30" spans="1:14" x14ac:dyDescent="0.2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4" ht="15" x14ac:dyDescent="0.2">
      <c r="A31" s="4" t="s">
        <v>31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2">
      <c r="A32" t="s">
        <v>52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>
        <f>SUM(tblService[[#This Row],[Jan]:[Dec]])</f>
        <v>0</v>
      </c>
    </row>
    <row r="33" spans="1:14" x14ac:dyDescent="0.2">
      <c r="A33" t="s">
        <v>32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>
        <f>SUM(tblService[[#This Row],[Jan]:[Dec]])</f>
        <v>0</v>
      </c>
    </row>
    <row r="34" spans="1:14" x14ac:dyDescent="0.2">
      <c r="A34" t="s"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>
        <f>SUM(tblService[[#This Row],[Jan]:[Dec]])</f>
        <v>0</v>
      </c>
    </row>
    <row r="35" spans="1:14" x14ac:dyDescent="0.2">
      <c r="A35" t="s">
        <v>1</v>
      </c>
      <c r="B35" s="8">
        <f>SUBTOTAL(109,tblService[Jan])</f>
        <v>0</v>
      </c>
      <c r="C35" s="8">
        <f>SUBTOTAL(109,tblService[Feb])</f>
        <v>0</v>
      </c>
      <c r="D35" s="8">
        <f>SUBTOTAL(109,tblService[March])</f>
        <v>0</v>
      </c>
      <c r="E35" s="8">
        <f>SUBTOTAL(109,tblService[April])</f>
        <v>0</v>
      </c>
      <c r="F35" s="8">
        <f>SUBTOTAL(109,tblService[May])</f>
        <v>0</v>
      </c>
      <c r="G35" s="8">
        <f>SUBTOTAL(109,tblService[June])</f>
        <v>0</v>
      </c>
      <c r="H35" s="8">
        <f>SUBTOTAL(109,tblService[July])</f>
        <v>0</v>
      </c>
      <c r="I35" s="8">
        <f>SUBTOTAL(109,tblService[Aug])</f>
        <v>0</v>
      </c>
      <c r="J35" s="8">
        <f>SUBTOTAL(109,tblService[Sept])</f>
        <v>0</v>
      </c>
      <c r="K35" s="8">
        <f>SUBTOTAL(109,tblService[Oct])</f>
        <v>0</v>
      </c>
      <c r="L35" s="8">
        <f>SUBTOTAL(109,tblService[Nov])</f>
        <v>0</v>
      </c>
      <c r="M35" s="8">
        <f>SUBTOTAL(109,tblService[Dec])</f>
        <v>0</v>
      </c>
      <c r="N35" s="8">
        <f>SUBTOTAL(109,tblService[Year])</f>
        <v>0</v>
      </c>
    </row>
    <row r="36" spans="1:14" x14ac:dyDescent="0.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5" x14ac:dyDescent="0.2">
      <c r="A37" s="4" t="s">
        <v>33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">
      <c r="A38" t="s">
        <v>58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>
        <f>SUM(tblParty[[#This Row],[Jan]:[Dec]])</f>
        <v>0</v>
      </c>
    </row>
    <row r="39" spans="1:14" x14ac:dyDescent="0.2">
      <c r="A39" t="s">
        <v>34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>
        <f>SUM(tblParty[[#This Row],[Jan]:[Dec]])</f>
        <v>0</v>
      </c>
    </row>
    <row r="40" spans="1:14" x14ac:dyDescent="0.2">
      <c r="A40" t="s">
        <v>34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>
        <f>SUM(tblParty[[#This Row],[Jan]:[Dec]])</f>
        <v>0</v>
      </c>
    </row>
    <row r="41" spans="1:14" x14ac:dyDescent="0.2">
      <c r="A41" t="s">
        <v>1</v>
      </c>
      <c r="B41" s="8">
        <f>SUBTOTAL(109,tblParty[Jan])</f>
        <v>0</v>
      </c>
      <c r="C41" s="8">
        <f>SUBTOTAL(109,tblParty[Feb])</f>
        <v>0</v>
      </c>
      <c r="D41" s="8">
        <f>SUBTOTAL(109,tblParty[March])</f>
        <v>0</v>
      </c>
      <c r="E41" s="8">
        <f>SUBTOTAL(109,tblParty[April])</f>
        <v>0</v>
      </c>
      <c r="F41" s="8">
        <f>SUBTOTAL(109,tblParty[May])</f>
        <v>0</v>
      </c>
      <c r="G41" s="8">
        <f>SUBTOTAL(109,tblParty[June])</f>
        <v>0</v>
      </c>
      <c r="H41" s="8">
        <f>SUBTOTAL(109,tblParty[July])</f>
        <v>0</v>
      </c>
      <c r="I41" s="8">
        <f>SUBTOTAL(109,tblParty[Aug])</f>
        <v>0</v>
      </c>
      <c r="J41" s="8">
        <f>SUBTOTAL(109,tblParty[Sept])</f>
        <v>0</v>
      </c>
      <c r="K41" s="8">
        <f>SUBTOTAL(109,tblParty[Oct])</f>
        <v>0</v>
      </c>
      <c r="L41" s="8">
        <f>SUBTOTAL(109,tblParty[Nov])</f>
        <v>0</v>
      </c>
      <c r="M41" s="8">
        <f>SUBTOTAL(109,tblParty[Dec])</f>
        <v>0</v>
      </c>
      <c r="N41" s="8">
        <f>SUBTOTAL(109,tblParty[Year])</f>
        <v>0</v>
      </c>
    </row>
    <row r="42" spans="1:14" x14ac:dyDescent="0.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5" x14ac:dyDescent="0.2">
      <c r="A43" s="4" t="s">
        <v>35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">
      <c r="A44" t="s">
        <v>36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>
        <f>SUM(tblOffice[[#This Row],[Jan]:[Dec]])</f>
        <v>0</v>
      </c>
    </row>
    <row r="45" spans="1:14" x14ac:dyDescent="0.2">
      <c r="A45" t="s">
        <v>37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>
        <f>SUM(tblOffice[[#This Row],[Jan]:[Dec]])</f>
        <v>0</v>
      </c>
    </row>
    <row r="46" spans="1:14" x14ac:dyDescent="0.2">
      <c r="A46" t="s">
        <v>38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>
        <f>SUM(tblOffice[[#This Row],[Jan]:[Dec]])</f>
        <v>0</v>
      </c>
    </row>
    <row r="47" spans="1:14" x14ac:dyDescent="0.2">
      <c r="A47" t="s">
        <v>50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>
        <f>SUM(tblOffice[[#This Row],[Jan]:[Dec]])</f>
        <v>0</v>
      </c>
    </row>
    <row r="48" spans="1:14" x14ac:dyDescent="0.2">
      <c r="A48" t="s">
        <v>51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>
        <f>SUM(tblOffice[[#This Row],[Jan]:[Dec]])</f>
        <v>0</v>
      </c>
    </row>
    <row r="49" spans="1:14" x14ac:dyDescent="0.2">
      <c r="A49" t="s">
        <v>53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>
        <f>SUM(tblOffice[[#This Row],[Jan]:[Dec]])</f>
        <v>0</v>
      </c>
    </row>
    <row r="50" spans="1:14" x14ac:dyDescent="0.2">
      <c r="A50" t="s">
        <v>55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>
        <f>SUM(tblOffice[[#This Row],[Jan]:[Dec]])</f>
        <v>0</v>
      </c>
    </row>
    <row r="51" spans="1:14" x14ac:dyDescent="0.2">
      <c r="A51" t="s">
        <v>39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>
        <f>SUM(tblOffice[[#This Row],[Jan]:[Dec]])</f>
        <v>0</v>
      </c>
    </row>
    <row r="52" spans="1:14" x14ac:dyDescent="0.2">
      <c r="A52" t="s">
        <v>1</v>
      </c>
      <c r="B52" s="8">
        <f>SUBTOTAL(109,tblOffice[Jan])</f>
        <v>0</v>
      </c>
      <c r="C52" s="8">
        <f>SUBTOTAL(109,tblOffice[Feb])</f>
        <v>0</v>
      </c>
      <c r="D52" s="8">
        <f>SUBTOTAL(109,tblOffice[March])</f>
        <v>0</v>
      </c>
      <c r="E52" s="8">
        <f>SUBTOTAL(109,tblOffice[April])</f>
        <v>0</v>
      </c>
      <c r="F52" s="8">
        <f>SUBTOTAL(109,tblOffice[May])</f>
        <v>0</v>
      </c>
      <c r="G52" s="8">
        <f>SUBTOTAL(109,tblOffice[June])</f>
        <v>0</v>
      </c>
      <c r="H52" s="8">
        <f>SUBTOTAL(109,tblOffice[July])</f>
        <v>0</v>
      </c>
      <c r="I52" s="8">
        <f>SUBTOTAL(109,tblOffice[Aug])</f>
        <v>0</v>
      </c>
      <c r="J52" s="8">
        <f>SUBTOTAL(109,tblOffice[Sept])</f>
        <v>0</v>
      </c>
      <c r="K52" s="8">
        <f>SUBTOTAL(109,tblOffice[Oct])</f>
        <v>0</v>
      </c>
      <c r="L52" s="8">
        <f>SUBTOTAL(109,tblOffice[Nov])</f>
        <v>0</v>
      </c>
      <c r="M52" s="8">
        <f>SUBTOTAL(109,tblOffice[Dec])</f>
        <v>0</v>
      </c>
      <c r="N52" s="8">
        <f>SUBTOTAL(109,tblOffice[Year])</f>
        <v>0</v>
      </c>
    </row>
    <row r="53" spans="1:14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</row>
    <row r="54" spans="1:14" ht="15" x14ac:dyDescent="0.2">
      <c r="A54" s="4" t="s">
        <v>40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">
      <c r="A55" t="s">
        <v>41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>
        <f>SUM(tblInternational[[#This Row],[Jan]:[Dec]])</f>
        <v>0</v>
      </c>
    </row>
    <row r="56" spans="1:14" x14ac:dyDescent="0.2">
      <c r="A56" t="s">
        <v>42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>
        <f>SUM(tblInternational[[#This Row],[Jan]:[Dec]])</f>
        <v>0</v>
      </c>
    </row>
    <row r="57" spans="1:14" x14ac:dyDescent="0.2">
      <c r="A57" t="s">
        <v>43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>
        <f>SUM(tblInternational[[#This Row],[Jan]:[Dec]])</f>
        <v>0</v>
      </c>
    </row>
    <row r="58" spans="1:14" x14ac:dyDescent="0.2">
      <c r="A58" t="s">
        <v>1</v>
      </c>
      <c r="B58" s="8">
        <f>SUBTOTAL(109,tblInternational[Jan])</f>
        <v>0</v>
      </c>
      <c r="C58" s="8">
        <f>SUBTOTAL(109,tblInternational[Feb])</f>
        <v>0</v>
      </c>
      <c r="D58" s="8">
        <f>SUBTOTAL(109,tblInternational[March])</f>
        <v>0</v>
      </c>
      <c r="E58" s="8">
        <f>SUBTOTAL(109,tblInternational[April])</f>
        <v>0</v>
      </c>
      <c r="F58" s="8">
        <f>SUBTOTAL(109,tblInternational[May])</f>
        <v>0</v>
      </c>
      <c r="G58" s="8">
        <f>SUBTOTAL(109,tblInternational[June])</f>
        <v>0</v>
      </c>
      <c r="H58" s="8">
        <f>SUBTOTAL(109,tblInternational[July])</f>
        <v>0</v>
      </c>
      <c r="I58" s="8">
        <f>SUBTOTAL(109,tblInternational[Aug])</f>
        <v>0</v>
      </c>
      <c r="J58" s="8">
        <f>SUBTOTAL(109,tblInternational[Sept])</f>
        <v>0</v>
      </c>
      <c r="K58" s="8">
        <f>SUBTOTAL(109,tblInternational[Oct])</f>
        <v>0</v>
      </c>
      <c r="L58" s="8">
        <f>SUBTOTAL(109,tblInternational[Nov])</f>
        <v>0</v>
      </c>
      <c r="M58" s="8">
        <f>SUBTOTAL(109,tblInternational[Dec])</f>
        <v>0</v>
      </c>
      <c r="N58" s="8">
        <f>SUBTOTAL(109,tblInternational[Year])</f>
        <v>0</v>
      </c>
    </row>
    <row r="59" spans="1:14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</row>
    <row r="60" spans="1:14" ht="15" x14ac:dyDescent="0.2">
      <c r="A60" s="4" t="s">
        <v>44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">
      <c r="A61" t="s">
        <v>45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>
        <f>SUM(tblOther[[#This Row],[Jan]:[Dec]])</f>
        <v>0</v>
      </c>
    </row>
    <row r="62" spans="1:14" x14ac:dyDescent="0.2">
      <c r="A62" t="s">
        <v>57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>
        <f>SUM(tblOther[[#This Row],[Jan]:[Dec]])</f>
        <v>0</v>
      </c>
    </row>
    <row r="63" spans="1:14" x14ac:dyDescent="0.2">
      <c r="A63" t="s">
        <v>46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>
        <f>SUM(tblOther[[#This Row],[Jan]:[Dec]])</f>
        <v>0</v>
      </c>
    </row>
    <row r="64" spans="1:14" x14ac:dyDescent="0.2">
      <c r="A64" t="s">
        <v>1</v>
      </c>
      <c r="B64" s="8">
        <f>SUBTOTAL(109,tblOther[Jan])</f>
        <v>0</v>
      </c>
      <c r="C64" s="8">
        <f>SUBTOTAL(109,tblOther[Feb])</f>
        <v>0</v>
      </c>
      <c r="D64" s="8">
        <f>SUBTOTAL(109,tblOther[March])</f>
        <v>0</v>
      </c>
      <c r="E64" s="8">
        <f>SUBTOTAL(109,tblOther[April])</f>
        <v>0</v>
      </c>
      <c r="F64" s="8">
        <f>SUBTOTAL(109,tblOther[May])</f>
        <v>0</v>
      </c>
      <c r="G64" s="8">
        <f>SUBTOTAL(109,tblOther[June])</f>
        <v>0</v>
      </c>
      <c r="H64" s="8">
        <f>SUBTOTAL(109,tblOther[July])</f>
        <v>0</v>
      </c>
      <c r="I64" s="8">
        <f>SUBTOTAL(109,tblOther[Aug])</f>
        <v>0</v>
      </c>
      <c r="J64" s="8">
        <f>SUBTOTAL(109,tblOther[Sept])</f>
        <v>0</v>
      </c>
      <c r="K64" s="8">
        <f>SUBTOTAL(109,tblOther[Oct])</f>
        <v>0</v>
      </c>
      <c r="L64" s="8">
        <f>SUBTOTAL(109,tblOther[Nov])</f>
        <v>0</v>
      </c>
      <c r="M64" s="8">
        <f>SUBTOTAL(109,tblOther[Dec])</f>
        <v>0</v>
      </c>
      <c r="N64" s="8">
        <f>SUBTOTAL(109,tblOther[Year])</f>
        <v>0</v>
      </c>
    </row>
    <row r="65" spans="1:14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1:14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ht="15" x14ac:dyDescent="0.2">
      <c r="A67" s="2" t="s">
        <v>4</v>
      </c>
      <c r="B67" s="2" t="s">
        <v>11</v>
      </c>
      <c r="C67" s="2" t="s">
        <v>12</v>
      </c>
      <c r="D67" s="2" t="s">
        <v>17</v>
      </c>
      <c r="E67" s="2" t="s">
        <v>13</v>
      </c>
      <c r="F67" s="2" t="s">
        <v>14</v>
      </c>
      <c r="G67" s="2" t="s">
        <v>15</v>
      </c>
      <c r="H67" s="2" t="s">
        <v>5</v>
      </c>
      <c r="I67" s="2" t="s">
        <v>6</v>
      </c>
      <c r="J67" s="2" t="s">
        <v>8</v>
      </c>
      <c r="K67" s="2" t="s">
        <v>9</v>
      </c>
      <c r="L67" s="2" t="s">
        <v>7</v>
      </c>
      <c r="M67" s="2" t="s">
        <v>10</v>
      </c>
      <c r="N67" s="7" t="s">
        <v>16</v>
      </c>
    </row>
    <row r="68" spans="1:14" x14ac:dyDescent="0.2">
      <c r="A68" t="s">
        <v>48</v>
      </c>
      <c r="B68" s="8">
        <f>tblIncome[[#Totals],[Jan]]</f>
        <v>0</v>
      </c>
      <c r="C68" s="8">
        <f>tblIncome[[#Totals],[Feb]]</f>
        <v>0</v>
      </c>
      <c r="D68" s="8">
        <f>tblIncome[[#Totals],[March]]</f>
        <v>0</v>
      </c>
      <c r="E68" s="8">
        <f>tblIncome[[#Totals],[April]]</f>
        <v>0</v>
      </c>
      <c r="F68" s="8">
        <f>tblIncome[[#Totals],[May]]</f>
        <v>0</v>
      </c>
      <c r="G68" s="8">
        <f>tblIncome[[#Totals],[June]]</f>
        <v>0</v>
      </c>
      <c r="H68" s="8">
        <f>tblIncome[[#Totals],[July]]</f>
        <v>0</v>
      </c>
      <c r="I68" s="8">
        <f>tblIncome[[#Totals],[Aug]]</f>
        <v>0</v>
      </c>
      <c r="J68" s="8">
        <f>tblIncome[[#Totals],[Sept]]</f>
        <v>0</v>
      </c>
      <c r="K68" s="8">
        <f>tblIncome[[#Totals],[Oct]]</f>
        <v>0</v>
      </c>
      <c r="L68" s="8">
        <f>tblIncome[[#Totals],[Nov]]</f>
        <v>0</v>
      </c>
      <c r="M68" s="8">
        <f>tblIncome[[#Totals],[Dec]]</f>
        <v>0</v>
      </c>
      <c r="N68" s="8">
        <f>SUBTOTAL(109,tblIncome[Year])</f>
        <v>0</v>
      </c>
    </row>
    <row r="69" spans="1:14" x14ac:dyDescent="0.2">
      <c r="A69" t="s">
        <v>0</v>
      </c>
      <c r="B69" s="8">
        <f>tblBusinessMtg[[#Totals],[Jan]]+tblAdvertising[[#Totals],[Jan]]+tblService[[#Totals],[Jan]]+tblParty[[#Totals],[Jan]]+tblOffice[[#Totals],[Jan]]+tblInternational[[#Totals],[Jan]]+tblOther[[#Totals],[Jan]]</f>
        <v>0</v>
      </c>
      <c r="C69" s="8">
        <f>tblBusinessMtg[[#Totals],[Feb]]+tblAdvertising[[#Totals],[Feb]]+tblService[[#Totals],[Feb]]+tblParty[[#Totals],[Feb]]+tblOffice[[#Totals],[Feb]]+tblInternational[[#Totals],[Feb]]+tblOther[[#Totals],[Feb]]</f>
        <v>0</v>
      </c>
      <c r="D69" s="8">
        <f>tblBusinessMtg[[#Totals],[March]]+tblAdvertising[[#Totals],[March]]+tblService[[#Totals],[March]]+tblParty[[#Totals],[March]]+tblOffice[[#Totals],[March]]+tblInternational[[#Totals],[March]]+tblOther[[#Totals],[March]]</f>
        <v>0</v>
      </c>
      <c r="E69" s="8">
        <f>tblBusinessMtg[[#Totals],[April]]+tblAdvertising[[#Totals],[April]]+tblService[[#Totals],[April]]+tblParty[[#Totals],[April]]+tblOffice[[#Totals],[April]]+tblInternational[[#Totals],[April]]+tblOther[[#Totals],[April]]</f>
        <v>0</v>
      </c>
      <c r="F69" s="8">
        <f>tblBusinessMtg[[#Totals],[May]]+tblAdvertising[[#Totals],[May]]+tblService[[#Totals],[May]]+tblParty[[#Totals],[May]]+tblOffice[[#Totals],[May]]+tblInternational[[#Totals],[May]]+tblOther[[#Totals],[May]]</f>
        <v>0</v>
      </c>
      <c r="G69" s="8">
        <f>tblBusinessMtg[[#Totals],[June]]+tblAdvertising[[#Totals],[June]]+tblService[[#Totals],[June]]+tblParty[[#Totals],[June]]+tblOffice[[#Totals],[June]]+tblInternational[[#Totals],[June]]+tblOther[[#Totals],[June]]</f>
        <v>0</v>
      </c>
      <c r="H69" s="8">
        <f>tblBusinessMtg[[#Totals],[July]]+tblAdvertising[[#Totals],[July]]+tblService[[#Totals],[July]]+tblParty[[#Totals],[July]]+tblOffice[[#Totals],[July]]+tblInternational[[#Totals],[July]]+tblOther[[#Totals],[July]]</f>
        <v>0</v>
      </c>
      <c r="I69" s="8">
        <f>tblBusinessMtg[[#Totals],[Aug]]+tblAdvertising[[#Totals],[Aug]]+tblService[[#Totals],[Aug]]+tblParty[[#Totals],[Aug]]+tblOffice[[#Totals],[Aug]]+tblInternational[[#Totals],[Aug]]+tblOther[[#Totals],[Aug]]</f>
        <v>0</v>
      </c>
      <c r="J69" s="8">
        <f>tblBusinessMtg[[#Totals],[Sept]]+tblAdvertising[[#Totals],[Sept]]+tblService[[#Totals],[Sept]]+tblParty[[#Totals],[Sept]]+tblOffice[[#Totals],[Sept]]+tblInternational[[#Totals],[Sept]]+tblOther[[#Totals],[Sept]]</f>
        <v>0</v>
      </c>
      <c r="K69" s="8">
        <f>tblBusinessMtg[[#Totals],[Oct]]+tblAdvertising[[#Totals],[Oct]]+tblService[[#Totals],[Oct]]+tblParty[[#Totals],[Oct]]+tblOffice[[#Totals],[Oct]]+tblInternational[[#Totals],[Oct]]+tblOther[[#Totals],[Oct]]</f>
        <v>0</v>
      </c>
      <c r="L69" s="8">
        <f>tblBusinessMtg[[#Totals],[Nov]]+tblAdvertising[[#Totals],[Nov]]+tblService[[#Totals],[Nov]]+tblParty[[#Totals],[Nov]]+tblOffice[[#Totals],[Nov]]+tblInternational[[#Totals],[Nov]]+tblOther[[#Totals],[Nov]]</f>
        <v>0</v>
      </c>
      <c r="M69" s="8">
        <f>tblBusinessMtg[[#Totals],[Dec]]+tblAdvertising[[#Totals],[Dec]]+tblService[[#Totals],[Dec]]+tblParty[[#Totals],[Dec]]+tblOffice[[#Totals],[Dec]]+tblInternational[[#Totals],[Dec]]+tblOther[[#Totals],[Dec]]</f>
        <v>0</v>
      </c>
      <c r="N69" s="8">
        <f>SUM(tblOther[[#Totals],[Year]],tblInternational[[#Totals],[Year]],tblOffice[[#Totals],[Year]],tblParty[[#Totals],[Year]],tblService[[#Totals],[Year]],tblAdvertising[[#Totals],[Year]],tblBusinessMtg[[#Totals],[Year]])</f>
        <v>0</v>
      </c>
    </row>
    <row r="70" spans="1:14" ht="15" x14ac:dyDescent="0.2">
      <c r="A70" s="16" t="s">
        <v>47</v>
      </c>
      <c r="B70" s="17">
        <f>B5+B68-B69</f>
        <v>0</v>
      </c>
      <c r="C70" s="18">
        <f>tblTotals[[#This Row],[JUL]]+C68-C69</f>
        <v>0</v>
      </c>
      <c r="D70" s="18">
        <f>tblTotals[[#This Row],[AUG]]+D68-D69</f>
        <v>0</v>
      </c>
      <c r="E70" s="18">
        <f>tblTotals[[#This Row],[SEPT]]+E68-E69</f>
        <v>0</v>
      </c>
      <c r="F70" s="18">
        <f>tblTotals[[#This Row],[OCT]]+F68-F69</f>
        <v>0</v>
      </c>
      <c r="G70" s="18">
        <f>tblTotals[[#This Row],[NOV]]+G68-G69</f>
        <v>0</v>
      </c>
      <c r="H70" s="18">
        <f>tblTotals[[#This Row],[DEC]]+H68-H69</f>
        <v>0</v>
      </c>
      <c r="I70" s="18">
        <f>tblTotals[[#This Row],[JAN]]+I68-I69</f>
        <v>0</v>
      </c>
      <c r="J70" s="18">
        <f>tblTotals[[#This Row],[FEB]]+J68-J69</f>
        <v>0</v>
      </c>
      <c r="K70" s="18">
        <f>tblTotals[[#This Row],[MAR]]+K68-K69</f>
        <v>0</v>
      </c>
      <c r="L70" s="18">
        <f>tblTotals[[#This Row],[APR]]+L68-L69</f>
        <v>0</v>
      </c>
      <c r="M70" s="18">
        <f>tblTotals[[#This Row],[MAY]]+M68-M69</f>
        <v>0</v>
      </c>
      <c r="N70" s="18">
        <f>tblTotals[[#This Row],[JUN]]</f>
        <v>0</v>
      </c>
    </row>
    <row r="73" spans="1:14" ht="17.25" thickBot="1" x14ac:dyDescent="0.25">
      <c r="A73" s="1" t="s">
        <v>59</v>
      </c>
      <c r="B73" s="15">
        <f>N70</f>
        <v>0</v>
      </c>
    </row>
  </sheetData>
  <mergeCells count="10">
    <mergeCell ref="A2:N2"/>
    <mergeCell ref="A3:N3"/>
    <mergeCell ref="A24:N24"/>
    <mergeCell ref="A17:N17"/>
    <mergeCell ref="A30:N30"/>
    <mergeCell ref="A65:N65"/>
    <mergeCell ref="A59:N59"/>
    <mergeCell ref="A53:N53"/>
    <mergeCell ref="A42:N42"/>
    <mergeCell ref="A36:N36"/>
  </mergeCells>
  <printOptions horizontalCentered="1"/>
  <pageMargins left="0.4" right="0.4" top="0.4" bottom="0.4" header="0.3" footer="0.3"/>
  <pageSetup scale="72" fitToHeight="0" orientation="landscape" r:id="rId1"/>
  <headerFooter differentFirst="1">
    <oddFooter>Page &amp;P of &amp;N</oddFooter>
  </headerFooter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6581154-FF2E-4421-95A3-C3D4F3696E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 Transaction List</vt:lpstr>
      <vt:lpstr>Chapter 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Jacquelyn McHenry</dc:creator>
  <cp:keywords/>
  <cp:lastModifiedBy>Jacquelyn McHenry</cp:lastModifiedBy>
  <dcterms:created xsi:type="dcterms:W3CDTF">2015-10-05T23:55:52Z</dcterms:created>
  <dcterms:modified xsi:type="dcterms:W3CDTF">2020-04-23T21:56:30Z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TC040354839991</vt:lpwstr>
  </property>
</Properties>
</file>