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_Docs\Admin\Other\Kit\SPL\"/>
    </mc:Choice>
  </mc:AlternateContent>
  <xr:revisionPtr revIDLastSave="0" documentId="13_ncr:1_{7750A3EF-3092-4965-8D27-256FFBC03BCB}" xr6:coauthVersionLast="47" xr6:coauthVersionMax="47" xr10:uidLastSave="{00000000-0000-0000-0000-000000000000}"/>
  <bookViews>
    <workbookView xWindow="-110" yWindow="10690" windowWidth="19420" windowHeight="10300" activeTab="3" xr2:uid="{05F018D4-855F-4570-8D15-9B4DD092A228}"/>
  </bookViews>
  <sheets>
    <sheet name="Partite" sheetId="1" r:id="rId1"/>
    <sheet name="Punti" sheetId="2" r:id="rId2"/>
    <sheet name="Summary" sheetId="7" r:id="rId3"/>
    <sheet name="Giocatori" sheetId="3" r:id="rId4"/>
    <sheet name="Parametri" sheetId="11" r:id="rId5"/>
  </sheets>
  <definedNames>
    <definedName name="_xlnm._FilterDatabase" localSheetId="1" hidden="1">Punti!$A$1:$Y$422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C31" i="7"/>
  <c r="C30" i="7"/>
  <c r="C38" i="7"/>
  <c r="C44" i="7"/>
  <c r="C34" i="7"/>
  <c r="C37" i="7"/>
  <c r="D31" i="7"/>
  <c r="D30" i="7"/>
  <c r="D38" i="7"/>
  <c r="D44" i="7"/>
  <c r="D34" i="7"/>
  <c r="D37" i="7"/>
  <c r="E31" i="7"/>
  <c r="E30" i="7"/>
  <c r="E38" i="7"/>
  <c r="E44" i="7"/>
  <c r="E34" i="7"/>
  <c r="E37" i="7"/>
  <c r="G31" i="7"/>
  <c r="G30" i="7"/>
  <c r="G38" i="7"/>
  <c r="G44" i="7"/>
  <c r="G34" i="7"/>
  <c r="G37" i="7"/>
  <c r="H31" i="7"/>
  <c r="H30" i="7"/>
  <c r="H38" i="7"/>
  <c r="H44" i="7"/>
  <c r="H34" i="7"/>
  <c r="H37" i="7"/>
  <c r="I31" i="7"/>
  <c r="I30" i="7"/>
  <c r="I38" i="7"/>
  <c r="I44" i="7"/>
  <c r="I34" i="7"/>
  <c r="I37" i="7"/>
  <c r="J31" i="7"/>
  <c r="J30" i="7"/>
  <c r="J38" i="7"/>
  <c r="J44" i="7"/>
  <c r="J34" i="7"/>
  <c r="J37" i="7"/>
  <c r="O31" i="7"/>
  <c r="L31" i="7" s="1"/>
  <c r="O30" i="7"/>
  <c r="L30" i="7" s="1"/>
  <c r="O38" i="7"/>
  <c r="L38" i="7" s="1"/>
  <c r="O44" i="7"/>
  <c r="L44" i="7" s="1"/>
  <c r="O34" i="7"/>
  <c r="L34" i="7" s="1"/>
  <c r="O37" i="7"/>
  <c r="L37" i="7" s="1"/>
  <c r="Q31" i="7"/>
  <c r="Q30" i="7"/>
  <c r="Q38" i="7"/>
  <c r="Q44" i="7"/>
  <c r="Q34" i="7"/>
  <c r="Q37" i="7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8" i="2"/>
  <c r="C249" i="2"/>
  <c r="C250" i="2"/>
  <c r="C251" i="2"/>
  <c r="C252" i="2"/>
  <c r="C253" i="2"/>
  <c r="C254" i="2"/>
  <c r="C255" i="2"/>
  <c r="C256" i="2"/>
  <c r="C258" i="2"/>
  <c r="C259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R392" i="2" s="1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H4" i="7"/>
  <c r="G4" i="7"/>
  <c r="G2" i="7"/>
  <c r="G3" i="7"/>
  <c r="G7" i="7"/>
  <c r="G6" i="7"/>
  <c r="G5" i="7"/>
  <c r="G8" i="7"/>
  <c r="G10" i="7"/>
  <c r="G11" i="7"/>
  <c r="G9" i="7"/>
  <c r="G13" i="7"/>
  <c r="G12" i="7"/>
  <c r="G14" i="7"/>
  <c r="G16" i="7"/>
  <c r="G17" i="7"/>
  <c r="G15" i="7"/>
  <c r="G22" i="7"/>
  <c r="G21" i="7"/>
  <c r="G18" i="7"/>
  <c r="G19" i="7"/>
  <c r="G20" i="7"/>
  <c r="G25" i="7"/>
  <c r="G24" i="7"/>
  <c r="G23" i="7"/>
  <c r="G26" i="7"/>
  <c r="G27" i="7"/>
  <c r="G28" i="7"/>
  <c r="G29" i="7"/>
  <c r="G33" i="7"/>
  <c r="G35" i="7"/>
  <c r="G32" i="7"/>
  <c r="G36" i="7"/>
  <c r="G47" i="7"/>
  <c r="G40" i="7"/>
  <c r="G41" i="7"/>
  <c r="G42" i="7"/>
  <c r="G43" i="7"/>
  <c r="G39" i="7"/>
  <c r="G48" i="7"/>
  <c r="G45" i="7"/>
  <c r="G52" i="7"/>
  <c r="G51" i="7"/>
  <c r="G49" i="7"/>
  <c r="G50" i="7"/>
  <c r="G53" i="7"/>
  <c r="G46" i="7"/>
  <c r="G54" i="7"/>
  <c r="G55" i="7"/>
  <c r="G56" i="7"/>
  <c r="G57" i="7"/>
  <c r="G58" i="7"/>
  <c r="G59" i="7"/>
  <c r="G60" i="7"/>
  <c r="G61" i="7"/>
  <c r="G62" i="7"/>
  <c r="G63" i="7"/>
  <c r="G64" i="7"/>
  <c r="D4" i="7"/>
  <c r="C4" i="7"/>
  <c r="C2" i="7"/>
  <c r="C3" i="7"/>
  <c r="C7" i="7"/>
  <c r="C6" i="7"/>
  <c r="C5" i="7"/>
  <c r="C8" i="7"/>
  <c r="C10" i="7"/>
  <c r="C11" i="7"/>
  <c r="C9" i="7"/>
  <c r="C13" i="7"/>
  <c r="C12" i="7"/>
  <c r="C14" i="7"/>
  <c r="C16" i="7"/>
  <c r="C17" i="7"/>
  <c r="C15" i="7"/>
  <c r="C22" i="7"/>
  <c r="C21" i="7"/>
  <c r="C18" i="7"/>
  <c r="C19" i="7"/>
  <c r="C20" i="7"/>
  <c r="C25" i="7"/>
  <c r="C24" i="7"/>
  <c r="C23" i="7"/>
  <c r="C26" i="7"/>
  <c r="C27" i="7"/>
  <c r="C28" i="7"/>
  <c r="C29" i="7"/>
  <c r="C33" i="7"/>
  <c r="C35" i="7"/>
  <c r="C32" i="7"/>
  <c r="C36" i="7"/>
  <c r="C47" i="7"/>
  <c r="C40" i="7"/>
  <c r="C41" i="7"/>
  <c r="C42" i="7"/>
  <c r="C43" i="7"/>
  <c r="C39" i="7"/>
  <c r="C48" i="7"/>
  <c r="C45" i="7"/>
  <c r="C52" i="7"/>
  <c r="C51" i="7"/>
  <c r="C49" i="7"/>
  <c r="C50" i="7"/>
  <c r="C53" i="7"/>
  <c r="C46" i="7"/>
  <c r="C54" i="7"/>
  <c r="C55" i="7"/>
  <c r="C56" i="7"/>
  <c r="C57" i="7"/>
  <c r="C58" i="7"/>
  <c r="C59" i="7"/>
  <c r="C60" i="7"/>
  <c r="C61" i="7"/>
  <c r="C62" i="7"/>
  <c r="C63" i="7"/>
  <c r="C64" i="7"/>
  <c r="K17" i="1"/>
  <c r="H2" i="1"/>
  <c r="F2" i="1"/>
  <c r="B3" i="1"/>
  <c r="B4" i="1"/>
  <c r="K4" i="1" s="1"/>
  <c r="B5" i="1"/>
  <c r="K5" i="1" s="1"/>
  <c r="B6" i="1"/>
  <c r="K6" i="1" s="1"/>
  <c r="B7" i="1"/>
  <c r="K7" i="1" s="1"/>
  <c r="B8" i="1"/>
  <c r="K8" i="1" s="1"/>
  <c r="B9" i="1"/>
  <c r="K9" i="1" s="1"/>
  <c r="B10" i="1"/>
  <c r="K10" i="1" s="1"/>
  <c r="B11" i="1"/>
  <c r="K11" i="1" s="1"/>
  <c r="B12" i="1"/>
  <c r="K12" i="1" s="1"/>
  <c r="B13" i="1"/>
  <c r="K13" i="1" s="1"/>
  <c r="B14" i="1"/>
  <c r="B15" i="1"/>
  <c r="K15" i="1" s="1"/>
  <c r="B16" i="1"/>
  <c r="K16" i="1" s="1"/>
  <c r="B17" i="1"/>
  <c r="B18" i="1"/>
  <c r="K18" i="1" s="1"/>
  <c r="B19" i="1"/>
  <c r="K19" i="1" s="1"/>
  <c r="B20" i="1"/>
  <c r="K20" i="1" s="1"/>
  <c r="B21" i="1"/>
  <c r="K21" i="1" s="1"/>
  <c r="B22" i="1"/>
  <c r="K22" i="1" s="1"/>
  <c r="B23" i="1"/>
  <c r="K23" i="1" s="1"/>
  <c r="B24" i="1"/>
  <c r="B25" i="1"/>
  <c r="K25" i="1" s="1"/>
  <c r="B26" i="1"/>
  <c r="K26" i="1" s="1"/>
  <c r="B27" i="1"/>
  <c r="K27" i="1" s="1"/>
  <c r="B28" i="1"/>
  <c r="K28" i="1" s="1"/>
  <c r="B29" i="1"/>
  <c r="K29" i="1" s="1"/>
  <c r="B30" i="1"/>
  <c r="K30" i="1" s="1"/>
  <c r="B2" i="1"/>
  <c r="K2" i="1" s="1"/>
  <c r="X2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2" i="2"/>
  <c r="X422" i="2"/>
  <c r="W422" i="2"/>
  <c r="I422" i="2"/>
  <c r="H422" i="2"/>
  <c r="X421" i="2"/>
  <c r="W421" i="2"/>
  <c r="I421" i="2"/>
  <c r="H421" i="2"/>
  <c r="X420" i="2"/>
  <c r="W420" i="2"/>
  <c r="I420" i="2"/>
  <c r="H420" i="2"/>
  <c r="X419" i="2"/>
  <c r="W419" i="2"/>
  <c r="I419" i="2"/>
  <c r="H419" i="2"/>
  <c r="X418" i="2"/>
  <c r="W418" i="2"/>
  <c r="I418" i="2"/>
  <c r="H418" i="2"/>
  <c r="X417" i="2"/>
  <c r="W417" i="2"/>
  <c r="I417" i="2"/>
  <c r="H417" i="2"/>
  <c r="X416" i="2"/>
  <c r="W416" i="2"/>
  <c r="I416" i="2"/>
  <c r="H416" i="2"/>
  <c r="X415" i="2"/>
  <c r="W415" i="2"/>
  <c r="I415" i="2"/>
  <c r="H415" i="2"/>
  <c r="X414" i="2"/>
  <c r="W414" i="2"/>
  <c r="I414" i="2"/>
  <c r="H414" i="2"/>
  <c r="X413" i="2"/>
  <c r="W413" i="2"/>
  <c r="I413" i="2"/>
  <c r="H413" i="2"/>
  <c r="X412" i="2"/>
  <c r="W412" i="2"/>
  <c r="I412" i="2"/>
  <c r="H412" i="2"/>
  <c r="X411" i="2"/>
  <c r="W411" i="2"/>
  <c r="I411" i="2"/>
  <c r="H411" i="2"/>
  <c r="X410" i="2"/>
  <c r="W410" i="2"/>
  <c r="I410" i="2"/>
  <c r="H410" i="2"/>
  <c r="X409" i="2"/>
  <c r="W409" i="2"/>
  <c r="I409" i="2"/>
  <c r="H409" i="2"/>
  <c r="X408" i="2"/>
  <c r="W408" i="2"/>
  <c r="I408" i="2"/>
  <c r="H408" i="2"/>
  <c r="X407" i="2"/>
  <c r="W407" i="2"/>
  <c r="I407" i="2"/>
  <c r="H407" i="2"/>
  <c r="X406" i="2"/>
  <c r="W406" i="2"/>
  <c r="I406" i="2"/>
  <c r="H406" i="2"/>
  <c r="X405" i="2"/>
  <c r="W405" i="2"/>
  <c r="I405" i="2"/>
  <c r="H405" i="2"/>
  <c r="X404" i="2"/>
  <c r="W404" i="2"/>
  <c r="I404" i="2"/>
  <c r="H404" i="2"/>
  <c r="X403" i="2"/>
  <c r="W403" i="2"/>
  <c r="I403" i="2"/>
  <c r="H403" i="2"/>
  <c r="X402" i="2"/>
  <c r="W402" i="2"/>
  <c r="I402" i="2"/>
  <c r="H402" i="2"/>
  <c r="X401" i="2"/>
  <c r="W401" i="2"/>
  <c r="I401" i="2"/>
  <c r="H401" i="2"/>
  <c r="X400" i="2"/>
  <c r="W400" i="2"/>
  <c r="I400" i="2"/>
  <c r="H400" i="2"/>
  <c r="X399" i="2"/>
  <c r="W399" i="2"/>
  <c r="I399" i="2"/>
  <c r="H399" i="2"/>
  <c r="X398" i="2"/>
  <c r="W398" i="2"/>
  <c r="I398" i="2"/>
  <c r="H398" i="2"/>
  <c r="X397" i="2"/>
  <c r="W397" i="2"/>
  <c r="I397" i="2"/>
  <c r="H397" i="2"/>
  <c r="X396" i="2"/>
  <c r="W396" i="2"/>
  <c r="I396" i="2"/>
  <c r="H396" i="2"/>
  <c r="X395" i="2"/>
  <c r="W395" i="2"/>
  <c r="I395" i="2"/>
  <c r="H395" i="2"/>
  <c r="X394" i="2"/>
  <c r="W394" i="2"/>
  <c r="I394" i="2"/>
  <c r="H394" i="2"/>
  <c r="X393" i="2"/>
  <c r="W393" i="2"/>
  <c r="I393" i="2"/>
  <c r="H393" i="2"/>
  <c r="X392" i="2"/>
  <c r="W392" i="2"/>
  <c r="I392" i="2"/>
  <c r="H392" i="2"/>
  <c r="X391" i="2"/>
  <c r="W391" i="2"/>
  <c r="I391" i="2"/>
  <c r="H391" i="2"/>
  <c r="X390" i="2"/>
  <c r="W390" i="2"/>
  <c r="I390" i="2"/>
  <c r="H390" i="2"/>
  <c r="X389" i="2"/>
  <c r="W389" i="2"/>
  <c r="I389" i="2"/>
  <c r="H389" i="2"/>
  <c r="X388" i="2"/>
  <c r="W388" i="2"/>
  <c r="I388" i="2"/>
  <c r="H388" i="2"/>
  <c r="X387" i="2"/>
  <c r="W387" i="2"/>
  <c r="I387" i="2"/>
  <c r="H387" i="2"/>
  <c r="X386" i="2"/>
  <c r="W386" i="2"/>
  <c r="I386" i="2"/>
  <c r="H386" i="2"/>
  <c r="X385" i="2"/>
  <c r="W385" i="2"/>
  <c r="I385" i="2"/>
  <c r="H385" i="2"/>
  <c r="X384" i="2"/>
  <c r="W384" i="2"/>
  <c r="I384" i="2"/>
  <c r="H384" i="2"/>
  <c r="X383" i="2"/>
  <c r="W383" i="2"/>
  <c r="I383" i="2"/>
  <c r="H383" i="2"/>
  <c r="X382" i="2"/>
  <c r="W382" i="2"/>
  <c r="I382" i="2"/>
  <c r="H382" i="2"/>
  <c r="X381" i="2"/>
  <c r="W381" i="2"/>
  <c r="I381" i="2"/>
  <c r="H381" i="2"/>
  <c r="X380" i="2"/>
  <c r="W380" i="2"/>
  <c r="I380" i="2"/>
  <c r="H380" i="2"/>
  <c r="X379" i="2"/>
  <c r="W379" i="2"/>
  <c r="I379" i="2"/>
  <c r="H379" i="2"/>
  <c r="X378" i="2"/>
  <c r="W378" i="2"/>
  <c r="I378" i="2"/>
  <c r="H378" i="2"/>
  <c r="X377" i="2"/>
  <c r="W377" i="2"/>
  <c r="I377" i="2"/>
  <c r="H377" i="2"/>
  <c r="X376" i="2"/>
  <c r="W376" i="2"/>
  <c r="I376" i="2"/>
  <c r="H376" i="2"/>
  <c r="X375" i="2"/>
  <c r="W375" i="2"/>
  <c r="I375" i="2"/>
  <c r="H375" i="2"/>
  <c r="X374" i="2"/>
  <c r="W374" i="2"/>
  <c r="I374" i="2"/>
  <c r="H374" i="2"/>
  <c r="X373" i="2"/>
  <c r="W373" i="2"/>
  <c r="I373" i="2"/>
  <c r="H373" i="2"/>
  <c r="K34" i="7" s="1"/>
  <c r="X372" i="2"/>
  <c r="W372" i="2"/>
  <c r="I372" i="2"/>
  <c r="H372" i="2"/>
  <c r="X371" i="2"/>
  <c r="W371" i="2"/>
  <c r="I371" i="2"/>
  <c r="H371" i="2"/>
  <c r="K44" i="7" s="1"/>
  <c r="M44" i="7" s="1"/>
  <c r="X370" i="2"/>
  <c r="W370" i="2"/>
  <c r="I370" i="2"/>
  <c r="H370" i="2"/>
  <c r="X369" i="2"/>
  <c r="W369" i="2"/>
  <c r="I369" i="2"/>
  <c r="H369" i="2"/>
  <c r="X368" i="2"/>
  <c r="W368" i="2"/>
  <c r="I368" i="2"/>
  <c r="H368" i="2"/>
  <c r="X367" i="2"/>
  <c r="W367" i="2"/>
  <c r="I367" i="2"/>
  <c r="H367" i="2"/>
  <c r="X366" i="2"/>
  <c r="W366" i="2"/>
  <c r="I366" i="2"/>
  <c r="H366" i="2"/>
  <c r="X365" i="2"/>
  <c r="W365" i="2"/>
  <c r="I365" i="2"/>
  <c r="H365" i="2"/>
  <c r="X364" i="2"/>
  <c r="W364" i="2"/>
  <c r="I364" i="2"/>
  <c r="H364" i="2"/>
  <c r="X363" i="2"/>
  <c r="W363" i="2"/>
  <c r="I363" i="2"/>
  <c r="H363" i="2"/>
  <c r="X362" i="2"/>
  <c r="W362" i="2"/>
  <c r="I362" i="2"/>
  <c r="H362" i="2"/>
  <c r="X361" i="2"/>
  <c r="W361" i="2"/>
  <c r="I361" i="2"/>
  <c r="H361" i="2"/>
  <c r="K38" i="7" s="1"/>
  <c r="M38" i="7" s="1"/>
  <c r="X360" i="2"/>
  <c r="W360" i="2"/>
  <c r="I360" i="2"/>
  <c r="H360" i="2"/>
  <c r="X359" i="2"/>
  <c r="W359" i="2"/>
  <c r="I359" i="2"/>
  <c r="H359" i="2"/>
  <c r="X358" i="2"/>
  <c r="W358" i="2"/>
  <c r="I358" i="2"/>
  <c r="H358" i="2"/>
  <c r="X357" i="2"/>
  <c r="W357" i="2"/>
  <c r="I357" i="2"/>
  <c r="H357" i="2"/>
  <c r="K30" i="7" s="1"/>
  <c r="M30" i="7" s="1"/>
  <c r="X356" i="2"/>
  <c r="W356" i="2"/>
  <c r="I356" i="2"/>
  <c r="H356" i="2"/>
  <c r="X355" i="2"/>
  <c r="W355" i="2"/>
  <c r="I355" i="2"/>
  <c r="H355" i="2"/>
  <c r="X354" i="2"/>
  <c r="W354" i="2"/>
  <c r="I354" i="2"/>
  <c r="H354" i="2"/>
  <c r="I30" i="1"/>
  <c r="H30" i="1"/>
  <c r="F30" i="1"/>
  <c r="E30" i="1"/>
  <c r="E421" i="2" s="1"/>
  <c r="F421" i="2" s="1"/>
  <c r="S421" i="2" s="1"/>
  <c r="I29" i="1"/>
  <c r="H29" i="1"/>
  <c r="F29" i="1"/>
  <c r="E29" i="1"/>
  <c r="E412" i="2" s="1"/>
  <c r="F412" i="2" s="1"/>
  <c r="S412" i="2" s="1"/>
  <c r="I28" i="1"/>
  <c r="H28" i="1"/>
  <c r="F28" i="1"/>
  <c r="E28" i="1"/>
  <c r="E396" i="2" s="1"/>
  <c r="F396" i="2" s="1"/>
  <c r="S396" i="2" s="1"/>
  <c r="I27" i="1"/>
  <c r="H27" i="1"/>
  <c r="F27" i="1"/>
  <c r="E27" i="1"/>
  <c r="E387" i="2" s="1"/>
  <c r="F387" i="2" s="1"/>
  <c r="S387" i="2" s="1"/>
  <c r="I26" i="1"/>
  <c r="H26" i="1"/>
  <c r="F26" i="1"/>
  <c r="E26" i="1"/>
  <c r="E373" i="2" s="1"/>
  <c r="F373" i="2" s="1"/>
  <c r="S373" i="2" s="1"/>
  <c r="I25" i="1"/>
  <c r="H25" i="1"/>
  <c r="F25" i="1"/>
  <c r="E25" i="1"/>
  <c r="E366" i="2" s="1"/>
  <c r="F366" i="2" s="1"/>
  <c r="S366" i="2" s="1"/>
  <c r="D50" i="7"/>
  <c r="D49" i="7"/>
  <c r="D27" i="7"/>
  <c r="D63" i="7"/>
  <c r="E50" i="7"/>
  <c r="E49" i="7"/>
  <c r="E27" i="7"/>
  <c r="E63" i="7"/>
  <c r="H50" i="7"/>
  <c r="H49" i="7"/>
  <c r="H27" i="7"/>
  <c r="H63" i="7"/>
  <c r="I50" i="7"/>
  <c r="I49" i="7"/>
  <c r="I27" i="7"/>
  <c r="I63" i="7"/>
  <c r="J50" i="7"/>
  <c r="J49" i="7"/>
  <c r="J27" i="7"/>
  <c r="J63" i="7"/>
  <c r="O50" i="7"/>
  <c r="O49" i="7"/>
  <c r="O27" i="7"/>
  <c r="O63" i="7"/>
  <c r="H23" i="1"/>
  <c r="I23" i="1"/>
  <c r="H24" i="1"/>
  <c r="I24" i="1"/>
  <c r="E24" i="1"/>
  <c r="E353" i="2" s="1"/>
  <c r="F353" i="2" s="1"/>
  <c r="S353" i="2" s="1"/>
  <c r="F24" i="1"/>
  <c r="X353" i="2"/>
  <c r="W353" i="2"/>
  <c r="I353" i="2"/>
  <c r="H353" i="2"/>
  <c r="X352" i="2"/>
  <c r="W352" i="2"/>
  <c r="I352" i="2"/>
  <c r="H352" i="2"/>
  <c r="X351" i="2"/>
  <c r="W351" i="2"/>
  <c r="I351" i="2"/>
  <c r="H351" i="2"/>
  <c r="X350" i="2"/>
  <c r="W350" i="2"/>
  <c r="I350" i="2"/>
  <c r="H350" i="2"/>
  <c r="X349" i="2"/>
  <c r="W349" i="2"/>
  <c r="I349" i="2"/>
  <c r="H349" i="2"/>
  <c r="X348" i="2"/>
  <c r="W348" i="2"/>
  <c r="I348" i="2"/>
  <c r="H348" i="2"/>
  <c r="X347" i="2"/>
  <c r="W347" i="2"/>
  <c r="I347" i="2"/>
  <c r="H347" i="2"/>
  <c r="X346" i="2"/>
  <c r="W346" i="2"/>
  <c r="I346" i="2"/>
  <c r="H346" i="2"/>
  <c r="X345" i="2"/>
  <c r="W345" i="2"/>
  <c r="I345" i="2"/>
  <c r="H345" i="2"/>
  <c r="X344" i="2"/>
  <c r="W344" i="2"/>
  <c r="I344" i="2"/>
  <c r="H344" i="2"/>
  <c r="K49" i="7" s="1"/>
  <c r="X343" i="2"/>
  <c r="W343" i="2"/>
  <c r="I343" i="2"/>
  <c r="H343" i="2"/>
  <c r="X342" i="2"/>
  <c r="W342" i="2"/>
  <c r="I342" i="2"/>
  <c r="H342" i="2"/>
  <c r="X341" i="2"/>
  <c r="W341" i="2"/>
  <c r="I341" i="2"/>
  <c r="H341" i="2"/>
  <c r="X340" i="2"/>
  <c r="W340" i="2"/>
  <c r="I340" i="2"/>
  <c r="H340" i="2"/>
  <c r="O61" i="7"/>
  <c r="D61" i="7"/>
  <c r="E61" i="7"/>
  <c r="H61" i="7"/>
  <c r="I61" i="7"/>
  <c r="J61" i="7"/>
  <c r="X339" i="2"/>
  <c r="W339" i="2"/>
  <c r="I339" i="2"/>
  <c r="H339" i="2"/>
  <c r="X338" i="2"/>
  <c r="W338" i="2"/>
  <c r="I338" i="2"/>
  <c r="H338" i="2"/>
  <c r="X337" i="2"/>
  <c r="W337" i="2"/>
  <c r="I337" i="2"/>
  <c r="H337" i="2"/>
  <c r="X336" i="2"/>
  <c r="W336" i="2"/>
  <c r="I336" i="2"/>
  <c r="H336" i="2"/>
  <c r="Q336" i="2" s="1"/>
  <c r="X335" i="2"/>
  <c r="W335" i="2"/>
  <c r="I335" i="2"/>
  <c r="H335" i="2"/>
  <c r="X334" i="2"/>
  <c r="W334" i="2"/>
  <c r="I334" i="2"/>
  <c r="H334" i="2"/>
  <c r="X333" i="2"/>
  <c r="W333" i="2"/>
  <c r="I333" i="2"/>
  <c r="H333" i="2"/>
  <c r="X332" i="2"/>
  <c r="W332" i="2"/>
  <c r="I332" i="2"/>
  <c r="H332" i="2"/>
  <c r="X331" i="2"/>
  <c r="W331" i="2"/>
  <c r="I331" i="2"/>
  <c r="H331" i="2"/>
  <c r="X330" i="2"/>
  <c r="W330" i="2"/>
  <c r="I330" i="2"/>
  <c r="H330" i="2"/>
  <c r="K61" i="7" s="1"/>
  <c r="X329" i="2"/>
  <c r="W329" i="2"/>
  <c r="I329" i="2"/>
  <c r="H329" i="2"/>
  <c r="X328" i="2"/>
  <c r="W328" i="2"/>
  <c r="I328" i="2"/>
  <c r="H328" i="2"/>
  <c r="X327" i="2"/>
  <c r="W327" i="2"/>
  <c r="I327" i="2"/>
  <c r="H327" i="2"/>
  <c r="X326" i="2"/>
  <c r="W326" i="2"/>
  <c r="I326" i="2"/>
  <c r="H326" i="2"/>
  <c r="X325" i="2"/>
  <c r="W325" i="2"/>
  <c r="I325" i="2"/>
  <c r="H325" i="2"/>
  <c r="X324" i="2"/>
  <c r="W324" i="2"/>
  <c r="I324" i="2"/>
  <c r="H324" i="2"/>
  <c r="E23" i="1"/>
  <c r="E339" i="2" s="1"/>
  <c r="F339" i="2" s="1"/>
  <c r="S339" i="2" s="1"/>
  <c r="F23" i="1"/>
  <c r="H22" i="1"/>
  <c r="I22" i="1"/>
  <c r="D42" i="7"/>
  <c r="E42" i="7"/>
  <c r="H42" i="7"/>
  <c r="I42" i="7"/>
  <c r="J42" i="7"/>
  <c r="O42" i="7"/>
  <c r="D48" i="7"/>
  <c r="E48" i="7"/>
  <c r="H48" i="7"/>
  <c r="I48" i="7"/>
  <c r="J48" i="7"/>
  <c r="O48" i="7"/>
  <c r="X323" i="2"/>
  <c r="W323" i="2"/>
  <c r="I323" i="2"/>
  <c r="H323" i="2"/>
  <c r="X322" i="2"/>
  <c r="W322" i="2"/>
  <c r="I322" i="2"/>
  <c r="H322" i="2"/>
  <c r="X321" i="2"/>
  <c r="W321" i="2"/>
  <c r="I321" i="2"/>
  <c r="H321" i="2"/>
  <c r="K48" i="7" s="1"/>
  <c r="X320" i="2"/>
  <c r="W320" i="2"/>
  <c r="I320" i="2"/>
  <c r="H320" i="2"/>
  <c r="X319" i="2"/>
  <c r="W319" i="2"/>
  <c r="I319" i="2"/>
  <c r="H319" i="2"/>
  <c r="X318" i="2"/>
  <c r="W318" i="2"/>
  <c r="I318" i="2"/>
  <c r="H318" i="2"/>
  <c r="X317" i="2"/>
  <c r="W317" i="2"/>
  <c r="I317" i="2"/>
  <c r="H317" i="2"/>
  <c r="X316" i="2"/>
  <c r="W316" i="2"/>
  <c r="I316" i="2"/>
  <c r="H316" i="2"/>
  <c r="X315" i="2"/>
  <c r="W315" i="2"/>
  <c r="I315" i="2"/>
  <c r="H315" i="2"/>
  <c r="X314" i="2"/>
  <c r="W314" i="2"/>
  <c r="I314" i="2"/>
  <c r="H314" i="2"/>
  <c r="X313" i="2"/>
  <c r="W313" i="2"/>
  <c r="I313" i="2"/>
  <c r="H313" i="2"/>
  <c r="X312" i="2"/>
  <c r="W312" i="2"/>
  <c r="I312" i="2"/>
  <c r="H312" i="2"/>
  <c r="X311" i="2"/>
  <c r="W311" i="2"/>
  <c r="I311" i="2"/>
  <c r="H311" i="2"/>
  <c r="X310" i="2"/>
  <c r="W310" i="2"/>
  <c r="I310" i="2"/>
  <c r="H310" i="2"/>
  <c r="X309" i="2"/>
  <c r="W309" i="2"/>
  <c r="I309" i="2"/>
  <c r="H309" i="2"/>
  <c r="X308" i="2"/>
  <c r="W308" i="2"/>
  <c r="I308" i="2"/>
  <c r="H308" i="2"/>
  <c r="E22" i="1"/>
  <c r="E320" i="2" s="1"/>
  <c r="F320" i="2" s="1"/>
  <c r="S320" i="2" s="1"/>
  <c r="F22" i="1"/>
  <c r="D51" i="7"/>
  <c r="E51" i="7"/>
  <c r="H51" i="7"/>
  <c r="I51" i="7"/>
  <c r="J51" i="7"/>
  <c r="O51" i="7"/>
  <c r="D62" i="7"/>
  <c r="E62" i="7"/>
  <c r="H62" i="7"/>
  <c r="I62" i="7"/>
  <c r="J62" i="7"/>
  <c r="O62" i="7"/>
  <c r="H21" i="1"/>
  <c r="I21" i="1"/>
  <c r="X307" i="2"/>
  <c r="W307" i="2"/>
  <c r="I307" i="2"/>
  <c r="H307" i="2"/>
  <c r="X306" i="2"/>
  <c r="W306" i="2"/>
  <c r="I306" i="2"/>
  <c r="H306" i="2"/>
  <c r="X305" i="2"/>
  <c r="W305" i="2"/>
  <c r="I305" i="2"/>
  <c r="H305" i="2"/>
  <c r="X304" i="2"/>
  <c r="W304" i="2"/>
  <c r="I304" i="2"/>
  <c r="H304" i="2"/>
  <c r="X303" i="2"/>
  <c r="W303" i="2"/>
  <c r="I303" i="2"/>
  <c r="H303" i="2"/>
  <c r="X302" i="2"/>
  <c r="W302" i="2"/>
  <c r="I302" i="2"/>
  <c r="H302" i="2"/>
  <c r="K62" i="7" s="1"/>
  <c r="X301" i="2"/>
  <c r="W301" i="2"/>
  <c r="I301" i="2"/>
  <c r="H301" i="2"/>
  <c r="X300" i="2"/>
  <c r="W300" i="2"/>
  <c r="I300" i="2"/>
  <c r="H300" i="2"/>
  <c r="X299" i="2"/>
  <c r="W299" i="2"/>
  <c r="I299" i="2"/>
  <c r="H299" i="2"/>
  <c r="X298" i="2"/>
  <c r="W298" i="2"/>
  <c r="I298" i="2"/>
  <c r="H298" i="2"/>
  <c r="X297" i="2"/>
  <c r="W297" i="2"/>
  <c r="I297" i="2"/>
  <c r="H297" i="2"/>
  <c r="X296" i="2"/>
  <c r="W296" i="2"/>
  <c r="I296" i="2"/>
  <c r="H296" i="2"/>
  <c r="X295" i="2"/>
  <c r="W295" i="2"/>
  <c r="I295" i="2"/>
  <c r="H295" i="2"/>
  <c r="K51" i="7" s="1"/>
  <c r="X294" i="2"/>
  <c r="W294" i="2"/>
  <c r="I294" i="2"/>
  <c r="H294" i="2"/>
  <c r="X293" i="2"/>
  <c r="W293" i="2"/>
  <c r="I293" i="2"/>
  <c r="H293" i="2"/>
  <c r="E21" i="1"/>
  <c r="E292" i="2" s="1"/>
  <c r="F292" i="2" s="1"/>
  <c r="S292" i="2" s="1"/>
  <c r="F21" i="1"/>
  <c r="X292" i="2"/>
  <c r="W292" i="2"/>
  <c r="I292" i="2"/>
  <c r="H292" i="2"/>
  <c r="H20" i="1"/>
  <c r="I20" i="1"/>
  <c r="D58" i="7"/>
  <c r="E58" i="7"/>
  <c r="H58" i="7"/>
  <c r="I58" i="7"/>
  <c r="J58" i="7"/>
  <c r="O58" i="7"/>
  <c r="E20" i="1"/>
  <c r="E290" i="2" s="1"/>
  <c r="F290" i="2" s="1"/>
  <c r="S290" i="2" s="1"/>
  <c r="F20" i="1"/>
  <c r="X291" i="2"/>
  <c r="W291" i="2"/>
  <c r="I291" i="2"/>
  <c r="H291" i="2"/>
  <c r="X290" i="2"/>
  <c r="W290" i="2"/>
  <c r="I290" i="2"/>
  <c r="H290" i="2"/>
  <c r="X289" i="2"/>
  <c r="W289" i="2"/>
  <c r="I289" i="2"/>
  <c r="H289" i="2"/>
  <c r="X288" i="2"/>
  <c r="W288" i="2"/>
  <c r="I288" i="2"/>
  <c r="H288" i="2"/>
  <c r="Q288" i="2" s="1"/>
  <c r="X287" i="2"/>
  <c r="W287" i="2"/>
  <c r="I287" i="2"/>
  <c r="H287" i="2"/>
  <c r="X286" i="2"/>
  <c r="W286" i="2"/>
  <c r="I286" i="2"/>
  <c r="H286" i="2"/>
  <c r="X285" i="2"/>
  <c r="W285" i="2"/>
  <c r="I285" i="2"/>
  <c r="H285" i="2"/>
  <c r="X284" i="2"/>
  <c r="W284" i="2"/>
  <c r="I284" i="2"/>
  <c r="H284" i="2"/>
  <c r="X283" i="2"/>
  <c r="W283" i="2"/>
  <c r="I283" i="2"/>
  <c r="H283" i="2"/>
  <c r="X282" i="2"/>
  <c r="W282" i="2"/>
  <c r="I282" i="2"/>
  <c r="H282" i="2"/>
  <c r="X281" i="2"/>
  <c r="W281" i="2"/>
  <c r="I281" i="2"/>
  <c r="H281" i="2"/>
  <c r="X280" i="2"/>
  <c r="W280" i="2"/>
  <c r="I280" i="2"/>
  <c r="H280" i="2"/>
  <c r="Q280" i="2" s="1"/>
  <c r="X279" i="2"/>
  <c r="W279" i="2"/>
  <c r="I279" i="2"/>
  <c r="H279" i="2"/>
  <c r="X278" i="2"/>
  <c r="W278" i="2"/>
  <c r="I278" i="2"/>
  <c r="H278" i="2"/>
  <c r="I19" i="1"/>
  <c r="H19" i="1"/>
  <c r="X277" i="2"/>
  <c r="W277" i="2"/>
  <c r="I277" i="2"/>
  <c r="H277" i="2"/>
  <c r="X276" i="2"/>
  <c r="W276" i="2"/>
  <c r="I276" i="2"/>
  <c r="H276" i="2"/>
  <c r="X275" i="2"/>
  <c r="W275" i="2"/>
  <c r="I275" i="2"/>
  <c r="H275" i="2"/>
  <c r="X274" i="2"/>
  <c r="W274" i="2"/>
  <c r="I274" i="2"/>
  <c r="H274" i="2"/>
  <c r="X273" i="2"/>
  <c r="W273" i="2"/>
  <c r="I273" i="2"/>
  <c r="H273" i="2"/>
  <c r="X272" i="2"/>
  <c r="W272" i="2"/>
  <c r="I272" i="2"/>
  <c r="H272" i="2"/>
  <c r="Q272" i="2" s="1"/>
  <c r="X271" i="2"/>
  <c r="W271" i="2"/>
  <c r="I271" i="2"/>
  <c r="H271" i="2"/>
  <c r="X270" i="2"/>
  <c r="W270" i="2"/>
  <c r="I270" i="2"/>
  <c r="H270" i="2"/>
  <c r="X269" i="2"/>
  <c r="W269" i="2"/>
  <c r="I269" i="2"/>
  <c r="H269" i="2"/>
  <c r="X268" i="2"/>
  <c r="W268" i="2"/>
  <c r="I268" i="2"/>
  <c r="H268" i="2"/>
  <c r="X267" i="2"/>
  <c r="W267" i="2"/>
  <c r="I267" i="2"/>
  <c r="H267" i="2"/>
  <c r="X266" i="2"/>
  <c r="W266" i="2"/>
  <c r="I266" i="2"/>
  <c r="H266" i="2"/>
  <c r="X265" i="2"/>
  <c r="W265" i="2"/>
  <c r="I265" i="2"/>
  <c r="H265" i="2"/>
  <c r="X264" i="2"/>
  <c r="W264" i="2"/>
  <c r="I264" i="2"/>
  <c r="H264" i="2"/>
  <c r="E19" i="1"/>
  <c r="E276" i="2" s="1"/>
  <c r="F276" i="2" s="1"/>
  <c r="S276" i="2" s="1"/>
  <c r="F19" i="1"/>
  <c r="H18" i="1"/>
  <c r="I18" i="1"/>
  <c r="X263" i="2"/>
  <c r="W263" i="2"/>
  <c r="I263" i="2"/>
  <c r="H263" i="2"/>
  <c r="X262" i="2"/>
  <c r="W262" i="2"/>
  <c r="I262" i="2"/>
  <c r="H262" i="2"/>
  <c r="X261" i="2"/>
  <c r="W261" i="2"/>
  <c r="I261" i="2"/>
  <c r="H261" i="2"/>
  <c r="X260" i="2"/>
  <c r="W260" i="2"/>
  <c r="I260" i="2"/>
  <c r="H260" i="2"/>
  <c r="X259" i="2"/>
  <c r="W259" i="2"/>
  <c r="I259" i="2"/>
  <c r="H259" i="2"/>
  <c r="X258" i="2"/>
  <c r="W258" i="2"/>
  <c r="I258" i="2"/>
  <c r="H258" i="2"/>
  <c r="X257" i="2"/>
  <c r="W257" i="2"/>
  <c r="I257" i="2"/>
  <c r="H257" i="2"/>
  <c r="X256" i="2"/>
  <c r="W256" i="2"/>
  <c r="I256" i="2"/>
  <c r="H256" i="2"/>
  <c r="X255" i="2"/>
  <c r="W255" i="2"/>
  <c r="I255" i="2"/>
  <c r="H255" i="2"/>
  <c r="X254" i="2"/>
  <c r="W254" i="2"/>
  <c r="I254" i="2"/>
  <c r="H254" i="2"/>
  <c r="X253" i="2"/>
  <c r="W253" i="2"/>
  <c r="I253" i="2"/>
  <c r="H253" i="2"/>
  <c r="X252" i="2"/>
  <c r="W252" i="2"/>
  <c r="I252" i="2"/>
  <c r="H252" i="2"/>
  <c r="X251" i="2"/>
  <c r="W251" i="2"/>
  <c r="I251" i="2"/>
  <c r="H251" i="2"/>
  <c r="X250" i="2"/>
  <c r="W250" i="2"/>
  <c r="I250" i="2"/>
  <c r="H250" i="2"/>
  <c r="E18" i="1"/>
  <c r="E261" i="2" s="1"/>
  <c r="F261" i="2" s="1"/>
  <c r="S261" i="2" s="1"/>
  <c r="F18" i="1"/>
  <c r="H16" i="1"/>
  <c r="I16" i="1"/>
  <c r="H17" i="1"/>
  <c r="I17" i="1"/>
  <c r="D25" i="7"/>
  <c r="E25" i="7"/>
  <c r="H25" i="7"/>
  <c r="I25" i="7"/>
  <c r="J25" i="7"/>
  <c r="O25" i="7"/>
  <c r="D33" i="7"/>
  <c r="E33" i="7"/>
  <c r="H33" i="7"/>
  <c r="I33" i="7"/>
  <c r="J33" i="7"/>
  <c r="O33" i="7"/>
  <c r="X249" i="2"/>
  <c r="W249" i="2"/>
  <c r="I249" i="2"/>
  <c r="H249" i="2"/>
  <c r="X248" i="2"/>
  <c r="W248" i="2"/>
  <c r="X247" i="2"/>
  <c r="W247" i="2"/>
  <c r="I247" i="2"/>
  <c r="H247" i="2"/>
  <c r="X246" i="2"/>
  <c r="W246" i="2"/>
  <c r="I246" i="2"/>
  <c r="H246" i="2"/>
  <c r="X245" i="2"/>
  <c r="W245" i="2"/>
  <c r="I245" i="2"/>
  <c r="H245" i="2"/>
  <c r="X244" i="2"/>
  <c r="W244" i="2"/>
  <c r="I244" i="2"/>
  <c r="H244" i="2"/>
  <c r="X243" i="2"/>
  <c r="W243" i="2"/>
  <c r="I243" i="2"/>
  <c r="H243" i="2"/>
  <c r="X242" i="2"/>
  <c r="W242" i="2"/>
  <c r="I242" i="2"/>
  <c r="H242" i="2"/>
  <c r="X241" i="2"/>
  <c r="W241" i="2"/>
  <c r="X240" i="2"/>
  <c r="W240" i="2"/>
  <c r="I240" i="2"/>
  <c r="H240" i="2"/>
  <c r="X239" i="2"/>
  <c r="W239" i="2"/>
  <c r="I239" i="2"/>
  <c r="H239" i="2"/>
  <c r="X238" i="2"/>
  <c r="W238" i="2"/>
  <c r="I238" i="2"/>
  <c r="H238" i="2"/>
  <c r="X237" i="2"/>
  <c r="W237" i="2"/>
  <c r="I237" i="2"/>
  <c r="H237" i="2"/>
  <c r="X236" i="2"/>
  <c r="W236" i="2"/>
  <c r="I236" i="2"/>
  <c r="H236" i="2"/>
  <c r="X235" i="2"/>
  <c r="W235" i="2"/>
  <c r="I235" i="2"/>
  <c r="H235" i="2"/>
  <c r="X234" i="2"/>
  <c r="W234" i="2"/>
  <c r="I234" i="2"/>
  <c r="H234" i="2"/>
  <c r="E17" i="1"/>
  <c r="E244" i="2" s="1"/>
  <c r="F244" i="2" s="1"/>
  <c r="S244" i="2" s="1"/>
  <c r="F17" i="1"/>
  <c r="D16" i="7"/>
  <c r="E16" i="7"/>
  <c r="H16" i="7"/>
  <c r="I16" i="7"/>
  <c r="J16" i="7"/>
  <c r="O16" i="7"/>
  <c r="D43" i="7"/>
  <c r="E43" i="7"/>
  <c r="H43" i="7"/>
  <c r="I43" i="7"/>
  <c r="J43" i="7"/>
  <c r="O43" i="7"/>
  <c r="X233" i="2"/>
  <c r="W233" i="2"/>
  <c r="I233" i="2"/>
  <c r="H233" i="2"/>
  <c r="X232" i="2"/>
  <c r="W232" i="2"/>
  <c r="I232" i="2"/>
  <c r="H232" i="2"/>
  <c r="X231" i="2"/>
  <c r="W231" i="2"/>
  <c r="I231" i="2"/>
  <c r="H231" i="2"/>
  <c r="X230" i="2"/>
  <c r="W230" i="2"/>
  <c r="I230" i="2"/>
  <c r="H230" i="2"/>
  <c r="X229" i="2"/>
  <c r="W229" i="2"/>
  <c r="I229" i="2"/>
  <c r="R229" i="2" s="1"/>
  <c r="H229" i="2"/>
  <c r="X228" i="2"/>
  <c r="W228" i="2"/>
  <c r="I228" i="2"/>
  <c r="H228" i="2"/>
  <c r="X227" i="2"/>
  <c r="W227" i="2"/>
  <c r="I227" i="2"/>
  <c r="H227" i="2"/>
  <c r="X226" i="2"/>
  <c r="W226" i="2"/>
  <c r="I226" i="2"/>
  <c r="H226" i="2"/>
  <c r="X225" i="2"/>
  <c r="W225" i="2"/>
  <c r="I225" i="2"/>
  <c r="H225" i="2"/>
  <c r="X224" i="2"/>
  <c r="W224" i="2"/>
  <c r="I224" i="2"/>
  <c r="H224" i="2"/>
  <c r="X223" i="2"/>
  <c r="W223" i="2"/>
  <c r="I223" i="2"/>
  <c r="H223" i="2"/>
  <c r="X222" i="2"/>
  <c r="W222" i="2"/>
  <c r="I222" i="2"/>
  <c r="H222" i="2"/>
  <c r="X221" i="2"/>
  <c r="W221" i="2"/>
  <c r="I221" i="2"/>
  <c r="H221" i="2"/>
  <c r="X220" i="2"/>
  <c r="W220" i="2"/>
  <c r="I220" i="2"/>
  <c r="H220" i="2"/>
  <c r="E16" i="1"/>
  <c r="E227" i="2" s="1"/>
  <c r="F227" i="2" s="1"/>
  <c r="S227" i="2" s="1"/>
  <c r="F16" i="1"/>
  <c r="O60" i="7"/>
  <c r="D32" i="7"/>
  <c r="E32" i="7"/>
  <c r="H32" i="7"/>
  <c r="I32" i="7"/>
  <c r="J32" i="7"/>
  <c r="O32" i="7"/>
  <c r="X219" i="2"/>
  <c r="W219" i="2"/>
  <c r="I219" i="2"/>
  <c r="H219" i="2"/>
  <c r="X218" i="2"/>
  <c r="W218" i="2"/>
  <c r="I218" i="2"/>
  <c r="H218" i="2"/>
  <c r="X217" i="2"/>
  <c r="W217" i="2"/>
  <c r="I217" i="2"/>
  <c r="H217" i="2"/>
  <c r="X216" i="2"/>
  <c r="W216" i="2"/>
  <c r="I216" i="2"/>
  <c r="H216" i="2"/>
  <c r="X215" i="2"/>
  <c r="W215" i="2"/>
  <c r="I215" i="2"/>
  <c r="H215" i="2"/>
  <c r="X214" i="2"/>
  <c r="W214" i="2"/>
  <c r="I214" i="2"/>
  <c r="H214" i="2"/>
  <c r="X213" i="2"/>
  <c r="W213" i="2"/>
  <c r="I213" i="2"/>
  <c r="H213" i="2"/>
  <c r="X212" i="2"/>
  <c r="W212" i="2"/>
  <c r="I212" i="2"/>
  <c r="H212" i="2"/>
  <c r="X211" i="2"/>
  <c r="W211" i="2"/>
  <c r="I211" i="2"/>
  <c r="H211" i="2"/>
  <c r="X210" i="2"/>
  <c r="W210" i="2"/>
  <c r="I210" i="2"/>
  <c r="H210" i="2"/>
  <c r="X209" i="2"/>
  <c r="W209" i="2"/>
  <c r="I209" i="2"/>
  <c r="H209" i="2"/>
  <c r="X208" i="2"/>
  <c r="W208" i="2"/>
  <c r="I208" i="2"/>
  <c r="H208" i="2"/>
  <c r="X207" i="2"/>
  <c r="W207" i="2"/>
  <c r="I207" i="2"/>
  <c r="H207" i="2"/>
  <c r="X206" i="2"/>
  <c r="W206" i="2"/>
  <c r="I206" i="2"/>
  <c r="H206" i="2"/>
  <c r="Q206" i="2" s="1"/>
  <c r="X205" i="2"/>
  <c r="W205" i="2"/>
  <c r="I205" i="2"/>
  <c r="H205" i="2"/>
  <c r="X204" i="2"/>
  <c r="W204" i="2"/>
  <c r="I204" i="2"/>
  <c r="H204" i="2"/>
  <c r="F15" i="1"/>
  <c r="H15" i="1"/>
  <c r="I15" i="1"/>
  <c r="E15" i="1"/>
  <c r="E215" i="2" s="1"/>
  <c r="F215" i="2" s="1"/>
  <c r="S215" i="2" s="1"/>
  <c r="H14" i="1"/>
  <c r="I14" i="1"/>
  <c r="D60" i="7"/>
  <c r="E60" i="7"/>
  <c r="H60" i="7"/>
  <c r="I60" i="7"/>
  <c r="J60" i="7"/>
  <c r="E14" i="1"/>
  <c r="E196" i="2" s="1"/>
  <c r="F196" i="2" s="1"/>
  <c r="S196" i="2" s="1"/>
  <c r="F14" i="1"/>
  <c r="X203" i="2"/>
  <c r="W203" i="2"/>
  <c r="I203" i="2"/>
  <c r="H203" i="2"/>
  <c r="X202" i="2"/>
  <c r="W202" i="2"/>
  <c r="I202" i="2"/>
  <c r="H202" i="2"/>
  <c r="X201" i="2"/>
  <c r="W201" i="2"/>
  <c r="I201" i="2"/>
  <c r="H201" i="2"/>
  <c r="X200" i="2"/>
  <c r="W200" i="2"/>
  <c r="I200" i="2"/>
  <c r="H200" i="2"/>
  <c r="X199" i="2"/>
  <c r="W199" i="2"/>
  <c r="I199" i="2"/>
  <c r="H199" i="2"/>
  <c r="X198" i="2"/>
  <c r="W198" i="2"/>
  <c r="I198" i="2"/>
  <c r="H198" i="2"/>
  <c r="X197" i="2"/>
  <c r="W197" i="2"/>
  <c r="I197" i="2"/>
  <c r="H197" i="2"/>
  <c r="X196" i="2"/>
  <c r="W196" i="2"/>
  <c r="I196" i="2"/>
  <c r="H196" i="2"/>
  <c r="X195" i="2"/>
  <c r="W195" i="2"/>
  <c r="I195" i="2"/>
  <c r="H195" i="2"/>
  <c r="X194" i="2"/>
  <c r="W194" i="2"/>
  <c r="I194" i="2"/>
  <c r="H194" i="2"/>
  <c r="X193" i="2"/>
  <c r="W193" i="2"/>
  <c r="I193" i="2"/>
  <c r="H193" i="2"/>
  <c r="X192" i="2"/>
  <c r="W192" i="2"/>
  <c r="I192" i="2"/>
  <c r="H192" i="2"/>
  <c r="X191" i="2"/>
  <c r="W191" i="2"/>
  <c r="I191" i="2"/>
  <c r="H191" i="2"/>
  <c r="X190" i="2"/>
  <c r="W190" i="2"/>
  <c r="I190" i="2"/>
  <c r="H190" i="2"/>
  <c r="X189" i="2"/>
  <c r="W189" i="2"/>
  <c r="I189" i="2"/>
  <c r="H189" i="2"/>
  <c r="X188" i="2"/>
  <c r="W188" i="2"/>
  <c r="I188" i="2"/>
  <c r="H188" i="2"/>
  <c r="K60" i="7" s="1"/>
  <c r="X187" i="2"/>
  <c r="W187" i="2"/>
  <c r="I187" i="2"/>
  <c r="H187" i="2"/>
  <c r="X186" i="2"/>
  <c r="W186" i="2"/>
  <c r="I186" i="2"/>
  <c r="H186" i="2"/>
  <c r="X185" i="2"/>
  <c r="W185" i="2"/>
  <c r="I185" i="2"/>
  <c r="H185" i="2"/>
  <c r="X184" i="2"/>
  <c r="W184" i="2"/>
  <c r="I184" i="2"/>
  <c r="H184" i="2"/>
  <c r="X183" i="2"/>
  <c r="W183" i="2"/>
  <c r="I183" i="2"/>
  <c r="H183" i="2"/>
  <c r="X182" i="2"/>
  <c r="W182" i="2"/>
  <c r="I182" i="2"/>
  <c r="H182" i="2"/>
  <c r="I13" i="1"/>
  <c r="O45" i="7"/>
  <c r="D45" i="7"/>
  <c r="E45" i="7"/>
  <c r="H45" i="7"/>
  <c r="I45" i="7"/>
  <c r="J45" i="7"/>
  <c r="H13" i="1"/>
  <c r="E13" i="1"/>
  <c r="E175" i="2" s="1"/>
  <c r="F175" i="2" s="1"/>
  <c r="S175" i="2" s="1"/>
  <c r="F13" i="1"/>
  <c r="X181" i="2"/>
  <c r="W181" i="2"/>
  <c r="I181" i="2"/>
  <c r="H181" i="2"/>
  <c r="X180" i="2"/>
  <c r="W180" i="2"/>
  <c r="I180" i="2"/>
  <c r="H180" i="2"/>
  <c r="X179" i="2"/>
  <c r="W179" i="2"/>
  <c r="I179" i="2"/>
  <c r="H179" i="2"/>
  <c r="X178" i="2"/>
  <c r="W178" i="2"/>
  <c r="I178" i="2"/>
  <c r="H178" i="2"/>
  <c r="X177" i="2"/>
  <c r="W177" i="2"/>
  <c r="I177" i="2"/>
  <c r="H177" i="2"/>
  <c r="X176" i="2"/>
  <c r="W176" i="2"/>
  <c r="I176" i="2"/>
  <c r="H176" i="2"/>
  <c r="X175" i="2"/>
  <c r="W175" i="2"/>
  <c r="I175" i="2"/>
  <c r="H175" i="2"/>
  <c r="X174" i="2"/>
  <c r="W174" i="2"/>
  <c r="I174" i="2"/>
  <c r="H174" i="2"/>
  <c r="X173" i="2"/>
  <c r="W173" i="2"/>
  <c r="I173" i="2"/>
  <c r="H173" i="2"/>
  <c r="X172" i="2"/>
  <c r="W172" i="2"/>
  <c r="I172" i="2"/>
  <c r="H172" i="2"/>
  <c r="X171" i="2"/>
  <c r="W171" i="2"/>
  <c r="I171" i="2"/>
  <c r="H171" i="2"/>
  <c r="X170" i="2"/>
  <c r="W170" i="2"/>
  <c r="I170" i="2"/>
  <c r="H170" i="2"/>
  <c r="X169" i="2"/>
  <c r="W169" i="2"/>
  <c r="I169" i="2"/>
  <c r="H169" i="2"/>
  <c r="X168" i="2"/>
  <c r="W168" i="2"/>
  <c r="I168" i="2"/>
  <c r="H168" i="2"/>
  <c r="H12" i="1"/>
  <c r="I12" i="1"/>
  <c r="E12" i="1"/>
  <c r="E167" i="2" s="1"/>
  <c r="F167" i="2" s="1"/>
  <c r="S167" i="2" s="1"/>
  <c r="F12" i="1"/>
  <c r="X167" i="2"/>
  <c r="W167" i="2"/>
  <c r="I167" i="2"/>
  <c r="H167" i="2"/>
  <c r="X166" i="2"/>
  <c r="W166" i="2"/>
  <c r="I166" i="2"/>
  <c r="H166" i="2"/>
  <c r="X165" i="2"/>
  <c r="W165" i="2"/>
  <c r="I165" i="2"/>
  <c r="H165" i="2"/>
  <c r="X164" i="2"/>
  <c r="W164" i="2"/>
  <c r="I164" i="2"/>
  <c r="H164" i="2"/>
  <c r="X163" i="2"/>
  <c r="W163" i="2"/>
  <c r="I163" i="2"/>
  <c r="H163" i="2"/>
  <c r="X162" i="2"/>
  <c r="W162" i="2"/>
  <c r="I162" i="2"/>
  <c r="H162" i="2"/>
  <c r="X161" i="2"/>
  <c r="W161" i="2"/>
  <c r="I161" i="2"/>
  <c r="H161" i="2"/>
  <c r="X160" i="2"/>
  <c r="W160" i="2"/>
  <c r="I160" i="2"/>
  <c r="H160" i="2"/>
  <c r="X159" i="2"/>
  <c r="W159" i="2"/>
  <c r="I159" i="2"/>
  <c r="H159" i="2"/>
  <c r="X158" i="2"/>
  <c r="W158" i="2"/>
  <c r="I158" i="2"/>
  <c r="H158" i="2"/>
  <c r="X157" i="2"/>
  <c r="W157" i="2"/>
  <c r="I157" i="2"/>
  <c r="H157" i="2"/>
  <c r="X156" i="2"/>
  <c r="W156" i="2"/>
  <c r="I156" i="2"/>
  <c r="H156" i="2"/>
  <c r="X155" i="2"/>
  <c r="W155" i="2"/>
  <c r="I155" i="2"/>
  <c r="H155" i="2"/>
  <c r="X154" i="2"/>
  <c r="W154" i="2"/>
  <c r="I154" i="2"/>
  <c r="H154" i="2"/>
  <c r="O56" i="7"/>
  <c r="O29" i="7"/>
  <c r="D56" i="7"/>
  <c r="E56" i="7"/>
  <c r="H56" i="7"/>
  <c r="I56" i="7"/>
  <c r="J56" i="7"/>
  <c r="H11" i="1"/>
  <c r="I11" i="1"/>
  <c r="E11" i="1"/>
  <c r="E153" i="2" s="1"/>
  <c r="F153" i="2" s="1"/>
  <c r="S153" i="2" s="1"/>
  <c r="F11" i="1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K56" i="7" s="1"/>
  <c r="I148" i="2"/>
  <c r="H149" i="2"/>
  <c r="I149" i="2"/>
  <c r="H150" i="2"/>
  <c r="I150" i="2"/>
  <c r="H151" i="2"/>
  <c r="I151" i="2"/>
  <c r="H152" i="2"/>
  <c r="I152" i="2"/>
  <c r="H153" i="2"/>
  <c r="I153" i="2"/>
  <c r="H141" i="2"/>
  <c r="I141" i="2"/>
  <c r="X153" i="2"/>
  <c r="W153" i="2"/>
  <c r="X152" i="2"/>
  <c r="W152" i="2"/>
  <c r="X151" i="2"/>
  <c r="W151" i="2"/>
  <c r="X150" i="2"/>
  <c r="W150" i="2"/>
  <c r="X149" i="2"/>
  <c r="W149" i="2"/>
  <c r="X148" i="2"/>
  <c r="W148" i="2"/>
  <c r="X147" i="2"/>
  <c r="W147" i="2"/>
  <c r="X146" i="2"/>
  <c r="W146" i="2"/>
  <c r="X145" i="2"/>
  <c r="W145" i="2"/>
  <c r="X144" i="2"/>
  <c r="W144" i="2"/>
  <c r="X143" i="2"/>
  <c r="W143" i="2"/>
  <c r="X142" i="2"/>
  <c r="W142" i="2"/>
  <c r="X141" i="2"/>
  <c r="W141" i="2"/>
  <c r="X140" i="2"/>
  <c r="W140" i="2"/>
  <c r="I140" i="2"/>
  <c r="H140" i="2"/>
  <c r="H10" i="1"/>
  <c r="I10" i="1"/>
  <c r="E10" i="1"/>
  <c r="E138" i="2" s="1"/>
  <c r="F138" i="2" s="1"/>
  <c r="S138" i="2" s="1"/>
  <c r="F10" i="1"/>
  <c r="X139" i="2"/>
  <c r="W139" i="2"/>
  <c r="I139" i="2"/>
  <c r="H139" i="2"/>
  <c r="X138" i="2"/>
  <c r="W138" i="2"/>
  <c r="I138" i="2"/>
  <c r="H138" i="2"/>
  <c r="X137" i="2"/>
  <c r="W137" i="2"/>
  <c r="I137" i="2"/>
  <c r="H137" i="2"/>
  <c r="E137" i="2"/>
  <c r="F137" i="2" s="1"/>
  <c r="S137" i="2" s="1"/>
  <c r="X136" i="2"/>
  <c r="W136" i="2"/>
  <c r="I136" i="2"/>
  <c r="H136" i="2"/>
  <c r="X135" i="2"/>
  <c r="W135" i="2"/>
  <c r="I135" i="2"/>
  <c r="H135" i="2"/>
  <c r="X134" i="2"/>
  <c r="W134" i="2"/>
  <c r="I134" i="2"/>
  <c r="H134" i="2"/>
  <c r="E134" i="2"/>
  <c r="F134" i="2" s="1"/>
  <c r="S134" i="2" s="1"/>
  <c r="X133" i="2"/>
  <c r="W133" i="2"/>
  <c r="I133" i="2"/>
  <c r="H133" i="2"/>
  <c r="X132" i="2"/>
  <c r="W132" i="2"/>
  <c r="I132" i="2"/>
  <c r="H132" i="2"/>
  <c r="E132" i="2"/>
  <c r="F132" i="2" s="1"/>
  <c r="S132" i="2" s="1"/>
  <c r="X131" i="2"/>
  <c r="W131" i="2"/>
  <c r="I131" i="2"/>
  <c r="H131" i="2"/>
  <c r="E131" i="2"/>
  <c r="F131" i="2" s="1"/>
  <c r="S131" i="2" s="1"/>
  <c r="X130" i="2"/>
  <c r="W130" i="2"/>
  <c r="I130" i="2"/>
  <c r="H130" i="2"/>
  <c r="X129" i="2"/>
  <c r="W129" i="2"/>
  <c r="I129" i="2"/>
  <c r="H129" i="2"/>
  <c r="E129" i="2"/>
  <c r="F129" i="2" s="1"/>
  <c r="S129" i="2" s="1"/>
  <c r="X128" i="2"/>
  <c r="W128" i="2"/>
  <c r="I128" i="2"/>
  <c r="H128" i="2"/>
  <c r="E128" i="2"/>
  <c r="F128" i="2" s="1"/>
  <c r="S128" i="2" s="1"/>
  <c r="X127" i="2"/>
  <c r="W127" i="2"/>
  <c r="I127" i="2"/>
  <c r="H127" i="2"/>
  <c r="X126" i="2"/>
  <c r="W126" i="2"/>
  <c r="I126" i="2"/>
  <c r="H126" i="2"/>
  <c r="E126" i="2"/>
  <c r="F126" i="2" s="1"/>
  <c r="S126" i="2" s="1"/>
  <c r="H9" i="1"/>
  <c r="I9" i="1"/>
  <c r="D59" i="7"/>
  <c r="E59" i="7"/>
  <c r="H59" i="7"/>
  <c r="I59" i="7"/>
  <c r="J59" i="7"/>
  <c r="O59" i="7"/>
  <c r="D2" i="7"/>
  <c r="E2" i="7"/>
  <c r="H2" i="7"/>
  <c r="I2" i="7"/>
  <c r="J2" i="7"/>
  <c r="O2" i="7"/>
  <c r="X125" i="2"/>
  <c r="W125" i="2"/>
  <c r="I125" i="2"/>
  <c r="H125" i="2"/>
  <c r="X124" i="2"/>
  <c r="W124" i="2"/>
  <c r="I124" i="2"/>
  <c r="H124" i="2"/>
  <c r="X123" i="2"/>
  <c r="W123" i="2"/>
  <c r="I123" i="2"/>
  <c r="H123" i="2"/>
  <c r="X122" i="2"/>
  <c r="W122" i="2"/>
  <c r="I122" i="2"/>
  <c r="H122" i="2"/>
  <c r="X121" i="2"/>
  <c r="W121" i="2"/>
  <c r="I121" i="2"/>
  <c r="H121" i="2"/>
  <c r="X120" i="2"/>
  <c r="W120" i="2"/>
  <c r="I120" i="2"/>
  <c r="H120" i="2"/>
  <c r="X119" i="2"/>
  <c r="W119" i="2"/>
  <c r="I119" i="2"/>
  <c r="H119" i="2"/>
  <c r="X118" i="2"/>
  <c r="W118" i="2"/>
  <c r="I118" i="2"/>
  <c r="H118" i="2"/>
  <c r="X117" i="2"/>
  <c r="W117" i="2"/>
  <c r="I117" i="2"/>
  <c r="H117" i="2"/>
  <c r="X116" i="2"/>
  <c r="W116" i="2"/>
  <c r="I116" i="2"/>
  <c r="H116" i="2"/>
  <c r="K59" i="7" s="1"/>
  <c r="X115" i="2"/>
  <c r="W115" i="2"/>
  <c r="I115" i="2"/>
  <c r="H115" i="2"/>
  <c r="X114" i="2"/>
  <c r="W114" i="2"/>
  <c r="I114" i="2"/>
  <c r="H114" i="2"/>
  <c r="X113" i="2"/>
  <c r="W113" i="2"/>
  <c r="I113" i="2"/>
  <c r="H113" i="2"/>
  <c r="X112" i="2"/>
  <c r="W112" i="2"/>
  <c r="I112" i="2"/>
  <c r="H112" i="2"/>
  <c r="E9" i="1"/>
  <c r="E119" i="2" s="1"/>
  <c r="F119" i="2" s="1"/>
  <c r="S119" i="2" s="1"/>
  <c r="F9" i="1"/>
  <c r="J7" i="7"/>
  <c r="J4" i="7"/>
  <c r="J22" i="7"/>
  <c r="J6" i="7"/>
  <c r="J5" i="7"/>
  <c r="J3" i="7"/>
  <c r="J15" i="7"/>
  <c r="J17" i="7"/>
  <c r="J13" i="7"/>
  <c r="J21" i="7"/>
  <c r="J8" i="7"/>
  <c r="J18" i="7"/>
  <c r="J9" i="7"/>
  <c r="J24" i="7"/>
  <c r="J41" i="7"/>
  <c r="J14" i="7"/>
  <c r="J12" i="7"/>
  <c r="J10" i="7"/>
  <c r="J11" i="7"/>
  <c r="J47" i="7"/>
  <c r="J20" i="7"/>
  <c r="J35" i="7"/>
  <c r="J52" i="7"/>
  <c r="J28" i="7"/>
  <c r="J19" i="7"/>
  <c r="J36" i="7"/>
  <c r="J40" i="7"/>
  <c r="J53" i="7"/>
  <c r="J46" i="7"/>
  <c r="J26" i="7"/>
  <c r="J54" i="7"/>
  <c r="J55" i="7"/>
  <c r="J29" i="7"/>
  <c r="J57" i="7"/>
  <c r="J23" i="7"/>
  <c r="J39" i="7"/>
  <c r="J64" i="7"/>
  <c r="I7" i="7"/>
  <c r="I4" i="7"/>
  <c r="I22" i="7"/>
  <c r="I6" i="7"/>
  <c r="I5" i="7"/>
  <c r="I3" i="7"/>
  <c r="I15" i="7"/>
  <c r="I17" i="7"/>
  <c r="I13" i="7"/>
  <c r="I21" i="7"/>
  <c r="I8" i="7"/>
  <c r="I18" i="7"/>
  <c r="I9" i="7"/>
  <c r="I24" i="7"/>
  <c r="I41" i="7"/>
  <c r="I14" i="7"/>
  <c r="I12" i="7"/>
  <c r="I10" i="7"/>
  <c r="I11" i="7"/>
  <c r="I47" i="7"/>
  <c r="I20" i="7"/>
  <c r="I35" i="7"/>
  <c r="I52" i="7"/>
  <c r="I28" i="7"/>
  <c r="I19" i="7"/>
  <c r="I36" i="7"/>
  <c r="I40" i="7"/>
  <c r="I53" i="7"/>
  <c r="I46" i="7"/>
  <c r="I26" i="7"/>
  <c r="I54" i="7"/>
  <c r="I55" i="7"/>
  <c r="I29" i="7"/>
  <c r="I57" i="7"/>
  <c r="I23" i="7"/>
  <c r="I39" i="7"/>
  <c r="I64" i="7"/>
  <c r="D7" i="7"/>
  <c r="D22" i="7"/>
  <c r="D6" i="7"/>
  <c r="D5" i="7"/>
  <c r="D3" i="7"/>
  <c r="D15" i="7"/>
  <c r="D17" i="7"/>
  <c r="D13" i="7"/>
  <c r="D21" i="7"/>
  <c r="D8" i="7"/>
  <c r="D18" i="7"/>
  <c r="D9" i="7"/>
  <c r="D24" i="7"/>
  <c r="D41" i="7"/>
  <c r="D14" i="7"/>
  <c r="D12" i="7"/>
  <c r="D10" i="7"/>
  <c r="D11" i="7"/>
  <c r="D47" i="7"/>
  <c r="D20" i="7"/>
  <c r="D35" i="7"/>
  <c r="D52" i="7"/>
  <c r="D28" i="7"/>
  <c r="D19" i="7"/>
  <c r="D36" i="7"/>
  <c r="D40" i="7"/>
  <c r="D53" i="7"/>
  <c r="D46" i="7"/>
  <c r="D26" i="7"/>
  <c r="D54" i="7"/>
  <c r="D55" i="7"/>
  <c r="D29" i="7"/>
  <c r="D57" i="7"/>
  <c r="D23" i="7"/>
  <c r="D39" i="7"/>
  <c r="D64" i="7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H22" i="7"/>
  <c r="H6" i="7"/>
  <c r="H5" i="7"/>
  <c r="H3" i="7"/>
  <c r="H15" i="7"/>
  <c r="H17" i="7"/>
  <c r="H13" i="7"/>
  <c r="H21" i="7"/>
  <c r="H8" i="7"/>
  <c r="H18" i="7"/>
  <c r="H9" i="7"/>
  <c r="H24" i="7"/>
  <c r="H41" i="7"/>
  <c r="H14" i="7"/>
  <c r="H12" i="7"/>
  <c r="H10" i="7"/>
  <c r="H11" i="7"/>
  <c r="H47" i="7"/>
  <c r="H35" i="7"/>
  <c r="H20" i="7"/>
  <c r="H52" i="7"/>
  <c r="H28" i="7"/>
  <c r="H19" i="7"/>
  <c r="H36" i="7"/>
  <c r="H40" i="7"/>
  <c r="H46" i="7"/>
  <c r="H53" i="7"/>
  <c r="H26" i="7"/>
  <c r="H54" i="7"/>
  <c r="H55" i="7"/>
  <c r="H29" i="7"/>
  <c r="H57" i="7"/>
  <c r="H23" i="7"/>
  <c r="H39" i="7"/>
  <c r="H64" i="7"/>
  <c r="H7" i="7"/>
  <c r="E7" i="7"/>
  <c r="O4" i="7"/>
  <c r="O22" i="7"/>
  <c r="O6" i="7"/>
  <c r="O5" i="7"/>
  <c r="O3" i="7"/>
  <c r="O15" i="7"/>
  <c r="O17" i="7"/>
  <c r="O13" i="7"/>
  <c r="O21" i="7"/>
  <c r="O8" i="7"/>
  <c r="O18" i="7"/>
  <c r="O9" i="7"/>
  <c r="O24" i="7"/>
  <c r="O41" i="7"/>
  <c r="O14" i="7"/>
  <c r="O12" i="7"/>
  <c r="O10" i="7"/>
  <c r="O11" i="7"/>
  <c r="O47" i="7"/>
  <c r="O35" i="7"/>
  <c r="O20" i="7"/>
  <c r="O52" i="7"/>
  <c r="O28" i="7"/>
  <c r="O19" i="7"/>
  <c r="O36" i="7"/>
  <c r="O40" i="7"/>
  <c r="O46" i="7"/>
  <c r="O53" i="7"/>
  <c r="O26" i="7"/>
  <c r="O54" i="7"/>
  <c r="O55" i="7"/>
  <c r="O57" i="7"/>
  <c r="O23" i="7"/>
  <c r="O39" i="7"/>
  <c r="O64" i="7"/>
  <c r="O7" i="7"/>
  <c r="Q41" i="7"/>
  <c r="Q52" i="7"/>
  <c r="Q28" i="7"/>
  <c r="Q46" i="7"/>
  <c r="Q54" i="7"/>
  <c r="Q55" i="7"/>
  <c r="Q57" i="7"/>
  <c r="Q64" i="7"/>
  <c r="E64" i="7"/>
  <c r="E39" i="7"/>
  <c r="E23" i="7"/>
  <c r="E29" i="7"/>
  <c r="E57" i="7"/>
  <c r="E54" i="7"/>
  <c r="E55" i="7"/>
  <c r="E53" i="7"/>
  <c r="E26" i="7"/>
  <c r="E46" i="7"/>
  <c r="E40" i="7"/>
  <c r="E36" i="7"/>
  <c r="E19" i="7"/>
  <c r="E28" i="7"/>
  <c r="E52" i="7"/>
  <c r="E35" i="7"/>
  <c r="E20" i="7"/>
  <c r="E47" i="7"/>
  <c r="E11" i="7"/>
  <c r="E12" i="7"/>
  <c r="E10" i="7"/>
  <c r="E14" i="7"/>
  <c r="E41" i="7"/>
  <c r="E24" i="7"/>
  <c r="E9" i="7"/>
  <c r="E8" i="7"/>
  <c r="E18" i="7"/>
  <c r="E21" i="7"/>
  <c r="E13" i="7"/>
  <c r="E17" i="7"/>
  <c r="E15" i="7"/>
  <c r="E3" i="7"/>
  <c r="E5" i="7"/>
  <c r="E6" i="7"/>
  <c r="E22" i="7"/>
  <c r="E4" i="7"/>
  <c r="I3" i="1"/>
  <c r="I4" i="1"/>
  <c r="I5" i="1"/>
  <c r="I6" i="1"/>
  <c r="I7" i="1"/>
  <c r="I8" i="1"/>
  <c r="I2" i="1"/>
  <c r="H3" i="1"/>
  <c r="H4" i="1"/>
  <c r="H5" i="1"/>
  <c r="H6" i="1"/>
  <c r="H7" i="1"/>
  <c r="H8" i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2" i="2"/>
  <c r="H2" i="2"/>
  <c r="H3" i="2"/>
  <c r="H4" i="2"/>
  <c r="H5" i="2"/>
  <c r="H6" i="2"/>
  <c r="H7" i="2"/>
  <c r="H8" i="2"/>
  <c r="H9" i="2"/>
  <c r="H10" i="2"/>
  <c r="H11" i="2"/>
  <c r="H12" i="2"/>
  <c r="H13" i="2"/>
  <c r="Q13" i="2" s="1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Q102" i="2" s="1"/>
  <c r="H103" i="2"/>
  <c r="H104" i="2"/>
  <c r="H105" i="2"/>
  <c r="H106" i="2"/>
  <c r="H107" i="2"/>
  <c r="H108" i="2"/>
  <c r="H109" i="2"/>
  <c r="H110" i="2"/>
  <c r="H111" i="2"/>
  <c r="C2" i="2"/>
  <c r="F3" i="1"/>
  <c r="F4" i="1"/>
  <c r="F5" i="1"/>
  <c r="F6" i="1"/>
  <c r="F7" i="1"/>
  <c r="F8" i="1"/>
  <c r="E3" i="1"/>
  <c r="E17" i="2" s="1"/>
  <c r="F17" i="2" s="1"/>
  <c r="S17" i="2" s="1"/>
  <c r="E4" i="1"/>
  <c r="E40" i="2" s="1"/>
  <c r="F40" i="2" s="1"/>
  <c r="S40" i="2" s="1"/>
  <c r="E5" i="1"/>
  <c r="E56" i="2" s="1"/>
  <c r="F56" i="2" s="1"/>
  <c r="S56" i="2" s="1"/>
  <c r="E6" i="1"/>
  <c r="E72" i="2" s="1"/>
  <c r="F72" i="2" s="1"/>
  <c r="S72" i="2" s="1"/>
  <c r="E7" i="1"/>
  <c r="E87" i="2" s="1"/>
  <c r="F87" i="2" s="1"/>
  <c r="S87" i="2" s="1"/>
  <c r="E8" i="1"/>
  <c r="E103" i="2" s="1"/>
  <c r="F103" i="2" s="1"/>
  <c r="S103" i="2" s="1"/>
  <c r="E2" i="1"/>
  <c r="E10" i="2" s="1"/>
  <c r="F10" i="2" s="1"/>
  <c r="S10" i="2" s="1"/>
  <c r="Q26" i="2" l="1"/>
  <c r="R242" i="2"/>
  <c r="Q400" i="2"/>
  <c r="Q408" i="2"/>
  <c r="Q416" i="2"/>
  <c r="Q352" i="2"/>
  <c r="R344" i="2"/>
  <c r="Q217" i="2"/>
  <c r="Q128" i="2"/>
  <c r="R216" i="2"/>
  <c r="M34" i="7"/>
  <c r="R319" i="2"/>
  <c r="R408" i="2"/>
  <c r="R280" i="2"/>
  <c r="R127" i="2"/>
  <c r="R255" i="2"/>
  <c r="Q174" i="2"/>
  <c r="R421" i="2"/>
  <c r="R293" i="2"/>
  <c r="R101" i="2"/>
  <c r="R85" i="2"/>
  <c r="Q77" i="2"/>
  <c r="Q419" i="2"/>
  <c r="R419" i="2"/>
  <c r="R411" i="2"/>
  <c r="Q411" i="2"/>
  <c r="Q403" i="2"/>
  <c r="R403" i="2"/>
  <c r="Q395" i="2"/>
  <c r="R387" i="2"/>
  <c r="Q387" i="2"/>
  <c r="Q379" i="2"/>
  <c r="R379" i="2"/>
  <c r="R371" i="2"/>
  <c r="Q371" i="2"/>
  <c r="Q363" i="2"/>
  <c r="R363" i="2"/>
  <c r="Q355" i="2"/>
  <c r="R355" i="2"/>
  <c r="R347" i="2"/>
  <c r="Q347" i="2"/>
  <c r="Q339" i="2"/>
  <c r="R339" i="2"/>
  <c r="Q331" i="2"/>
  <c r="R323" i="2"/>
  <c r="Q323" i="2"/>
  <c r="Q315" i="2"/>
  <c r="R315" i="2"/>
  <c r="R307" i="2"/>
  <c r="Q307" i="2"/>
  <c r="Q299" i="2"/>
  <c r="R299" i="2"/>
  <c r="Q291" i="2"/>
  <c r="R291" i="2"/>
  <c r="R283" i="2"/>
  <c r="Q283" i="2"/>
  <c r="Q275" i="2"/>
  <c r="R275" i="2"/>
  <c r="Q267" i="2"/>
  <c r="R259" i="2"/>
  <c r="Q259" i="2"/>
  <c r="Q251" i="2"/>
  <c r="R251" i="2"/>
  <c r="R243" i="2"/>
  <c r="Q243" i="2"/>
  <c r="R235" i="2"/>
  <c r="Q235" i="2"/>
  <c r="R227" i="2"/>
  <c r="R219" i="2"/>
  <c r="Q219" i="2"/>
  <c r="Q211" i="2"/>
  <c r="R211" i="2"/>
  <c r="Q203" i="2"/>
  <c r="R195" i="2"/>
  <c r="Q187" i="2"/>
  <c r="R187" i="2"/>
  <c r="R179" i="2"/>
  <c r="Q179" i="2"/>
  <c r="R171" i="2"/>
  <c r="Q171" i="2"/>
  <c r="R163" i="2"/>
  <c r="R155" i="2"/>
  <c r="Q155" i="2"/>
  <c r="Q147" i="2"/>
  <c r="R147" i="2"/>
  <c r="Q139" i="2"/>
  <c r="Q131" i="2"/>
  <c r="R131" i="2"/>
  <c r="Q123" i="2"/>
  <c r="R123" i="2"/>
  <c r="R115" i="2"/>
  <c r="Q107" i="2"/>
  <c r="R107" i="2"/>
  <c r="Q99" i="2"/>
  <c r="R99" i="2"/>
  <c r="Q91" i="2"/>
  <c r="R91" i="2"/>
  <c r="Q83" i="2"/>
  <c r="R83" i="2"/>
  <c r="R75" i="2"/>
  <c r="Q75" i="2"/>
  <c r="R67" i="2"/>
  <c r="Q67" i="2"/>
  <c r="R59" i="2"/>
  <c r="Q59" i="2"/>
  <c r="R51" i="2"/>
  <c r="R43" i="2"/>
  <c r="Q43" i="2"/>
  <c r="R35" i="2"/>
  <c r="Q35" i="2"/>
  <c r="R27" i="2"/>
  <c r="Q27" i="2"/>
  <c r="R19" i="2"/>
  <c r="Q19" i="2"/>
  <c r="R11" i="2"/>
  <c r="Q11" i="2"/>
  <c r="R3" i="2"/>
  <c r="Q3" i="2"/>
  <c r="R139" i="2"/>
  <c r="Q418" i="2"/>
  <c r="R418" i="2"/>
  <c r="R410" i="2"/>
  <c r="Q410" i="2"/>
  <c r="Q402" i="2"/>
  <c r="R402" i="2"/>
  <c r="Q394" i="2"/>
  <c r="R394" i="2"/>
  <c r="R386" i="2"/>
  <c r="Q386" i="2"/>
  <c r="Q378" i="2"/>
  <c r="R378" i="2"/>
  <c r="Q370" i="2"/>
  <c r="Q362" i="2"/>
  <c r="R362" i="2"/>
  <c r="Q354" i="2"/>
  <c r="R354" i="2"/>
  <c r="R346" i="2"/>
  <c r="Q346" i="2"/>
  <c r="Q338" i="2"/>
  <c r="R338" i="2"/>
  <c r="Q330" i="2"/>
  <c r="R330" i="2"/>
  <c r="R322" i="2"/>
  <c r="Q322" i="2"/>
  <c r="Q314" i="2"/>
  <c r="R314" i="2"/>
  <c r="Q306" i="2"/>
  <c r="Q298" i="2"/>
  <c r="R298" i="2"/>
  <c r="Q290" i="2"/>
  <c r="R290" i="2"/>
  <c r="R282" i="2"/>
  <c r="Q282" i="2"/>
  <c r="Q274" i="2"/>
  <c r="R274" i="2"/>
  <c r="Q266" i="2"/>
  <c r="R266" i="2"/>
  <c r="R258" i="2"/>
  <c r="Q258" i="2"/>
  <c r="Q250" i="2"/>
  <c r="R250" i="2"/>
  <c r="Q242" i="2"/>
  <c r="R234" i="2"/>
  <c r="Q234" i="2"/>
  <c r="R226" i="2"/>
  <c r="Q226" i="2"/>
  <c r="R218" i="2"/>
  <c r="Q218" i="2"/>
  <c r="Q210" i="2"/>
  <c r="R210" i="2"/>
  <c r="Q202" i="2"/>
  <c r="R202" i="2"/>
  <c r="R194" i="2"/>
  <c r="Q194" i="2"/>
  <c r="Q186" i="2"/>
  <c r="R186" i="2"/>
  <c r="Q178" i="2"/>
  <c r="R170" i="2"/>
  <c r="Q170" i="2"/>
  <c r="R162" i="2"/>
  <c r="Q162" i="2"/>
  <c r="R154" i="2"/>
  <c r="Q154" i="2"/>
  <c r="Q146" i="2"/>
  <c r="R146" i="2"/>
  <c r="Q138" i="2"/>
  <c r="R138" i="2"/>
  <c r="Q130" i="2"/>
  <c r="R130" i="2"/>
  <c r="Q122" i="2"/>
  <c r="R122" i="2"/>
  <c r="Q114" i="2"/>
  <c r="Q106" i="2"/>
  <c r="R106" i="2"/>
  <c r="Q98" i="2"/>
  <c r="R98" i="2"/>
  <c r="R90" i="2"/>
  <c r="Q82" i="2"/>
  <c r="R82" i="2"/>
  <c r="R74" i="2"/>
  <c r="Q74" i="2"/>
  <c r="Q66" i="2"/>
  <c r="Q58" i="2"/>
  <c r="R58" i="2"/>
  <c r="R50" i="2"/>
  <c r="Q50" i="2"/>
  <c r="Q42" i="2"/>
  <c r="R42" i="2"/>
  <c r="R34" i="2"/>
  <c r="Q34" i="2"/>
  <c r="R26" i="2"/>
  <c r="Q18" i="2"/>
  <c r="R18" i="2"/>
  <c r="R10" i="2"/>
  <c r="Q10" i="2"/>
  <c r="Q344" i="2"/>
  <c r="Q115" i="2"/>
  <c r="R331" i="2"/>
  <c r="R417" i="2"/>
  <c r="Q417" i="2"/>
  <c r="R409" i="2"/>
  <c r="Q409" i="2"/>
  <c r="R401" i="2"/>
  <c r="Q401" i="2"/>
  <c r="R393" i="2"/>
  <c r="Q393" i="2"/>
  <c r="R385" i="2"/>
  <c r="Q385" i="2"/>
  <c r="R377" i="2"/>
  <c r="Q377" i="2"/>
  <c r="R369" i="2"/>
  <c r="Q369" i="2"/>
  <c r="R361" i="2"/>
  <c r="Q361" i="2"/>
  <c r="R353" i="2"/>
  <c r="Q353" i="2"/>
  <c r="R345" i="2"/>
  <c r="Q345" i="2"/>
  <c r="R337" i="2"/>
  <c r="Q337" i="2"/>
  <c r="R329" i="2"/>
  <c r="Q329" i="2"/>
  <c r="R321" i="2"/>
  <c r="Q321" i="2"/>
  <c r="R313" i="2"/>
  <c r="Q313" i="2"/>
  <c r="R305" i="2"/>
  <c r="Q305" i="2"/>
  <c r="R297" i="2"/>
  <c r="Q297" i="2"/>
  <c r="R289" i="2"/>
  <c r="Q289" i="2"/>
  <c r="R281" i="2"/>
  <c r="Q281" i="2"/>
  <c r="R273" i="2"/>
  <c r="Q273" i="2"/>
  <c r="R265" i="2"/>
  <c r="Q265" i="2"/>
  <c r="R257" i="2"/>
  <c r="Q257" i="2"/>
  <c r="R249" i="2"/>
  <c r="Q249" i="2"/>
  <c r="R241" i="2"/>
  <c r="Q241" i="2"/>
  <c r="R233" i="2"/>
  <c r="Q233" i="2"/>
  <c r="R225" i="2"/>
  <c r="Q225" i="2"/>
  <c r="R217" i="2"/>
  <c r="R209" i="2"/>
  <c r="Q209" i="2"/>
  <c r="R201" i="2"/>
  <c r="Q201" i="2"/>
  <c r="R193" i="2"/>
  <c r="Q193" i="2"/>
  <c r="R185" i="2"/>
  <c r="R177" i="2"/>
  <c r="Q177" i="2"/>
  <c r="R169" i="2"/>
  <c r="Q169" i="2"/>
  <c r="R161" i="2"/>
  <c r="Q161" i="2"/>
  <c r="R153" i="2"/>
  <c r="Q145" i="2"/>
  <c r="R145" i="2"/>
  <c r="Q137" i="2"/>
  <c r="R137" i="2"/>
  <c r="Q129" i="2"/>
  <c r="R129" i="2"/>
  <c r="Q121" i="2"/>
  <c r="R121" i="2"/>
  <c r="Q113" i="2"/>
  <c r="R113" i="2"/>
  <c r="Q105" i="2"/>
  <c r="R105" i="2"/>
  <c r="Q97" i="2"/>
  <c r="R97" i="2"/>
  <c r="Q89" i="2"/>
  <c r="R89" i="2"/>
  <c r="Q81" i="2"/>
  <c r="R81" i="2"/>
  <c r="Q73" i="2"/>
  <c r="R73" i="2"/>
  <c r="Q65" i="2"/>
  <c r="R65" i="2"/>
  <c r="Q57" i="2"/>
  <c r="R57" i="2"/>
  <c r="Q49" i="2"/>
  <c r="R49" i="2"/>
  <c r="Q41" i="2"/>
  <c r="R41" i="2"/>
  <c r="Q33" i="2"/>
  <c r="R33" i="2"/>
  <c r="Q25" i="2"/>
  <c r="R25" i="2"/>
  <c r="Q17" i="2"/>
  <c r="R17" i="2"/>
  <c r="Q9" i="2"/>
  <c r="R9" i="2"/>
  <c r="Q195" i="2"/>
  <c r="R114" i="2"/>
  <c r="R416" i="2"/>
  <c r="R400" i="2"/>
  <c r="R384" i="2"/>
  <c r="R376" i="2"/>
  <c r="R368" i="2"/>
  <c r="R360" i="2"/>
  <c r="R352" i="2"/>
  <c r="R336" i="2"/>
  <c r="R328" i="2"/>
  <c r="R320" i="2"/>
  <c r="R312" i="2"/>
  <c r="R304" i="2"/>
  <c r="R296" i="2"/>
  <c r="R288" i="2"/>
  <c r="R272" i="2"/>
  <c r="R264" i="2"/>
  <c r="R256" i="2"/>
  <c r="Q256" i="2"/>
  <c r="Q248" i="2"/>
  <c r="R248" i="2"/>
  <c r="Q240" i="2"/>
  <c r="R240" i="2"/>
  <c r="R232" i="2"/>
  <c r="Q232" i="2"/>
  <c r="R224" i="2"/>
  <c r="Q224" i="2"/>
  <c r="Q216" i="2"/>
  <c r="Q208" i="2"/>
  <c r="R208" i="2"/>
  <c r="Q200" i="2"/>
  <c r="R200" i="2"/>
  <c r="R192" i="2"/>
  <c r="Q192" i="2"/>
  <c r="R184" i="2"/>
  <c r="Q184" i="2"/>
  <c r="Q176" i="2"/>
  <c r="R176" i="2"/>
  <c r="R168" i="2"/>
  <c r="Q168" i="2"/>
  <c r="R160" i="2"/>
  <c r="Q160" i="2"/>
  <c r="Q152" i="2"/>
  <c r="Q144" i="2"/>
  <c r="R144" i="2"/>
  <c r="Q136" i="2"/>
  <c r="R136" i="2"/>
  <c r="R128" i="2"/>
  <c r="Q120" i="2"/>
  <c r="R120" i="2"/>
  <c r="Q112" i="2"/>
  <c r="R112" i="2"/>
  <c r="Q104" i="2"/>
  <c r="R104" i="2"/>
  <c r="Q96" i="2"/>
  <c r="R96" i="2"/>
  <c r="R88" i="2"/>
  <c r="Q88" i="2"/>
  <c r="Q80" i="2"/>
  <c r="R80" i="2"/>
  <c r="R72" i="2"/>
  <c r="Q72" i="2"/>
  <c r="R64" i="2"/>
  <c r="Q56" i="2"/>
  <c r="R56" i="2"/>
  <c r="R48" i="2"/>
  <c r="Q48" i="2"/>
  <c r="Q40" i="2"/>
  <c r="R40" i="2"/>
  <c r="R32" i="2"/>
  <c r="Q32" i="2"/>
  <c r="Q24" i="2"/>
  <c r="Q16" i="2"/>
  <c r="R16" i="2"/>
  <c r="R8" i="2"/>
  <c r="Q8" i="2"/>
  <c r="Q392" i="2"/>
  <c r="Q328" i="2"/>
  <c r="Q264" i="2"/>
  <c r="Q185" i="2"/>
  <c r="Q90" i="2"/>
  <c r="R306" i="2"/>
  <c r="R203" i="2"/>
  <c r="R415" i="2"/>
  <c r="Q415" i="2"/>
  <c r="R407" i="2"/>
  <c r="Q407" i="2"/>
  <c r="R399" i="2"/>
  <c r="Q399" i="2"/>
  <c r="R391" i="2"/>
  <c r="Q391" i="2"/>
  <c r="Q383" i="2"/>
  <c r="R375" i="2"/>
  <c r="Q375" i="2"/>
  <c r="R367" i="2"/>
  <c r="Q367" i="2"/>
  <c r="R359" i="2"/>
  <c r="Q359" i="2"/>
  <c r="R351" i="2"/>
  <c r="Q351" i="2"/>
  <c r="R343" i="2"/>
  <c r="Q343" i="2"/>
  <c r="R335" i="2"/>
  <c r="Q335" i="2"/>
  <c r="R327" i="2"/>
  <c r="Q327" i="2"/>
  <c r="Q319" i="2"/>
  <c r="R311" i="2"/>
  <c r="Q311" i="2"/>
  <c r="R303" i="2"/>
  <c r="Q303" i="2"/>
  <c r="R295" i="2"/>
  <c r="Q295" i="2"/>
  <c r="R287" i="2"/>
  <c r="Q287" i="2"/>
  <c r="R279" i="2"/>
  <c r="Q279" i="2"/>
  <c r="R271" i="2"/>
  <c r="Q271" i="2"/>
  <c r="R263" i="2"/>
  <c r="Q263" i="2"/>
  <c r="Q247" i="2"/>
  <c r="R247" i="2"/>
  <c r="Q239" i="2"/>
  <c r="R239" i="2"/>
  <c r="R231" i="2"/>
  <c r="Q231" i="2"/>
  <c r="Q223" i="2"/>
  <c r="R223" i="2"/>
  <c r="Q215" i="2"/>
  <c r="R215" i="2"/>
  <c r="Q207" i="2"/>
  <c r="R207" i="2"/>
  <c r="Q199" i="2"/>
  <c r="R199" i="2"/>
  <c r="Q191" i="2"/>
  <c r="Q183" i="2"/>
  <c r="R183" i="2"/>
  <c r="Q175" i="2"/>
  <c r="R175" i="2"/>
  <c r="Q167" i="2"/>
  <c r="R167" i="2"/>
  <c r="R159" i="2"/>
  <c r="R151" i="2"/>
  <c r="R135" i="2"/>
  <c r="R111" i="2"/>
  <c r="Q384" i="2"/>
  <c r="Q320" i="2"/>
  <c r="Q255" i="2"/>
  <c r="R395" i="2"/>
  <c r="R191" i="2"/>
  <c r="R422" i="2"/>
  <c r="Q422" i="2"/>
  <c r="R414" i="2"/>
  <c r="Q414" i="2"/>
  <c r="R406" i="2"/>
  <c r="Q406" i="2"/>
  <c r="R398" i="2"/>
  <c r="Q398" i="2"/>
  <c r="R390" i="2"/>
  <c r="Q390" i="2"/>
  <c r="R382" i="2"/>
  <c r="Q382" i="2"/>
  <c r="R374" i="2"/>
  <c r="Q374" i="2"/>
  <c r="R366" i="2"/>
  <c r="Q366" i="2"/>
  <c r="R358" i="2"/>
  <c r="Q358" i="2"/>
  <c r="R350" i="2"/>
  <c r="Q350" i="2"/>
  <c r="R342" i="2"/>
  <c r="Q342" i="2"/>
  <c r="R334" i="2"/>
  <c r="Q334" i="2"/>
  <c r="R326" i="2"/>
  <c r="Q326" i="2"/>
  <c r="R318" i="2"/>
  <c r="Q318" i="2"/>
  <c r="R310" i="2"/>
  <c r="Q310" i="2"/>
  <c r="R302" i="2"/>
  <c r="Q302" i="2"/>
  <c r="R294" i="2"/>
  <c r="Q294" i="2"/>
  <c r="R286" i="2"/>
  <c r="Q286" i="2"/>
  <c r="R278" i="2"/>
  <c r="Q278" i="2"/>
  <c r="R270" i="2"/>
  <c r="Q270" i="2"/>
  <c r="R262" i="2"/>
  <c r="Q262" i="2"/>
  <c r="R254" i="2"/>
  <c r="Q254" i="2"/>
  <c r="R246" i="2"/>
  <c r="R238" i="2"/>
  <c r="Q238" i="2"/>
  <c r="R230" i="2"/>
  <c r="Q230" i="2"/>
  <c r="R222" i="2"/>
  <c r="Q222" i="2"/>
  <c r="R214" i="2"/>
  <c r="Q214" i="2"/>
  <c r="R206" i="2"/>
  <c r="R198" i="2"/>
  <c r="Q198" i="2"/>
  <c r="R190" i="2"/>
  <c r="Q190" i="2"/>
  <c r="R182" i="2"/>
  <c r="Q182" i="2"/>
  <c r="R174" i="2"/>
  <c r="R166" i="2"/>
  <c r="Q166" i="2"/>
  <c r="R158" i="2"/>
  <c r="Q158" i="2"/>
  <c r="R150" i="2"/>
  <c r="Q150" i="2"/>
  <c r="R142" i="2"/>
  <c r="Q142" i="2"/>
  <c r="R134" i="2"/>
  <c r="Q134" i="2"/>
  <c r="R126" i="2"/>
  <c r="Q126" i="2"/>
  <c r="R118" i="2"/>
  <c r="Q118" i="2"/>
  <c r="R110" i="2"/>
  <c r="Q110" i="2"/>
  <c r="R102" i="2"/>
  <c r="R94" i="2"/>
  <c r="Q94" i="2"/>
  <c r="R86" i="2"/>
  <c r="Q86" i="2"/>
  <c r="R78" i="2"/>
  <c r="Q78" i="2"/>
  <c r="R70" i="2"/>
  <c r="Q70" i="2"/>
  <c r="R62" i="2"/>
  <c r="Q62" i="2"/>
  <c r="R54" i="2"/>
  <c r="Q54" i="2"/>
  <c r="R46" i="2"/>
  <c r="Q46" i="2"/>
  <c r="R38" i="2"/>
  <c r="R30" i="2"/>
  <c r="Q30" i="2"/>
  <c r="R22" i="2"/>
  <c r="Q22" i="2"/>
  <c r="R14" i="2"/>
  <c r="Q14" i="2"/>
  <c r="R6" i="2"/>
  <c r="Q6" i="2"/>
  <c r="Q376" i="2"/>
  <c r="Q312" i="2"/>
  <c r="Q246" i="2"/>
  <c r="Q163" i="2"/>
  <c r="Q64" i="2"/>
  <c r="R383" i="2"/>
  <c r="R178" i="2"/>
  <c r="R66" i="2"/>
  <c r="Q421" i="2"/>
  <c r="R413" i="2"/>
  <c r="Q413" i="2"/>
  <c r="Q405" i="2"/>
  <c r="R405" i="2"/>
  <c r="R397" i="2"/>
  <c r="Q397" i="2"/>
  <c r="R389" i="2"/>
  <c r="Q389" i="2"/>
  <c r="Q381" i="2"/>
  <c r="R381" i="2"/>
  <c r="R373" i="2"/>
  <c r="Q373" i="2"/>
  <c r="R365" i="2"/>
  <c r="Q365" i="2"/>
  <c r="Q357" i="2"/>
  <c r="R349" i="2"/>
  <c r="Q349" i="2"/>
  <c r="Q341" i="2"/>
  <c r="R341" i="2"/>
  <c r="R333" i="2"/>
  <c r="Q333" i="2"/>
  <c r="R325" i="2"/>
  <c r="Q325" i="2"/>
  <c r="Q317" i="2"/>
  <c r="R317" i="2"/>
  <c r="R309" i="2"/>
  <c r="Q309" i="2"/>
  <c r="R301" i="2"/>
  <c r="Q301" i="2"/>
  <c r="Q293" i="2"/>
  <c r="R285" i="2"/>
  <c r="Q285" i="2"/>
  <c r="Q277" i="2"/>
  <c r="R277" i="2"/>
  <c r="R269" i="2"/>
  <c r="Q269" i="2"/>
  <c r="R261" i="2"/>
  <c r="Q261" i="2"/>
  <c r="Q253" i="2"/>
  <c r="R253" i="2"/>
  <c r="R245" i="2"/>
  <c r="Q245" i="2"/>
  <c r="R237" i="2"/>
  <c r="Q229" i="2"/>
  <c r="R221" i="2"/>
  <c r="Q221" i="2"/>
  <c r="Q213" i="2"/>
  <c r="R213" i="2"/>
  <c r="R205" i="2"/>
  <c r="Q205" i="2"/>
  <c r="Q197" i="2"/>
  <c r="R197" i="2"/>
  <c r="Q189" i="2"/>
  <c r="R189" i="2"/>
  <c r="R181" i="2"/>
  <c r="Q181" i="2"/>
  <c r="R173" i="2"/>
  <c r="Q173" i="2"/>
  <c r="Q165" i="2"/>
  <c r="R157" i="2"/>
  <c r="Q157" i="2"/>
  <c r="Q149" i="2"/>
  <c r="R149" i="2"/>
  <c r="R141" i="2"/>
  <c r="Q133" i="2"/>
  <c r="R133" i="2"/>
  <c r="Q125" i="2"/>
  <c r="R125" i="2"/>
  <c r="Q117" i="2"/>
  <c r="R117" i="2"/>
  <c r="Q109" i="2"/>
  <c r="R109" i="2"/>
  <c r="Q101" i="2"/>
  <c r="Q93" i="2"/>
  <c r="R93" i="2"/>
  <c r="Q85" i="2"/>
  <c r="R77" i="2"/>
  <c r="R69" i="2"/>
  <c r="Q69" i="2"/>
  <c r="R61" i="2"/>
  <c r="Q61" i="2"/>
  <c r="Q53" i="2"/>
  <c r="R53" i="2"/>
  <c r="Q45" i="2"/>
  <c r="R37" i="2"/>
  <c r="Q37" i="2"/>
  <c r="R29" i="2"/>
  <c r="Q29" i="2"/>
  <c r="Q21" i="2"/>
  <c r="R21" i="2"/>
  <c r="R13" i="2"/>
  <c r="R5" i="2"/>
  <c r="Q5" i="2"/>
  <c r="Q368" i="2"/>
  <c r="Q304" i="2"/>
  <c r="Q237" i="2"/>
  <c r="Q153" i="2"/>
  <c r="Q51" i="2"/>
  <c r="R370" i="2"/>
  <c r="R267" i="2"/>
  <c r="R165" i="2"/>
  <c r="R45" i="2"/>
  <c r="R2" i="2"/>
  <c r="Q2" i="2"/>
  <c r="R420" i="2"/>
  <c r="Q420" i="2"/>
  <c r="R412" i="2"/>
  <c r="Q412" i="2"/>
  <c r="R404" i="2"/>
  <c r="Q404" i="2"/>
  <c r="R396" i="2"/>
  <c r="Q396" i="2"/>
  <c r="R388" i="2"/>
  <c r="Q388" i="2"/>
  <c r="R380" i="2"/>
  <c r="Q380" i="2"/>
  <c r="R372" i="2"/>
  <c r="Q372" i="2"/>
  <c r="R364" i="2"/>
  <c r="Q364" i="2"/>
  <c r="R356" i="2"/>
  <c r="Q356" i="2"/>
  <c r="R348" i="2"/>
  <c r="Q348" i="2"/>
  <c r="R340" i="2"/>
  <c r="Q340" i="2"/>
  <c r="R332" i="2"/>
  <c r="Q332" i="2"/>
  <c r="R324" i="2"/>
  <c r="Q324" i="2"/>
  <c r="R316" i="2"/>
  <c r="Q316" i="2"/>
  <c r="R308" i="2"/>
  <c r="Q308" i="2"/>
  <c r="R300" i="2"/>
  <c r="Q300" i="2"/>
  <c r="R292" i="2"/>
  <c r="Q292" i="2"/>
  <c r="R284" i="2"/>
  <c r="Q284" i="2"/>
  <c r="R276" i="2"/>
  <c r="Q276" i="2"/>
  <c r="R268" i="2"/>
  <c r="Q268" i="2"/>
  <c r="R260" i="2"/>
  <c r="Q260" i="2"/>
  <c r="R252" i="2"/>
  <c r="Q252" i="2"/>
  <c r="R244" i="2"/>
  <c r="Q244" i="2"/>
  <c r="R236" i="2"/>
  <c r="Q236" i="2"/>
  <c r="R228" i="2"/>
  <c r="Q228" i="2"/>
  <c r="R220" i="2"/>
  <c r="Q220" i="2"/>
  <c r="R212" i="2"/>
  <c r="Q212" i="2"/>
  <c r="R204" i="2"/>
  <c r="Q204" i="2"/>
  <c r="R196" i="2"/>
  <c r="Q196" i="2"/>
  <c r="R188" i="2"/>
  <c r="Q188" i="2"/>
  <c r="R180" i="2"/>
  <c r="Q180" i="2"/>
  <c r="R172" i="2"/>
  <c r="Q172" i="2"/>
  <c r="R164" i="2"/>
  <c r="Q164" i="2"/>
  <c r="R156" i="2"/>
  <c r="Q156" i="2"/>
  <c r="R148" i="2"/>
  <c r="Q148" i="2"/>
  <c r="R140" i="2"/>
  <c r="Q140" i="2"/>
  <c r="R132" i="2"/>
  <c r="Q132" i="2"/>
  <c r="R124" i="2"/>
  <c r="Q124" i="2"/>
  <c r="R116" i="2"/>
  <c r="Q116" i="2"/>
  <c r="R108" i="2"/>
  <c r="Q108" i="2"/>
  <c r="R100" i="2"/>
  <c r="Q100" i="2"/>
  <c r="R92" i="2"/>
  <c r="Q92" i="2"/>
  <c r="R84" i="2"/>
  <c r="Q84" i="2"/>
  <c r="R76" i="2"/>
  <c r="Q76" i="2"/>
  <c r="R68" i="2"/>
  <c r="Q68" i="2"/>
  <c r="R60" i="2"/>
  <c r="Q60" i="2"/>
  <c r="R52" i="2"/>
  <c r="Q52" i="2"/>
  <c r="R44" i="2"/>
  <c r="Q44" i="2"/>
  <c r="R36" i="2"/>
  <c r="Q36" i="2"/>
  <c r="R28" i="2"/>
  <c r="Q28" i="2"/>
  <c r="R20" i="2"/>
  <c r="Q20" i="2"/>
  <c r="R12" i="2"/>
  <c r="Q12" i="2"/>
  <c r="R4" i="2"/>
  <c r="Q4" i="2"/>
  <c r="Q360" i="2"/>
  <c r="Q296" i="2"/>
  <c r="Q227" i="2"/>
  <c r="Q141" i="2"/>
  <c r="Q38" i="2"/>
  <c r="R357" i="2"/>
  <c r="R152" i="2"/>
  <c r="R24" i="2"/>
  <c r="Q159" i="2"/>
  <c r="Q151" i="2"/>
  <c r="Q143" i="2"/>
  <c r="Q135" i="2"/>
  <c r="Q127" i="2"/>
  <c r="Q119" i="2"/>
  <c r="Q111" i="2"/>
  <c r="Q103" i="2"/>
  <c r="Q95" i="2"/>
  <c r="R95" i="2"/>
  <c r="Q87" i="2"/>
  <c r="R87" i="2"/>
  <c r="Q79" i="2"/>
  <c r="R79" i="2"/>
  <c r="Q71" i="2"/>
  <c r="R71" i="2"/>
  <c r="Q63" i="2"/>
  <c r="R63" i="2"/>
  <c r="Q55" i="2"/>
  <c r="R55" i="2"/>
  <c r="Q47" i="2"/>
  <c r="R47" i="2"/>
  <c r="Q39" i="2"/>
  <c r="R39" i="2"/>
  <c r="Q31" i="2"/>
  <c r="R31" i="2"/>
  <c r="Q23" i="2"/>
  <c r="R23" i="2"/>
  <c r="Q15" i="2"/>
  <c r="R15" i="2"/>
  <c r="Q7" i="2"/>
  <c r="R7" i="2"/>
  <c r="R119" i="2"/>
  <c r="R143" i="2"/>
  <c r="R103" i="2"/>
  <c r="K31" i="7"/>
  <c r="M31" i="7" s="1"/>
  <c r="E376" i="2"/>
  <c r="F376" i="2" s="1"/>
  <c r="S376" i="2" s="1"/>
  <c r="E232" i="2"/>
  <c r="F232" i="2" s="1"/>
  <c r="S232" i="2" s="1"/>
  <c r="E228" i="2"/>
  <c r="F228" i="2" s="1"/>
  <c r="S228" i="2" s="1"/>
  <c r="E233" i="2"/>
  <c r="F233" i="2" s="1"/>
  <c r="S233" i="2" s="1"/>
  <c r="E223" i="2"/>
  <c r="F223" i="2" s="1"/>
  <c r="S223" i="2" s="1"/>
  <c r="K37" i="7"/>
  <c r="M37" i="7" s="1"/>
  <c r="E225" i="2"/>
  <c r="F225" i="2" s="1"/>
  <c r="S225" i="2" s="1"/>
  <c r="E230" i="2"/>
  <c r="F230" i="2" s="1"/>
  <c r="S230" i="2" s="1"/>
  <c r="E229" i="2"/>
  <c r="F229" i="2" s="1"/>
  <c r="S229" i="2" s="1"/>
  <c r="E393" i="2"/>
  <c r="F393" i="2" s="1"/>
  <c r="S393" i="2" s="1"/>
  <c r="E222" i="2"/>
  <c r="F222" i="2" s="1"/>
  <c r="S222" i="2" s="1"/>
  <c r="E403" i="2"/>
  <c r="F403" i="2" s="1"/>
  <c r="S403" i="2" s="1"/>
  <c r="E221" i="2"/>
  <c r="F221" i="2" s="1"/>
  <c r="S221" i="2" s="1"/>
  <c r="E226" i="2"/>
  <c r="F226" i="2" s="1"/>
  <c r="S226" i="2" s="1"/>
  <c r="E309" i="2"/>
  <c r="F309" i="2" s="1"/>
  <c r="S309" i="2" s="1"/>
  <c r="E78" i="2"/>
  <c r="F78" i="2" s="1"/>
  <c r="S78" i="2" s="1"/>
  <c r="E260" i="2"/>
  <c r="F260" i="2" s="1"/>
  <c r="S260" i="2" s="1"/>
  <c r="E357" i="2"/>
  <c r="F357" i="2" s="1"/>
  <c r="S357" i="2" s="1"/>
  <c r="E395" i="2"/>
  <c r="F395" i="2" s="1"/>
  <c r="S395" i="2" s="1"/>
  <c r="E255" i="2"/>
  <c r="F255" i="2" s="1"/>
  <c r="S255" i="2" s="1"/>
  <c r="E263" i="2"/>
  <c r="F263" i="2" s="1"/>
  <c r="S263" i="2" s="1"/>
  <c r="E283" i="2"/>
  <c r="F283" i="2" s="1"/>
  <c r="S283" i="2" s="1"/>
  <c r="E311" i="2"/>
  <c r="F311" i="2" s="1"/>
  <c r="S311" i="2" s="1"/>
  <c r="E401" i="2"/>
  <c r="F401" i="2" s="1"/>
  <c r="S401" i="2" s="1"/>
  <c r="E352" i="2"/>
  <c r="F352" i="2" s="1"/>
  <c r="S352" i="2" s="1"/>
  <c r="E358" i="2"/>
  <c r="F358" i="2" s="1"/>
  <c r="S358" i="2" s="1"/>
  <c r="E180" i="2"/>
  <c r="F180" i="2" s="1"/>
  <c r="S180" i="2" s="1"/>
  <c r="E262" i="2"/>
  <c r="F262" i="2" s="1"/>
  <c r="S262" i="2" s="1"/>
  <c r="E372" i="2"/>
  <c r="F372" i="2" s="1"/>
  <c r="S372" i="2" s="1"/>
  <c r="E382" i="2"/>
  <c r="F382" i="2" s="1"/>
  <c r="S382" i="2" s="1"/>
  <c r="E409" i="2"/>
  <c r="F409" i="2" s="1"/>
  <c r="S409" i="2" s="1"/>
  <c r="E143" i="2"/>
  <c r="F143" i="2" s="1"/>
  <c r="S143" i="2" s="1"/>
  <c r="E202" i="2"/>
  <c r="F202" i="2" s="1"/>
  <c r="S202" i="2" s="1"/>
  <c r="E220" i="2"/>
  <c r="F220" i="2" s="1"/>
  <c r="S220" i="2" s="1"/>
  <c r="E224" i="2"/>
  <c r="F224" i="2" s="1"/>
  <c r="S224" i="2" s="1"/>
  <c r="E231" i="2"/>
  <c r="F231" i="2" s="1"/>
  <c r="S231" i="2" s="1"/>
  <c r="E251" i="2"/>
  <c r="F251" i="2" s="1"/>
  <c r="S251" i="2" s="1"/>
  <c r="E280" i="2"/>
  <c r="F280" i="2" s="1"/>
  <c r="S280" i="2" s="1"/>
  <c r="E313" i="2"/>
  <c r="F313" i="2" s="1"/>
  <c r="S313" i="2" s="1"/>
  <c r="E326" i="2"/>
  <c r="F326" i="2" s="1"/>
  <c r="S326" i="2" s="1"/>
  <c r="E411" i="2"/>
  <c r="F411" i="2" s="1"/>
  <c r="S411" i="2" s="1"/>
  <c r="E418" i="2"/>
  <c r="F418" i="2" s="1"/>
  <c r="S418" i="2" s="1"/>
  <c r="E197" i="2"/>
  <c r="F197" i="2" s="1"/>
  <c r="S197" i="2" s="1"/>
  <c r="E334" i="2"/>
  <c r="F334" i="2" s="1"/>
  <c r="S334" i="2" s="1"/>
  <c r="E420" i="2"/>
  <c r="F420" i="2" s="1"/>
  <c r="S420" i="2" s="1"/>
  <c r="E136" i="2"/>
  <c r="F136" i="2" s="1"/>
  <c r="S136" i="2" s="1"/>
  <c r="E199" i="2"/>
  <c r="F199" i="2" s="1"/>
  <c r="S199" i="2" s="1"/>
  <c r="E213" i="2"/>
  <c r="F213" i="2" s="1"/>
  <c r="S213" i="2" s="1"/>
  <c r="E269" i="2"/>
  <c r="F269" i="2" s="1"/>
  <c r="S269" i="2" s="1"/>
  <c r="E330" i="2"/>
  <c r="F330" i="2" s="1"/>
  <c r="S330" i="2" s="1"/>
  <c r="E354" i="2"/>
  <c r="F354" i="2" s="1"/>
  <c r="S354" i="2" s="1"/>
  <c r="E361" i="2"/>
  <c r="F361" i="2" s="1"/>
  <c r="S361" i="2" s="1"/>
  <c r="E365" i="2"/>
  <c r="F365" i="2" s="1"/>
  <c r="S365" i="2" s="1"/>
  <c r="E369" i="2"/>
  <c r="F369" i="2" s="1"/>
  <c r="S369" i="2" s="1"/>
  <c r="E379" i="2"/>
  <c r="F379" i="2" s="1"/>
  <c r="S379" i="2" s="1"/>
  <c r="E386" i="2"/>
  <c r="F386" i="2" s="1"/>
  <c r="S386" i="2" s="1"/>
  <c r="E390" i="2"/>
  <c r="F390" i="2" s="1"/>
  <c r="S390" i="2" s="1"/>
  <c r="E398" i="2"/>
  <c r="F398" i="2" s="1"/>
  <c r="S398" i="2" s="1"/>
  <c r="E406" i="2"/>
  <c r="F406" i="2" s="1"/>
  <c r="S406" i="2" s="1"/>
  <c r="E415" i="2"/>
  <c r="F415" i="2" s="1"/>
  <c r="S415" i="2" s="1"/>
  <c r="E71" i="2"/>
  <c r="F71" i="2" s="1"/>
  <c r="S71" i="2" s="1"/>
  <c r="E135" i="2"/>
  <c r="F135" i="2" s="1"/>
  <c r="S135" i="2" s="1"/>
  <c r="E219" i="2"/>
  <c r="F219" i="2" s="1"/>
  <c r="S219" i="2" s="1"/>
  <c r="E243" i="2"/>
  <c r="F243" i="2" s="1"/>
  <c r="S243" i="2" s="1"/>
  <c r="E253" i="2"/>
  <c r="F253" i="2" s="1"/>
  <c r="S253" i="2" s="1"/>
  <c r="E268" i="2"/>
  <c r="F268" i="2" s="1"/>
  <c r="S268" i="2" s="1"/>
  <c r="E348" i="2"/>
  <c r="F348" i="2" s="1"/>
  <c r="S348" i="2" s="1"/>
  <c r="E364" i="2"/>
  <c r="F364" i="2" s="1"/>
  <c r="S364" i="2" s="1"/>
  <c r="E368" i="2"/>
  <c r="F368" i="2" s="1"/>
  <c r="S368" i="2" s="1"/>
  <c r="E375" i="2"/>
  <c r="F375" i="2" s="1"/>
  <c r="S375" i="2" s="1"/>
  <c r="E378" i="2"/>
  <c r="F378" i="2" s="1"/>
  <c r="S378" i="2" s="1"/>
  <c r="E385" i="2"/>
  <c r="F385" i="2" s="1"/>
  <c r="S385" i="2" s="1"/>
  <c r="E389" i="2"/>
  <c r="F389" i="2" s="1"/>
  <c r="S389" i="2" s="1"/>
  <c r="E392" i="2"/>
  <c r="F392" i="2" s="1"/>
  <c r="S392" i="2" s="1"/>
  <c r="E400" i="2"/>
  <c r="F400" i="2" s="1"/>
  <c r="S400" i="2" s="1"/>
  <c r="E408" i="2"/>
  <c r="F408" i="2" s="1"/>
  <c r="S408" i="2" s="1"/>
  <c r="E417" i="2"/>
  <c r="F417" i="2" s="1"/>
  <c r="S417" i="2" s="1"/>
  <c r="E209" i="2"/>
  <c r="F209" i="2" s="1"/>
  <c r="S209" i="2" s="1"/>
  <c r="E247" i="2"/>
  <c r="F247" i="2" s="1"/>
  <c r="S247" i="2" s="1"/>
  <c r="E360" i="2"/>
  <c r="F360" i="2" s="1"/>
  <c r="S360" i="2" s="1"/>
  <c r="E371" i="2"/>
  <c r="F371" i="2" s="1"/>
  <c r="S371" i="2" s="1"/>
  <c r="E381" i="2"/>
  <c r="F381" i="2" s="1"/>
  <c r="S381" i="2" s="1"/>
  <c r="E397" i="2"/>
  <c r="F397" i="2" s="1"/>
  <c r="S397" i="2" s="1"/>
  <c r="E405" i="2"/>
  <c r="F405" i="2" s="1"/>
  <c r="S405" i="2" s="1"/>
  <c r="E413" i="2"/>
  <c r="F413" i="2" s="1"/>
  <c r="S413" i="2" s="1"/>
  <c r="E414" i="2"/>
  <c r="F414" i="2" s="1"/>
  <c r="S414" i="2" s="1"/>
  <c r="E422" i="2"/>
  <c r="F422" i="2" s="1"/>
  <c r="S422" i="2" s="1"/>
  <c r="E271" i="2"/>
  <c r="F271" i="2" s="1"/>
  <c r="S271" i="2" s="1"/>
  <c r="E285" i="2"/>
  <c r="F285" i="2" s="1"/>
  <c r="S285" i="2" s="1"/>
  <c r="E356" i="2"/>
  <c r="F356" i="2" s="1"/>
  <c r="S356" i="2" s="1"/>
  <c r="E363" i="2"/>
  <c r="F363" i="2" s="1"/>
  <c r="S363" i="2" s="1"/>
  <c r="E367" i="2"/>
  <c r="F367" i="2" s="1"/>
  <c r="S367" i="2" s="1"/>
  <c r="E374" i="2"/>
  <c r="F374" i="2" s="1"/>
  <c r="S374" i="2" s="1"/>
  <c r="E377" i="2"/>
  <c r="F377" i="2" s="1"/>
  <c r="S377" i="2" s="1"/>
  <c r="E384" i="2"/>
  <c r="F384" i="2" s="1"/>
  <c r="S384" i="2" s="1"/>
  <c r="E388" i="2"/>
  <c r="F388" i="2" s="1"/>
  <c r="S388" i="2" s="1"/>
  <c r="E394" i="2"/>
  <c r="F394" i="2" s="1"/>
  <c r="S394" i="2" s="1"/>
  <c r="E402" i="2"/>
  <c r="F402" i="2" s="1"/>
  <c r="S402" i="2" s="1"/>
  <c r="E410" i="2"/>
  <c r="F410" i="2" s="1"/>
  <c r="S410" i="2" s="1"/>
  <c r="E419" i="2"/>
  <c r="F419" i="2" s="1"/>
  <c r="S419" i="2" s="1"/>
  <c r="E272" i="2"/>
  <c r="F272" i="2" s="1"/>
  <c r="S272" i="2" s="1"/>
  <c r="E70" i="2"/>
  <c r="F70" i="2" s="1"/>
  <c r="S70" i="2" s="1"/>
  <c r="E130" i="2"/>
  <c r="F130" i="2" s="1"/>
  <c r="S130" i="2" s="1"/>
  <c r="E211" i="2"/>
  <c r="F211" i="2" s="1"/>
  <c r="S211" i="2" s="1"/>
  <c r="E242" i="2"/>
  <c r="F242" i="2" s="1"/>
  <c r="S242" i="2" s="1"/>
  <c r="E359" i="2"/>
  <c r="F359" i="2" s="1"/>
  <c r="S359" i="2" s="1"/>
  <c r="E391" i="2"/>
  <c r="F391" i="2" s="1"/>
  <c r="S391" i="2" s="1"/>
  <c r="E399" i="2"/>
  <c r="F399" i="2" s="1"/>
  <c r="S399" i="2" s="1"/>
  <c r="E407" i="2"/>
  <c r="F407" i="2" s="1"/>
  <c r="S407" i="2" s="1"/>
  <c r="E416" i="2"/>
  <c r="F416" i="2" s="1"/>
  <c r="S416" i="2" s="1"/>
  <c r="E236" i="2"/>
  <c r="F236" i="2" s="1"/>
  <c r="S236" i="2" s="1"/>
  <c r="E270" i="2"/>
  <c r="F270" i="2" s="1"/>
  <c r="S270" i="2" s="1"/>
  <c r="E355" i="2"/>
  <c r="F355" i="2" s="1"/>
  <c r="S355" i="2" s="1"/>
  <c r="E362" i="2"/>
  <c r="F362" i="2" s="1"/>
  <c r="S362" i="2" s="1"/>
  <c r="E370" i="2"/>
  <c r="F370" i="2" s="1"/>
  <c r="S370" i="2" s="1"/>
  <c r="E380" i="2"/>
  <c r="F380" i="2" s="1"/>
  <c r="S380" i="2" s="1"/>
  <c r="E383" i="2"/>
  <c r="F383" i="2" s="1"/>
  <c r="S383" i="2" s="1"/>
  <c r="E404" i="2"/>
  <c r="F404" i="2" s="1"/>
  <c r="S404" i="2" s="1"/>
  <c r="G2" i="1"/>
  <c r="K50" i="7"/>
  <c r="M50" i="7" s="1"/>
  <c r="M49" i="7"/>
  <c r="K32" i="7"/>
  <c r="M32" i="7" s="1"/>
  <c r="K27" i="7"/>
  <c r="M27" i="7" s="1"/>
  <c r="G25" i="1"/>
  <c r="G28" i="1"/>
  <c r="K63" i="7"/>
  <c r="M63" i="7" s="1"/>
  <c r="G27" i="1"/>
  <c r="G30" i="1"/>
  <c r="G29" i="1"/>
  <c r="G26" i="1"/>
  <c r="E102" i="2"/>
  <c r="F102" i="2" s="1"/>
  <c r="S102" i="2" s="1"/>
  <c r="E154" i="2"/>
  <c r="F154" i="2" s="1"/>
  <c r="S154" i="2" s="1"/>
  <c r="E156" i="2"/>
  <c r="F156" i="2" s="1"/>
  <c r="S156" i="2" s="1"/>
  <c r="E158" i="2"/>
  <c r="F158" i="2" s="1"/>
  <c r="S158" i="2" s="1"/>
  <c r="E160" i="2"/>
  <c r="F160" i="2" s="1"/>
  <c r="S160" i="2" s="1"/>
  <c r="E162" i="2"/>
  <c r="F162" i="2" s="1"/>
  <c r="S162" i="2" s="1"/>
  <c r="E164" i="2"/>
  <c r="F164" i="2" s="1"/>
  <c r="S164" i="2" s="1"/>
  <c r="E166" i="2"/>
  <c r="F166" i="2" s="1"/>
  <c r="S166" i="2" s="1"/>
  <c r="E350" i="2"/>
  <c r="F350" i="2" s="1"/>
  <c r="S350" i="2" s="1"/>
  <c r="E151" i="2"/>
  <c r="F151" i="2" s="1"/>
  <c r="S151" i="2" s="1"/>
  <c r="E178" i="2"/>
  <c r="F178" i="2" s="1"/>
  <c r="S178" i="2" s="1"/>
  <c r="E214" i="2"/>
  <c r="F214" i="2" s="1"/>
  <c r="S214" i="2" s="1"/>
  <c r="E346" i="2"/>
  <c r="F346" i="2" s="1"/>
  <c r="S346" i="2" s="1"/>
  <c r="E140" i="2"/>
  <c r="F140" i="2" s="1"/>
  <c r="S140" i="2" s="1"/>
  <c r="E176" i="2"/>
  <c r="F176" i="2" s="1"/>
  <c r="S176" i="2" s="1"/>
  <c r="E212" i="2"/>
  <c r="F212" i="2" s="1"/>
  <c r="S212" i="2" s="1"/>
  <c r="E344" i="2"/>
  <c r="F344" i="2" s="1"/>
  <c r="S344" i="2" s="1"/>
  <c r="E114" i="2"/>
  <c r="F114" i="2" s="1"/>
  <c r="S114" i="2" s="1"/>
  <c r="E155" i="2"/>
  <c r="F155" i="2" s="1"/>
  <c r="S155" i="2" s="1"/>
  <c r="E157" i="2"/>
  <c r="F157" i="2" s="1"/>
  <c r="S157" i="2" s="1"/>
  <c r="E159" i="2"/>
  <c r="F159" i="2" s="1"/>
  <c r="S159" i="2" s="1"/>
  <c r="E161" i="2"/>
  <c r="F161" i="2" s="1"/>
  <c r="S161" i="2" s="1"/>
  <c r="E163" i="2"/>
  <c r="F163" i="2" s="1"/>
  <c r="S163" i="2" s="1"/>
  <c r="E165" i="2"/>
  <c r="F165" i="2" s="1"/>
  <c r="S165" i="2" s="1"/>
  <c r="E218" i="2"/>
  <c r="F218" i="2" s="1"/>
  <c r="S218" i="2" s="1"/>
  <c r="E259" i="2"/>
  <c r="F259" i="2" s="1"/>
  <c r="S259" i="2" s="1"/>
  <c r="E338" i="2"/>
  <c r="F338" i="2" s="1"/>
  <c r="S338" i="2" s="1"/>
  <c r="E342" i="2"/>
  <c r="F342" i="2" s="1"/>
  <c r="S342" i="2" s="1"/>
  <c r="E118" i="2"/>
  <c r="F118" i="2" s="1"/>
  <c r="S118" i="2" s="1"/>
  <c r="E237" i="2"/>
  <c r="F237" i="2" s="1"/>
  <c r="S237" i="2" s="1"/>
  <c r="E308" i="2"/>
  <c r="F308" i="2" s="1"/>
  <c r="S308" i="2" s="1"/>
  <c r="E310" i="2"/>
  <c r="F310" i="2" s="1"/>
  <c r="S310" i="2" s="1"/>
  <c r="E312" i="2"/>
  <c r="F312" i="2" s="1"/>
  <c r="S312" i="2" s="1"/>
  <c r="E323" i="2"/>
  <c r="F323" i="2" s="1"/>
  <c r="S323" i="2" s="1"/>
  <c r="E122" i="2"/>
  <c r="F122" i="2" s="1"/>
  <c r="S122" i="2" s="1"/>
  <c r="E241" i="2"/>
  <c r="F241" i="2" s="1"/>
  <c r="S241" i="2" s="1"/>
  <c r="E249" i="2"/>
  <c r="F249" i="2" s="1"/>
  <c r="S249" i="2" s="1"/>
  <c r="E250" i="2"/>
  <c r="F250" i="2" s="1"/>
  <c r="S250" i="2" s="1"/>
  <c r="E257" i="2"/>
  <c r="F257" i="2" s="1"/>
  <c r="S257" i="2" s="1"/>
  <c r="E281" i="2"/>
  <c r="F281" i="2" s="1"/>
  <c r="S281" i="2" s="1"/>
  <c r="E284" i="2"/>
  <c r="F284" i="2" s="1"/>
  <c r="S284" i="2" s="1"/>
  <c r="E291" i="2"/>
  <c r="F291" i="2" s="1"/>
  <c r="S291" i="2" s="1"/>
  <c r="E340" i="2"/>
  <c r="F340" i="2" s="1"/>
  <c r="S340" i="2" s="1"/>
  <c r="L50" i="7"/>
  <c r="G23" i="1"/>
  <c r="K42" i="7"/>
  <c r="M42" i="7" s="1"/>
  <c r="G24" i="1"/>
  <c r="F63" i="7"/>
  <c r="N63" i="7" s="1"/>
  <c r="L27" i="7"/>
  <c r="L49" i="7"/>
  <c r="L63" i="7"/>
  <c r="M61" i="7"/>
  <c r="E341" i="2"/>
  <c r="F341" i="2" s="1"/>
  <c r="S341" i="2" s="1"/>
  <c r="E343" i="2"/>
  <c r="F343" i="2" s="1"/>
  <c r="S343" i="2" s="1"/>
  <c r="E345" i="2"/>
  <c r="F345" i="2" s="1"/>
  <c r="S345" i="2" s="1"/>
  <c r="E347" i="2"/>
  <c r="F347" i="2" s="1"/>
  <c r="S347" i="2" s="1"/>
  <c r="E349" i="2"/>
  <c r="F349" i="2" s="1"/>
  <c r="S349" i="2" s="1"/>
  <c r="E351" i="2"/>
  <c r="F351" i="2" s="1"/>
  <c r="S351" i="2" s="1"/>
  <c r="E117" i="2"/>
  <c r="F117" i="2" s="1"/>
  <c r="S117" i="2" s="1"/>
  <c r="E125" i="2"/>
  <c r="F125" i="2" s="1"/>
  <c r="S125" i="2" s="1"/>
  <c r="E300" i="2"/>
  <c r="F300" i="2" s="1"/>
  <c r="S300" i="2" s="1"/>
  <c r="E302" i="2"/>
  <c r="F302" i="2" s="1"/>
  <c r="S302" i="2" s="1"/>
  <c r="E304" i="2"/>
  <c r="F304" i="2" s="1"/>
  <c r="S304" i="2" s="1"/>
  <c r="E329" i="2"/>
  <c r="F329" i="2" s="1"/>
  <c r="S329" i="2" s="1"/>
  <c r="E337" i="2"/>
  <c r="F337" i="2" s="1"/>
  <c r="S337" i="2" s="1"/>
  <c r="E112" i="2"/>
  <c r="F112" i="2" s="1"/>
  <c r="S112" i="2" s="1"/>
  <c r="E120" i="2"/>
  <c r="F120" i="2" s="1"/>
  <c r="S120" i="2" s="1"/>
  <c r="E168" i="2"/>
  <c r="F168" i="2" s="1"/>
  <c r="S168" i="2" s="1"/>
  <c r="E170" i="2"/>
  <c r="F170" i="2" s="1"/>
  <c r="S170" i="2" s="1"/>
  <c r="E172" i="2"/>
  <c r="F172" i="2" s="1"/>
  <c r="S172" i="2" s="1"/>
  <c r="E174" i="2"/>
  <c r="F174" i="2" s="1"/>
  <c r="S174" i="2" s="1"/>
  <c r="E239" i="2"/>
  <c r="F239" i="2" s="1"/>
  <c r="S239" i="2" s="1"/>
  <c r="E245" i="2"/>
  <c r="F245" i="2" s="1"/>
  <c r="S245" i="2" s="1"/>
  <c r="E266" i="2"/>
  <c r="F266" i="2" s="1"/>
  <c r="S266" i="2" s="1"/>
  <c r="E294" i="2"/>
  <c r="F294" i="2" s="1"/>
  <c r="S294" i="2" s="1"/>
  <c r="E296" i="2"/>
  <c r="F296" i="2" s="1"/>
  <c r="S296" i="2" s="1"/>
  <c r="E298" i="2"/>
  <c r="F298" i="2" s="1"/>
  <c r="S298" i="2" s="1"/>
  <c r="E306" i="2"/>
  <c r="F306" i="2" s="1"/>
  <c r="S306" i="2" s="1"/>
  <c r="E324" i="2"/>
  <c r="F324" i="2" s="1"/>
  <c r="S324" i="2" s="1"/>
  <c r="E332" i="2"/>
  <c r="F332" i="2" s="1"/>
  <c r="S332" i="2" s="1"/>
  <c r="E109" i="2"/>
  <c r="F109" i="2" s="1"/>
  <c r="S109" i="2" s="1"/>
  <c r="E9" i="2"/>
  <c r="F9" i="2" s="1"/>
  <c r="S9" i="2" s="1"/>
  <c r="E115" i="2"/>
  <c r="F115" i="2" s="1"/>
  <c r="S115" i="2" s="1"/>
  <c r="E123" i="2"/>
  <c r="F123" i="2" s="1"/>
  <c r="S123" i="2" s="1"/>
  <c r="E147" i="2"/>
  <c r="F147" i="2" s="1"/>
  <c r="S147" i="2" s="1"/>
  <c r="E183" i="2"/>
  <c r="F183" i="2" s="1"/>
  <c r="S183" i="2" s="1"/>
  <c r="E185" i="2"/>
  <c r="F185" i="2" s="1"/>
  <c r="S185" i="2" s="1"/>
  <c r="E187" i="2"/>
  <c r="F187" i="2" s="1"/>
  <c r="S187" i="2" s="1"/>
  <c r="E189" i="2"/>
  <c r="F189" i="2" s="1"/>
  <c r="S189" i="2" s="1"/>
  <c r="E191" i="2"/>
  <c r="F191" i="2" s="1"/>
  <c r="S191" i="2" s="1"/>
  <c r="E193" i="2"/>
  <c r="F193" i="2" s="1"/>
  <c r="S193" i="2" s="1"/>
  <c r="E195" i="2"/>
  <c r="F195" i="2" s="1"/>
  <c r="S195" i="2" s="1"/>
  <c r="E200" i="2"/>
  <c r="F200" i="2" s="1"/>
  <c r="S200" i="2" s="1"/>
  <c r="E205" i="2"/>
  <c r="F205" i="2" s="1"/>
  <c r="S205" i="2" s="1"/>
  <c r="E207" i="2"/>
  <c r="F207" i="2" s="1"/>
  <c r="S207" i="2" s="1"/>
  <c r="E216" i="2"/>
  <c r="F216" i="2" s="1"/>
  <c r="S216" i="2" s="1"/>
  <c r="E234" i="2"/>
  <c r="F234" i="2" s="1"/>
  <c r="S234" i="2" s="1"/>
  <c r="E248" i="2"/>
  <c r="F248" i="2" s="1"/>
  <c r="S248" i="2" s="1"/>
  <c r="E252" i="2"/>
  <c r="F252" i="2" s="1"/>
  <c r="S252" i="2" s="1"/>
  <c r="E254" i="2"/>
  <c r="F254" i="2" s="1"/>
  <c r="S254" i="2" s="1"/>
  <c r="E256" i="2"/>
  <c r="F256" i="2" s="1"/>
  <c r="S256" i="2" s="1"/>
  <c r="E258" i="2"/>
  <c r="F258" i="2" s="1"/>
  <c r="S258" i="2" s="1"/>
  <c r="E264" i="2"/>
  <c r="F264" i="2" s="1"/>
  <c r="S264" i="2" s="1"/>
  <c r="E273" i="2"/>
  <c r="F273" i="2" s="1"/>
  <c r="S273" i="2" s="1"/>
  <c r="E275" i="2"/>
  <c r="F275" i="2" s="1"/>
  <c r="S275" i="2" s="1"/>
  <c r="E277" i="2"/>
  <c r="F277" i="2" s="1"/>
  <c r="S277" i="2" s="1"/>
  <c r="E278" i="2"/>
  <c r="F278" i="2" s="1"/>
  <c r="S278" i="2" s="1"/>
  <c r="E286" i="2"/>
  <c r="F286" i="2" s="1"/>
  <c r="S286" i="2" s="1"/>
  <c r="E289" i="2"/>
  <c r="F289" i="2" s="1"/>
  <c r="S289" i="2" s="1"/>
  <c r="E315" i="2"/>
  <c r="F315" i="2" s="1"/>
  <c r="S315" i="2" s="1"/>
  <c r="E317" i="2"/>
  <c r="F317" i="2" s="1"/>
  <c r="S317" i="2" s="1"/>
  <c r="E319" i="2"/>
  <c r="F319" i="2" s="1"/>
  <c r="S319" i="2" s="1"/>
  <c r="E321" i="2"/>
  <c r="F321" i="2" s="1"/>
  <c r="S321" i="2" s="1"/>
  <c r="E327" i="2"/>
  <c r="F327" i="2" s="1"/>
  <c r="S327" i="2" s="1"/>
  <c r="E335" i="2"/>
  <c r="F335" i="2" s="1"/>
  <c r="S335" i="2" s="1"/>
  <c r="E101" i="2"/>
  <c r="F101" i="2" s="1"/>
  <c r="S101" i="2" s="1"/>
  <c r="E113" i="2"/>
  <c r="F113" i="2" s="1"/>
  <c r="S113" i="2" s="1"/>
  <c r="E121" i="2"/>
  <c r="F121" i="2" s="1"/>
  <c r="S121" i="2" s="1"/>
  <c r="E177" i="2"/>
  <c r="F177" i="2" s="1"/>
  <c r="S177" i="2" s="1"/>
  <c r="E179" i="2"/>
  <c r="F179" i="2" s="1"/>
  <c r="S179" i="2" s="1"/>
  <c r="E181" i="2"/>
  <c r="F181" i="2" s="1"/>
  <c r="S181" i="2" s="1"/>
  <c r="E198" i="2"/>
  <c r="F198" i="2" s="1"/>
  <c r="S198" i="2" s="1"/>
  <c r="E240" i="2"/>
  <c r="F240" i="2" s="1"/>
  <c r="S240" i="2" s="1"/>
  <c r="E246" i="2"/>
  <c r="F246" i="2" s="1"/>
  <c r="S246" i="2" s="1"/>
  <c r="E267" i="2"/>
  <c r="F267" i="2" s="1"/>
  <c r="S267" i="2" s="1"/>
  <c r="E299" i="2"/>
  <c r="F299" i="2" s="1"/>
  <c r="S299" i="2" s="1"/>
  <c r="E301" i="2"/>
  <c r="F301" i="2" s="1"/>
  <c r="S301" i="2" s="1"/>
  <c r="E303" i="2"/>
  <c r="F303" i="2" s="1"/>
  <c r="S303" i="2" s="1"/>
  <c r="E325" i="2"/>
  <c r="F325" i="2" s="1"/>
  <c r="S325" i="2" s="1"/>
  <c r="E333" i="2"/>
  <c r="F333" i="2" s="1"/>
  <c r="S333" i="2" s="1"/>
  <c r="E94" i="2"/>
  <c r="F94" i="2" s="1"/>
  <c r="S94" i="2" s="1"/>
  <c r="E116" i="2"/>
  <c r="F116" i="2" s="1"/>
  <c r="S116" i="2" s="1"/>
  <c r="E124" i="2"/>
  <c r="F124" i="2" s="1"/>
  <c r="S124" i="2" s="1"/>
  <c r="E169" i="2"/>
  <c r="F169" i="2" s="1"/>
  <c r="S169" i="2" s="1"/>
  <c r="E171" i="2"/>
  <c r="F171" i="2" s="1"/>
  <c r="S171" i="2" s="1"/>
  <c r="E173" i="2"/>
  <c r="F173" i="2" s="1"/>
  <c r="S173" i="2" s="1"/>
  <c r="E201" i="2"/>
  <c r="F201" i="2" s="1"/>
  <c r="S201" i="2" s="1"/>
  <c r="E203" i="2"/>
  <c r="F203" i="2" s="1"/>
  <c r="S203" i="2" s="1"/>
  <c r="E210" i="2"/>
  <c r="F210" i="2" s="1"/>
  <c r="S210" i="2" s="1"/>
  <c r="E217" i="2"/>
  <c r="F217" i="2" s="1"/>
  <c r="S217" i="2" s="1"/>
  <c r="E235" i="2"/>
  <c r="F235" i="2" s="1"/>
  <c r="S235" i="2" s="1"/>
  <c r="E265" i="2"/>
  <c r="F265" i="2" s="1"/>
  <c r="S265" i="2" s="1"/>
  <c r="E274" i="2"/>
  <c r="F274" i="2" s="1"/>
  <c r="S274" i="2" s="1"/>
  <c r="E279" i="2"/>
  <c r="F279" i="2" s="1"/>
  <c r="S279" i="2" s="1"/>
  <c r="E287" i="2"/>
  <c r="F287" i="2" s="1"/>
  <c r="S287" i="2" s="1"/>
  <c r="E293" i="2"/>
  <c r="F293" i="2" s="1"/>
  <c r="S293" i="2" s="1"/>
  <c r="E295" i="2"/>
  <c r="F295" i="2" s="1"/>
  <c r="S295" i="2" s="1"/>
  <c r="E297" i="2"/>
  <c r="F297" i="2" s="1"/>
  <c r="S297" i="2" s="1"/>
  <c r="E305" i="2"/>
  <c r="F305" i="2" s="1"/>
  <c r="S305" i="2" s="1"/>
  <c r="E307" i="2"/>
  <c r="F307" i="2" s="1"/>
  <c r="S307" i="2" s="1"/>
  <c r="E322" i="2"/>
  <c r="F322" i="2" s="1"/>
  <c r="S322" i="2" s="1"/>
  <c r="E328" i="2"/>
  <c r="F328" i="2" s="1"/>
  <c r="S328" i="2" s="1"/>
  <c r="E336" i="2"/>
  <c r="F336" i="2" s="1"/>
  <c r="S336" i="2" s="1"/>
  <c r="E93" i="2"/>
  <c r="F93" i="2" s="1"/>
  <c r="S93" i="2" s="1"/>
  <c r="E182" i="2"/>
  <c r="F182" i="2" s="1"/>
  <c r="S182" i="2" s="1"/>
  <c r="E184" i="2"/>
  <c r="F184" i="2" s="1"/>
  <c r="S184" i="2" s="1"/>
  <c r="E186" i="2"/>
  <c r="F186" i="2" s="1"/>
  <c r="S186" i="2" s="1"/>
  <c r="E188" i="2"/>
  <c r="F188" i="2" s="1"/>
  <c r="S188" i="2" s="1"/>
  <c r="E190" i="2"/>
  <c r="F190" i="2" s="1"/>
  <c r="S190" i="2" s="1"/>
  <c r="E192" i="2"/>
  <c r="F192" i="2" s="1"/>
  <c r="S192" i="2" s="1"/>
  <c r="E194" i="2"/>
  <c r="F194" i="2" s="1"/>
  <c r="S194" i="2" s="1"/>
  <c r="E204" i="2"/>
  <c r="F204" i="2" s="1"/>
  <c r="S204" i="2" s="1"/>
  <c r="E206" i="2"/>
  <c r="F206" i="2" s="1"/>
  <c r="S206" i="2" s="1"/>
  <c r="E208" i="2"/>
  <c r="F208" i="2" s="1"/>
  <c r="S208" i="2" s="1"/>
  <c r="E238" i="2"/>
  <c r="F238" i="2" s="1"/>
  <c r="S238" i="2" s="1"/>
  <c r="E282" i="2"/>
  <c r="F282" i="2" s="1"/>
  <c r="S282" i="2" s="1"/>
  <c r="E314" i="2"/>
  <c r="F314" i="2" s="1"/>
  <c r="S314" i="2" s="1"/>
  <c r="E316" i="2"/>
  <c r="F316" i="2" s="1"/>
  <c r="S316" i="2" s="1"/>
  <c r="E318" i="2"/>
  <c r="F318" i="2" s="1"/>
  <c r="S318" i="2" s="1"/>
  <c r="E331" i="2"/>
  <c r="F331" i="2" s="1"/>
  <c r="S331" i="2" s="1"/>
  <c r="L61" i="7"/>
  <c r="M48" i="7"/>
  <c r="G22" i="1"/>
  <c r="L48" i="7"/>
  <c r="L42" i="7"/>
  <c r="G21" i="1"/>
  <c r="M62" i="7"/>
  <c r="M51" i="7"/>
  <c r="L62" i="7"/>
  <c r="L51" i="7"/>
  <c r="K58" i="7"/>
  <c r="M58" i="7" s="1"/>
  <c r="G20" i="1"/>
  <c r="K33" i="7"/>
  <c r="M33" i="7" s="1"/>
  <c r="L58" i="7"/>
  <c r="E288" i="2"/>
  <c r="F288" i="2" s="1"/>
  <c r="S288" i="2" s="1"/>
  <c r="K43" i="7"/>
  <c r="M43" i="7" s="1"/>
  <c r="G19" i="1"/>
  <c r="G18" i="1"/>
  <c r="K25" i="7"/>
  <c r="M25" i="7" s="1"/>
  <c r="G17" i="1"/>
  <c r="G16" i="1"/>
  <c r="L33" i="7"/>
  <c r="L25" i="7"/>
  <c r="K16" i="7"/>
  <c r="M16" i="7" s="1"/>
  <c r="L43" i="7"/>
  <c r="L16" i="7"/>
  <c r="L32" i="7"/>
  <c r="G15" i="1"/>
  <c r="G14" i="1"/>
  <c r="M60" i="7"/>
  <c r="L60" i="7"/>
  <c r="K45" i="7"/>
  <c r="M45" i="7" s="1"/>
  <c r="G13" i="1"/>
  <c r="L45" i="7"/>
  <c r="G12" i="1"/>
  <c r="L56" i="7"/>
  <c r="M56" i="7"/>
  <c r="G11" i="1"/>
  <c r="E142" i="2"/>
  <c r="F142" i="2" s="1"/>
  <c r="S142" i="2" s="1"/>
  <c r="E146" i="2"/>
  <c r="F146" i="2" s="1"/>
  <c r="S146" i="2" s="1"/>
  <c r="E150" i="2"/>
  <c r="F150" i="2" s="1"/>
  <c r="S150" i="2" s="1"/>
  <c r="E144" i="2"/>
  <c r="F144" i="2" s="1"/>
  <c r="S144" i="2" s="1"/>
  <c r="E148" i="2"/>
  <c r="F148" i="2" s="1"/>
  <c r="S148" i="2" s="1"/>
  <c r="E152" i="2"/>
  <c r="F152" i="2" s="1"/>
  <c r="S152" i="2" s="1"/>
  <c r="E141" i="2"/>
  <c r="F141" i="2" s="1"/>
  <c r="S141" i="2" s="1"/>
  <c r="E145" i="2"/>
  <c r="F145" i="2" s="1"/>
  <c r="S145" i="2" s="1"/>
  <c r="E149" i="2"/>
  <c r="F149" i="2" s="1"/>
  <c r="S149" i="2" s="1"/>
  <c r="K2" i="7"/>
  <c r="M2" i="7" s="1"/>
  <c r="G9" i="1"/>
  <c r="G10" i="1"/>
  <c r="E127" i="2"/>
  <c r="F127" i="2" s="1"/>
  <c r="S127" i="2" s="1"/>
  <c r="E133" i="2"/>
  <c r="F133" i="2" s="1"/>
  <c r="S133" i="2" s="1"/>
  <c r="E139" i="2"/>
  <c r="F139" i="2" s="1"/>
  <c r="S139" i="2" s="1"/>
  <c r="L2" i="7"/>
  <c r="M59" i="7"/>
  <c r="L59" i="7"/>
  <c r="E63" i="2"/>
  <c r="F63" i="2" s="1"/>
  <c r="S63" i="2" s="1"/>
  <c r="E62" i="2"/>
  <c r="F62" i="2" s="1"/>
  <c r="S62" i="2" s="1"/>
  <c r="E86" i="2"/>
  <c r="F86" i="2" s="1"/>
  <c r="S86" i="2" s="1"/>
  <c r="E55" i="2"/>
  <c r="F55" i="2" s="1"/>
  <c r="S55" i="2" s="1"/>
  <c r="E85" i="2"/>
  <c r="F85" i="2" s="1"/>
  <c r="S85" i="2" s="1"/>
  <c r="E54" i="2"/>
  <c r="F54" i="2" s="1"/>
  <c r="S54" i="2" s="1"/>
  <c r="E110" i="2"/>
  <c r="F110" i="2" s="1"/>
  <c r="S110" i="2" s="1"/>
  <c r="E79" i="2"/>
  <c r="F79" i="2" s="1"/>
  <c r="S79" i="2" s="1"/>
  <c r="E32" i="2"/>
  <c r="F32" i="2" s="1"/>
  <c r="S32" i="2" s="1"/>
  <c r="E24" i="2"/>
  <c r="F24" i="2" s="1"/>
  <c r="S24" i="2" s="1"/>
  <c r="E16" i="2"/>
  <c r="F16" i="2" s="1"/>
  <c r="S16" i="2" s="1"/>
  <c r="L22" i="7"/>
  <c r="G6" i="1"/>
  <c r="L54" i="7"/>
  <c r="G8" i="1"/>
  <c r="K11" i="7"/>
  <c r="M11" i="7" s="1"/>
  <c r="K7" i="7"/>
  <c r="M7" i="7" s="1"/>
  <c r="K10" i="7"/>
  <c r="M10" i="7" s="1"/>
  <c r="K21" i="7"/>
  <c r="M21" i="7" s="1"/>
  <c r="K9" i="7"/>
  <c r="M9" i="7" s="1"/>
  <c r="K57" i="7"/>
  <c r="M57" i="7" s="1"/>
  <c r="K36" i="7"/>
  <c r="M36" i="7" s="1"/>
  <c r="K19" i="7"/>
  <c r="M19" i="7" s="1"/>
  <c r="K12" i="7"/>
  <c r="M12" i="7" s="1"/>
  <c r="K18" i="7"/>
  <c r="M18" i="7" s="1"/>
  <c r="K47" i="7"/>
  <c r="M47" i="7" s="1"/>
  <c r="G7" i="1"/>
  <c r="K14" i="7"/>
  <c r="M14" i="7" s="1"/>
  <c r="K23" i="7"/>
  <c r="M23" i="7" s="1"/>
  <c r="K22" i="7"/>
  <c r="M22" i="7" s="1"/>
  <c r="K4" i="7"/>
  <c r="M4" i="7" s="1"/>
  <c r="K54" i="7"/>
  <c r="M54" i="7" s="1"/>
  <c r="K40" i="7"/>
  <c r="M40" i="7" s="1"/>
  <c r="K15" i="7"/>
  <c r="M15" i="7" s="1"/>
  <c r="K53" i="7"/>
  <c r="M53" i="7" s="1"/>
  <c r="K41" i="7"/>
  <c r="M41" i="7" s="1"/>
  <c r="K64" i="7"/>
  <c r="M64" i="7" s="1"/>
  <c r="G3" i="1"/>
  <c r="K29" i="7"/>
  <c r="M29" i="7" s="1"/>
  <c r="K13" i="7"/>
  <c r="M13" i="7" s="1"/>
  <c r="K55" i="7"/>
  <c r="M55" i="7" s="1"/>
  <c r="K28" i="7"/>
  <c r="M28" i="7" s="1"/>
  <c r="K17" i="7"/>
  <c r="M17" i="7" s="1"/>
  <c r="K52" i="7"/>
  <c r="M52" i="7" s="1"/>
  <c r="K26" i="7"/>
  <c r="M26" i="7" s="1"/>
  <c r="K20" i="7"/>
  <c r="M20" i="7" s="1"/>
  <c r="K24" i="7"/>
  <c r="M24" i="7" s="1"/>
  <c r="K3" i="7"/>
  <c r="M3" i="7" s="1"/>
  <c r="K35" i="7"/>
  <c r="M35" i="7" s="1"/>
  <c r="K5" i="7"/>
  <c r="M5" i="7" s="1"/>
  <c r="K39" i="7"/>
  <c r="M39" i="7" s="1"/>
  <c r="K46" i="7"/>
  <c r="M46" i="7" s="1"/>
  <c r="K6" i="7"/>
  <c r="M6" i="7" s="1"/>
  <c r="K8" i="7"/>
  <c r="M8" i="7" s="1"/>
  <c r="L14" i="7"/>
  <c r="L41" i="7"/>
  <c r="L46" i="7"/>
  <c r="L18" i="7"/>
  <c r="L11" i="7"/>
  <c r="L40" i="7"/>
  <c r="L15" i="7"/>
  <c r="L55" i="7"/>
  <c r="L3" i="7"/>
  <c r="L8" i="7"/>
  <c r="L24" i="7"/>
  <c r="L10" i="7"/>
  <c r="L9" i="7"/>
  <c r="L23" i="7"/>
  <c r="L35" i="7"/>
  <c r="L21" i="7"/>
  <c r="L17" i="7"/>
  <c r="L13" i="7"/>
  <c r="L4" i="7"/>
  <c r="L7" i="7"/>
  <c r="L52" i="7"/>
  <c r="L6" i="7"/>
  <c r="L5" i="7"/>
  <c r="L29" i="7"/>
  <c r="L64" i="7"/>
  <c r="L53" i="7"/>
  <c r="L57" i="7"/>
  <c r="L39" i="7"/>
  <c r="L36" i="7"/>
  <c r="L26" i="7"/>
  <c r="L12" i="7"/>
  <c r="L47" i="7"/>
  <c r="L20" i="7"/>
  <c r="L28" i="7"/>
  <c r="L19" i="7"/>
  <c r="G4" i="1"/>
  <c r="G5" i="1"/>
  <c r="E46" i="2"/>
  <c r="F46" i="2" s="1"/>
  <c r="S46" i="2" s="1"/>
  <c r="E38" i="2"/>
  <c r="F38" i="2" s="1"/>
  <c r="S38" i="2" s="1"/>
  <c r="E31" i="2"/>
  <c r="F31" i="2" s="1"/>
  <c r="S31" i="2" s="1"/>
  <c r="E23" i="2"/>
  <c r="F23" i="2" s="1"/>
  <c r="S23" i="2" s="1"/>
  <c r="E108" i="2"/>
  <c r="F108" i="2" s="1"/>
  <c r="S108" i="2" s="1"/>
  <c r="E100" i="2"/>
  <c r="F100" i="2" s="1"/>
  <c r="S100" i="2" s="1"/>
  <c r="E92" i="2"/>
  <c r="F92" i="2" s="1"/>
  <c r="S92" i="2" s="1"/>
  <c r="E84" i="2"/>
  <c r="F84" i="2" s="1"/>
  <c r="S84" i="2" s="1"/>
  <c r="E77" i="2"/>
  <c r="F77" i="2" s="1"/>
  <c r="S77" i="2" s="1"/>
  <c r="E69" i="2"/>
  <c r="F69" i="2" s="1"/>
  <c r="S69" i="2" s="1"/>
  <c r="E61" i="2"/>
  <c r="F61" i="2" s="1"/>
  <c r="S61" i="2" s="1"/>
  <c r="E53" i="2"/>
  <c r="F53" i="2" s="1"/>
  <c r="S53" i="2" s="1"/>
  <c r="E45" i="2"/>
  <c r="F45" i="2" s="1"/>
  <c r="S45" i="2" s="1"/>
  <c r="E30" i="2"/>
  <c r="F30" i="2" s="1"/>
  <c r="S30" i="2" s="1"/>
  <c r="E22" i="2"/>
  <c r="F22" i="2" s="1"/>
  <c r="S22" i="2" s="1"/>
  <c r="E107" i="2"/>
  <c r="F107" i="2" s="1"/>
  <c r="S107" i="2" s="1"/>
  <c r="E99" i="2"/>
  <c r="F99" i="2" s="1"/>
  <c r="S99" i="2" s="1"/>
  <c r="E91" i="2"/>
  <c r="F91" i="2" s="1"/>
  <c r="S91" i="2" s="1"/>
  <c r="E83" i="2"/>
  <c r="F83" i="2" s="1"/>
  <c r="S83" i="2" s="1"/>
  <c r="E76" i="2"/>
  <c r="F76" i="2" s="1"/>
  <c r="S76" i="2" s="1"/>
  <c r="E68" i="2"/>
  <c r="F68" i="2" s="1"/>
  <c r="S68" i="2" s="1"/>
  <c r="E60" i="2"/>
  <c r="F60" i="2" s="1"/>
  <c r="S60" i="2" s="1"/>
  <c r="E52" i="2"/>
  <c r="F52" i="2" s="1"/>
  <c r="S52" i="2" s="1"/>
  <c r="E44" i="2"/>
  <c r="F44" i="2" s="1"/>
  <c r="S44" i="2" s="1"/>
  <c r="E37" i="2"/>
  <c r="F37" i="2" s="1"/>
  <c r="S37" i="2" s="1"/>
  <c r="E29" i="2"/>
  <c r="F29" i="2" s="1"/>
  <c r="S29" i="2" s="1"/>
  <c r="E21" i="2"/>
  <c r="F21" i="2" s="1"/>
  <c r="S21" i="2" s="1"/>
  <c r="E106" i="2"/>
  <c r="F106" i="2" s="1"/>
  <c r="S106" i="2" s="1"/>
  <c r="E98" i="2"/>
  <c r="F98" i="2" s="1"/>
  <c r="S98" i="2" s="1"/>
  <c r="E90" i="2"/>
  <c r="F90" i="2" s="1"/>
  <c r="S90" i="2" s="1"/>
  <c r="E82" i="2"/>
  <c r="F82" i="2" s="1"/>
  <c r="S82" i="2" s="1"/>
  <c r="E75" i="2"/>
  <c r="F75" i="2" s="1"/>
  <c r="S75" i="2" s="1"/>
  <c r="E67" i="2"/>
  <c r="F67" i="2" s="1"/>
  <c r="S67" i="2" s="1"/>
  <c r="E59" i="2"/>
  <c r="F59" i="2" s="1"/>
  <c r="S59" i="2" s="1"/>
  <c r="E51" i="2"/>
  <c r="F51" i="2" s="1"/>
  <c r="S51" i="2" s="1"/>
  <c r="E43" i="2"/>
  <c r="F43" i="2" s="1"/>
  <c r="S43" i="2" s="1"/>
  <c r="E36" i="2"/>
  <c r="F36" i="2" s="1"/>
  <c r="S36" i="2" s="1"/>
  <c r="E28" i="2"/>
  <c r="F28" i="2" s="1"/>
  <c r="S28" i="2" s="1"/>
  <c r="E20" i="2"/>
  <c r="F20" i="2" s="1"/>
  <c r="S20" i="2" s="1"/>
  <c r="E105" i="2"/>
  <c r="F105" i="2" s="1"/>
  <c r="S105" i="2" s="1"/>
  <c r="E97" i="2"/>
  <c r="F97" i="2" s="1"/>
  <c r="S97" i="2" s="1"/>
  <c r="E89" i="2"/>
  <c r="F89" i="2" s="1"/>
  <c r="S89" i="2" s="1"/>
  <c r="E74" i="2"/>
  <c r="F74" i="2" s="1"/>
  <c r="S74" i="2" s="1"/>
  <c r="E66" i="2"/>
  <c r="F66" i="2" s="1"/>
  <c r="S66" i="2" s="1"/>
  <c r="E58" i="2"/>
  <c r="F58" i="2" s="1"/>
  <c r="S58" i="2" s="1"/>
  <c r="E50" i="2"/>
  <c r="F50" i="2" s="1"/>
  <c r="S50" i="2" s="1"/>
  <c r="E42" i="2"/>
  <c r="F42" i="2" s="1"/>
  <c r="S42" i="2" s="1"/>
  <c r="E35" i="2"/>
  <c r="F35" i="2" s="1"/>
  <c r="S35" i="2" s="1"/>
  <c r="E27" i="2"/>
  <c r="F27" i="2" s="1"/>
  <c r="S27" i="2" s="1"/>
  <c r="E19" i="2"/>
  <c r="F19" i="2" s="1"/>
  <c r="S19" i="2" s="1"/>
  <c r="E39" i="2"/>
  <c r="F39" i="2" s="1"/>
  <c r="S39" i="2" s="1"/>
  <c r="E104" i="2"/>
  <c r="F104" i="2" s="1"/>
  <c r="S104" i="2" s="1"/>
  <c r="E96" i="2"/>
  <c r="F96" i="2" s="1"/>
  <c r="S96" i="2" s="1"/>
  <c r="E88" i="2"/>
  <c r="F88" i="2" s="1"/>
  <c r="S88" i="2" s="1"/>
  <c r="E81" i="2"/>
  <c r="F81" i="2" s="1"/>
  <c r="S81" i="2" s="1"/>
  <c r="E73" i="2"/>
  <c r="F73" i="2" s="1"/>
  <c r="S73" i="2" s="1"/>
  <c r="E65" i="2"/>
  <c r="F65" i="2" s="1"/>
  <c r="S65" i="2" s="1"/>
  <c r="E57" i="2"/>
  <c r="F57" i="2" s="1"/>
  <c r="S57" i="2" s="1"/>
  <c r="E49" i="2"/>
  <c r="F49" i="2" s="1"/>
  <c r="S49" i="2" s="1"/>
  <c r="E41" i="2"/>
  <c r="F41" i="2" s="1"/>
  <c r="S41" i="2" s="1"/>
  <c r="E34" i="2"/>
  <c r="F34" i="2" s="1"/>
  <c r="S34" i="2" s="1"/>
  <c r="E26" i="2"/>
  <c r="F26" i="2" s="1"/>
  <c r="S26" i="2" s="1"/>
  <c r="E18" i="2"/>
  <c r="F18" i="2" s="1"/>
  <c r="S18" i="2" s="1"/>
  <c r="E47" i="2"/>
  <c r="F47" i="2" s="1"/>
  <c r="S47" i="2" s="1"/>
  <c r="E111" i="2"/>
  <c r="F111" i="2" s="1"/>
  <c r="S111" i="2" s="1"/>
  <c r="E95" i="2"/>
  <c r="F95" i="2" s="1"/>
  <c r="S95" i="2" s="1"/>
  <c r="E80" i="2"/>
  <c r="F80" i="2" s="1"/>
  <c r="S80" i="2" s="1"/>
  <c r="E64" i="2"/>
  <c r="F64" i="2" s="1"/>
  <c r="S64" i="2" s="1"/>
  <c r="E48" i="2"/>
  <c r="F48" i="2" s="1"/>
  <c r="S48" i="2" s="1"/>
  <c r="E33" i="2"/>
  <c r="F33" i="2" s="1"/>
  <c r="S33" i="2" s="1"/>
  <c r="E25" i="2"/>
  <c r="F25" i="2" s="1"/>
  <c r="S25" i="2" s="1"/>
  <c r="E8" i="2"/>
  <c r="F8" i="2" s="1"/>
  <c r="S8" i="2" s="1"/>
  <c r="E15" i="2"/>
  <c r="F15" i="2" s="1"/>
  <c r="S15" i="2" s="1"/>
  <c r="E7" i="2"/>
  <c r="F7" i="2" s="1"/>
  <c r="S7" i="2" s="1"/>
  <c r="E14" i="2"/>
  <c r="F14" i="2" s="1"/>
  <c r="S14" i="2" s="1"/>
  <c r="E6" i="2"/>
  <c r="F6" i="2" s="1"/>
  <c r="S6" i="2" s="1"/>
  <c r="E13" i="2"/>
  <c r="F13" i="2" s="1"/>
  <c r="S13" i="2" s="1"/>
  <c r="E5" i="2"/>
  <c r="F5" i="2" s="1"/>
  <c r="S5" i="2" s="1"/>
  <c r="E12" i="2"/>
  <c r="F12" i="2" s="1"/>
  <c r="S12" i="2" s="1"/>
  <c r="E4" i="2"/>
  <c r="F4" i="2" s="1"/>
  <c r="S4" i="2" s="1"/>
  <c r="E11" i="2"/>
  <c r="F11" i="2" s="1"/>
  <c r="S11" i="2" s="1"/>
  <c r="E3" i="2"/>
  <c r="F3" i="2" s="1"/>
  <c r="S3" i="2" s="1"/>
  <c r="F2" i="2"/>
  <c r="S2" i="2" s="1"/>
  <c r="Y132" i="2" l="1"/>
  <c r="Y134" i="2"/>
  <c r="Y352" i="2"/>
  <c r="F34" i="7"/>
  <c r="N34" i="7" s="1"/>
  <c r="Y2" i="2"/>
  <c r="Y87" i="2"/>
  <c r="Y215" i="2"/>
  <c r="Y199" i="2"/>
  <c r="Y367" i="2"/>
  <c r="F38" i="7"/>
  <c r="N38" i="7" s="1"/>
  <c r="F31" i="7"/>
  <c r="N31" i="7" s="1"/>
  <c r="F37" i="7"/>
  <c r="N37" i="7" s="1"/>
  <c r="Y357" i="2"/>
  <c r="F30" i="7"/>
  <c r="N30" i="7" s="1"/>
  <c r="Y371" i="2"/>
  <c r="F44" i="7"/>
  <c r="N44" i="7" s="1"/>
  <c r="Y247" i="2"/>
  <c r="Y380" i="2"/>
  <c r="Y70" i="2"/>
  <c r="Y334" i="2"/>
  <c r="Y197" i="2"/>
  <c r="Y420" i="2"/>
  <c r="Y358" i="2"/>
  <c r="Y385" i="2"/>
  <c r="Y395" i="2"/>
  <c r="Y392" i="2"/>
  <c r="Y394" i="2"/>
  <c r="Y419" i="2"/>
  <c r="Y226" i="2"/>
  <c r="Y422" i="2"/>
  <c r="Y414" i="2"/>
  <c r="Y421" i="2"/>
  <c r="Y382" i="2"/>
  <c r="Y369" i="2"/>
  <c r="Y393" i="2"/>
  <c r="Y377" i="2"/>
  <c r="Y309" i="2"/>
  <c r="Y285" i="2"/>
  <c r="Y135" i="2"/>
  <c r="Y167" i="2"/>
  <c r="Y230" i="2"/>
  <c r="Y103" i="2"/>
  <c r="Y348" i="2"/>
  <c r="Y366" i="2"/>
  <c r="Y254" i="2"/>
  <c r="Y376" i="2"/>
  <c r="Y131" i="2"/>
  <c r="Y225" i="2"/>
  <c r="Y231" i="2"/>
  <c r="Y290" i="2"/>
  <c r="Y416" i="2"/>
  <c r="Y202" i="2"/>
  <c r="Y374" i="2"/>
  <c r="Y269" i="2"/>
  <c r="Y56" i="2"/>
  <c r="Y389" i="2"/>
  <c r="Y418" i="2"/>
  <c r="Y346" i="2"/>
  <c r="Y293" i="2"/>
  <c r="Y364" i="2"/>
  <c r="Y224" i="2"/>
  <c r="Y388" i="2"/>
  <c r="Y375" i="2"/>
  <c r="Y196" i="2"/>
  <c r="Y398" i="2"/>
  <c r="Y136" i="2"/>
  <c r="Y415" i="2"/>
  <c r="Y263" i="2"/>
  <c r="Y158" i="2"/>
  <c r="Y126" i="2"/>
  <c r="F61" i="7"/>
  <c r="N61" i="7" s="1"/>
  <c r="Y270" i="2"/>
  <c r="Y417" i="2"/>
  <c r="Y222" i="2"/>
  <c r="Y387" i="2"/>
  <c r="Y211" i="2"/>
  <c r="Y271" i="2"/>
  <c r="Y262" i="2"/>
  <c r="Y251" i="2"/>
  <c r="Y213" i="2"/>
  <c r="Y153" i="2"/>
  <c r="Y390" i="2"/>
  <c r="Y157" i="2"/>
  <c r="Y378" i="2"/>
  <c r="Y119" i="2"/>
  <c r="Y137" i="2"/>
  <c r="Y71" i="2"/>
  <c r="Y272" i="2"/>
  <c r="Y40" i="2"/>
  <c r="Y17" i="2"/>
  <c r="Y372" i="2"/>
  <c r="Y318" i="2"/>
  <c r="Y280" i="2"/>
  <c r="Y216" i="2"/>
  <c r="F59" i="7"/>
  <c r="N59" i="7" s="1"/>
  <c r="Y101" i="2"/>
  <c r="Y274" i="2"/>
  <c r="F62" i="7"/>
  <c r="N62" i="7" s="1"/>
  <c r="Y302" i="2"/>
  <c r="R62" i="7" s="1"/>
  <c r="P62" i="7" s="1"/>
  <c r="Y257" i="2"/>
  <c r="F32" i="7"/>
  <c r="N32" i="7" s="1"/>
  <c r="Y206" i="2"/>
  <c r="Q32" i="7" s="1"/>
  <c r="Y397" i="2"/>
  <c r="Y373" i="2"/>
  <c r="Y350" i="2"/>
  <c r="Y356" i="2"/>
  <c r="Y396" i="2"/>
  <c r="Y383" i="2"/>
  <c r="Y410" i="2"/>
  <c r="Y406" i="2"/>
  <c r="Y381" i="2"/>
  <c r="Y411" i="2"/>
  <c r="Y404" i="2"/>
  <c r="Y379" i="2"/>
  <c r="Y386" i="2"/>
  <c r="Y400" i="2"/>
  <c r="Y403" i="2"/>
  <c r="Y391" i="2"/>
  <c r="Y402" i="2"/>
  <c r="Y399" i="2"/>
  <c r="Y401" i="2"/>
  <c r="Y370" i="2"/>
  <c r="Y405" i="2"/>
  <c r="Y361" i="2"/>
  <c r="Y407" i="2"/>
  <c r="Y413" i="2"/>
  <c r="Y412" i="2"/>
  <c r="Y409" i="2"/>
  <c r="Y408" i="2"/>
  <c r="Y363" i="2"/>
  <c r="Y368" i="2"/>
  <c r="Y384" i="2"/>
  <c r="Y355" i="2"/>
  <c r="Y360" i="2"/>
  <c r="Y359" i="2"/>
  <c r="Y362" i="2"/>
  <c r="Y354" i="2"/>
  <c r="Y365" i="2"/>
  <c r="Y178" i="2"/>
  <c r="Y117" i="2"/>
  <c r="Y168" i="2"/>
  <c r="Y159" i="2"/>
  <c r="Y342" i="2"/>
  <c r="Q23" i="7" s="1"/>
  <c r="Y259" i="2"/>
  <c r="F53" i="7"/>
  <c r="N53" i="7" s="1"/>
  <c r="Y312" i="2"/>
  <c r="Y344" i="2"/>
  <c r="R49" i="7" s="1"/>
  <c r="P49" i="7" s="1"/>
  <c r="Y114" i="2"/>
  <c r="F49" i="7"/>
  <c r="N49" i="7" s="1"/>
  <c r="Y156" i="2"/>
  <c r="Y340" i="2"/>
  <c r="Y118" i="2"/>
  <c r="Y155" i="2"/>
  <c r="Y194" i="2"/>
  <c r="Y294" i="2"/>
  <c r="Y154" i="2"/>
  <c r="F58" i="7"/>
  <c r="N58" i="7" s="1"/>
  <c r="Y160" i="2"/>
  <c r="Y181" i="2"/>
  <c r="Y122" i="2"/>
  <c r="Y353" i="2"/>
  <c r="R63" i="7" s="1"/>
  <c r="P63" i="7" s="1"/>
  <c r="Y295" i="2"/>
  <c r="R51" i="7" s="1"/>
  <c r="P51" i="7" s="1"/>
  <c r="Y164" i="2"/>
  <c r="Y163" i="2"/>
  <c r="Y308" i="2"/>
  <c r="Y298" i="2"/>
  <c r="Y306" i="2"/>
  <c r="Y182" i="2"/>
  <c r="Y94" i="2"/>
  <c r="Y315" i="2"/>
  <c r="Y310" i="2"/>
  <c r="Y176" i="2"/>
  <c r="Y140" i="2"/>
  <c r="Y165" i="2"/>
  <c r="Y166" i="2"/>
  <c r="F45" i="7"/>
  <c r="N45" i="7" s="1"/>
  <c r="Y212" i="2"/>
  <c r="Y281" i="2"/>
  <c r="Y347" i="2"/>
  <c r="Y147" i="2"/>
  <c r="Y172" i="2"/>
  <c r="Y351" i="2"/>
  <c r="Y200" i="2"/>
  <c r="Y278" i="2"/>
  <c r="Y296" i="2"/>
  <c r="Y266" i="2"/>
  <c r="Y193" i="2"/>
  <c r="Y343" i="2"/>
  <c r="Q39" i="7" s="1"/>
  <c r="Y337" i="2"/>
  <c r="Y341" i="2"/>
  <c r="F50" i="7"/>
  <c r="N50" i="7" s="1"/>
  <c r="Y177" i="2"/>
  <c r="Y171" i="2"/>
  <c r="Y191" i="2"/>
  <c r="Y345" i="2"/>
  <c r="F27" i="7"/>
  <c r="N27" i="7" s="1"/>
  <c r="Y286" i="2"/>
  <c r="Y277" i="2"/>
  <c r="Y287" i="2"/>
  <c r="Y120" i="2"/>
  <c r="Y190" i="2"/>
  <c r="Y195" i="2"/>
  <c r="F43" i="7"/>
  <c r="N43" i="7" s="1"/>
  <c r="Y300" i="2"/>
  <c r="Y301" i="2"/>
  <c r="Y282" i="2"/>
  <c r="Y124" i="2"/>
  <c r="F51" i="7"/>
  <c r="N51" i="7" s="1"/>
  <c r="Y328" i="2"/>
  <c r="Y179" i="2"/>
  <c r="Y192" i="2"/>
  <c r="Y316" i="2"/>
  <c r="Y279" i="2"/>
  <c r="Y125" i="2"/>
  <c r="Y323" i="2"/>
  <c r="Y349" i="2"/>
  <c r="Q9" i="7" s="1"/>
  <c r="Y208" i="2"/>
  <c r="Y329" i="2"/>
  <c r="Y339" i="2"/>
  <c r="Y201" i="2"/>
  <c r="Y112" i="2"/>
  <c r="F60" i="7"/>
  <c r="N60" i="7" s="1"/>
  <c r="Y169" i="2"/>
  <c r="Y336" i="2"/>
  <c r="Y121" i="2"/>
  <c r="Y322" i="2"/>
  <c r="Y321" i="2"/>
  <c r="R48" i="7" s="1"/>
  <c r="P48" i="7" s="1"/>
  <c r="F25" i="7"/>
  <c r="N25" i="7" s="1"/>
  <c r="Y307" i="2"/>
  <c r="Y314" i="2"/>
  <c r="Y317" i="2"/>
  <c r="Y113" i="2"/>
  <c r="Y264" i="2"/>
  <c r="Y299" i="2"/>
  <c r="Y304" i="2"/>
  <c r="Y319" i="2"/>
  <c r="F48" i="7"/>
  <c r="N48" i="7" s="1"/>
  <c r="Y335" i="2"/>
  <c r="Y332" i="2"/>
  <c r="Y184" i="2"/>
  <c r="Y204" i="2"/>
  <c r="F16" i="7"/>
  <c r="N16" i="7" s="1"/>
  <c r="Y305" i="2"/>
  <c r="F42" i="7"/>
  <c r="N42" i="7" s="1"/>
  <c r="Y327" i="2"/>
  <c r="Y326" i="2"/>
  <c r="Y311" i="2"/>
  <c r="Y324" i="2"/>
  <c r="Y325" i="2"/>
  <c r="Y338" i="2"/>
  <c r="Y333" i="2"/>
  <c r="Y331" i="2"/>
  <c r="Y330" i="2"/>
  <c r="Y313" i="2"/>
  <c r="Y320" i="2"/>
  <c r="Q48" i="7"/>
  <c r="Y303" i="2"/>
  <c r="Y273" i="2"/>
  <c r="Y267" i="2"/>
  <c r="Y297" i="2"/>
  <c r="Q51" i="7"/>
  <c r="Q62" i="7"/>
  <c r="Y289" i="2"/>
  <c r="Y292" i="2"/>
  <c r="Y236" i="2"/>
  <c r="Y288" i="2"/>
  <c r="Y291" i="2"/>
  <c r="R58" i="7" s="1"/>
  <c r="P58" i="7" s="1"/>
  <c r="Y284" i="2"/>
  <c r="Y283" i="2"/>
  <c r="Y275" i="2"/>
  <c r="Y268" i="2"/>
  <c r="F33" i="7"/>
  <c r="N33" i="7" s="1"/>
  <c r="Y265" i="2"/>
  <c r="Y276" i="2"/>
  <c r="Y260" i="2"/>
  <c r="Y243" i="2"/>
  <c r="Y237" i="2"/>
  <c r="Y252" i="2"/>
  <c r="Q25" i="7" s="1"/>
  <c r="Y255" i="2"/>
  <c r="Y250" i="2"/>
  <c r="Y253" i="2"/>
  <c r="Y256" i="2"/>
  <c r="Y261" i="2"/>
  <c r="Y258" i="2"/>
  <c r="Y238" i="2"/>
  <c r="Y239" i="2"/>
  <c r="Y246" i="2"/>
  <c r="Y244" i="2"/>
  <c r="Y242" i="2"/>
  <c r="Y235" i="2"/>
  <c r="Y209" i="2"/>
  <c r="Y248" i="2"/>
  <c r="Y240" i="2"/>
  <c r="Y249" i="2"/>
  <c r="Y234" i="2"/>
  <c r="Y245" i="2"/>
  <c r="Y241" i="2"/>
  <c r="Y219" i="2"/>
  <c r="Y233" i="2"/>
  <c r="Y223" i="2"/>
  <c r="Q36" i="7" s="1"/>
  <c r="Y221" i="2"/>
  <c r="Y218" i="2"/>
  <c r="Y228" i="2"/>
  <c r="Y214" i="2"/>
  <c r="Y227" i="2"/>
  <c r="Y229" i="2"/>
  <c r="Y217" i="2"/>
  <c r="Y205" i="2"/>
  <c r="Q40" i="7" s="1"/>
  <c r="Y232" i="2"/>
  <c r="Y220" i="2"/>
  <c r="Y207" i="2"/>
  <c r="Y210" i="2"/>
  <c r="Y188" i="2"/>
  <c r="Q60" i="7" s="1"/>
  <c r="S60" i="7" s="1"/>
  <c r="Y189" i="2"/>
  <c r="Y180" i="2"/>
  <c r="Y203" i="2"/>
  <c r="Y170" i="2"/>
  <c r="Y186" i="2"/>
  <c r="Y183" i="2"/>
  <c r="Y102" i="2"/>
  <c r="R53" i="7" s="1"/>
  <c r="P53" i="7" s="1"/>
  <c r="Y198" i="2"/>
  <c r="Y185" i="2"/>
  <c r="Y187" i="2"/>
  <c r="Y175" i="2"/>
  <c r="Y174" i="2"/>
  <c r="Y173" i="2"/>
  <c r="Q47" i="7" s="1"/>
  <c r="Q45" i="7"/>
  <c r="Y10" i="2"/>
  <c r="Y9" i="2"/>
  <c r="Y162" i="2"/>
  <c r="F2" i="7"/>
  <c r="N2" i="7" s="1"/>
  <c r="Y161" i="2"/>
  <c r="Y35" i="2"/>
  <c r="F8" i="7"/>
  <c r="Y59" i="2"/>
  <c r="S54" i="7" s="1"/>
  <c r="F54" i="7"/>
  <c r="N54" i="7" s="1"/>
  <c r="F20" i="7"/>
  <c r="F4" i="7"/>
  <c r="N4" i="7" s="1"/>
  <c r="F56" i="7"/>
  <c r="N56" i="7" s="1"/>
  <c r="Y148" i="2"/>
  <c r="F29" i="7"/>
  <c r="N29" i="7" s="1"/>
  <c r="F15" i="7"/>
  <c r="N15" i="7" s="1"/>
  <c r="Y12" i="2"/>
  <c r="F22" i="7"/>
  <c r="F35" i="7"/>
  <c r="N35" i="7" s="1"/>
  <c r="F55" i="7"/>
  <c r="F21" i="7"/>
  <c r="F41" i="7"/>
  <c r="Y123" i="2"/>
  <c r="F47" i="7"/>
  <c r="Y5" i="2"/>
  <c r="F24" i="7"/>
  <c r="F26" i="7"/>
  <c r="N26" i="7" s="1"/>
  <c r="F36" i="7"/>
  <c r="F17" i="7"/>
  <c r="Y73" i="2"/>
  <c r="F28" i="7"/>
  <c r="F5" i="7"/>
  <c r="N5" i="7" s="1"/>
  <c r="F52" i="7"/>
  <c r="Y36" i="2"/>
  <c r="F23" i="7"/>
  <c r="N23" i="7" s="1"/>
  <c r="Y30" i="2"/>
  <c r="F11" i="7"/>
  <c r="N11" i="7" s="1"/>
  <c r="F7" i="7"/>
  <c r="Y14" i="2"/>
  <c r="F14" i="7"/>
  <c r="N14" i="7" s="1"/>
  <c r="Y7" i="2"/>
  <c r="S57" i="7" s="1"/>
  <c r="F57" i="7"/>
  <c r="F12" i="7"/>
  <c r="N12" i="7" s="1"/>
  <c r="F9" i="7"/>
  <c r="N9" i="7" s="1"/>
  <c r="Y15" i="2"/>
  <c r="Y37" i="2"/>
  <c r="F19" i="7"/>
  <c r="F64" i="7"/>
  <c r="N64" i="7" s="1"/>
  <c r="F18" i="7"/>
  <c r="Y13" i="2"/>
  <c r="F40" i="7"/>
  <c r="N40" i="7" s="1"/>
  <c r="F3" i="7"/>
  <c r="F10" i="7"/>
  <c r="Y6" i="2"/>
  <c r="F46" i="7"/>
  <c r="F39" i="7"/>
  <c r="N39" i="7" s="1"/>
  <c r="F6" i="7"/>
  <c r="N6" i="7" s="1"/>
  <c r="F13" i="7"/>
  <c r="Y151" i="2"/>
  <c r="Q14" i="7"/>
  <c r="Y146" i="2"/>
  <c r="Y142" i="2"/>
  <c r="Y144" i="2"/>
  <c r="Y150" i="2"/>
  <c r="Y130" i="2"/>
  <c r="Q12" i="7" s="1"/>
  <c r="Y145" i="2"/>
  <c r="Y152" i="2"/>
  <c r="Y143" i="2"/>
  <c r="Y149" i="2"/>
  <c r="Y141" i="2"/>
  <c r="Y128" i="2"/>
  <c r="Y55" i="2"/>
  <c r="Y89" i="2"/>
  <c r="Y21" i="2"/>
  <c r="Y16" i="2"/>
  <c r="Y115" i="2"/>
  <c r="Y138" i="2"/>
  <c r="Y139" i="2"/>
  <c r="Y90" i="2"/>
  <c r="Y46" i="2"/>
  <c r="Y43" i="2"/>
  <c r="Y11" i="2"/>
  <c r="Y67" i="2"/>
  <c r="Y23" i="2"/>
  <c r="Y24" i="2"/>
  <c r="Y62" i="2"/>
  <c r="Y133" i="2"/>
  <c r="Y19" i="2"/>
  <c r="Y85" i="2"/>
  <c r="Y63" i="2"/>
  <c r="Y34" i="2"/>
  <c r="Y111" i="2"/>
  <c r="Q7" i="7" s="1"/>
  <c r="Y44" i="2"/>
  <c r="Y69" i="2"/>
  <c r="Y60" i="2"/>
  <c r="Y65" i="2"/>
  <c r="Y82" i="2"/>
  <c r="Y79" i="2"/>
  <c r="Q18" i="7"/>
  <c r="Y86" i="2"/>
  <c r="Y129" i="2"/>
  <c r="Q26" i="7"/>
  <c r="Y116" i="2"/>
  <c r="R59" i="7" s="1"/>
  <c r="P59" i="7" s="1"/>
  <c r="Q59" i="7"/>
  <c r="Q4" i="7"/>
  <c r="Y54" i="2"/>
  <c r="Y47" i="2"/>
  <c r="Y106" i="2"/>
  <c r="Q22" i="7" s="1"/>
  <c r="Y76" i="2"/>
  <c r="Y48" i="2"/>
  <c r="Y108" i="2"/>
  <c r="Q20" i="7" s="1"/>
  <c r="Y31" i="2"/>
  <c r="Y100" i="2"/>
  <c r="Y91" i="2"/>
  <c r="Y25" i="2"/>
  <c r="Y39" i="2"/>
  <c r="Q53" i="7"/>
  <c r="Y53" i="2"/>
  <c r="Y22" i="2"/>
  <c r="Y105" i="2"/>
  <c r="Y110" i="2"/>
  <c r="Y109" i="2"/>
  <c r="Y80" i="2"/>
  <c r="Y41" i="2"/>
  <c r="Y42" i="2"/>
  <c r="Y61" i="2"/>
  <c r="Y88" i="2"/>
  <c r="Y78" i="2"/>
  <c r="Y95" i="2"/>
  <c r="Y77" i="2"/>
  <c r="Y49" i="2"/>
  <c r="Y84" i="2"/>
  <c r="Y107" i="2"/>
  <c r="Y75" i="2"/>
  <c r="Y83" i="2"/>
  <c r="Y97" i="2"/>
  <c r="Y98" i="2"/>
  <c r="Y93" i="2"/>
  <c r="Y18" i="2"/>
  <c r="Y81" i="2"/>
  <c r="Y72" i="2"/>
  <c r="Y96" i="2"/>
  <c r="Y68" i="2"/>
  <c r="R38" i="7" l="1"/>
  <c r="P38" i="7" s="1"/>
  <c r="S38" i="7"/>
  <c r="R37" i="7"/>
  <c r="P37" i="7" s="1"/>
  <c r="S37" i="7"/>
  <c r="R31" i="7"/>
  <c r="P31" i="7" s="1"/>
  <c r="S31" i="7"/>
  <c r="R30" i="7"/>
  <c r="P30" i="7" s="1"/>
  <c r="S30" i="7"/>
  <c r="R44" i="7"/>
  <c r="P44" i="7" s="1"/>
  <c r="S44" i="7"/>
  <c r="R34" i="7"/>
  <c r="P34" i="7" s="1"/>
  <c r="S34" i="7"/>
  <c r="Q6" i="7"/>
  <c r="S6" i="7" s="1"/>
  <c r="Q5" i="7"/>
  <c r="R45" i="7"/>
  <c r="P45" i="7" s="1"/>
  <c r="Q63" i="7"/>
  <c r="S63" i="7" s="1"/>
  <c r="Q49" i="7"/>
  <c r="S49" i="7" s="1"/>
  <c r="S51" i="7"/>
  <c r="S32" i="7"/>
  <c r="Y66" i="2"/>
  <c r="S45" i="7"/>
  <c r="Y29" i="2"/>
  <c r="S12" i="7" s="1"/>
  <c r="S48" i="7"/>
  <c r="R27" i="7"/>
  <c r="P27" i="7" s="1"/>
  <c r="Q27" i="7"/>
  <c r="S27" i="7" s="1"/>
  <c r="Q50" i="7"/>
  <c r="S50" i="7" s="1"/>
  <c r="R50" i="7"/>
  <c r="P50" i="7" s="1"/>
  <c r="R42" i="7"/>
  <c r="P42" i="7" s="1"/>
  <c r="Q10" i="7"/>
  <c r="S10" i="7" s="1"/>
  <c r="S62" i="7"/>
  <c r="Q42" i="7"/>
  <c r="S42" i="7" s="1"/>
  <c r="Q61" i="7"/>
  <c r="S61" i="7" s="1"/>
  <c r="R61" i="7"/>
  <c r="P61" i="7" s="1"/>
  <c r="Q58" i="7"/>
  <c r="S58" i="7" s="1"/>
  <c r="R25" i="7"/>
  <c r="P25" i="7" s="1"/>
  <c r="S25" i="7"/>
  <c r="Q33" i="7"/>
  <c r="S33" i="7" s="1"/>
  <c r="R33" i="7"/>
  <c r="P33" i="7" s="1"/>
  <c r="Q29" i="7"/>
  <c r="S29" i="7" s="1"/>
  <c r="R32" i="7"/>
  <c r="P32" i="7" s="1"/>
  <c r="Q43" i="7"/>
  <c r="S43" i="7" s="1"/>
  <c r="R43" i="7"/>
  <c r="P43" i="7" s="1"/>
  <c r="Q16" i="7"/>
  <c r="S16" i="7" s="1"/>
  <c r="R16" i="7"/>
  <c r="P16" i="7" s="1"/>
  <c r="R60" i="7"/>
  <c r="P60" i="7" s="1"/>
  <c r="Q11" i="7"/>
  <c r="S11" i="7" s="1"/>
  <c r="Y57" i="2"/>
  <c r="R35" i="7" s="1"/>
  <c r="P35" i="7" s="1"/>
  <c r="S53" i="7"/>
  <c r="Q15" i="7"/>
  <c r="Q35" i="7"/>
  <c r="Y26" i="2"/>
  <c r="Y8" i="2"/>
  <c r="S64" i="7" s="1"/>
  <c r="Q24" i="7"/>
  <c r="S24" i="7" s="1"/>
  <c r="Q19" i="7"/>
  <c r="Y3" i="2"/>
  <c r="Y28" i="2"/>
  <c r="S40" i="7" s="1"/>
  <c r="Q13" i="7"/>
  <c r="Q21" i="7"/>
  <c r="S21" i="7" s="1"/>
  <c r="Q56" i="7"/>
  <c r="S56" i="7" s="1"/>
  <c r="R56" i="7"/>
  <c r="P56" i="7" s="1"/>
  <c r="Y127" i="2"/>
  <c r="R2" i="7" s="1"/>
  <c r="P2" i="7" s="1"/>
  <c r="Y51" i="2"/>
  <c r="S14" i="7" s="1"/>
  <c r="Y92" i="2"/>
  <c r="N57" i="7"/>
  <c r="N19" i="7"/>
  <c r="N41" i="7"/>
  <c r="N18" i="7"/>
  <c r="Q2" i="7"/>
  <c r="N47" i="7"/>
  <c r="Y20" i="2"/>
  <c r="Y104" i="2"/>
  <c r="Q17" i="7" s="1"/>
  <c r="S17" i="7" s="1"/>
  <c r="N3" i="7"/>
  <c r="N7" i="7"/>
  <c r="N20" i="7"/>
  <c r="Y33" i="2"/>
  <c r="S52" i="7" s="1"/>
  <c r="Y4" i="2"/>
  <c r="Y50" i="2"/>
  <c r="N22" i="7"/>
  <c r="Y38" i="2"/>
  <c r="N46" i="7"/>
  <c r="N21" i="7"/>
  <c r="N8" i="7"/>
  <c r="Y64" i="2"/>
  <c r="S18" i="7" s="1"/>
  <c r="N52" i="7"/>
  <c r="Y32" i="2"/>
  <c r="S41" i="7" s="1"/>
  <c r="N13" i="7"/>
  <c r="Y99" i="2"/>
  <c r="Q3" i="7" s="1"/>
  <c r="N10" i="7"/>
  <c r="N28" i="7"/>
  <c r="N24" i="7"/>
  <c r="Y52" i="2"/>
  <c r="S36" i="7" s="1"/>
  <c r="N17" i="7"/>
  <c r="N36" i="7"/>
  <c r="N55" i="7"/>
  <c r="Y74" i="2"/>
  <c r="R28" i="7" s="1"/>
  <c r="P28" i="7" s="1"/>
  <c r="Y27" i="2"/>
  <c r="Y45" i="2"/>
  <c r="Y58" i="2"/>
  <c r="S55" i="7" s="1"/>
  <c r="Q8" i="7"/>
  <c r="S8" i="7" s="1"/>
  <c r="S7" i="7"/>
  <c r="S59" i="7"/>
  <c r="R7" i="7"/>
  <c r="P7" i="7" s="1"/>
  <c r="S9" i="7"/>
  <c r="S22" i="7"/>
  <c r="S20" i="7"/>
  <c r="R23" i="7"/>
  <c r="P23" i="7" s="1"/>
  <c r="S23" i="7"/>
  <c r="S47" i="7"/>
  <c r="R10" i="7"/>
  <c r="P10" i="7" s="1"/>
  <c r="R57" i="7"/>
  <c r="P57" i="7" s="1"/>
  <c r="R54" i="7"/>
  <c r="P54" i="7" s="1"/>
  <c r="R8" i="7"/>
  <c r="P8" i="7" s="1"/>
  <c r="R6" i="7"/>
  <c r="P6" i="7" s="1"/>
  <c r="R29" i="7"/>
  <c r="P29" i="7" s="1"/>
  <c r="R22" i="7"/>
  <c r="P22" i="7" s="1"/>
  <c r="R47" i="7"/>
  <c r="P47" i="7" s="1"/>
  <c r="R11" i="7"/>
  <c r="P11" i="7" s="1"/>
  <c r="R21" i="7"/>
  <c r="P21" i="7" s="1"/>
  <c r="R24" i="7"/>
  <c r="P24" i="7" s="1"/>
  <c r="R20" i="7"/>
  <c r="P20" i="7" s="1"/>
  <c r="R9" i="7"/>
  <c r="P9" i="7" s="1"/>
  <c r="S2" i="7" l="1"/>
  <c r="S5" i="7"/>
  <c r="R26" i="7"/>
  <c r="P26" i="7" s="1"/>
  <c r="R12" i="7"/>
  <c r="P12" i="7" s="1"/>
  <c r="S26" i="7"/>
  <c r="R17" i="7"/>
  <c r="P17" i="7" s="1"/>
  <c r="S35" i="7"/>
  <c r="R19" i="7"/>
  <c r="P19" i="7" s="1"/>
  <c r="S46" i="7"/>
  <c r="S15" i="7"/>
  <c r="R64" i="7"/>
  <c r="P64" i="7" s="1"/>
  <c r="S3" i="7"/>
  <c r="R41" i="7"/>
  <c r="P41" i="7" s="1"/>
  <c r="R40" i="7"/>
  <c r="P40" i="7" s="1"/>
  <c r="R14" i="7"/>
  <c r="P14" i="7" s="1"/>
  <c r="R18" i="7"/>
  <c r="P18" i="7" s="1"/>
  <c r="R3" i="7"/>
  <c r="P3" i="7" s="1"/>
  <c r="R15" i="7"/>
  <c r="P15" i="7" s="1"/>
  <c r="S19" i="7"/>
  <c r="S13" i="7"/>
  <c r="R13" i="7"/>
  <c r="P13" i="7" s="1"/>
  <c r="R39" i="7"/>
  <c r="P39" i="7" s="1"/>
  <c r="S28" i="7"/>
  <c r="R5" i="7"/>
  <c r="P5" i="7" s="1"/>
  <c r="R36" i="7"/>
  <c r="P36" i="7" s="1"/>
  <c r="R46" i="7"/>
  <c r="P46" i="7" s="1"/>
  <c r="S39" i="7"/>
  <c r="R52" i="7"/>
  <c r="P52" i="7" s="1"/>
  <c r="R4" i="7"/>
  <c r="P4" i="7" s="1"/>
  <c r="S4" i="7"/>
  <c r="R55" i="7"/>
  <c r="P55" i="7" s="1"/>
  <c r="T38" i="7" l="1"/>
  <c r="U38" i="7" s="1"/>
  <c r="T30" i="7"/>
  <c r="U30" i="7" s="1"/>
  <c r="T31" i="7"/>
  <c r="U31" i="7" s="1"/>
  <c r="T34" i="7"/>
  <c r="U34" i="7" s="1"/>
  <c r="T44" i="7"/>
  <c r="U44" i="7" s="1"/>
  <c r="T37" i="7"/>
  <c r="U37" i="7" s="1"/>
  <c r="T2" i="7"/>
  <c r="U2" i="7" s="1"/>
  <c r="T50" i="7"/>
  <c r="U50" i="7" s="1"/>
  <c r="T63" i="7"/>
  <c r="U63" i="7" s="1"/>
  <c r="T49" i="7"/>
  <c r="U49" i="7" s="1"/>
  <c r="T27" i="7"/>
  <c r="U27" i="7" s="1"/>
  <c r="T61" i="7"/>
  <c r="U61" i="7" s="1"/>
  <c r="T48" i="7"/>
  <c r="U48" i="7" s="1"/>
  <c r="T42" i="7"/>
  <c r="U42" i="7" s="1"/>
  <c r="T51" i="7"/>
  <c r="U51" i="7" s="1"/>
  <c r="T62" i="7"/>
  <c r="U62" i="7" s="1"/>
  <c r="T58" i="7"/>
  <c r="U58" i="7" s="1"/>
  <c r="T33" i="7"/>
  <c r="U33" i="7" s="1"/>
  <c r="T25" i="7"/>
  <c r="U25" i="7" s="1"/>
  <c r="T43" i="7"/>
  <c r="U43" i="7" s="1"/>
  <c r="T16" i="7"/>
  <c r="U16" i="7" s="1"/>
  <c r="T32" i="7"/>
  <c r="U32" i="7" s="1"/>
  <c r="T60" i="7"/>
  <c r="U60" i="7" s="1"/>
  <c r="T45" i="7"/>
  <c r="U45" i="7" s="1"/>
  <c r="T56" i="7"/>
  <c r="U56" i="7" s="1"/>
  <c r="T9" i="7"/>
  <c r="U9" i="7" s="1"/>
  <c r="T11" i="7"/>
  <c r="U11" i="7" s="1"/>
  <c r="T14" i="7"/>
  <c r="U14" i="7" s="1"/>
  <c r="T21" i="7"/>
  <c r="U21" i="7" s="1"/>
  <c r="T5" i="7"/>
  <c r="U5" i="7" s="1"/>
  <c r="T28" i="7"/>
  <c r="U28" i="7" s="1"/>
  <c r="T52" i="7"/>
  <c r="U52" i="7" s="1"/>
  <c r="T35" i="7"/>
  <c r="U35" i="7" s="1"/>
  <c r="T17" i="7"/>
  <c r="U17" i="7" s="1"/>
  <c r="T53" i="7"/>
  <c r="U53" i="7" s="1"/>
  <c r="T29" i="7"/>
  <c r="U29" i="7" s="1"/>
  <c r="T6" i="7"/>
  <c r="U6" i="7" s="1"/>
  <c r="T55" i="7"/>
  <c r="U55" i="7" s="1"/>
  <c r="T23" i="7"/>
  <c r="U23" i="7" s="1"/>
  <c r="T39" i="7"/>
  <c r="U39" i="7" s="1"/>
  <c r="T19" i="7"/>
  <c r="U19" i="7" s="1"/>
  <c r="T22" i="7"/>
  <c r="U22" i="7" s="1"/>
  <c r="T59" i="7"/>
  <c r="U59" i="7" s="1"/>
  <c r="T40" i="7"/>
  <c r="U40" i="7" s="1"/>
  <c r="T20" i="7"/>
  <c r="U20" i="7" s="1"/>
  <c r="T46" i="7"/>
  <c r="U46" i="7" s="1"/>
  <c r="T47" i="7"/>
  <c r="U47" i="7" s="1"/>
  <c r="T13" i="7"/>
  <c r="U13" i="7" s="1"/>
  <c r="T12" i="7"/>
  <c r="U12" i="7" s="1"/>
  <c r="T41" i="7"/>
  <c r="U41" i="7" s="1"/>
  <c r="T3" i="7"/>
  <c r="U3" i="7" s="1"/>
  <c r="T24" i="7"/>
  <c r="U24" i="7" s="1"/>
  <c r="T4" i="7"/>
  <c r="U4" i="7" s="1"/>
  <c r="T54" i="7"/>
  <c r="U54" i="7" s="1"/>
  <c r="T64" i="7"/>
  <c r="U64" i="7" s="1"/>
  <c r="T26" i="7"/>
  <c r="U26" i="7" s="1"/>
  <c r="T18" i="7"/>
  <c r="U18" i="7" s="1"/>
  <c r="T7" i="7"/>
  <c r="U7" i="7" s="1"/>
  <c r="T8" i="7"/>
  <c r="U8" i="7" s="1"/>
  <c r="T36" i="7"/>
  <c r="U36" i="7" s="1"/>
  <c r="T10" i="7"/>
  <c r="U10" i="7" s="1"/>
  <c r="T15" i="7"/>
  <c r="U15" i="7" s="1"/>
  <c r="T57" i="7"/>
  <c r="U57" i="7" s="1"/>
</calcChain>
</file>

<file path=xl/sharedStrings.xml><?xml version="1.0" encoding="utf-8"?>
<sst xmlns="http://schemas.openxmlformats.org/spreadsheetml/2006/main" count="2377" uniqueCount="125">
  <si>
    <t>Data</t>
  </si>
  <si>
    <t>Scuri</t>
  </si>
  <si>
    <t>Bianchi</t>
  </si>
  <si>
    <t>Squadra vincente</t>
  </si>
  <si>
    <t>Numero Goal</t>
  </si>
  <si>
    <t>Autogoal</t>
  </si>
  <si>
    <t>Player</t>
  </si>
  <si>
    <t>Andrea Limonta</t>
  </si>
  <si>
    <t>Difensore</t>
  </si>
  <si>
    <t>Luca Stoppi</t>
  </si>
  <si>
    <t>Riccardo Ricci</t>
  </si>
  <si>
    <t>Centrocampista</t>
  </si>
  <si>
    <t>Mazzu</t>
  </si>
  <si>
    <t>Rudy Vitiello</t>
  </si>
  <si>
    <t>Carlo Tempesta</t>
  </si>
  <si>
    <t>Fabrizio Limonta</t>
  </si>
  <si>
    <t>Cameron McAinsh</t>
  </si>
  <si>
    <t>Giovanni Aiello</t>
  </si>
  <si>
    <t>Cri Diaz Lopez</t>
  </si>
  <si>
    <t>Tito</t>
  </si>
  <si>
    <t>Damiano Barbanera</t>
  </si>
  <si>
    <t>Federico Paolucci</t>
  </si>
  <si>
    <t>Gianpiero</t>
  </si>
  <si>
    <t>Cocò (Stoppi)</t>
  </si>
  <si>
    <t>Fede Lelli</t>
  </si>
  <si>
    <t>Andrea Silverstri</t>
  </si>
  <si>
    <t>Roby (Cri)</t>
  </si>
  <si>
    <t>Francesco</t>
  </si>
  <si>
    <t>Alessandro Gibertini</t>
  </si>
  <si>
    <t>Eugenio Gibertini</t>
  </si>
  <si>
    <t>Sergio</t>
  </si>
  <si>
    <t>Robi (Stoppi)</t>
  </si>
  <si>
    <t>Franco</t>
  </si>
  <si>
    <t>Federico (Damiano)</t>
  </si>
  <si>
    <t>Omar</t>
  </si>
  <si>
    <t>Gianluca</t>
  </si>
  <si>
    <t>Jacopo (Gianluca)</t>
  </si>
  <si>
    <t>Fabio (Gianluca)</t>
  </si>
  <si>
    <t>Coyote (Cri)</t>
  </si>
  <si>
    <t>Stefano (Tito)</t>
  </si>
  <si>
    <t>Matteo (Riccardo)</t>
  </si>
  <si>
    <t>Pedro</t>
  </si>
  <si>
    <t>Guido (Sergio)</t>
  </si>
  <si>
    <t>Gio (Matteo)</t>
  </si>
  <si>
    <t>Ruolo</t>
  </si>
  <si>
    <t>Colore Squadra</t>
  </si>
  <si>
    <t>Vincitori</t>
  </si>
  <si>
    <t>#Goal</t>
  </si>
  <si>
    <t>Goal Subiti</t>
  </si>
  <si>
    <t>Goal Fatti</t>
  </si>
  <si>
    <t>AutoGoal</t>
  </si>
  <si>
    <t>MVP</t>
  </si>
  <si>
    <t>Punteggio Difesa</t>
  </si>
  <si>
    <t>Punteggio Centrocampisti</t>
  </si>
  <si>
    <t>Squadra Vincente</t>
  </si>
  <si>
    <t>SPL Bonus</t>
  </si>
  <si>
    <t>TOTAL</t>
  </si>
  <si>
    <t>Tipo Partita</t>
  </si>
  <si>
    <t>Sì</t>
  </si>
  <si>
    <t>No</t>
  </si>
  <si>
    <t>Porta Amico</t>
  </si>
  <si>
    <t>Goal Check</t>
  </si>
  <si>
    <t>Partite</t>
  </si>
  <si>
    <t>Goal/Partita</t>
  </si>
  <si>
    <t>Subiti/Partita</t>
  </si>
  <si>
    <t>Win Ratio</t>
  </si>
  <si>
    <t>Vinte</t>
  </si>
  <si>
    <t>Goal</t>
  </si>
  <si>
    <t>Penalità</t>
  </si>
  <si>
    <t>Amici Portati</t>
  </si>
  <si>
    <t>Costo per Partita</t>
  </si>
  <si>
    <t>Effettivo</t>
  </si>
  <si>
    <t>Dario (Francesco)</t>
  </si>
  <si>
    <t>Daniele (Francesco)</t>
  </si>
  <si>
    <t>Prev. Game</t>
  </si>
  <si>
    <t>Prev. Rank</t>
  </si>
  <si>
    <t>Pos. New</t>
  </si>
  <si>
    <t>Vinta</t>
  </si>
  <si>
    <t>Terni (Damiano)</t>
  </si>
  <si>
    <t>Ale (Mazzu)</t>
  </si>
  <si>
    <t>Robi Muu</t>
  </si>
  <si>
    <t>Ludovico Righi</t>
  </si>
  <si>
    <t>Portiere</t>
  </si>
  <si>
    <t>Punti/Partita</t>
  </si>
  <si>
    <t>Ultima Partita</t>
  </si>
  <si>
    <t>Maurizio</t>
  </si>
  <si>
    <t>Leo (Cava)</t>
  </si>
  <si>
    <t>Luca SDV</t>
  </si>
  <si>
    <t>Emilano (Dani)</t>
  </si>
  <si>
    <t>Braz</t>
  </si>
  <si>
    <t>Robi P</t>
  </si>
  <si>
    <t>Zen</t>
  </si>
  <si>
    <t>Ingra</t>
  </si>
  <si>
    <t>Puddi</t>
  </si>
  <si>
    <t>Ale Guati</t>
  </si>
  <si>
    <t>Matteo (Mazzu)</t>
  </si>
  <si>
    <t>Amico Matteo</t>
  </si>
  <si>
    <t>Amico Gio</t>
  </si>
  <si>
    <t>Giacomo (Stoppi)</t>
  </si>
  <si>
    <t>Cerro</t>
  </si>
  <si>
    <t>Ale (Fabri)</t>
  </si>
  <si>
    <t>Wissam Rahal</t>
  </si>
  <si>
    <t>Matteo Virg</t>
  </si>
  <si>
    <t>Thomas</t>
  </si>
  <si>
    <t>Andrea DeGa</t>
  </si>
  <si>
    <t>Davide Ang</t>
  </si>
  <si>
    <t>Andrea Scalambra</t>
  </si>
  <si>
    <t>Presenza</t>
  </si>
  <si>
    <t>Numero Goal Punti</t>
  </si>
  <si>
    <t>Marco Taglio</t>
  </si>
  <si>
    <t>Jacopo</t>
  </si>
  <si>
    <t>Last Game</t>
  </si>
  <si>
    <t>Parameter</t>
  </si>
  <si>
    <t>Win</t>
  </si>
  <si>
    <t>Draw</t>
  </si>
  <si>
    <t>Participation</t>
  </si>
  <si>
    <t>Own Goal</t>
  </si>
  <si>
    <t>Penality</t>
  </si>
  <si>
    <t>Friends Brought</t>
  </si>
  <si>
    <t>Defence Score</t>
  </si>
  <si>
    <t>Goalkeeper Score</t>
  </si>
  <si>
    <t>5-a-side</t>
  </si>
  <si>
    <t>7-a-side</t>
  </si>
  <si>
    <t>11-a-side</t>
  </si>
  <si>
    <t>Attaccante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</si>
</sst>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_([$€-2]\ * #,##0.00_);_([$€-2]\ * \(#,##0.00\);_([$€-2]\ 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66" fontId="0" fillId="0" borderId="1" xfId="0" applyNumberFormat="1" applyBorder="1"/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4" fontId="2" fillId="8" borderId="1" xfId="0" applyNumberFormat="1" applyFont="1" applyFill="1" applyBorder="1" applyAlignment="1">
      <alignment horizontal="center" vertical="center"/>
    </xf>
  </cellXfs>
  <cellStyles count="5">
    <cellStyle name="Comma 2" xfId="3" xr:uid="{5AB60681-68F5-4D99-9538-0C44AECC0F96}"/>
    <cellStyle name="Normal" xfId="0" builtinId="0"/>
    <cellStyle name="Normal 2" xfId="2" xr:uid="{E7CD139D-1D99-4C7E-8D34-B9A08519CFB1}"/>
    <cellStyle name="Percent" xfId="1" builtinId="5"/>
    <cellStyle name="Percent 2" xfId="4" xr:uid="{703E7767-9E09-4E14-BDA5-FA956747F242}"/>
  </cellStyles>
  <dxfs count="6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E0EED6"/>
      <color rgb="FFB6C8E8"/>
      <color rgb="FFFFF5D5"/>
      <color rgb="FFB0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B759CE-2636-4139-AC7F-52867F2F746B}" name="Table1" displayName="Table1" ref="B1:U64" totalsRowShown="0" headerRowDxfId="66" dataDxfId="64" headerRowBorderDxfId="65" tableBorderDxfId="63" totalsRowBorderDxfId="62">
  <sortState xmlns:xlrd2="http://schemas.microsoft.com/office/spreadsheetml/2017/richdata2" ref="B2:U64">
    <sortCondition descending="1" ref="R2:R64"/>
  </sortState>
  <tableColumns count="20">
    <tableColumn id="1" xr3:uid="{E72E3606-60B7-4A6F-8DF0-F04D57DEFA0F}" name="Player" dataDxfId="61" totalsRowDxfId="60"/>
    <tableColumn id="13" xr3:uid="{1E0B6127-DAE7-47DF-B09A-D2BF5326996E}" name="Penalità" dataDxfId="59" totalsRowDxfId="58">
      <calculatedColumnFormula>COUNTIFS(Punti!N:N,"Sì",Punti!B:B,Table1[[#This Row],[Player]])</calculatedColumnFormula>
    </tableColumn>
    <tableColumn id="14" xr3:uid="{265497BC-C55E-46F9-BF0B-38C6C51855D6}" name="Amici Portati" dataDxfId="57" totalsRowDxfId="56">
      <calculatedColumnFormula>SUMIFS(Punti!M:M,Punti!B:B,Table1[[#This Row],[Player]])</calculatedColumnFormula>
    </tableColumn>
    <tableColumn id="2" xr3:uid="{4D3257DE-80AD-4230-B053-3F5084D2FB39}" name="Ruolo" dataDxfId="55" totalsRowDxfId="54">
      <calculatedColumnFormula>_xlfn.XLOOKUP(B2,Giocatori!A:A,Giocatori!B:B)</calculatedColumnFormula>
    </tableColumn>
    <tableColumn id="7" xr3:uid="{4516A9F2-DB7A-4F40-8110-832A9072809D}" name="Vinte" dataDxfId="53" totalsRowDxfId="52">
      <calculatedColumnFormula>COUNTIFS(Punti!B:B,Table1[[#This Row],[Player]],Punti!F:F,"Sì")</calculatedColumnFormula>
    </tableColumn>
    <tableColumn id="3" xr3:uid="{96A85FD7-48CB-46F1-9AEF-6969CFFE1E03}" name="Partite" dataDxfId="51" totalsRowDxfId="50">
      <calculatedColumnFormula>COUNTIFS(Punti!B:B,Table1[[#This Row],[Player]])</calculatedColumnFormula>
    </tableColumn>
    <tableColumn id="5" xr3:uid="{F039372E-C32A-4979-8014-53DA496F46A7}" name="Autogoal" dataDxfId="49" totalsRowDxfId="48">
      <calculatedColumnFormula>SUMIFS(Punti!J:J,Punti!B:B,Table1[[#This Row],[Player]])</calculatedColumnFormula>
    </tableColumn>
    <tableColumn id="15" xr3:uid="{B069B19F-AF79-473E-94D6-B2B99F65B526}" name="MVP" dataDxfId="47" totalsRowDxfId="46">
      <calculatedColumnFormula>COUNTIFS(Punti!L:L,"Sì",Punti!B:B,Table1[[#This Row],[Player]])</calculatedColumnFormula>
    </tableColumn>
    <tableColumn id="16" xr3:uid="{BA6AD164-41CE-45A3-9508-B5E9268A771A}" name="SPL Bonus" dataDxfId="45" totalsRowDxfId="44">
      <calculatedColumnFormula>COUNTIFS(Punti!K:K,"Sì",Punti!B:B,Table1[[#This Row],[Player]])</calculatedColumnFormula>
    </tableColumn>
    <tableColumn id="6" xr3:uid="{968524C3-D0D4-4638-99E9-4EF1A5DEF143}" name="Goal Subiti" dataDxfId="43" totalsRowDxfId="42">
      <calculatedColumnFormula>SUMIFS(Punti!H:H,Punti!B:B,Table1[[#This Row],[Player]])</calculatedColumnFormula>
    </tableColumn>
    <tableColumn id="8" xr3:uid="{507C8BA3-E804-473B-9103-DADAB36965B6}" name="Goal/Partita" dataDxfId="41" totalsRowDxfId="40">
      <calculatedColumnFormula>O2/G2</calculatedColumnFormula>
    </tableColumn>
    <tableColumn id="9" xr3:uid="{D03DAC7E-2D89-4B8D-9ABE-1A990D8EA723}" name="Subiti/Partita" dataDxfId="39" totalsRowDxfId="38">
      <calculatedColumnFormula>K2/G2</calculatedColumnFormula>
    </tableColumn>
    <tableColumn id="10" xr3:uid="{D87E513D-622C-43FA-AD00-857220B224D9}" name="Win Ratio" dataDxfId="37" totalsRowDxfId="36" dataCellStyle="Percent" totalsRowCellStyle="Percent">
      <calculatedColumnFormula>F2/G2</calculatedColumnFormula>
    </tableColumn>
    <tableColumn id="4" xr3:uid="{7DEF25D0-3117-4ACE-BD85-06ABEC0F7F31}" name="Goal" dataDxfId="35" totalsRowDxfId="34" dataCellStyle="Percent" totalsRowCellStyle="Percent">
      <calculatedColumnFormula>SUMIFS(Punti!G:G,Punti!B:B,Table1[[#This Row],[Player]])</calculatedColumnFormula>
    </tableColumn>
    <tableColumn id="20" xr3:uid="{FD85DA10-5D1C-43BE-BB09-25C658F6C6E8}" name="Punti/Partita" dataDxfId="33" totalsRowDxfId="32" totalsRowCellStyle="Percent">
      <calculatedColumnFormula>Table1[[#This Row],[TOTAL]]/Table1[[#This Row],[Partite]]</calculatedColumnFormula>
    </tableColumn>
    <tableColumn id="12" xr3:uid="{4325C067-0FA1-4EE5-8614-5D56BFFB664F}" name="Ultima Partita" dataDxfId="31" totalsRowDxfId="30">
      <calculatedColumnFormula>SUMIFS(Punti!Y:Y,Punti!B:B,Table1[[#This Row],[Player]],Punti!A:A,Summary!$X$1)</calculatedColumnFormula>
    </tableColumn>
    <tableColumn id="11" xr3:uid="{374D5D59-3B2E-4CF1-9FAA-1011C24C685A}" name="TOTAL" dataDxfId="29" totalsRowDxfId="28">
      <calculatedColumnFormula>SUMIFS(Punti!Y:Y,Punti!B:B,Table1[[#This Row],[Player]])</calculatedColumnFormula>
    </tableColumn>
    <tableColumn id="17" xr3:uid="{CF839A7D-1C92-448F-9016-AE3D86E38DB5}" name="Prev. Game" dataDxfId="27">
      <calculatedColumnFormula>SUMIFS(Punti!Y:Y,Punti!B:B,Table1[[#This Row],[Player]])-Table1[[#This Row],[Ultima Partita]]</calculatedColumnFormula>
    </tableColumn>
    <tableColumn id="18" xr3:uid="{C651FDCB-B3B1-44D6-8D65-AE4D1995E2F5}" name="Prev. Rank" dataDxfId="26">
      <calculatedColumnFormula>RANK(Table1[[#This Row],[Prev. Game]],Table1[Prev. Game])</calculatedColumnFormula>
    </tableColumn>
    <tableColumn id="19" xr3:uid="{A32EB071-2B0D-4674-94F3-3384037E5610}" name="Pos. New" dataDxfId="25">
      <calculatedColumnFormula>Table1[[#This Row],[Prev. Rank]]-A2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AA2D-3F32-45F2-B719-A1F62E0F1A5F}">
  <dimension ref="A1:K30"/>
  <sheetViews>
    <sheetView workbookViewId="0">
      <pane ySplit="1" topLeftCell="A2" activePane="bottomLeft" state="frozen"/>
      <selection pane="bottomLeft" activeCell="D8" sqref="D8"/>
    </sheetView>
  </sheetViews>
  <sheetFormatPr defaultColWidth="17.140625" defaultRowHeight="15" x14ac:dyDescent="0.25"/>
  <cols>
    <col min="1" max="7" width="17.140625" style="1"/>
    <col min="8" max="8" width="18.7109375" style="1" bestFit="1" customWidth="1"/>
    <col min="9" max="9" width="17.140625" style="1"/>
  </cols>
  <sheetData>
    <row r="1" spans="1:11" x14ac:dyDescent="0.25">
      <c r="A1" s="15" t="s">
        <v>0</v>
      </c>
      <c r="B1" s="15" t="s">
        <v>57</v>
      </c>
      <c r="C1" s="16" t="s">
        <v>2</v>
      </c>
      <c r="D1" s="16" t="s">
        <v>1</v>
      </c>
      <c r="E1" s="15" t="s">
        <v>3</v>
      </c>
      <c r="F1" s="15" t="s">
        <v>4</v>
      </c>
      <c r="G1" s="15" t="s">
        <v>61</v>
      </c>
      <c r="H1" s="15" t="s">
        <v>108</v>
      </c>
      <c r="I1" s="15" t="s">
        <v>5</v>
      </c>
      <c r="J1" s="15" t="s">
        <v>70</v>
      </c>
      <c r="K1" s="15" t="s">
        <v>71</v>
      </c>
    </row>
    <row r="2" spans="1:11" x14ac:dyDescent="0.25">
      <c r="A2" s="9">
        <v>44938</v>
      </c>
      <c r="B2" s="10">
        <f>COUNTIF(Punti!A:A,Partite!A2)</f>
        <v>14</v>
      </c>
      <c r="C2" s="10">
        <v>18</v>
      </c>
      <c r="D2" s="10">
        <v>13</v>
      </c>
      <c r="E2" s="10" t="str">
        <f>IF(C2="-", "No Partita",IF(C2&gt;D2,"Bianchi",IF(D2&gt;C2,"Scuri","Pareggio")))</f>
        <v>Bianchi</v>
      </c>
      <c r="F2" s="10">
        <f>IFERROR(C2+D2,"-")</f>
        <v>31</v>
      </c>
      <c r="G2" s="10">
        <f>H2+I2</f>
        <v>31</v>
      </c>
      <c r="H2" s="10">
        <f>SUMIF(Punti!A:A,Partite!A2,Punti!G:G)</f>
        <v>30</v>
      </c>
      <c r="I2" s="10">
        <f>SUMIF(Punti!A:A,Partite!A2,Punti!J:J)</f>
        <v>1</v>
      </c>
      <c r="J2" s="24">
        <v>70</v>
      </c>
      <c r="K2" s="24">
        <f>5*B2</f>
        <v>70</v>
      </c>
    </row>
    <row r="3" spans="1:11" x14ac:dyDescent="0.25">
      <c r="A3" s="9">
        <v>44945</v>
      </c>
      <c r="B3" s="10">
        <f>COUNTIF(Punti!A:A,Partite!A3)</f>
        <v>22</v>
      </c>
      <c r="C3" s="10">
        <v>4</v>
      </c>
      <c r="D3" s="10">
        <v>7</v>
      </c>
      <c r="E3" s="10" t="str">
        <f t="shared" ref="E3:E14" si="0">IF(C3="-", "No Partita",IF(C3&gt;D3,"Bianchi",IF(D3&gt;C3,"Scuri","Pareggio")))</f>
        <v>Scuri</v>
      </c>
      <c r="F3" s="10">
        <f t="shared" ref="F3:F14" si="1">IFERROR(C3+D3,"-")</f>
        <v>11</v>
      </c>
      <c r="G3" s="10">
        <f t="shared" ref="G3:G8" si="2">H3+I3</f>
        <v>11</v>
      </c>
      <c r="H3" s="10">
        <f>SUMIF(Punti!A:A,Partite!A3,Punti!G:G)</f>
        <v>11</v>
      </c>
      <c r="I3" s="10">
        <f>SUMIF(Punti!A:A,Partite!A3,Punti!J:J)</f>
        <v>0</v>
      </c>
      <c r="J3" s="24">
        <v>190</v>
      </c>
      <c r="K3" s="24">
        <v>200</v>
      </c>
    </row>
    <row r="4" spans="1:11" x14ac:dyDescent="0.25">
      <c r="A4" s="9">
        <v>44952</v>
      </c>
      <c r="B4" s="10">
        <f>COUNTIF(Punti!A:A,Partite!A4)</f>
        <v>16</v>
      </c>
      <c r="C4" s="10">
        <v>5</v>
      </c>
      <c r="D4" s="10">
        <v>8</v>
      </c>
      <c r="E4" s="10" t="str">
        <f t="shared" si="0"/>
        <v>Scuri</v>
      </c>
      <c r="F4" s="10">
        <f t="shared" si="1"/>
        <v>13</v>
      </c>
      <c r="G4" s="10">
        <f t="shared" si="2"/>
        <v>13</v>
      </c>
      <c r="H4" s="10">
        <f>SUMIF(Punti!A:A,Partite!A4,Punti!G:G)</f>
        <v>13</v>
      </c>
      <c r="I4" s="10">
        <f>SUMIF(Punti!A:A,Partite!A4,Punti!J:J)</f>
        <v>0</v>
      </c>
      <c r="J4" s="24">
        <v>70</v>
      </c>
      <c r="K4" s="24">
        <f t="shared" ref="K4:K30" si="3">5*B4</f>
        <v>80</v>
      </c>
    </row>
    <row r="5" spans="1:11" x14ac:dyDescent="0.25">
      <c r="A5" s="9">
        <v>44959</v>
      </c>
      <c r="B5" s="10">
        <f>COUNTIF(Punti!A:A,Partite!A5)</f>
        <v>14</v>
      </c>
      <c r="C5" s="10">
        <v>8</v>
      </c>
      <c r="D5" s="10">
        <v>13</v>
      </c>
      <c r="E5" s="10" t="str">
        <f t="shared" si="0"/>
        <v>Scuri</v>
      </c>
      <c r="F5" s="10">
        <f t="shared" si="1"/>
        <v>21</v>
      </c>
      <c r="G5" s="10">
        <f t="shared" si="2"/>
        <v>21</v>
      </c>
      <c r="H5" s="10">
        <f>SUMIF(Punti!A:A,Partite!A5,Punti!G:G)</f>
        <v>21</v>
      </c>
      <c r="I5" s="10">
        <f>SUMIF(Punti!A:A,Partite!A5,Punti!J:J)</f>
        <v>0</v>
      </c>
      <c r="J5" s="24">
        <v>70</v>
      </c>
      <c r="K5" s="24">
        <f t="shared" si="3"/>
        <v>70</v>
      </c>
    </row>
    <row r="6" spans="1:11" x14ac:dyDescent="0.25">
      <c r="A6" s="9">
        <v>44966</v>
      </c>
      <c r="B6" s="10">
        <f>COUNTIF(Punti!A:A,Partite!A6)</f>
        <v>14</v>
      </c>
      <c r="C6" s="10">
        <v>6</v>
      </c>
      <c r="D6" s="10">
        <v>11</v>
      </c>
      <c r="E6" s="10" t="str">
        <f t="shared" si="0"/>
        <v>Scuri</v>
      </c>
      <c r="F6" s="10">
        <f t="shared" si="1"/>
        <v>17</v>
      </c>
      <c r="G6" s="10">
        <f t="shared" si="2"/>
        <v>17</v>
      </c>
      <c r="H6" s="10">
        <f>SUMIF(Punti!A:A,Partite!A6,Punti!G:G)</f>
        <v>17</v>
      </c>
      <c r="I6" s="10">
        <f>SUMIF(Punti!A:A,Partite!A6,Punti!J:J)</f>
        <v>0</v>
      </c>
      <c r="J6" s="24">
        <v>70</v>
      </c>
      <c r="K6" s="24">
        <f t="shared" si="3"/>
        <v>70</v>
      </c>
    </row>
    <row r="7" spans="1:11" x14ac:dyDescent="0.25">
      <c r="A7" s="9">
        <v>44980</v>
      </c>
      <c r="B7" s="10">
        <f>COUNTIF(Punti!A:A,Partite!A7)</f>
        <v>16</v>
      </c>
      <c r="C7" s="10">
        <v>5</v>
      </c>
      <c r="D7" s="10">
        <v>7</v>
      </c>
      <c r="E7" s="10" t="str">
        <f t="shared" si="0"/>
        <v>Scuri</v>
      </c>
      <c r="F7" s="10">
        <f t="shared" si="1"/>
        <v>12</v>
      </c>
      <c r="G7" s="10">
        <f t="shared" si="2"/>
        <v>12</v>
      </c>
      <c r="H7" s="10">
        <f>SUMIF(Punti!A:A,Partite!A7,Punti!G:G)</f>
        <v>12</v>
      </c>
      <c r="I7" s="10">
        <f>SUMIF(Punti!A:A,Partite!A7,Punti!J:J)</f>
        <v>0</v>
      </c>
      <c r="J7" s="24">
        <v>70</v>
      </c>
      <c r="K7" s="24">
        <f t="shared" si="3"/>
        <v>80</v>
      </c>
    </row>
    <row r="8" spans="1:11" x14ac:dyDescent="0.25">
      <c r="A8" s="9">
        <v>44987</v>
      </c>
      <c r="B8" s="10">
        <f>COUNTIF(Punti!A:A,Partite!A8)</f>
        <v>14</v>
      </c>
      <c r="C8" s="10">
        <v>9</v>
      </c>
      <c r="D8" s="10">
        <v>7</v>
      </c>
      <c r="E8" s="10" t="str">
        <f t="shared" si="0"/>
        <v>Bianchi</v>
      </c>
      <c r="F8" s="10">
        <f t="shared" si="1"/>
        <v>16</v>
      </c>
      <c r="G8" s="10">
        <f t="shared" si="2"/>
        <v>16</v>
      </c>
      <c r="H8" s="10">
        <f>SUMIF(Punti!A:A,Partite!A8,Punti!G:G)</f>
        <v>13</v>
      </c>
      <c r="I8" s="10">
        <f>SUMIF(Punti!A:A,Partite!A8,Punti!J:J)</f>
        <v>3</v>
      </c>
      <c r="J8" s="24">
        <v>70</v>
      </c>
      <c r="K8" s="24">
        <f t="shared" si="3"/>
        <v>70</v>
      </c>
    </row>
    <row r="9" spans="1:11" x14ac:dyDescent="0.25">
      <c r="A9" s="9">
        <v>44994</v>
      </c>
      <c r="B9" s="10">
        <f>COUNTIF(Punti!A:A,Partite!A9)</f>
        <v>14</v>
      </c>
      <c r="C9" s="10">
        <v>8</v>
      </c>
      <c r="D9" s="10">
        <v>9</v>
      </c>
      <c r="E9" s="10" t="str">
        <f t="shared" si="0"/>
        <v>Scuri</v>
      </c>
      <c r="F9" s="10">
        <f t="shared" si="1"/>
        <v>17</v>
      </c>
      <c r="G9" s="10">
        <f t="shared" ref="G9" si="4">H9+I9</f>
        <v>17</v>
      </c>
      <c r="H9" s="10">
        <f>SUMIF(Punti!A:A,Partite!A9,Punti!G:G)</f>
        <v>17</v>
      </c>
      <c r="I9" s="10">
        <f>SUMIF(Punti!A:A,Partite!A9,Punti!J:J)</f>
        <v>0</v>
      </c>
      <c r="J9" s="24">
        <v>70</v>
      </c>
      <c r="K9" s="24">
        <f t="shared" si="3"/>
        <v>70</v>
      </c>
    </row>
    <row r="10" spans="1:11" x14ac:dyDescent="0.25">
      <c r="A10" s="9">
        <v>45001</v>
      </c>
      <c r="B10" s="10">
        <f>COUNTIF(Punti!A:A,Partite!A10)</f>
        <v>14</v>
      </c>
      <c r="C10" s="10">
        <v>8</v>
      </c>
      <c r="D10" s="10">
        <v>14</v>
      </c>
      <c r="E10" s="10" t="str">
        <f t="shared" si="0"/>
        <v>Scuri</v>
      </c>
      <c r="F10" s="10">
        <f t="shared" si="1"/>
        <v>22</v>
      </c>
      <c r="G10" s="10">
        <f t="shared" ref="G10" si="5">H10+I10</f>
        <v>22</v>
      </c>
      <c r="H10" s="10">
        <f>SUMIF(Punti!A:A,Partite!A10,Punti!G:G)</f>
        <v>22</v>
      </c>
      <c r="I10" s="10">
        <f>SUMIF(Punti!A:A,Partite!A10,Punti!J:J)</f>
        <v>0</v>
      </c>
      <c r="J10" s="24">
        <v>70</v>
      </c>
      <c r="K10" s="24">
        <f t="shared" si="3"/>
        <v>70</v>
      </c>
    </row>
    <row r="11" spans="1:11" x14ac:dyDescent="0.25">
      <c r="A11" s="9">
        <v>45008</v>
      </c>
      <c r="B11" s="10">
        <f>COUNTIF(Punti!A:A,Partite!A11)</f>
        <v>14</v>
      </c>
      <c r="C11" s="10">
        <v>5</v>
      </c>
      <c r="D11" s="10">
        <v>5</v>
      </c>
      <c r="E11" s="10" t="str">
        <f t="shared" si="0"/>
        <v>Pareggio</v>
      </c>
      <c r="F11" s="10">
        <f t="shared" si="1"/>
        <v>10</v>
      </c>
      <c r="G11" s="10">
        <f t="shared" ref="G11" si="6">H11+I11</f>
        <v>10</v>
      </c>
      <c r="H11" s="10">
        <f>SUMIF(Punti!A:A,Partite!A11,Punti!G:G)</f>
        <v>9</v>
      </c>
      <c r="I11" s="10">
        <f>SUMIF(Punti!A:A,Partite!A11,Punti!J:J)</f>
        <v>1</v>
      </c>
      <c r="J11" s="24">
        <v>70</v>
      </c>
      <c r="K11" s="24">
        <f t="shared" si="3"/>
        <v>70</v>
      </c>
    </row>
    <row r="12" spans="1:11" x14ac:dyDescent="0.25">
      <c r="A12" s="9">
        <v>45015</v>
      </c>
      <c r="B12" s="10">
        <f>COUNTIF(Punti!A:A,Partite!A12)</f>
        <v>14</v>
      </c>
      <c r="C12" s="10">
        <v>9</v>
      </c>
      <c r="D12" s="10">
        <v>7</v>
      </c>
      <c r="E12" s="10" t="str">
        <f t="shared" si="0"/>
        <v>Bianchi</v>
      </c>
      <c r="F12" s="10">
        <f t="shared" si="1"/>
        <v>16</v>
      </c>
      <c r="G12" s="10">
        <f>H12+I12</f>
        <v>16</v>
      </c>
      <c r="H12" s="10">
        <f>SUMIF(Punti!A:A,Partite!A12,Punti!G:G)</f>
        <v>16</v>
      </c>
      <c r="I12" s="10">
        <f>SUMIF(Punti!A:A,Partite!A12,Punti!J:J)</f>
        <v>0</v>
      </c>
      <c r="J12" s="24">
        <v>70</v>
      </c>
      <c r="K12" s="24">
        <f t="shared" si="3"/>
        <v>70</v>
      </c>
    </row>
    <row r="13" spans="1:11" x14ac:dyDescent="0.25">
      <c r="A13" s="9">
        <v>45022</v>
      </c>
      <c r="B13" s="10">
        <f>COUNTIF(Punti!A:A,Partite!A13)</f>
        <v>14</v>
      </c>
      <c r="C13" s="10">
        <v>8</v>
      </c>
      <c r="D13" s="10">
        <v>15</v>
      </c>
      <c r="E13" s="10" t="str">
        <f t="shared" si="0"/>
        <v>Scuri</v>
      </c>
      <c r="F13" s="10">
        <f t="shared" si="1"/>
        <v>23</v>
      </c>
      <c r="G13" s="10">
        <f>H13+I13</f>
        <v>23</v>
      </c>
      <c r="H13" s="10">
        <f>SUMIF(Punti!A:A,Partite!A13,Punti!G:G)</f>
        <v>23</v>
      </c>
      <c r="I13" s="10">
        <f>SUMIF(Punti!A:A,Partite!A13,Punti!J:J)</f>
        <v>0</v>
      </c>
      <c r="J13" s="24">
        <v>70</v>
      </c>
      <c r="K13" s="24">
        <f t="shared" si="3"/>
        <v>70</v>
      </c>
    </row>
    <row r="14" spans="1:11" x14ac:dyDescent="0.25">
      <c r="A14" s="9">
        <v>45030</v>
      </c>
      <c r="B14" s="10">
        <f>COUNTIF(Punti!A:A,Partite!A14)</f>
        <v>22</v>
      </c>
      <c r="C14" s="10">
        <v>1</v>
      </c>
      <c r="D14" s="10">
        <v>7</v>
      </c>
      <c r="E14" s="10" t="str">
        <f t="shared" si="0"/>
        <v>Scuri</v>
      </c>
      <c r="F14" s="10">
        <f t="shared" si="1"/>
        <v>8</v>
      </c>
      <c r="G14" s="10">
        <f>H14+I14</f>
        <v>8</v>
      </c>
      <c r="H14" s="10">
        <f>SUMIF(Punti!A:A,Partite!A14,Punti!G:G)</f>
        <v>8</v>
      </c>
      <c r="I14" s="10">
        <f>SUMIF(Punti!A:A,Partite!A14,Punti!J:J)</f>
        <v>0</v>
      </c>
      <c r="J14" s="24">
        <v>190</v>
      </c>
      <c r="K14" s="24">
        <v>200</v>
      </c>
    </row>
    <row r="15" spans="1:11" x14ac:dyDescent="0.25">
      <c r="A15" s="9">
        <v>45050</v>
      </c>
      <c r="B15" s="10">
        <f>COUNTIF(Punti!A:A,Partite!A15)</f>
        <v>16</v>
      </c>
      <c r="C15" s="10">
        <v>3</v>
      </c>
      <c r="D15" s="10">
        <v>4</v>
      </c>
      <c r="E15" s="10" t="str">
        <f t="shared" ref="E15:E24" si="7">IF(C15="-", "No Partita",IF(C15&gt;D15,"Bianchi",IF(D15&gt;C15,"Scuri","Pareggio")))</f>
        <v>Scuri</v>
      </c>
      <c r="F15" s="10">
        <f t="shared" ref="F15:F24" si="8">IFERROR(C15+D15,"-")</f>
        <v>7</v>
      </c>
      <c r="G15" s="10">
        <f t="shared" ref="G15" si="9">H15+I15</f>
        <v>7</v>
      </c>
      <c r="H15" s="10">
        <f>SUMIF(Punti!A:A,Partite!A15,Punti!G:G)</f>
        <v>7</v>
      </c>
      <c r="I15" s="10">
        <f>SUMIF(Punti!A:A,Partite!A15,Punti!J:J)</f>
        <v>0</v>
      </c>
      <c r="J15" s="24">
        <v>70</v>
      </c>
      <c r="K15" s="24">
        <f t="shared" si="3"/>
        <v>80</v>
      </c>
    </row>
    <row r="16" spans="1:11" x14ac:dyDescent="0.25">
      <c r="A16" s="9">
        <v>45057</v>
      </c>
      <c r="B16" s="10">
        <f>COUNTIF(Punti!A:A,Partite!A16)</f>
        <v>14</v>
      </c>
      <c r="C16" s="10">
        <v>4</v>
      </c>
      <c r="D16" s="10">
        <v>6</v>
      </c>
      <c r="E16" s="10" t="str">
        <f t="shared" si="7"/>
        <v>Scuri</v>
      </c>
      <c r="F16" s="10">
        <f t="shared" si="8"/>
        <v>10</v>
      </c>
      <c r="G16" s="10">
        <f t="shared" ref="G16:G18" si="10">H16+I16</f>
        <v>10</v>
      </c>
      <c r="H16" s="10">
        <f>SUMIF(Punti!A:A,Partite!A16,Punti!G:G)</f>
        <v>10</v>
      </c>
      <c r="I16" s="10">
        <f>SUMIF(Punti!A:A,Partite!A16,Punti!J:J)</f>
        <v>0</v>
      </c>
      <c r="J16" s="24">
        <v>70</v>
      </c>
      <c r="K16" s="24">
        <f t="shared" si="3"/>
        <v>70</v>
      </c>
    </row>
    <row r="17" spans="1:11" x14ac:dyDescent="0.25">
      <c r="A17" s="9">
        <v>45064</v>
      </c>
      <c r="B17" s="10">
        <f>COUNTIF(Punti!A:A,Partite!A17)</f>
        <v>16</v>
      </c>
      <c r="C17" s="10">
        <v>6</v>
      </c>
      <c r="D17" s="10">
        <v>11</v>
      </c>
      <c r="E17" s="10" t="str">
        <f t="shared" si="7"/>
        <v>Scuri</v>
      </c>
      <c r="F17" s="10">
        <f t="shared" si="8"/>
        <v>17</v>
      </c>
      <c r="G17" s="10">
        <f t="shared" si="10"/>
        <v>17</v>
      </c>
      <c r="H17" s="10">
        <f>SUMIF(Punti!A:A,Partite!A17,Punti!G:G)</f>
        <v>17</v>
      </c>
      <c r="I17" s="10">
        <f>SUMIF(Punti!A:A,Partite!A17,Punti!J:J)</f>
        <v>0</v>
      </c>
      <c r="J17" s="24">
        <v>70</v>
      </c>
      <c r="K17" s="24">
        <f t="shared" si="3"/>
        <v>80</v>
      </c>
    </row>
    <row r="18" spans="1:11" x14ac:dyDescent="0.25">
      <c r="A18" s="9">
        <v>45071</v>
      </c>
      <c r="B18" s="10">
        <f>COUNTIF(Punti!A:A,Partite!A18)</f>
        <v>14</v>
      </c>
      <c r="C18" s="10">
        <v>12</v>
      </c>
      <c r="D18" s="10">
        <v>6</v>
      </c>
      <c r="E18" s="10" t="str">
        <f t="shared" si="7"/>
        <v>Bianchi</v>
      </c>
      <c r="F18" s="10">
        <f t="shared" si="8"/>
        <v>18</v>
      </c>
      <c r="G18" s="10">
        <f t="shared" si="10"/>
        <v>18</v>
      </c>
      <c r="H18" s="10">
        <f>SUMIF(Punti!A:A,Partite!A18,Punti!G:G)</f>
        <v>18</v>
      </c>
      <c r="I18" s="10">
        <f>SUMIF(Punti!A:A,Partite!A18,Punti!J:J)</f>
        <v>0</v>
      </c>
      <c r="J18" s="24">
        <v>70</v>
      </c>
      <c r="K18" s="24">
        <f t="shared" si="3"/>
        <v>70</v>
      </c>
    </row>
    <row r="19" spans="1:11" x14ac:dyDescent="0.25">
      <c r="A19" s="9">
        <v>45078</v>
      </c>
      <c r="B19" s="10">
        <f>COUNTIF(Punti!A:A,Partite!A19)</f>
        <v>14</v>
      </c>
      <c r="C19" s="10">
        <v>10</v>
      </c>
      <c r="D19" s="10">
        <v>9</v>
      </c>
      <c r="E19" s="10" t="str">
        <f t="shared" si="7"/>
        <v>Bianchi</v>
      </c>
      <c r="F19" s="10">
        <f t="shared" si="8"/>
        <v>19</v>
      </c>
      <c r="G19" s="10">
        <f t="shared" ref="G19" si="11">H19+I19</f>
        <v>19</v>
      </c>
      <c r="H19" s="10">
        <f>SUMIF(Punti!A:A,Partite!A19,Punti!G:G)</f>
        <v>18</v>
      </c>
      <c r="I19" s="10">
        <f>SUMIF(Punti!A:A,Partite!A19,Punti!J:J)</f>
        <v>1</v>
      </c>
      <c r="J19" s="24">
        <v>70</v>
      </c>
      <c r="K19" s="24">
        <f t="shared" si="3"/>
        <v>70</v>
      </c>
    </row>
    <row r="20" spans="1:11" x14ac:dyDescent="0.25">
      <c r="A20" s="9">
        <v>45085</v>
      </c>
      <c r="B20" s="10">
        <f>COUNTIF(Punti!A:A,Partite!A20)</f>
        <v>14</v>
      </c>
      <c r="C20" s="10">
        <v>15</v>
      </c>
      <c r="D20" s="10">
        <v>7</v>
      </c>
      <c r="E20" s="10" t="str">
        <f t="shared" si="7"/>
        <v>Bianchi</v>
      </c>
      <c r="F20" s="10">
        <f t="shared" si="8"/>
        <v>22</v>
      </c>
      <c r="G20" s="10">
        <f>H20+I20</f>
        <v>22</v>
      </c>
      <c r="H20" s="10">
        <f>SUMIF(Punti!A:A,Partite!A20,Punti!G:G)</f>
        <v>21</v>
      </c>
      <c r="I20" s="10">
        <f>SUMIF(Punti!A:A,Partite!A20,Punti!J:J)</f>
        <v>1</v>
      </c>
      <c r="J20" s="24">
        <v>70</v>
      </c>
      <c r="K20" s="24">
        <f t="shared" si="3"/>
        <v>70</v>
      </c>
    </row>
    <row r="21" spans="1:11" x14ac:dyDescent="0.25">
      <c r="A21" s="9">
        <v>45092</v>
      </c>
      <c r="B21" s="10">
        <f>COUNTIF(Punti!A:A,Partite!A21)</f>
        <v>16</v>
      </c>
      <c r="C21" s="10">
        <v>4</v>
      </c>
      <c r="D21" s="10">
        <v>9</v>
      </c>
      <c r="E21" s="10" t="str">
        <f t="shared" si="7"/>
        <v>Scuri</v>
      </c>
      <c r="F21" s="10">
        <f t="shared" si="8"/>
        <v>13</v>
      </c>
      <c r="G21" s="10">
        <f>H21+I21</f>
        <v>13</v>
      </c>
      <c r="H21" s="10">
        <f>SUMIF(Punti!A:A,Partite!A21,Punti!G:G)</f>
        <v>12</v>
      </c>
      <c r="I21" s="10">
        <f>SUMIF(Punti!A:A,Partite!A21,Punti!J:J)</f>
        <v>1</v>
      </c>
      <c r="J21" s="24">
        <v>70</v>
      </c>
      <c r="K21" s="24">
        <f t="shared" si="3"/>
        <v>80</v>
      </c>
    </row>
    <row r="22" spans="1:11" x14ac:dyDescent="0.25">
      <c r="A22" s="9">
        <v>45099</v>
      </c>
      <c r="B22" s="10">
        <f>COUNTIF(Punti!A:A,Partite!A22)</f>
        <v>16</v>
      </c>
      <c r="C22" s="10">
        <v>5</v>
      </c>
      <c r="D22" s="10">
        <v>11</v>
      </c>
      <c r="E22" s="10" t="str">
        <f t="shared" si="7"/>
        <v>Scuri</v>
      </c>
      <c r="F22" s="10">
        <f t="shared" si="8"/>
        <v>16</v>
      </c>
      <c r="G22" s="10">
        <f>H22+I22</f>
        <v>17</v>
      </c>
      <c r="H22" s="10">
        <f>SUMIF(Punti!A:A,Partite!A22,Punti!G:G)</f>
        <v>17</v>
      </c>
      <c r="I22" s="10">
        <f>SUMIF(Punti!A:A,Partite!A22,Punti!J:J)</f>
        <v>0</v>
      </c>
      <c r="J22" s="24">
        <v>70</v>
      </c>
      <c r="K22" s="24">
        <f t="shared" si="3"/>
        <v>80</v>
      </c>
    </row>
    <row r="23" spans="1:11" x14ac:dyDescent="0.25">
      <c r="A23" s="9">
        <v>45106</v>
      </c>
      <c r="B23" s="10">
        <f>COUNTIF(Punti!A:A,Partite!A23)</f>
        <v>16</v>
      </c>
      <c r="C23" s="10">
        <v>8</v>
      </c>
      <c r="D23" s="10">
        <v>8</v>
      </c>
      <c r="E23" s="10" t="str">
        <f t="shared" si="7"/>
        <v>Pareggio</v>
      </c>
      <c r="F23" s="10">
        <f t="shared" si="8"/>
        <v>16</v>
      </c>
      <c r="G23" s="10">
        <f t="shared" ref="G23:G24" si="12">H23+I23</f>
        <v>16</v>
      </c>
      <c r="H23" s="10">
        <f>SUMIF(Punti!A:A,Partite!A23,Punti!G:G)</f>
        <v>16</v>
      </c>
      <c r="I23" s="10">
        <f>SUMIF(Punti!A:A,Partite!A23,Punti!J:J)</f>
        <v>0</v>
      </c>
      <c r="J23" s="24">
        <v>70</v>
      </c>
      <c r="K23" s="24">
        <f t="shared" si="3"/>
        <v>80</v>
      </c>
    </row>
    <row r="24" spans="1:11" x14ac:dyDescent="0.25">
      <c r="A24" s="9">
        <v>45113</v>
      </c>
      <c r="B24" s="10">
        <f>COUNTIF(Punti!A:A,Partite!A24)</f>
        <v>14</v>
      </c>
      <c r="C24" s="10">
        <v>10</v>
      </c>
      <c r="D24" s="10">
        <v>4</v>
      </c>
      <c r="E24" s="10" t="str">
        <f t="shared" si="7"/>
        <v>Bianchi</v>
      </c>
      <c r="F24" s="10">
        <f t="shared" si="8"/>
        <v>14</v>
      </c>
      <c r="G24" s="10">
        <f t="shared" si="12"/>
        <v>14</v>
      </c>
      <c r="H24" s="10">
        <f>SUMIF(Punti!A:A,Partite!A24,Punti!G:G)</f>
        <v>14</v>
      </c>
      <c r="I24" s="10">
        <f>SUMIF(Punti!A:A,Partite!A24,Punti!J:J)</f>
        <v>0</v>
      </c>
      <c r="J24" s="24">
        <v>100</v>
      </c>
      <c r="K24" s="24">
        <v>100</v>
      </c>
    </row>
    <row r="25" spans="1:11" x14ac:dyDescent="0.25">
      <c r="A25" s="9">
        <v>45114</v>
      </c>
      <c r="B25" s="10">
        <f>COUNTIF(Punti!A:A,Partite!A25)</f>
        <v>13</v>
      </c>
      <c r="C25" s="10">
        <v>0</v>
      </c>
      <c r="D25" s="10">
        <v>1</v>
      </c>
      <c r="E25" s="10" t="str">
        <f t="shared" ref="E25" si="13">IF(C25="-", "No Partita",IF(C25&gt;D25,"Bianchi",IF(D25&gt;C25,"Scuri","Pareggio")))</f>
        <v>Scuri</v>
      </c>
      <c r="F25" s="10">
        <f t="shared" ref="F25" si="14">IFERROR(C25+D25,"-")</f>
        <v>1</v>
      </c>
      <c r="G25" s="10">
        <f t="shared" ref="G25" si="15">H25+I25</f>
        <v>1</v>
      </c>
      <c r="H25" s="10">
        <f>SUMIF(Punti!A:A,Partite!A25,Punti!G:G)</f>
        <v>1</v>
      </c>
      <c r="I25" s="10">
        <f>SUMIF(Punti!A:A,Partite!A25,Punti!J:J)</f>
        <v>0</v>
      </c>
      <c r="J25" s="24">
        <v>70</v>
      </c>
      <c r="K25" s="24">
        <f t="shared" si="3"/>
        <v>65</v>
      </c>
    </row>
    <row r="26" spans="1:11" x14ac:dyDescent="0.25">
      <c r="A26" s="9">
        <v>45115</v>
      </c>
      <c r="B26" s="10">
        <f>COUNTIF(Punti!A:A,Partite!A26)</f>
        <v>10</v>
      </c>
      <c r="C26" s="10">
        <v>7</v>
      </c>
      <c r="D26" s="10">
        <v>7</v>
      </c>
      <c r="E26" s="10" t="str">
        <f t="shared" ref="E26:E30" si="16">IF(C26="-", "No Partita",IF(C26&gt;D26,"Bianchi",IF(D26&gt;C26,"Scuri","Pareggio")))</f>
        <v>Pareggio</v>
      </c>
      <c r="F26" s="10">
        <f t="shared" ref="F26:F30" si="17">IFERROR(C26+D26,"-")</f>
        <v>14</v>
      </c>
      <c r="G26" s="10">
        <f t="shared" ref="G26:G30" si="18">H26+I26</f>
        <v>14</v>
      </c>
      <c r="H26" s="10">
        <f>SUMIF(Punti!A:A,Partite!A26,Punti!G:G)</f>
        <v>14</v>
      </c>
      <c r="I26" s="10">
        <f>SUMIF(Punti!A:A,Partite!A26,Punti!J:J)</f>
        <v>0</v>
      </c>
      <c r="J26" s="24">
        <v>70</v>
      </c>
      <c r="K26" s="24">
        <f t="shared" si="3"/>
        <v>50</v>
      </c>
    </row>
    <row r="27" spans="1:11" x14ac:dyDescent="0.25">
      <c r="A27" s="9">
        <v>45116</v>
      </c>
      <c r="B27" s="10">
        <f>COUNTIF(Punti!A:A,Partite!A27)</f>
        <v>14</v>
      </c>
      <c r="C27" s="10">
        <v>11</v>
      </c>
      <c r="D27" s="10">
        <v>3</v>
      </c>
      <c r="E27" s="10" t="str">
        <f t="shared" si="16"/>
        <v>Bianchi</v>
      </c>
      <c r="F27" s="10">
        <f t="shared" si="17"/>
        <v>14</v>
      </c>
      <c r="G27" s="10">
        <f t="shared" si="18"/>
        <v>14</v>
      </c>
      <c r="H27" s="10">
        <f>SUMIF(Punti!A:A,Partite!A27,Punti!G:G)</f>
        <v>14</v>
      </c>
      <c r="I27" s="10">
        <f>SUMIF(Punti!A:A,Partite!A27,Punti!J:J)</f>
        <v>0</v>
      </c>
      <c r="J27" s="24">
        <v>70</v>
      </c>
      <c r="K27" s="24">
        <f t="shared" si="3"/>
        <v>70</v>
      </c>
    </row>
    <row r="28" spans="1:11" x14ac:dyDescent="0.25">
      <c r="A28" s="9">
        <v>45117</v>
      </c>
      <c r="B28" s="10">
        <f>COUNTIF(Punti!A:A,Partite!A28)</f>
        <v>9</v>
      </c>
      <c r="C28" s="10">
        <v>5</v>
      </c>
      <c r="D28" s="10">
        <v>3</v>
      </c>
      <c r="E28" s="10" t="str">
        <f t="shared" si="16"/>
        <v>Bianchi</v>
      </c>
      <c r="F28" s="10">
        <f t="shared" si="17"/>
        <v>8</v>
      </c>
      <c r="G28" s="10">
        <f t="shared" si="18"/>
        <v>8</v>
      </c>
      <c r="H28" s="10">
        <f>SUMIF(Punti!A:A,Partite!A28,Punti!G:G)</f>
        <v>8</v>
      </c>
      <c r="I28" s="10">
        <f>SUMIF(Punti!A:A,Partite!A28,Punti!J:J)</f>
        <v>0</v>
      </c>
      <c r="J28" s="24">
        <v>70</v>
      </c>
      <c r="K28" s="24">
        <f t="shared" si="3"/>
        <v>45</v>
      </c>
    </row>
    <row r="29" spans="1:11" x14ac:dyDescent="0.25">
      <c r="A29" s="9">
        <v>45118</v>
      </c>
      <c r="B29" s="10">
        <f>COUNTIF(Punti!A:A,Partite!A29)</f>
        <v>14</v>
      </c>
      <c r="C29" s="10">
        <v>4</v>
      </c>
      <c r="D29" s="10">
        <v>3</v>
      </c>
      <c r="E29" s="10" t="str">
        <f t="shared" si="16"/>
        <v>Bianchi</v>
      </c>
      <c r="F29" s="10">
        <f t="shared" si="17"/>
        <v>7</v>
      </c>
      <c r="G29" s="10">
        <f t="shared" si="18"/>
        <v>7</v>
      </c>
      <c r="H29" s="10">
        <f>SUMIF(Punti!A:A,Partite!A29,Punti!G:G)</f>
        <v>7</v>
      </c>
      <c r="I29" s="10">
        <f>SUMIF(Punti!A:A,Partite!A29,Punti!J:J)</f>
        <v>0</v>
      </c>
      <c r="J29" s="24">
        <v>70</v>
      </c>
      <c r="K29" s="24">
        <f t="shared" si="3"/>
        <v>70</v>
      </c>
    </row>
    <row r="30" spans="1:11" x14ac:dyDescent="0.25">
      <c r="A30" s="9">
        <v>45119</v>
      </c>
      <c r="B30" s="10">
        <f>COUNTIF(Punti!A:A,Partite!A30)</f>
        <v>9</v>
      </c>
      <c r="C30" s="10">
        <v>4</v>
      </c>
      <c r="D30" s="10">
        <v>5</v>
      </c>
      <c r="E30" s="10" t="str">
        <f t="shared" si="16"/>
        <v>Scuri</v>
      </c>
      <c r="F30" s="10">
        <f t="shared" si="17"/>
        <v>9</v>
      </c>
      <c r="G30" s="10">
        <f t="shared" si="18"/>
        <v>9</v>
      </c>
      <c r="H30" s="10">
        <f>SUMIF(Punti!A:A,Partite!A30,Punti!G:G)</f>
        <v>9</v>
      </c>
      <c r="I30" s="10">
        <f>SUMIF(Punti!A:A,Partite!A30,Punti!J:J)</f>
        <v>0</v>
      </c>
      <c r="J30" s="24">
        <v>70</v>
      </c>
      <c r="K30" s="24">
        <f t="shared" si="3"/>
        <v>45</v>
      </c>
    </row>
  </sheetData>
  <conditionalFormatting sqref="E2:E30">
    <cfRule type="cellIs" dxfId="24" priority="1" operator="equal">
      <formula>"Scuri"</formula>
    </cfRule>
    <cfRule type="cellIs" dxfId="23" priority="2" operator="equal">
      <formula>"Bianchi"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8A24-46F9-4225-A2C2-A9164F13364A}">
  <dimension ref="A1:Y422"/>
  <sheetViews>
    <sheetView topLeftCell="H1" zoomScale="74" zoomScaleNormal="74" workbookViewId="0">
      <pane ySplit="1" topLeftCell="A2" activePane="bottomLeft" state="frozen"/>
      <selection pane="bottomLeft" activeCell="M7" sqref="M7"/>
    </sheetView>
  </sheetViews>
  <sheetFormatPr defaultColWidth="17.140625" defaultRowHeight="15" x14ac:dyDescent="0.25"/>
  <cols>
    <col min="1" max="1" width="12.140625" style="3" bestFit="1" customWidth="1"/>
    <col min="2" max="2" width="20.42578125" style="1" bestFit="1" customWidth="1"/>
    <col min="3" max="3" width="22.85546875" style="1" customWidth="1"/>
    <col min="4" max="4" width="22" style="1" bestFit="1" customWidth="1"/>
    <col min="5" max="5" width="15.42578125" style="1" bestFit="1" customWidth="1"/>
    <col min="6" max="6" width="12.42578125" style="1" bestFit="1" customWidth="1"/>
    <col min="7" max="7" width="13.140625" style="1" bestFit="1" customWidth="1"/>
    <col min="8" max="8" width="17.85546875" style="1" bestFit="1" customWidth="1"/>
    <col min="9" max="9" width="17" style="1" bestFit="1" customWidth="1"/>
    <col min="10" max="10" width="16.42578125" style="1" bestFit="1" customWidth="1"/>
    <col min="11" max="11" width="17.140625" style="1" bestFit="1" customWidth="1"/>
    <col min="12" max="12" width="11.85546875" style="1" bestFit="1" customWidth="1"/>
    <col min="13" max="13" width="19.85546875" style="1" bestFit="1" customWidth="1"/>
    <col min="14" max="14" width="15.140625" style="1" bestFit="1" customWidth="1"/>
    <col min="15" max="15" width="16" style="1" bestFit="1" customWidth="1"/>
    <col min="16" max="16" width="23.28515625" style="1" bestFit="1" customWidth="1"/>
    <col min="17" max="17" width="23.85546875" style="1" bestFit="1" customWidth="1"/>
    <col min="18" max="18" width="32.42578125" style="1" bestFit="1" customWidth="1"/>
    <col min="19" max="19" width="24.28515625" style="1" bestFit="1" customWidth="1"/>
    <col min="20" max="20" width="13.140625" style="1" bestFit="1" customWidth="1"/>
    <col min="21" max="21" width="16.42578125" style="1" bestFit="1" customWidth="1"/>
    <col min="22" max="22" width="17.140625" style="1" bestFit="1" customWidth="1"/>
    <col min="23" max="23" width="11.85546875" style="1" bestFit="1" customWidth="1"/>
    <col min="24" max="24" width="19" style="1" bestFit="1" customWidth="1"/>
    <col min="25" max="25" width="13.7109375" style="1" bestFit="1" customWidth="1"/>
    <col min="26" max="16384" width="17.140625" style="1"/>
  </cols>
  <sheetData>
    <row r="1" spans="1:25" s="5" customFormat="1" ht="15.75" x14ac:dyDescent="0.25">
      <c r="A1" s="6" t="s">
        <v>0</v>
      </c>
      <c r="B1" s="13" t="s">
        <v>6</v>
      </c>
      <c r="C1" s="7" t="s">
        <v>44</v>
      </c>
      <c r="D1" s="7" t="s">
        <v>45</v>
      </c>
      <c r="E1" s="7" t="s">
        <v>46</v>
      </c>
      <c r="F1" s="7" t="s">
        <v>77</v>
      </c>
      <c r="G1" s="13" t="s">
        <v>47</v>
      </c>
      <c r="H1" s="7" t="s">
        <v>48</v>
      </c>
      <c r="I1" s="7" t="s">
        <v>49</v>
      </c>
      <c r="J1" s="13" t="s">
        <v>50</v>
      </c>
      <c r="K1" s="13" t="s">
        <v>55</v>
      </c>
      <c r="L1" s="13" t="s">
        <v>51</v>
      </c>
      <c r="M1" s="13" t="s">
        <v>69</v>
      </c>
      <c r="N1" s="13" t="s">
        <v>68</v>
      </c>
      <c r="O1" s="8" t="s">
        <v>107</v>
      </c>
      <c r="P1" s="8" t="s">
        <v>68</v>
      </c>
      <c r="Q1" s="8" t="s">
        <v>52</v>
      </c>
      <c r="R1" s="8" t="s">
        <v>53</v>
      </c>
      <c r="S1" s="8" t="s">
        <v>54</v>
      </c>
      <c r="T1" s="8" t="s">
        <v>47</v>
      </c>
      <c r="U1" s="8" t="s">
        <v>50</v>
      </c>
      <c r="V1" s="8" t="s">
        <v>55</v>
      </c>
      <c r="W1" s="8" t="s">
        <v>51</v>
      </c>
      <c r="X1" s="8" t="s">
        <v>60</v>
      </c>
      <c r="Y1" s="12" t="s">
        <v>56</v>
      </c>
    </row>
    <row r="2" spans="1:25" ht="21" x14ac:dyDescent="0.25">
      <c r="A2" s="9">
        <v>44938</v>
      </c>
      <c r="B2" s="14" t="s">
        <v>7</v>
      </c>
      <c r="C2" s="14" t="str">
        <f>_xlfn.XLOOKUP(B2,Giocatori!A:A,Giocatori!B:B)</f>
        <v>Difensore</v>
      </c>
      <c r="D2" s="10" t="s">
        <v>1</v>
      </c>
      <c r="E2" s="10" t="str">
        <f>_xlfn.XLOOKUP(A2,Partite!A:A,Partite!E:E)</f>
        <v>Bianchi</v>
      </c>
      <c r="F2" s="10" t="str">
        <f>IF(D2=E2,"Sì",IF(E2="Pareggio","Pari","No"))</f>
        <v>No</v>
      </c>
      <c r="G2" s="11">
        <v>0</v>
      </c>
      <c r="H2" s="10">
        <f>IF(D2="Scuri",_xlfn.XLOOKUP(A2,Partite!A:A,Partite!C:C),_xlfn.XLOOKUP(A2,Partite!A:A,Partite!D:D))</f>
        <v>18</v>
      </c>
      <c r="I2" s="10">
        <f>IF(D2="Bianchi",_xlfn.XLOOKUP(A2,Partite!A:A,Partite!C:C),_xlfn.XLOOKUP(A2,Partite!A:A,Partite!D:D))</f>
        <v>13</v>
      </c>
      <c r="J2" s="11">
        <v>0</v>
      </c>
      <c r="K2" s="10" t="s">
        <v>58</v>
      </c>
      <c r="L2" s="10" t="s">
        <v>59</v>
      </c>
      <c r="M2" s="11">
        <v>0</v>
      </c>
      <c r="N2" s="10" t="s">
        <v>59</v>
      </c>
      <c r="O2" s="10">
        <f>Parametri!$B$4</f>
        <v>3</v>
      </c>
      <c r="P2" s="10">
        <f>IF(N2="Sì",Parametri!$B$7,0)</f>
        <v>0</v>
      </c>
      <c r="Q2" s="10">
        <f>IFERROR(_xlfn.CEILING.MATH(IF(C2="Difensore",MAX(0,Parametri!$B$11-H2),IF(C2="Centrocampista",MAX(0,Parametri!$B$11-H2)/2,IF(C2="Attaccante",MAX(0,Parametri!$B$11-H2)/3,IF(C2="Portiere",MAX(0,Parametri!$B$11-H2) +Parametri!$B$12, "NA"))))),0)</f>
        <v>0</v>
      </c>
      <c r="R2" s="10">
        <f>IFERROR(_xlfn.CEILING.MATH(IF(C2="Difensore",MAX(0,I2-H2)/3,IF(C2="Centrocampista",MAX(0,I2-H2),IF(C2="Attaccante",MAX(0,I2-H2)/2,0)))),0)</f>
        <v>0</v>
      </c>
      <c r="S2" s="10">
        <f>IF(F2="Sì",Parametri!$B$2,IF(Punti!F2="Pareggio",Parametri!$B$3,0))</f>
        <v>0</v>
      </c>
      <c r="T2" s="10">
        <f>Parametri!$B$5*G2</f>
        <v>0</v>
      </c>
      <c r="U2" s="10">
        <f>J2*Parametri!$B$6</f>
        <v>0</v>
      </c>
      <c r="V2" s="10">
        <f>IF(K2="Sì",Parametri!$B$8, 0)</f>
        <v>3</v>
      </c>
      <c r="W2" s="10">
        <f>IF(L2="Sì", Parametri!$B$9, 0)</f>
        <v>0</v>
      </c>
      <c r="X2" s="10">
        <f>M2*Parametri!$B$10</f>
        <v>0</v>
      </c>
      <c r="Y2" s="10">
        <f t="shared" ref="Y2:Y65" si="0">SUM(O2:X2)</f>
        <v>6</v>
      </c>
    </row>
    <row r="3" spans="1:25" ht="21" x14ac:dyDescent="0.25">
      <c r="A3" s="9">
        <v>44938</v>
      </c>
      <c r="B3" s="14" t="s">
        <v>9</v>
      </c>
      <c r="C3" s="14" t="str">
        <f>_xlfn.XLOOKUP(B3,Giocatori!A:A,Giocatori!B:B)</f>
        <v>Difensore</v>
      </c>
      <c r="D3" s="10" t="s">
        <v>1</v>
      </c>
      <c r="E3" s="10" t="str">
        <f>_xlfn.XLOOKUP(A3,Partite!A:A,Partite!E:E)</f>
        <v>Bianchi</v>
      </c>
      <c r="F3" s="10" t="str">
        <f t="shared" ref="F3:F65" si="1">IF(D3=E3,"Sì",IF(E3="Pareggio","Pari","No"))</f>
        <v>No</v>
      </c>
      <c r="G3" s="11">
        <v>2</v>
      </c>
      <c r="H3" s="10">
        <f>IF(D3="Scuri",_xlfn.XLOOKUP(A3,Partite!A:A,Partite!C:C),_xlfn.XLOOKUP(A3,Partite!A:A,Partite!D:D))</f>
        <v>18</v>
      </c>
      <c r="I3" s="10">
        <f>IF(D3="Bianchi",_xlfn.XLOOKUP(A3,Partite!A:A,Partite!C:C),_xlfn.XLOOKUP(A3,Partite!A:A,Partite!D:D))</f>
        <v>13</v>
      </c>
      <c r="J3" s="11">
        <v>1</v>
      </c>
      <c r="K3" s="10" t="s">
        <v>59</v>
      </c>
      <c r="L3" s="10" t="s">
        <v>59</v>
      </c>
      <c r="M3" s="11">
        <v>0</v>
      </c>
      <c r="N3" s="10" t="s">
        <v>59</v>
      </c>
      <c r="O3" s="10">
        <f>Parametri!$B$4</f>
        <v>3</v>
      </c>
      <c r="P3" s="10">
        <f>IF(N3="Sì",Parametri!$B$7,0)</f>
        <v>0</v>
      </c>
      <c r="Q3" s="10">
        <f>IFERROR(_xlfn.CEILING.MATH(IF(C3="Difensore",MAX(0,Parametri!$B$11-H3),IF(C3="Centrocampista",MAX(0,Parametri!$B$11-H3)/2,IF(C3="Attaccante",MAX(0,Parametri!$B$11-H3)/3,IF(C3="Portiere",MAX(0,Parametri!$B$11-H3) +Parametri!$B$12, "NA"))))),0)</f>
        <v>0</v>
      </c>
      <c r="R3" s="10">
        <f t="shared" ref="R3:R66" si="2">IFERROR(_xlfn.CEILING.MATH(IF(C3="Difensore",MAX(0,I3-H3)/3,IF(C3="Centrocampista",MAX(0,I3-H3),IF(C3="Attaccante",MAX(0,I3-H3)/2,0)))),0)</f>
        <v>0</v>
      </c>
      <c r="S3" s="10">
        <f>IF(F3="Sì",Parametri!$B$2,IF(Punti!F3="Pareggio",Parametri!$B$3,0))</f>
        <v>0</v>
      </c>
      <c r="T3" s="10">
        <f>Parametri!$B$5*G3</f>
        <v>2</v>
      </c>
      <c r="U3" s="10">
        <f>J3*Parametri!$B$6</f>
        <v>-2</v>
      </c>
      <c r="V3" s="10">
        <f>IF(K3="Sì",Parametri!$B$8, 0)</f>
        <v>0</v>
      </c>
      <c r="W3" s="10">
        <f t="shared" ref="W3:W66" si="3">IF(L3="Sì", 3, 0)</f>
        <v>0</v>
      </c>
      <c r="X3" s="10">
        <f t="shared" ref="X3:X66" si="4">M3*3</f>
        <v>0</v>
      </c>
      <c r="Y3" s="10">
        <f t="shared" si="0"/>
        <v>3</v>
      </c>
    </row>
    <row r="4" spans="1:25" ht="21" x14ac:dyDescent="0.25">
      <c r="A4" s="9">
        <v>44938</v>
      </c>
      <c r="B4" s="14" t="s">
        <v>10</v>
      </c>
      <c r="C4" s="14" t="str">
        <f>_xlfn.XLOOKUP(B4,Giocatori!A:A,Giocatori!B:B)</f>
        <v>Centrocampista</v>
      </c>
      <c r="D4" s="10" t="s">
        <v>1</v>
      </c>
      <c r="E4" s="10" t="str">
        <f>_xlfn.XLOOKUP(A4,Partite!A:A,Partite!E:E)</f>
        <v>Bianchi</v>
      </c>
      <c r="F4" s="10" t="str">
        <f t="shared" si="1"/>
        <v>No</v>
      </c>
      <c r="G4" s="11">
        <v>0</v>
      </c>
      <c r="H4" s="10">
        <f>IF(D4="Scuri",_xlfn.XLOOKUP(A4,Partite!A:A,Partite!C:C),_xlfn.XLOOKUP(A4,Partite!A:A,Partite!D:D))</f>
        <v>18</v>
      </c>
      <c r="I4" s="10">
        <f>IF(D4="Bianchi",_xlfn.XLOOKUP(A4,Partite!A:A,Partite!C:C),_xlfn.XLOOKUP(A4,Partite!A:A,Partite!D:D))</f>
        <v>13</v>
      </c>
      <c r="J4" s="11">
        <v>0</v>
      </c>
      <c r="K4" s="10" t="s">
        <v>59</v>
      </c>
      <c r="L4" s="10" t="s">
        <v>59</v>
      </c>
      <c r="M4" s="11">
        <v>0</v>
      </c>
      <c r="N4" s="10" t="s">
        <v>59</v>
      </c>
      <c r="O4" s="10">
        <f>Parametri!$B$4</f>
        <v>3</v>
      </c>
      <c r="P4" s="10">
        <f>IF(N4="Sì",Parametri!$B$7,0)</f>
        <v>0</v>
      </c>
      <c r="Q4" s="10">
        <f>IFERROR(_xlfn.CEILING.MATH(IF(C4="Difensore",MAX(0,Parametri!$B$11-H4),IF(C4="Centrocampista",MAX(0,Parametri!$B$11-H4)/2,IF(C4="Attaccante",MAX(0,Parametri!$B$11-H4)/3,IF(C4="Portiere",MAX(0,Parametri!$B$11-H4) +Parametri!$B$12, "NA"))))),0)</f>
        <v>0</v>
      </c>
      <c r="R4" s="10">
        <f t="shared" si="2"/>
        <v>0</v>
      </c>
      <c r="S4" s="10">
        <f>IF(F4="Sì",Parametri!$B$2,IF(Punti!F4="Pareggio",Parametri!$B$3,0))</f>
        <v>0</v>
      </c>
      <c r="T4" s="10">
        <f>Parametri!$B$5*G4</f>
        <v>0</v>
      </c>
      <c r="U4" s="10">
        <f>J4*Parametri!$B$6</f>
        <v>0</v>
      </c>
      <c r="V4" s="10">
        <f>IF(K4="Sì",Parametri!$B$8, 0)</f>
        <v>0</v>
      </c>
      <c r="W4" s="10">
        <f t="shared" si="3"/>
        <v>0</v>
      </c>
      <c r="X4" s="10">
        <f t="shared" si="4"/>
        <v>0</v>
      </c>
      <c r="Y4" s="10">
        <f t="shared" si="0"/>
        <v>3</v>
      </c>
    </row>
    <row r="5" spans="1:25" ht="21" x14ac:dyDescent="0.25">
      <c r="A5" s="9">
        <v>44938</v>
      </c>
      <c r="B5" s="14" t="s">
        <v>109</v>
      </c>
      <c r="C5" s="14" t="str">
        <f>_xlfn.XLOOKUP(B5,Giocatori!A:A,Giocatori!B:B)</f>
        <v>Centrocampista</v>
      </c>
      <c r="D5" s="10" t="s">
        <v>1</v>
      </c>
      <c r="E5" s="10" t="str">
        <f>_xlfn.XLOOKUP(A5,Partite!A:A,Partite!E:E)</f>
        <v>Bianchi</v>
      </c>
      <c r="F5" s="10" t="str">
        <f t="shared" si="1"/>
        <v>No</v>
      </c>
      <c r="G5" s="11">
        <v>3</v>
      </c>
      <c r="H5" s="10">
        <f>IF(D5="Scuri",_xlfn.XLOOKUP(A5,Partite!A:A,Partite!C:C),_xlfn.XLOOKUP(A5,Partite!A:A,Partite!D:D))</f>
        <v>18</v>
      </c>
      <c r="I5" s="10">
        <f>IF(D5="Bianchi",_xlfn.XLOOKUP(A5,Partite!A:A,Partite!C:C),_xlfn.XLOOKUP(A5,Partite!A:A,Partite!D:D))</f>
        <v>13</v>
      </c>
      <c r="J5" s="11">
        <v>0</v>
      </c>
      <c r="K5" s="10" t="s">
        <v>59</v>
      </c>
      <c r="L5" s="10" t="s">
        <v>59</v>
      </c>
      <c r="M5" s="11">
        <v>0</v>
      </c>
      <c r="N5" s="10" t="s">
        <v>59</v>
      </c>
      <c r="O5" s="10">
        <f>Parametri!$B$4</f>
        <v>3</v>
      </c>
      <c r="P5" s="10">
        <f>IF(N5="Sì",Parametri!$B$7,0)</f>
        <v>0</v>
      </c>
      <c r="Q5" s="10">
        <f>IFERROR(_xlfn.CEILING.MATH(IF(C5="Difensore",MAX(0,Parametri!$B$11-H5),IF(C5="Centrocampista",MAX(0,Parametri!$B$11-H5)/2,IF(C5="Attaccante",MAX(0,Parametri!$B$11-H5)/3,IF(C5="Portiere",MAX(0,Parametri!$B$11-H5) +Parametri!$B$12, "NA"))))),0)</f>
        <v>0</v>
      </c>
      <c r="R5" s="10">
        <f t="shared" si="2"/>
        <v>0</v>
      </c>
      <c r="S5" s="10">
        <f>IF(F5="Sì",Parametri!$B$2,IF(Punti!F5="Pareggio",Parametri!$B$3,0))</f>
        <v>0</v>
      </c>
      <c r="T5" s="10">
        <f>Parametri!$B$5*G5</f>
        <v>3</v>
      </c>
      <c r="U5" s="10">
        <f>J5*Parametri!$B$6</f>
        <v>0</v>
      </c>
      <c r="V5" s="10">
        <f>IF(K5="Sì",Parametri!$B$8, 0)</f>
        <v>0</v>
      </c>
      <c r="W5" s="10">
        <f t="shared" si="3"/>
        <v>0</v>
      </c>
      <c r="X5" s="10">
        <f t="shared" si="4"/>
        <v>0</v>
      </c>
      <c r="Y5" s="10">
        <f t="shared" si="0"/>
        <v>6</v>
      </c>
    </row>
    <row r="6" spans="1:25" ht="21" x14ac:dyDescent="0.25">
      <c r="A6" s="9">
        <v>44938</v>
      </c>
      <c r="B6" s="14" t="s">
        <v>12</v>
      </c>
      <c r="C6" s="14" t="str">
        <f>_xlfn.XLOOKUP(B6,Giocatori!A:A,Giocatori!B:B)</f>
        <v>Attaccante</v>
      </c>
      <c r="D6" s="10" t="s">
        <v>1</v>
      </c>
      <c r="E6" s="10" t="str">
        <f>_xlfn.XLOOKUP(A6,Partite!A:A,Partite!E:E)</f>
        <v>Bianchi</v>
      </c>
      <c r="F6" s="10" t="str">
        <f t="shared" si="1"/>
        <v>No</v>
      </c>
      <c r="G6" s="11">
        <v>7</v>
      </c>
      <c r="H6" s="10">
        <f>IF(D6="Scuri",_xlfn.XLOOKUP(A6,Partite!A:A,Partite!C:C),_xlfn.XLOOKUP(A6,Partite!A:A,Partite!D:D))</f>
        <v>18</v>
      </c>
      <c r="I6" s="10">
        <f>IF(D6="Bianchi",_xlfn.XLOOKUP(A6,Partite!A:A,Partite!C:C),_xlfn.XLOOKUP(A6,Partite!A:A,Partite!D:D))</f>
        <v>13</v>
      </c>
      <c r="J6" s="11">
        <v>0</v>
      </c>
      <c r="K6" s="10" t="s">
        <v>59</v>
      </c>
      <c r="L6" s="10" t="s">
        <v>59</v>
      </c>
      <c r="M6" s="11">
        <v>0</v>
      </c>
      <c r="N6" s="10" t="s">
        <v>59</v>
      </c>
      <c r="O6" s="10">
        <f>Parametri!$B$4</f>
        <v>3</v>
      </c>
      <c r="P6" s="10">
        <f>IF(N6="Sì",Parametri!$B$7,0)</f>
        <v>0</v>
      </c>
      <c r="Q6" s="10">
        <f>IFERROR(_xlfn.CEILING.MATH(IF(C6="Difensore",MAX(0,Parametri!$B$11-H6),IF(C6="Centrocampista",MAX(0,Parametri!$B$11-H6)/2,IF(C6="Attaccante",MAX(0,Parametri!$B$11-H6)/3,IF(C6="Portiere",MAX(0,Parametri!$B$11-H6) +Parametri!$B$12, "NA"))))),0)</f>
        <v>0</v>
      </c>
      <c r="R6" s="10">
        <f t="shared" si="2"/>
        <v>0</v>
      </c>
      <c r="S6" s="10">
        <f>IF(F6="Sì",Parametri!$B$2,IF(Punti!F6="Pareggio",Parametri!$B$3,0))</f>
        <v>0</v>
      </c>
      <c r="T6" s="10">
        <f>Parametri!$B$5*G6</f>
        <v>7</v>
      </c>
      <c r="U6" s="10">
        <f>J6*Parametri!$B$6</f>
        <v>0</v>
      </c>
      <c r="V6" s="10">
        <f>IF(K6="Sì",Parametri!$B$8, 0)</f>
        <v>0</v>
      </c>
      <c r="W6" s="10">
        <f t="shared" si="3"/>
        <v>0</v>
      </c>
      <c r="X6" s="10">
        <f t="shared" si="4"/>
        <v>0</v>
      </c>
      <c r="Y6" s="10">
        <f t="shared" si="0"/>
        <v>10</v>
      </c>
    </row>
    <row r="7" spans="1:25" ht="21" x14ac:dyDescent="0.25">
      <c r="A7" s="9">
        <v>44938</v>
      </c>
      <c r="B7" s="14" t="s">
        <v>13</v>
      </c>
      <c r="C7" s="14" t="str">
        <f>_xlfn.XLOOKUP(B7,Giocatori!A:A,Giocatori!B:B)</f>
        <v>Centrocampista</v>
      </c>
      <c r="D7" s="10" t="s">
        <v>1</v>
      </c>
      <c r="E7" s="10" t="str">
        <f>_xlfn.XLOOKUP(A7,Partite!A:A,Partite!E:E)</f>
        <v>Bianchi</v>
      </c>
      <c r="F7" s="10" t="str">
        <f t="shared" si="1"/>
        <v>No</v>
      </c>
      <c r="G7" s="11">
        <v>1</v>
      </c>
      <c r="H7" s="10">
        <f>IF(D7="Scuri",_xlfn.XLOOKUP(A7,Partite!A:A,Partite!C:C),_xlfn.XLOOKUP(A7,Partite!A:A,Partite!D:D))</f>
        <v>18</v>
      </c>
      <c r="I7" s="10">
        <f>IF(D7="Bianchi",_xlfn.XLOOKUP(A7,Partite!A:A,Partite!C:C),_xlfn.XLOOKUP(A7,Partite!A:A,Partite!D:D))</f>
        <v>13</v>
      </c>
      <c r="J7" s="11">
        <v>0</v>
      </c>
      <c r="K7" s="10" t="s">
        <v>59</v>
      </c>
      <c r="L7" s="10" t="s">
        <v>59</v>
      </c>
      <c r="M7" s="11">
        <v>1</v>
      </c>
      <c r="N7" s="10" t="s">
        <v>59</v>
      </c>
      <c r="O7" s="10">
        <f>Parametri!$B$4</f>
        <v>3</v>
      </c>
      <c r="P7" s="10">
        <f>IF(N7="Sì",Parametri!$B$7,0)</f>
        <v>0</v>
      </c>
      <c r="Q7" s="10">
        <f>IFERROR(_xlfn.CEILING.MATH(IF(C7="Difensore",MAX(0,Parametri!$B$11-H7),IF(C7="Centrocampista",MAX(0,Parametri!$B$11-H7)/2,IF(C7="Attaccante",MAX(0,Parametri!$B$11-H7)/3,IF(C7="Portiere",MAX(0,Parametri!$B$11-H7) +Parametri!$B$12, "NA"))))),0)</f>
        <v>0</v>
      </c>
      <c r="R7" s="10">
        <f t="shared" si="2"/>
        <v>0</v>
      </c>
      <c r="S7" s="10">
        <f>IF(F7="Sì",Parametri!$B$2,IF(Punti!F7="Pareggio",Parametri!$B$3,0))</f>
        <v>0</v>
      </c>
      <c r="T7" s="10">
        <f>Parametri!$B$5*G7</f>
        <v>1</v>
      </c>
      <c r="U7" s="10">
        <f>J7*Parametri!$B$6</f>
        <v>0</v>
      </c>
      <c r="V7" s="10">
        <f>IF(K7="Sì",Parametri!$B$8, 0)</f>
        <v>0</v>
      </c>
      <c r="W7" s="10">
        <f t="shared" si="3"/>
        <v>0</v>
      </c>
      <c r="X7" s="10">
        <f t="shared" si="4"/>
        <v>3</v>
      </c>
      <c r="Y7" s="10">
        <f t="shared" si="0"/>
        <v>7</v>
      </c>
    </row>
    <row r="8" spans="1:25" ht="21" x14ac:dyDescent="0.25">
      <c r="A8" s="9">
        <v>44938</v>
      </c>
      <c r="B8" s="14" t="s">
        <v>14</v>
      </c>
      <c r="C8" s="14" t="str">
        <f>_xlfn.XLOOKUP(B8,Giocatori!A:A,Giocatori!B:B)</f>
        <v>Centrocampista</v>
      </c>
      <c r="D8" s="10" t="s">
        <v>1</v>
      </c>
      <c r="E8" s="10" t="str">
        <f>_xlfn.XLOOKUP(A8,Partite!A:A,Partite!E:E)</f>
        <v>Bianchi</v>
      </c>
      <c r="F8" s="10" t="str">
        <f t="shared" si="1"/>
        <v>No</v>
      </c>
      <c r="G8" s="11">
        <v>0</v>
      </c>
      <c r="H8" s="10">
        <f>IF(D8="Scuri",_xlfn.XLOOKUP(A8,Partite!A:A,Partite!C:C),_xlfn.XLOOKUP(A8,Partite!A:A,Partite!D:D))</f>
        <v>18</v>
      </c>
      <c r="I8" s="10">
        <f>IF(D8="Bianchi",_xlfn.XLOOKUP(A8,Partite!A:A,Partite!C:C),_xlfn.XLOOKUP(A8,Partite!A:A,Partite!D:D))</f>
        <v>13</v>
      </c>
      <c r="J8" s="11">
        <v>0</v>
      </c>
      <c r="K8" s="10" t="s">
        <v>59</v>
      </c>
      <c r="L8" s="10" t="s">
        <v>59</v>
      </c>
      <c r="M8" s="11">
        <v>0</v>
      </c>
      <c r="N8" s="10" t="s">
        <v>58</v>
      </c>
      <c r="O8" s="10">
        <f>Parametri!$B$4</f>
        <v>3</v>
      </c>
      <c r="P8" s="10">
        <f>IF(N8="Sì",Parametri!$B$7,0)</f>
        <v>-4</v>
      </c>
      <c r="Q8" s="10">
        <f>IFERROR(_xlfn.CEILING.MATH(IF(C8="Difensore",MAX(0,Parametri!$B$11-H8),IF(C8="Centrocampista",MAX(0,Parametri!$B$11-H8)/2,IF(C8="Attaccante",MAX(0,Parametri!$B$11-H8)/3,IF(C8="Portiere",MAX(0,Parametri!$B$11-H8) +Parametri!$B$12, "NA"))))),0)</f>
        <v>0</v>
      </c>
      <c r="R8" s="10">
        <f t="shared" si="2"/>
        <v>0</v>
      </c>
      <c r="S8" s="10">
        <f>IF(F8="Sì",Parametri!$B$2,IF(Punti!F8="Pareggio",Parametri!$B$3,0))</f>
        <v>0</v>
      </c>
      <c r="T8" s="10">
        <f>Parametri!$B$5*G8</f>
        <v>0</v>
      </c>
      <c r="U8" s="10">
        <f>J8*Parametri!$B$6</f>
        <v>0</v>
      </c>
      <c r="V8" s="10">
        <f>IF(K8="Sì",Parametri!$B$8, 0)</f>
        <v>0</v>
      </c>
      <c r="W8" s="10">
        <f t="shared" si="3"/>
        <v>0</v>
      </c>
      <c r="X8" s="10">
        <f t="shared" si="4"/>
        <v>0</v>
      </c>
      <c r="Y8" s="10">
        <f t="shared" si="0"/>
        <v>-1</v>
      </c>
    </row>
    <row r="9" spans="1:25" ht="21" x14ac:dyDescent="0.25">
      <c r="A9" s="9">
        <v>44938</v>
      </c>
      <c r="B9" s="14" t="s">
        <v>15</v>
      </c>
      <c r="C9" s="14" t="str">
        <f>_xlfn.XLOOKUP(B9,Giocatori!A:A,Giocatori!B:B)</f>
        <v>Difensore</v>
      </c>
      <c r="D9" s="10" t="s">
        <v>2</v>
      </c>
      <c r="E9" s="10" t="str">
        <f>_xlfn.XLOOKUP(A9,Partite!A:A,Partite!E:E)</f>
        <v>Bianchi</v>
      </c>
      <c r="F9" s="10" t="str">
        <f t="shared" si="1"/>
        <v>Sì</v>
      </c>
      <c r="G9" s="11">
        <v>0</v>
      </c>
      <c r="H9" s="10">
        <f>IF(D9="Scuri",_xlfn.XLOOKUP(A9,Partite!A:A,Partite!C:C),_xlfn.XLOOKUP(A9,Partite!A:A,Partite!D:D))</f>
        <v>13</v>
      </c>
      <c r="I9" s="10">
        <f>IF(D9="Bianchi",_xlfn.XLOOKUP(A9,Partite!A:A,Partite!C:C),_xlfn.XLOOKUP(A9,Partite!A:A,Partite!D:D))</f>
        <v>18</v>
      </c>
      <c r="J9" s="11">
        <v>0</v>
      </c>
      <c r="K9" s="10" t="s">
        <v>59</v>
      </c>
      <c r="L9" s="10" t="s">
        <v>59</v>
      </c>
      <c r="M9" s="11">
        <v>0</v>
      </c>
      <c r="N9" s="10" t="s">
        <v>59</v>
      </c>
      <c r="O9" s="10">
        <f>Parametri!$B$4</f>
        <v>3</v>
      </c>
      <c r="P9" s="10">
        <f>IF(N9="Sì",Parametri!$B$7,0)</f>
        <v>0</v>
      </c>
      <c r="Q9" s="10">
        <f>IFERROR(_xlfn.CEILING.MATH(IF(C9="Difensore",MAX(0,Parametri!$B$11-H9),IF(C9="Centrocampista",MAX(0,Parametri!$B$11-H9)/2,IF(C9="Attaccante",MAX(0,Parametri!$B$11-H9)/3,IF(C9="Portiere",MAX(0,Parametri!$B$11-H9) +Parametri!$B$12, "NA"))))),0)</f>
        <v>0</v>
      </c>
      <c r="R9" s="10">
        <f t="shared" si="2"/>
        <v>2</v>
      </c>
      <c r="S9" s="10">
        <f>IF(F9="Sì",Parametri!$B$2,IF(Punti!F9="Pareggio",Parametri!$B$3,0))</f>
        <v>3</v>
      </c>
      <c r="T9" s="10">
        <f>Parametri!$B$5*G9</f>
        <v>0</v>
      </c>
      <c r="U9" s="10">
        <f>J9*Parametri!$B$6</f>
        <v>0</v>
      </c>
      <c r="V9" s="10">
        <f>IF(K9="Sì",Parametri!$B$8, 0)</f>
        <v>0</v>
      </c>
      <c r="W9" s="10">
        <f t="shared" si="3"/>
        <v>0</v>
      </c>
      <c r="X9" s="10">
        <f t="shared" si="4"/>
        <v>0</v>
      </c>
      <c r="Y9" s="10">
        <f t="shared" si="0"/>
        <v>8</v>
      </c>
    </row>
    <row r="10" spans="1:25" ht="21" x14ac:dyDescent="0.25">
      <c r="A10" s="9">
        <v>44938</v>
      </c>
      <c r="B10" s="14" t="s">
        <v>16</v>
      </c>
      <c r="C10" s="14" t="str">
        <f>_xlfn.XLOOKUP(B10,Giocatori!A:A,Giocatori!B:B)</f>
        <v>Centrocampista</v>
      </c>
      <c r="D10" s="10" t="s">
        <v>2</v>
      </c>
      <c r="E10" s="10" t="str">
        <f>_xlfn.XLOOKUP(A10,Partite!A:A,Partite!E:E)</f>
        <v>Bianchi</v>
      </c>
      <c r="F10" s="10" t="str">
        <f t="shared" si="1"/>
        <v>Sì</v>
      </c>
      <c r="G10" s="11">
        <v>5</v>
      </c>
      <c r="H10" s="10">
        <f>IF(D10="Scuri",_xlfn.XLOOKUP(A10,Partite!A:A,Partite!C:C),_xlfn.XLOOKUP(A10,Partite!A:A,Partite!D:D))</f>
        <v>13</v>
      </c>
      <c r="I10" s="10">
        <f>IF(D10="Bianchi",_xlfn.XLOOKUP(A10,Partite!A:A,Partite!C:C),_xlfn.XLOOKUP(A10,Partite!A:A,Partite!D:D))</f>
        <v>18</v>
      </c>
      <c r="J10" s="11">
        <v>0</v>
      </c>
      <c r="K10" s="10" t="s">
        <v>59</v>
      </c>
      <c r="L10" s="10" t="s">
        <v>59</v>
      </c>
      <c r="M10" s="11">
        <v>0</v>
      </c>
      <c r="N10" s="10" t="s">
        <v>59</v>
      </c>
      <c r="O10" s="10">
        <f>Parametri!$B$4</f>
        <v>3</v>
      </c>
      <c r="P10" s="10">
        <f>IF(N10="Sì",Parametri!$B$7,0)</f>
        <v>0</v>
      </c>
      <c r="Q10" s="10">
        <f>IFERROR(_xlfn.CEILING.MATH(IF(C10="Difensore",MAX(0,Parametri!$B$11-H10),IF(C10="Centrocampista",MAX(0,Parametri!$B$11-H10)/2,IF(C10="Attaccante",MAX(0,Parametri!$B$11-H10)/3,IF(C10="Portiere",MAX(0,Parametri!$B$11-H10) +Parametri!$B$12, "NA"))))),0)</f>
        <v>0</v>
      </c>
      <c r="R10" s="10">
        <f t="shared" si="2"/>
        <v>5</v>
      </c>
      <c r="S10" s="10">
        <f>IF(F10="Sì",Parametri!$B$2,IF(Punti!F10="Pareggio",Parametri!$B$3,0))</f>
        <v>3</v>
      </c>
      <c r="T10" s="10">
        <f>Parametri!$B$5*G10</f>
        <v>5</v>
      </c>
      <c r="U10" s="10">
        <f>J10*Parametri!$B$6</f>
        <v>0</v>
      </c>
      <c r="V10" s="10">
        <f>IF(K10="Sì",Parametri!$B$8, 0)</f>
        <v>0</v>
      </c>
      <c r="W10" s="10">
        <f t="shared" si="3"/>
        <v>0</v>
      </c>
      <c r="X10" s="10">
        <f t="shared" si="4"/>
        <v>0</v>
      </c>
      <c r="Y10" s="10">
        <f t="shared" si="0"/>
        <v>16</v>
      </c>
    </row>
    <row r="11" spans="1:25" ht="21" x14ac:dyDescent="0.25">
      <c r="A11" s="9">
        <v>44938</v>
      </c>
      <c r="B11" s="14" t="s">
        <v>17</v>
      </c>
      <c r="C11" s="14" t="str">
        <f>_xlfn.XLOOKUP(B11,Giocatori!A:A,Giocatori!B:B)</f>
        <v>Difensore</v>
      </c>
      <c r="D11" s="10" t="s">
        <v>2</v>
      </c>
      <c r="E11" s="10" t="str">
        <f>_xlfn.XLOOKUP(A11,Partite!A:A,Partite!E:E)</f>
        <v>Bianchi</v>
      </c>
      <c r="F11" s="10" t="str">
        <f t="shared" si="1"/>
        <v>Sì</v>
      </c>
      <c r="G11" s="11">
        <v>1</v>
      </c>
      <c r="H11" s="10">
        <f>IF(D11="Scuri",_xlfn.XLOOKUP(A11,Partite!A:A,Partite!C:C),_xlfn.XLOOKUP(A11,Partite!A:A,Partite!D:D))</f>
        <v>13</v>
      </c>
      <c r="I11" s="10">
        <f>IF(D11="Bianchi",_xlfn.XLOOKUP(A11,Partite!A:A,Partite!C:C),_xlfn.XLOOKUP(A11,Partite!A:A,Partite!D:D))</f>
        <v>18</v>
      </c>
      <c r="J11" s="11">
        <v>0</v>
      </c>
      <c r="K11" s="10" t="s">
        <v>59</v>
      </c>
      <c r="L11" s="10" t="s">
        <v>59</v>
      </c>
      <c r="M11" s="11">
        <v>0</v>
      </c>
      <c r="N11" s="10" t="s">
        <v>59</v>
      </c>
      <c r="O11" s="10">
        <f>Parametri!$B$4</f>
        <v>3</v>
      </c>
      <c r="P11" s="10">
        <f>IF(N11="Sì",Parametri!$B$7,0)</f>
        <v>0</v>
      </c>
      <c r="Q11" s="10">
        <f>IFERROR(_xlfn.CEILING.MATH(IF(C11="Difensore",MAX(0,Parametri!$B$11-H11),IF(C11="Centrocampista",MAX(0,Parametri!$B$11-H11)/2,IF(C11="Attaccante",MAX(0,Parametri!$B$11-H11)/3,IF(C11="Portiere",MAX(0,Parametri!$B$11-H11) +Parametri!$B$12, "NA"))))),0)</f>
        <v>0</v>
      </c>
      <c r="R11" s="10">
        <f t="shared" si="2"/>
        <v>2</v>
      </c>
      <c r="S11" s="10">
        <f>IF(F11="Sì",Parametri!$B$2,IF(Punti!F11="Pareggio",Parametri!$B$3,0))</f>
        <v>3</v>
      </c>
      <c r="T11" s="10">
        <f>Parametri!$B$5*G11</f>
        <v>1</v>
      </c>
      <c r="U11" s="10">
        <f>J11*Parametri!$B$6</f>
        <v>0</v>
      </c>
      <c r="V11" s="10">
        <f>IF(K11="Sì",Parametri!$B$8, 0)</f>
        <v>0</v>
      </c>
      <c r="W11" s="10">
        <f t="shared" si="3"/>
        <v>0</v>
      </c>
      <c r="X11" s="10">
        <f t="shared" si="4"/>
        <v>0</v>
      </c>
      <c r="Y11" s="10">
        <f t="shared" si="0"/>
        <v>9</v>
      </c>
    </row>
    <row r="12" spans="1:25" ht="21" x14ac:dyDescent="0.25">
      <c r="A12" s="9">
        <v>44938</v>
      </c>
      <c r="B12" s="14" t="s">
        <v>18</v>
      </c>
      <c r="C12" s="14" t="str">
        <f>_xlfn.XLOOKUP(B12,Giocatori!A:A,Giocatori!B:B)</f>
        <v>Difensore</v>
      </c>
      <c r="D12" s="10" t="s">
        <v>2</v>
      </c>
      <c r="E12" s="10" t="str">
        <f>_xlfn.XLOOKUP(A12,Partite!A:A,Partite!E:E)</f>
        <v>Bianchi</v>
      </c>
      <c r="F12" s="10" t="str">
        <f t="shared" si="1"/>
        <v>Sì</v>
      </c>
      <c r="G12" s="11">
        <v>1</v>
      </c>
      <c r="H12" s="10">
        <f>IF(D12="Scuri",_xlfn.XLOOKUP(A12,Partite!A:A,Partite!C:C),_xlfn.XLOOKUP(A12,Partite!A:A,Partite!D:D))</f>
        <v>13</v>
      </c>
      <c r="I12" s="10">
        <f>IF(D12="Bianchi",_xlfn.XLOOKUP(A12,Partite!A:A,Partite!C:C),_xlfn.XLOOKUP(A12,Partite!A:A,Partite!D:D))</f>
        <v>18</v>
      </c>
      <c r="J12" s="11">
        <v>0</v>
      </c>
      <c r="K12" s="10" t="s">
        <v>59</v>
      </c>
      <c r="L12" s="10" t="s">
        <v>59</v>
      </c>
      <c r="M12" s="11">
        <v>0</v>
      </c>
      <c r="N12" s="10" t="s">
        <v>59</v>
      </c>
      <c r="O12" s="10">
        <f>Parametri!$B$4</f>
        <v>3</v>
      </c>
      <c r="P12" s="10">
        <f>IF(N12="Sì",Parametri!$B$7,0)</f>
        <v>0</v>
      </c>
      <c r="Q12" s="10">
        <f>IFERROR(_xlfn.CEILING.MATH(IF(C12="Difensore",MAX(0,Parametri!$B$11-H12),IF(C12="Centrocampista",MAX(0,Parametri!$B$11-H12)/2,IF(C12="Attaccante",MAX(0,Parametri!$B$11-H12)/3,IF(C12="Portiere",MAX(0,Parametri!$B$11-H12) +Parametri!$B$12, "NA"))))),0)</f>
        <v>0</v>
      </c>
      <c r="R12" s="10">
        <f t="shared" si="2"/>
        <v>2</v>
      </c>
      <c r="S12" s="10">
        <f>IF(F12="Sì",Parametri!$B$2,IF(Punti!F12="Pareggio",Parametri!$B$3,0))</f>
        <v>3</v>
      </c>
      <c r="T12" s="10">
        <f>Parametri!$B$5*G12</f>
        <v>1</v>
      </c>
      <c r="U12" s="10">
        <f>J12*Parametri!$B$6</f>
        <v>0</v>
      </c>
      <c r="V12" s="10">
        <f>IF(K12="Sì",Parametri!$B$8, 0)</f>
        <v>0</v>
      </c>
      <c r="W12" s="10">
        <f t="shared" si="3"/>
        <v>0</v>
      </c>
      <c r="X12" s="10">
        <f t="shared" si="4"/>
        <v>0</v>
      </c>
      <c r="Y12" s="10">
        <f t="shared" si="0"/>
        <v>9</v>
      </c>
    </row>
    <row r="13" spans="1:25" ht="21" x14ac:dyDescent="0.25">
      <c r="A13" s="9">
        <v>44938</v>
      </c>
      <c r="B13" s="14" t="s">
        <v>19</v>
      </c>
      <c r="C13" s="14" t="str">
        <f>_xlfn.XLOOKUP(B13,Giocatori!A:A,Giocatori!B:B)</f>
        <v>Centrocampista</v>
      </c>
      <c r="D13" s="10" t="s">
        <v>2</v>
      </c>
      <c r="E13" s="10" t="str">
        <f>_xlfn.XLOOKUP(A13,Partite!A:A,Partite!E:E)</f>
        <v>Bianchi</v>
      </c>
      <c r="F13" s="10" t="str">
        <f t="shared" si="1"/>
        <v>Sì</v>
      </c>
      <c r="G13" s="11">
        <v>2</v>
      </c>
      <c r="H13" s="10">
        <f>IF(D13="Scuri",_xlfn.XLOOKUP(A13,Partite!A:A,Partite!C:C),_xlfn.XLOOKUP(A13,Partite!A:A,Partite!D:D))</f>
        <v>13</v>
      </c>
      <c r="I13" s="10">
        <f>IF(D13="Bianchi",_xlfn.XLOOKUP(A13,Partite!A:A,Partite!C:C),_xlfn.XLOOKUP(A13,Partite!A:A,Partite!D:D))</f>
        <v>18</v>
      </c>
      <c r="J13" s="11">
        <v>0</v>
      </c>
      <c r="K13" s="10" t="s">
        <v>59</v>
      </c>
      <c r="L13" s="10" t="s">
        <v>59</v>
      </c>
      <c r="M13" s="11">
        <v>0</v>
      </c>
      <c r="N13" s="10" t="s">
        <v>59</v>
      </c>
      <c r="O13" s="10">
        <f>Parametri!$B$4</f>
        <v>3</v>
      </c>
      <c r="P13" s="10">
        <f>IF(N13="Sì",Parametri!$B$7,0)</f>
        <v>0</v>
      </c>
      <c r="Q13" s="10">
        <f>IFERROR(_xlfn.CEILING.MATH(IF(C13="Difensore",MAX(0,Parametri!$B$11-H13),IF(C13="Centrocampista",MAX(0,Parametri!$B$11-H13)/2,IF(C13="Attaccante",MAX(0,Parametri!$B$11-H13)/3,IF(C13="Portiere",MAX(0,Parametri!$B$11-H13) +Parametri!$B$12, "NA"))))),0)</f>
        <v>0</v>
      </c>
      <c r="R13" s="10">
        <f t="shared" si="2"/>
        <v>5</v>
      </c>
      <c r="S13" s="10">
        <f>IF(F13="Sì",Parametri!$B$2,IF(Punti!F13="Pareggio",Parametri!$B$3,0))</f>
        <v>3</v>
      </c>
      <c r="T13" s="10">
        <f>Parametri!$B$5*G13</f>
        <v>2</v>
      </c>
      <c r="U13" s="10">
        <f>J13*Parametri!$B$6</f>
        <v>0</v>
      </c>
      <c r="V13" s="10">
        <f>IF(K13="Sì",Parametri!$B$8, 0)</f>
        <v>0</v>
      </c>
      <c r="W13" s="10">
        <f t="shared" si="3"/>
        <v>0</v>
      </c>
      <c r="X13" s="10">
        <f t="shared" si="4"/>
        <v>0</v>
      </c>
      <c r="Y13" s="10">
        <f t="shared" si="0"/>
        <v>13</v>
      </c>
    </row>
    <row r="14" spans="1:25" ht="21" x14ac:dyDescent="0.25">
      <c r="A14" s="9">
        <v>44938</v>
      </c>
      <c r="B14" s="14" t="s">
        <v>20</v>
      </c>
      <c r="C14" s="14" t="str">
        <f>_xlfn.XLOOKUP(B14,Giocatori!A:A,Giocatori!B:B)</f>
        <v>Attaccante</v>
      </c>
      <c r="D14" s="10" t="s">
        <v>2</v>
      </c>
      <c r="E14" s="10" t="str">
        <f>_xlfn.XLOOKUP(A14,Partite!A:A,Partite!E:E)</f>
        <v>Bianchi</v>
      </c>
      <c r="F14" s="10" t="str">
        <f t="shared" si="1"/>
        <v>Sì</v>
      </c>
      <c r="G14" s="11">
        <v>6</v>
      </c>
      <c r="H14" s="10">
        <f>IF(D14="Scuri",_xlfn.XLOOKUP(A14,Partite!A:A,Partite!C:C),_xlfn.XLOOKUP(A14,Partite!A:A,Partite!D:D))</f>
        <v>13</v>
      </c>
      <c r="I14" s="10">
        <f>IF(D14="Bianchi",_xlfn.XLOOKUP(A14,Partite!A:A,Partite!C:C),_xlfn.XLOOKUP(A14,Partite!A:A,Partite!D:D))</f>
        <v>18</v>
      </c>
      <c r="J14" s="11">
        <v>0</v>
      </c>
      <c r="K14" s="10" t="s">
        <v>59</v>
      </c>
      <c r="L14" s="10" t="s">
        <v>59</v>
      </c>
      <c r="M14" s="11">
        <v>0</v>
      </c>
      <c r="N14" s="10" t="s">
        <v>59</v>
      </c>
      <c r="O14" s="10">
        <f>Parametri!$B$4</f>
        <v>3</v>
      </c>
      <c r="P14" s="10">
        <f>IF(N14="Sì",Parametri!$B$7,0)</f>
        <v>0</v>
      </c>
      <c r="Q14" s="10">
        <f>IFERROR(_xlfn.CEILING.MATH(IF(C14="Difensore",MAX(0,Parametri!$B$11-H14),IF(C14="Centrocampista",MAX(0,Parametri!$B$11-H14)/2,IF(C14="Attaccante",MAX(0,Parametri!$B$11-H14)/3,IF(C14="Portiere",MAX(0,Parametri!$B$11-H14) +Parametri!$B$12, "NA"))))),0)</f>
        <v>0</v>
      </c>
      <c r="R14" s="10">
        <f t="shared" si="2"/>
        <v>3</v>
      </c>
      <c r="S14" s="10">
        <f>IF(F14="Sì",Parametri!$B$2,IF(Punti!F14="Pareggio",Parametri!$B$3,0))</f>
        <v>3</v>
      </c>
      <c r="T14" s="10">
        <f>Parametri!$B$5*G14</f>
        <v>6</v>
      </c>
      <c r="U14" s="10">
        <f>J14*Parametri!$B$6</f>
        <v>0</v>
      </c>
      <c r="V14" s="10">
        <f>IF(K14="Sì",Parametri!$B$8, 0)</f>
        <v>0</v>
      </c>
      <c r="W14" s="10">
        <f t="shared" si="3"/>
        <v>0</v>
      </c>
      <c r="X14" s="10">
        <f t="shared" si="4"/>
        <v>0</v>
      </c>
      <c r="Y14" s="10">
        <f t="shared" si="0"/>
        <v>15</v>
      </c>
    </row>
    <row r="15" spans="1:25" ht="21" x14ac:dyDescent="0.25">
      <c r="A15" s="9">
        <v>44938</v>
      </c>
      <c r="B15" s="14" t="s">
        <v>21</v>
      </c>
      <c r="C15" s="14" t="str">
        <f>_xlfn.XLOOKUP(B15,Giocatori!A:A,Giocatori!B:B)</f>
        <v>Difensore</v>
      </c>
      <c r="D15" s="10" t="s">
        <v>2</v>
      </c>
      <c r="E15" s="10" t="str">
        <f>_xlfn.XLOOKUP(A15,Partite!A:A,Partite!E:E)</f>
        <v>Bianchi</v>
      </c>
      <c r="F15" s="10" t="str">
        <f t="shared" si="1"/>
        <v>Sì</v>
      </c>
      <c r="G15" s="11">
        <v>2</v>
      </c>
      <c r="H15" s="10">
        <f>IF(D15="Scuri",_xlfn.XLOOKUP(A15,Partite!A:A,Partite!C:C),_xlfn.XLOOKUP(A15,Partite!A:A,Partite!D:D))</f>
        <v>13</v>
      </c>
      <c r="I15" s="10">
        <f>IF(D15="Bianchi",_xlfn.XLOOKUP(A15,Partite!A:A,Partite!C:C),_xlfn.XLOOKUP(A15,Partite!A:A,Partite!D:D))</f>
        <v>18</v>
      </c>
      <c r="J15" s="11">
        <v>0</v>
      </c>
      <c r="K15" s="10" t="s">
        <v>59</v>
      </c>
      <c r="L15" s="10" t="s">
        <v>59</v>
      </c>
      <c r="M15" s="11">
        <v>0</v>
      </c>
      <c r="N15" s="10" t="s">
        <v>59</v>
      </c>
      <c r="O15" s="10">
        <f>Parametri!$B$4</f>
        <v>3</v>
      </c>
      <c r="P15" s="10">
        <f>IF(N15="Sì",Parametri!$B$7,0)</f>
        <v>0</v>
      </c>
      <c r="Q15" s="10">
        <f>IFERROR(_xlfn.CEILING.MATH(IF(C15="Difensore",MAX(0,Parametri!$B$11-H15),IF(C15="Centrocampista",MAX(0,Parametri!$B$11-H15)/2,IF(C15="Attaccante",MAX(0,Parametri!$B$11-H15)/3,IF(C15="Portiere",MAX(0,Parametri!$B$11-H15) +Parametri!$B$12, "NA"))))),0)</f>
        <v>0</v>
      </c>
      <c r="R15" s="10">
        <f t="shared" si="2"/>
        <v>2</v>
      </c>
      <c r="S15" s="10">
        <f>IF(F15="Sì",Parametri!$B$2,IF(Punti!F15="Pareggio",Parametri!$B$3,0))</f>
        <v>3</v>
      </c>
      <c r="T15" s="10">
        <f>Parametri!$B$5*G15</f>
        <v>2</v>
      </c>
      <c r="U15" s="10">
        <f>J15*Parametri!$B$6</f>
        <v>0</v>
      </c>
      <c r="V15" s="10">
        <f>IF(K15="Sì",Parametri!$B$8, 0)</f>
        <v>0</v>
      </c>
      <c r="W15" s="10">
        <f t="shared" si="3"/>
        <v>0</v>
      </c>
      <c r="X15" s="10">
        <f t="shared" si="4"/>
        <v>0</v>
      </c>
      <c r="Y15" s="10">
        <f t="shared" si="0"/>
        <v>10</v>
      </c>
    </row>
    <row r="16" spans="1:25" ht="21" x14ac:dyDescent="0.25">
      <c r="A16" s="9">
        <v>44945</v>
      </c>
      <c r="B16" s="14" t="s">
        <v>7</v>
      </c>
      <c r="C16" s="14" t="str">
        <f>_xlfn.XLOOKUP(B16,Giocatori!A:A,Giocatori!B:B)</f>
        <v>Difensore</v>
      </c>
      <c r="D16" s="10" t="s">
        <v>2</v>
      </c>
      <c r="E16" s="10" t="str">
        <f>_xlfn.XLOOKUP(A16,Partite!A:A,Partite!E:E)</f>
        <v>Scuri</v>
      </c>
      <c r="F16" s="10" t="str">
        <f t="shared" si="1"/>
        <v>No</v>
      </c>
      <c r="G16" s="11">
        <v>0</v>
      </c>
      <c r="H16" s="10">
        <f>IF(D16="Scuri",_xlfn.XLOOKUP(A16,Partite!A:A,Partite!C:C),_xlfn.XLOOKUP(A16,Partite!A:A,Partite!D:D))</f>
        <v>7</v>
      </c>
      <c r="I16" s="10">
        <f>IF(D16="Bianchi",_xlfn.XLOOKUP(A16,Partite!A:A,Partite!C:C),_xlfn.XLOOKUP(A16,Partite!A:A,Partite!D:D))</f>
        <v>4</v>
      </c>
      <c r="J16" s="11">
        <v>0</v>
      </c>
      <c r="K16" s="10" t="s">
        <v>59</v>
      </c>
      <c r="L16" s="10" t="s">
        <v>59</v>
      </c>
      <c r="M16" s="11">
        <v>0</v>
      </c>
      <c r="N16" s="10" t="s">
        <v>59</v>
      </c>
      <c r="O16" s="10">
        <f>Parametri!$B$4</f>
        <v>3</v>
      </c>
      <c r="P16" s="10">
        <f>IF(N16="Sì",Parametri!$B$7,0)</f>
        <v>0</v>
      </c>
      <c r="Q16" s="10">
        <f>IFERROR(_xlfn.CEILING.MATH(IF(C16="Difensore",MAX(0,Parametri!$B$11-H16),IF(C16="Centrocampista",MAX(0,Parametri!$B$11-H16)/2,IF(C16="Attaccante",MAX(0,Parametri!$B$11-H16)/3,IF(C16="Portiere",MAX(0,Parametri!$B$11-H16) +Parametri!$B$12, "NA"))))),0)</f>
        <v>3</v>
      </c>
      <c r="R16" s="10">
        <f t="shared" si="2"/>
        <v>0</v>
      </c>
      <c r="S16" s="10">
        <f>IF(F16="Sì",Parametri!$B$2,IF(Punti!F16="Pareggio",Parametri!$B$3,0))</f>
        <v>0</v>
      </c>
      <c r="T16" s="10">
        <f>Parametri!$B$5*G16</f>
        <v>0</v>
      </c>
      <c r="U16" s="10">
        <f>J16*Parametri!$B$6</f>
        <v>0</v>
      </c>
      <c r="V16" s="10">
        <f>IF(K16="Sì",Parametri!$B$8, 0)</f>
        <v>0</v>
      </c>
      <c r="W16" s="10">
        <f t="shared" si="3"/>
        <v>0</v>
      </c>
      <c r="X16" s="10">
        <f t="shared" si="4"/>
        <v>0</v>
      </c>
      <c r="Y16" s="10">
        <f t="shared" si="0"/>
        <v>6</v>
      </c>
    </row>
    <row r="17" spans="1:25" ht="21" x14ac:dyDescent="0.25">
      <c r="A17" s="9">
        <v>44945</v>
      </c>
      <c r="B17" s="14" t="s">
        <v>9</v>
      </c>
      <c r="C17" s="14" t="str">
        <f>_xlfn.XLOOKUP(B17,Giocatori!A:A,Giocatori!B:B)</f>
        <v>Difensore</v>
      </c>
      <c r="D17" s="10" t="s">
        <v>2</v>
      </c>
      <c r="E17" s="10" t="str">
        <f>_xlfn.XLOOKUP(A17,Partite!A:A,Partite!E:E)</f>
        <v>Scuri</v>
      </c>
      <c r="F17" s="10" t="str">
        <f t="shared" si="1"/>
        <v>No</v>
      </c>
      <c r="G17" s="11">
        <v>0</v>
      </c>
      <c r="H17" s="10">
        <f>IF(D17="Scuri",_xlfn.XLOOKUP(A17,Partite!A:A,Partite!C:C),_xlfn.XLOOKUP(A17,Partite!A:A,Partite!D:D))</f>
        <v>7</v>
      </c>
      <c r="I17" s="10">
        <f>IF(D17="Bianchi",_xlfn.XLOOKUP(A17,Partite!A:A,Partite!C:C),_xlfn.XLOOKUP(A17,Partite!A:A,Partite!D:D))</f>
        <v>4</v>
      </c>
      <c r="J17" s="11">
        <v>0</v>
      </c>
      <c r="K17" s="10" t="s">
        <v>59</v>
      </c>
      <c r="L17" s="10" t="s">
        <v>59</v>
      </c>
      <c r="M17" s="11">
        <v>2</v>
      </c>
      <c r="N17" s="10" t="s">
        <v>59</v>
      </c>
      <c r="O17" s="10">
        <f>Parametri!$B$4</f>
        <v>3</v>
      </c>
      <c r="P17" s="10">
        <f>IF(N17="Sì",Parametri!$B$7,0)</f>
        <v>0</v>
      </c>
      <c r="Q17" s="10">
        <f>IFERROR(_xlfn.CEILING.MATH(IF(C17="Difensore",MAX(0,Parametri!$B$11-H17),IF(C17="Centrocampista",MAX(0,Parametri!$B$11-H17)/2,IF(C17="Attaccante",MAX(0,Parametri!$B$11-H17)/3,IF(C17="Portiere",MAX(0,Parametri!$B$11-H17) +Parametri!$B$12, "NA"))))),0)</f>
        <v>3</v>
      </c>
      <c r="R17" s="10">
        <f t="shared" si="2"/>
        <v>0</v>
      </c>
      <c r="S17" s="10">
        <f>IF(F17="Sì",Parametri!$B$2,IF(Punti!F17="Pareggio",Parametri!$B$3,0))</f>
        <v>0</v>
      </c>
      <c r="T17" s="10">
        <f>Parametri!$B$5*G17</f>
        <v>0</v>
      </c>
      <c r="U17" s="10">
        <f>J17*Parametri!$B$6</f>
        <v>0</v>
      </c>
      <c r="V17" s="10">
        <f>IF(K17="Sì",Parametri!$B$8, 0)</f>
        <v>0</v>
      </c>
      <c r="W17" s="10">
        <f t="shared" si="3"/>
        <v>0</v>
      </c>
      <c r="X17" s="10">
        <f t="shared" si="4"/>
        <v>6</v>
      </c>
      <c r="Y17" s="10">
        <f t="shared" si="0"/>
        <v>12</v>
      </c>
    </row>
    <row r="18" spans="1:25" ht="21" x14ac:dyDescent="0.25">
      <c r="A18" s="9">
        <v>44945</v>
      </c>
      <c r="B18" s="14" t="s">
        <v>109</v>
      </c>
      <c r="C18" s="14" t="str">
        <f>_xlfn.XLOOKUP(B18,Giocatori!A:A,Giocatori!B:B)</f>
        <v>Centrocampista</v>
      </c>
      <c r="D18" s="10" t="s">
        <v>2</v>
      </c>
      <c r="E18" s="10" t="str">
        <f>_xlfn.XLOOKUP(A18,Partite!A:A,Partite!E:E)</f>
        <v>Scuri</v>
      </c>
      <c r="F18" s="10" t="str">
        <f t="shared" si="1"/>
        <v>No</v>
      </c>
      <c r="G18" s="11">
        <v>0</v>
      </c>
      <c r="H18" s="10">
        <f>IF(D18="Scuri",_xlfn.XLOOKUP(A18,Partite!A:A,Partite!C:C),_xlfn.XLOOKUP(A18,Partite!A:A,Partite!D:D))</f>
        <v>7</v>
      </c>
      <c r="I18" s="10">
        <f>IF(D18="Bianchi",_xlfn.XLOOKUP(A18,Partite!A:A,Partite!C:C),_xlfn.XLOOKUP(A18,Partite!A:A,Partite!D:D))</f>
        <v>4</v>
      </c>
      <c r="J18" s="11">
        <v>0</v>
      </c>
      <c r="K18" s="10" t="s">
        <v>59</v>
      </c>
      <c r="L18" s="10" t="s">
        <v>59</v>
      </c>
      <c r="M18" s="11">
        <v>0</v>
      </c>
      <c r="N18" s="10" t="s">
        <v>59</v>
      </c>
      <c r="O18" s="10">
        <f>Parametri!$B$4</f>
        <v>3</v>
      </c>
      <c r="P18" s="10">
        <f>IF(N18="Sì",Parametri!$B$7,0)</f>
        <v>0</v>
      </c>
      <c r="Q18" s="10">
        <f>IFERROR(_xlfn.CEILING.MATH(IF(C18="Difensore",MAX(0,Parametri!$B$11-H18),IF(C18="Centrocampista",MAX(0,Parametri!$B$11-H18)/2,IF(C18="Attaccante",MAX(0,Parametri!$B$11-H18)/3,IF(C18="Portiere",MAX(0,Parametri!$B$11-H18) +Parametri!$B$12, "NA"))))),0)</f>
        <v>2</v>
      </c>
      <c r="R18" s="10">
        <f t="shared" si="2"/>
        <v>0</v>
      </c>
      <c r="S18" s="10">
        <f>IF(F18="Sì",Parametri!$B$2,IF(Punti!F18="Pareggio",Parametri!$B$3,0))</f>
        <v>0</v>
      </c>
      <c r="T18" s="10">
        <f>Parametri!$B$5*G18</f>
        <v>0</v>
      </c>
      <c r="U18" s="10">
        <f>J18*Parametri!$B$6</f>
        <v>0</v>
      </c>
      <c r="V18" s="10">
        <f>IF(K18="Sì",Parametri!$B$8, 0)</f>
        <v>0</v>
      </c>
      <c r="W18" s="10">
        <f t="shared" si="3"/>
        <v>0</v>
      </c>
      <c r="X18" s="10">
        <f t="shared" si="4"/>
        <v>0</v>
      </c>
      <c r="Y18" s="10">
        <f t="shared" si="0"/>
        <v>5</v>
      </c>
    </row>
    <row r="19" spans="1:25" ht="21" x14ac:dyDescent="0.25">
      <c r="A19" s="9">
        <v>44945</v>
      </c>
      <c r="B19" s="14" t="s">
        <v>12</v>
      </c>
      <c r="C19" s="14" t="str">
        <f>_xlfn.XLOOKUP(B19,Giocatori!A:A,Giocatori!B:B)</f>
        <v>Attaccante</v>
      </c>
      <c r="D19" s="10" t="s">
        <v>2</v>
      </c>
      <c r="E19" s="10" t="str">
        <f>_xlfn.XLOOKUP(A19,Partite!A:A,Partite!E:E)</f>
        <v>Scuri</v>
      </c>
      <c r="F19" s="10" t="str">
        <f t="shared" si="1"/>
        <v>No</v>
      </c>
      <c r="G19" s="11">
        <v>2</v>
      </c>
      <c r="H19" s="10">
        <f>IF(D19="Scuri",_xlfn.XLOOKUP(A19,Partite!A:A,Partite!C:C),_xlfn.XLOOKUP(A19,Partite!A:A,Partite!D:D))</f>
        <v>7</v>
      </c>
      <c r="I19" s="10">
        <f>IF(D19="Bianchi",_xlfn.XLOOKUP(A19,Partite!A:A,Partite!C:C),_xlfn.XLOOKUP(A19,Partite!A:A,Partite!D:D))</f>
        <v>4</v>
      </c>
      <c r="J19" s="11">
        <v>0</v>
      </c>
      <c r="K19" s="10" t="s">
        <v>59</v>
      </c>
      <c r="L19" s="10" t="s">
        <v>59</v>
      </c>
      <c r="M19" s="11">
        <v>0</v>
      </c>
      <c r="N19" s="10" t="s">
        <v>59</v>
      </c>
      <c r="O19" s="10">
        <f>Parametri!$B$4</f>
        <v>3</v>
      </c>
      <c r="P19" s="10">
        <f>IF(N19="Sì",Parametri!$B$7,0)</f>
        <v>0</v>
      </c>
      <c r="Q19" s="10">
        <f>IFERROR(_xlfn.CEILING.MATH(IF(C19="Difensore",MAX(0,Parametri!$B$11-H19),IF(C19="Centrocampista",MAX(0,Parametri!$B$11-H19)/2,IF(C19="Attaccante",MAX(0,Parametri!$B$11-H19)/3,IF(C19="Portiere",MAX(0,Parametri!$B$11-H19) +Parametri!$B$12, "NA"))))),0)</f>
        <v>1</v>
      </c>
      <c r="R19" s="10">
        <f t="shared" si="2"/>
        <v>0</v>
      </c>
      <c r="S19" s="10">
        <f>IF(F19="Sì",Parametri!$B$2,IF(Punti!F19="Pareggio",Parametri!$B$3,0))</f>
        <v>0</v>
      </c>
      <c r="T19" s="10">
        <f>Parametri!$B$5*G19</f>
        <v>2</v>
      </c>
      <c r="U19" s="10">
        <f>J19*Parametri!$B$6</f>
        <v>0</v>
      </c>
      <c r="V19" s="10">
        <f>IF(K19="Sì",Parametri!$B$8, 0)</f>
        <v>0</v>
      </c>
      <c r="W19" s="10">
        <f t="shared" si="3"/>
        <v>0</v>
      </c>
      <c r="X19" s="10">
        <f t="shared" si="4"/>
        <v>0</v>
      </c>
      <c r="Y19" s="10">
        <f t="shared" si="0"/>
        <v>6</v>
      </c>
    </row>
    <row r="20" spans="1:25" ht="21" x14ac:dyDescent="0.25">
      <c r="A20" s="9">
        <v>44945</v>
      </c>
      <c r="B20" s="14" t="s">
        <v>15</v>
      </c>
      <c r="C20" s="14" t="str">
        <f>_xlfn.XLOOKUP(B20,Giocatori!A:A,Giocatori!B:B)</f>
        <v>Difensore</v>
      </c>
      <c r="D20" s="10" t="s">
        <v>2</v>
      </c>
      <c r="E20" s="10" t="str">
        <f>_xlfn.XLOOKUP(A20,Partite!A:A,Partite!E:E)</f>
        <v>Scuri</v>
      </c>
      <c r="F20" s="10" t="str">
        <f t="shared" si="1"/>
        <v>No</v>
      </c>
      <c r="G20" s="11">
        <v>0</v>
      </c>
      <c r="H20" s="10">
        <f>IF(D20="Scuri",_xlfn.XLOOKUP(A20,Partite!A:A,Partite!C:C),_xlfn.XLOOKUP(A20,Partite!A:A,Partite!D:D))</f>
        <v>7</v>
      </c>
      <c r="I20" s="10">
        <f>IF(D20="Bianchi",_xlfn.XLOOKUP(A20,Partite!A:A,Partite!C:C),_xlfn.XLOOKUP(A20,Partite!A:A,Partite!D:D))</f>
        <v>4</v>
      </c>
      <c r="J20" s="11">
        <v>0</v>
      </c>
      <c r="K20" s="10" t="s">
        <v>59</v>
      </c>
      <c r="L20" s="10" t="s">
        <v>59</v>
      </c>
      <c r="M20" s="11">
        <v>0</v>
      </c>
      <c r="N20" s="10" t="s">
        <v>59</v>
      </c>
      <c r="O20" s="10">
        <f>Parametri!$B$4</f>
        <v>3</v>
      </c>
      <c r="P20" s="10">
        <f>IF(N20="Sì",Parametri!$B$7,0)</f>
        <v>0</v>
      </c>
      <c r="Q20" s="10">
        <f>IFERROR(_xlfn.CEILING.MATH(IF(C20="Difensore",MAX(0,Parametri!$B$11-H20),IF(C20="Centrocampista",MAX(0,Parametri!$B$11-H20)/2,IF(C20="Attaccante",MAX(0,Parametri!$B$11-H20)/3,IF(C20="Portiere",MAX(0,Parametri!$B$11-H20) +Parametri!$B$12, "NA"))))),0)</f>
        <v>3</v>
      </c>
      <c r="R20" s="10">
        <f t="shared" si="2"/>
        <v>0</v>
      </c>
      <c r="S20" s="10">
        <f>IF(F20="Sì",Parametri!$B$2,IF(Punti!F20="Pareggio",Parametri!$B$3,0))</f>
        <v>0</v>
      </c>
      <c r="T20" s="10">
        <f>Parametri!$B$5*G20</f>
        <v>0</v>
      </c>
      <c r="U20" s="10">
        <f>J20*Parametri!$B$6</f>
        <v>0</v>
      </c>
      <c r="V20" s="10">
        <f>IF(K20="Sì",Parametri!$B$8, 0)</f>
        <v>0</v>
      </c>
      <c r="W20" s="10">
        <f t="shared" si="3"/>
        <v>0</v>
      </c>
      <c r="X20" s="10">
        <f t="shared" si="4"/>
        <v>0</v>
      </c>
      <c r="Y20" s="10">
        <f t="shared" si="0"/>
        <v>6</v>
      </c>
    </row>
    <row r="21" spans="1:25" ht="21" x14ac:dyDescent="0.25">
      <c r="A21" s="9">
        <v>44945</v>
      </c>
      <c r="B21" s="14" t="s">
        <v>16</v>
      </c>
      <c r="C21" s="14" t="str">
        <f>_xlfn.XLOOKUP(B21,Giocatori!A:A,Giocatori!B:B)</f>
        <v>Centrocampista</v>
      </c>
      <c r="D21" s="10" t="s">
        <v>2</v>
      </c>
      <c r="E21" s="10" t="str">
        <f>_xlfn.XLOOKUP(A21,Partite!A:A,Partite!E:E)</f>
        <v>Scuri</v>
      </c>
      <c r="F21" s="10" t="str">
        <f t="shared" si="1"/>
        <v>No</v>
      </c>
      <c r="G21" s="11">
        <v>2</v>
      </c>
      <c r="H21" s="10">
        <f>IF(D21="Scuri",_xlfn.XLOOKUP(A21,Partite!A:A,Partite!C:C),_xlfn.XLOOKUP(A21,Partite!A:A,Partite!D:D))</f>
        <v>7</v>
      </c>
      <c r="I21" s="10">
        <f>IF(D21="Bianchi",_xlfn.XLOOKUP(A21,Partite!A:A,Partite!C:C),_xlfn.XLOOKUP(A21,Partite!A:A,Partite!D:D))</f>
        <v>4</v>
      </c>
      <c r="J21" s="11">
        <v>0</v>
      </c>
      <c r="K21" s="10" t="s">
        <v>59</v>
      </c>
      <c r="L21" s="10" t="s">
        <v>59</v>
      </c>
      <c r="M21" s="11">
        <v>0</v>
      </c>
      <c r="N21" s="10" t="s">
        <v>59</v>
      </c>
      <c r="O21" s="10">
        <f>Parametri!$B$4</f>
        <v>3</v>
      </c>
      <c r="P21" s="10">
        <f>IF(N21="Sì",Parametri!$B$7,0)</f>
        <v>0</v>
      </c>
      <c r="Q21" s="10">
        <f>IFERROR(_xlfn.CEILING.MATH(IF(C21="Difensore",MAX(0,Parametri!$B$11-H21),IF(C21="Centrocampista",MAX(0,Parametri!$B$11-H21)/2,IF(C21="Attaccante",MAX(0,Parametri!$B$11-H21)/3,IF(C21="Portiere",MAX(0,Parametri!$B$11-H21) +Parametri!$B$12, "NA"))))),0)</f>
        <v>2</v>
      </c>
      <c r="R21" s="10">
        <f t="shared" si="2"/>
        <v>0</v>
      </c>
      <c r="S21" s="10">
        <f>IF(F21="Sì",Parametri!$B$2,IF(Punti!F21="Pareggio",Parametri!$B$3,0))</f>
        <v>0</v>
      </c>
      <c r="T21" s="10">
        <f>Parametri!$B$5*G21</f>
        <v>2</v>
      </c>
      <c r="U21" s="10">
        <f>J21*Parametri!$B$6</f>
        <v>0</v>
      </c>
      <c r="V21" s="10">
        <f>IF(K21="Sì",Parametri!$B$8, 0)</f>
        <v>0</v>
      </c>
      <c r="W21" s="10">
        <f t="shared" si="3"/>
        <v>0</v>
      </c>
      <c r="X21" s="10">
        <f t="shared" si="4"/>
        <v>0</v>
      </c>
      <c r="Y21" s="10">
        <f t="shared" si="0"/>
        <v>7</v>
      </c>
    </row>
    <row r="22" spans="1:25" ht="21" x14ac:dyDescent="0.25">
      <c r="A22" s="9">
        <v>44945</v>
      </c>
      <c r="B22" s="14" t="s">
        <v>17</v>
      </c>
      <c r="C22" s="14" t="str">
        <f>_xlfn.XLOOKUP(B22,Giocatori!A:A,Giocatori!B:B)</f>
        <v>Difensore</v>
      </c>
      <c r="D22" s="10" t="s">
        <v>2</v>
      </c>
      <c r="E22" s="10" t="str">
        <f>_xlfn.XLOOKUP(A22,Partite!A:A,Partite!E:E)</f>
        <v>Scuri</v>
      </c>
      <c r="F22" s="10" t="str">
        <f t="shared" si="1"/>
        <v>No</v>
      </c>
      <c r="G22" s="11">
        <v>0</v>
      </c>
      <c r="H22" s="10">
        <f>IF(D22="Scuri",_xlfn.XLOOKUP(A22,Partite!A:A,Partite!C:C),_xlfn.XLOOKUP(A22,Partite!A:A,Partite!D:D))</f>
        <v>7</v>
      </c>
      <c r="I22" s="10">
        <f>IF(D22="Bianchi",_xlfn.XLOOKUP(A22,Partite!A:A,Partite!C:C),_xlfn.XLOOKUP(A22,Partite!A:A,Partite!D:D))</f>
        <v>4</v>
      </c>
      <c r="J22" s="11">
        <v>0</v>
      </c>
      <c r="K22" s="10" t="s">
        <v>59</v>
      </c>
      <c r="L22" s="10" t="s">
        <v>59</v>
      </c>
      <c r="M22" s="11">
        <v>0</v>
      </c>
      <c r="N22" s="10" t="s">
        <v>59</v>
      </c>
      <c r="O22" s="10">
        <f>Parametri!$B$4</f>
        <v>3</v>
      </c>
      <c r="P22" s="10">
        <f>IF(N22="Sì",Parametri!$B$7,0)</f>
        <v>0</v>
      </c>
      <c r="Q22" s="10">
        <f>IFERROR(_xlfn.CEILING.MATH(IF(C22="Difensore",MAX(0,Parametri!$B$11-H22),IF(C22="Centrocampista",MAX(0,Parametri!$B$11-H22)/2,IF(C22="Attaccante",MAX(0,Parametri!$B$11-H22)/3,IF(C22="Portiere",MAX(0,Parametri!$B$11-H22) +Parametri!$B$12, "NA"))))),0)</f>
        <v>3</v>
      </c>
      <c r="R22" s="10">
        <f t="shared" si="2"/>
        <v>0</v>
      </c>
      <c r="S22" s="10">
        <f>IF(F22="Sì",Parametri!$B$2,IF(Punti!F22="Pareggio",Parametri!$B$3,0))</f>
        <v>0</v>
      </c>
      <c r="T22" s="10">
        <f>Parametri!$B$5*G22</f>
        <v>0</v>
      </c>
      <c r="U22" s="10">
        <f>J22*Parametri!$B$6</f>
        <v>0</v>
      </c>
      <c r="V22" s="10">
        <f>IF(K22="Sì",Parametri!$B$8, 0)</f>
        <v>0</v>
      </c>
      <c r="W22" s="10">
        <f t="shared" si="3"/>
        <v>0</v>
      </c>
      <c r="X22" s="10">
        <f t="shared" si="4"/>
        <v>0</v>
      </c>
      <c r="Y22" s="10">
        <f t="shared" si="0"/>
        <v>6</v>
      </c>
    </row>
    <row r="23" spans="1:25" ht="21" x14ac:dyDescent="0.25">
      <c r="A23" s="9">
        <v>44945</v>
      </c>
      <c r="B23" s="14" t="s">
        <v>18</v>
      </c>
      <c r="C23" s="14" t="str">
        <f>_xlfn.XLOOKUP(B23,Giocatori!A:A,Giocatori!B:B)</f>
        <v>Difensore</v>
      </c>
      <c r="D23" s="10" t="s">
        <v>2</v>
      </c>
      <c r="E23" s="10" t="str">
        <f>_xlfn.XLOOKUP(A23,Partite!A:A,Partite!E:E)</f>
        <v>Scuri</v>
      </c>
      <c r="F23" s="10" t="str">
        <f t="shared" si="1"/>
        <v>No</v>
      </c>
      <c r="G23" s="11">
        <v>1</v>
      </c>
      <c r="H23" s="10">
        <f>IF(D23="Scuri",_xlfn.XLOOKUP(A23,Partite!A:A,Partite!C:C),_xlfn.XLOOKUP(A23,Partite!A:A,Partite!D:D))</f>
        <v>7</v>
      </c>
      <c r="I23" s="10">
        <f>IF(D23="Bianchi",_xlfn.XLOOKUP(A23,Partite!A:A,Partite!C:C),_xlfn.XLOOKUP(A23,Partite!A:A,Partite!D:D))</f>
        <v>4</v>
      </c>
      <c r="J23" s="11">
        <v>0</v>
      </c>
      <c r="K23" s="10" t="s">
        <v>59</v>
      </c>
      <c r="L23" s="10" t="s">
        <v>59</v>
      </c>
      <c r="M23" s="11">
        <v>1</v>
      </c>
      <c r="N23" s="10" t="s">
        <v>59</v>
      </c>
      <c r="O23" s="10">
        <f>Parametri!$B$4</f>
        <v>3</v>
      </c>
      <c r="P23" s="10">
        <f>IF(N23="Sì",Parametri!$B$7,0)</f>
        <v>0</v>
      </c>
      <c r="Q23" s="10">
        <f>IFERROR(_xlfn.CEILING.MATH(IF(C23="Difensore",MAX(0,Parametri!$B$11-H23),IF(C23="Centrocampista",MAX(0,Parametri!$B$11-H23)/2,IF(C23="Attaccante",MAX(0,Parametri!$B$11-H23)/3,IF(C23="Portiere",MAX(0,Parametri!$B$11-H23) +Parametri!$B$12, "NA"))))),0)</f>
        <v>3</v>
      </c>
      <c r="R23" s="10">
        <f t="shared" si="2"/>
        <v>0</v>
      </c>
      <c r="S23" s="10">
        <f>IF(F23="Sì",Parametri!$B$2,IF(Punti!F23="Pareggio",Parametri!$B$3,0))</f>
        <v>0</v>
      </c>
      <c r="T23" s="10">
        <f>Parametri!$B$5*G23</f>
        <v>1</v>
      </c>
      <c r="U23" s="10">
        <f>J23*Parametri!$B$6</f>
        <v>0</v>
      </c>
      <c r="V23" s="10">
        <f>IF(K23="Sì",Parametri!$B$8, 0)</f>
        <v>0</v>
      </c>
      <c r="W23" s="10">
        <f t="shared" si="3"/>
        <v>0</v>
      </c>
      <c r="X23" s="10">
        <f t="shared" si="4"/>
        <v>3</v>
      </c>
      <c r="Y23" s="10">
        <f t="shared" si="0"/>
        <v>10</v>
      </c>
    </row>
    <row r="24" spans="1:25" ht="21" x14ac:dyDescent="0.25">
      <c r="A24" s="9">
        <v>44945</v>
      </c>
      <c r="B24" s="14" t="s">
        <v>19</v>
      </c>
      <c r="C24" s="14" t="str">
        <f>_xlfn.XLOOKUP(B24,Giocatori!A:A,Giocatori!B:B)</f>
        <v>Centrocampista</v>
      </c>
      <c r="D24" s="10" t="s">
        <v>2</v>
      </c>
      <c r="E24" s="10" t="str">
        <f>_xlfn.XLOOKUP(A24,Partite!A:A,Partite!E:E)</f>
        <v>Scuri</v>
      </c>
      <c r="F24" s="10" t="str">
        <f t="shared" si="1"/>
        <v>No</v>
      </c>
      <c r="G24" s="11">
        <v>1</v>
      </c>
      <c r="H24" s="10">
        <f>IF(D24="Scuri",_xlfn.XLOOKUP(A24,Partite!A:A,Partite!C:C),_xlfn.XLOOKUP(A24,Partite!A:A,Partite!D:D))</f>
        <v>7</v>
      </c>
      <c r="I24" s="10">
        <f>IF(D24="Bianchi",_xlfn.XLOOKUP(A24,Partite!A:A,Partite!C:C),_xlfn.XLOOKUP(A24,Partite!A:A,Partite!D:D))</f>
        <v>4</v>
      </c>
      <c r="J24" s="11">
        <v>0</v>
      </c>
      <c r="K24" s="10" t="s">
        <v>58</v>
      </c>
      <c r="L24" s="10" t="s">
        <v>59</v>
      </c>
      <c r="M24" s="11">
        <v>0</v>
      </c>
      <c r="N24" s="10" t="s">
        <v>59</v>
      </c>
      <c r="O24" s="10">
        <f>Parametri!$B$4</f>
        <v>3</v>
      </c>
      <c r="P24" s="10">
        <f>IF(N24="Sì",Parametri!$B$7,0)</f>
        <v>0</v>
      </c>
      <c r="Q24" s="10">
        <f>IFERROR(_xlfn.CEILING.MATH(IF(C24="Difensore",MAX(0,Parametri!$B$11-H24),IF(C24="Centrocampista",MAX(0,Parametri!$B$11-H24)/2,IF(C24="Attaccante",MAX(0,Parametri!$B$11-H24)/3,IF(C24="Portiere",MAX(0,Parametri!$B$11-H24) +Parametri!$B$12, "NA"))))),0)</f>
        <v>2</v>
      </c>
      <c r="R24" s="10">
        <f t="shared" si="2"/>
        <v>0</v>
      </c>
      <c r="S24" s="10">
        <f>IF(F24="Sì",Parametri!$B$2,IF(Punti!F24="Pareggio",Parametri!$B$3,0))</f>
        <v>0</v>
      </c>
      <c r="T24" s="10">
        <f>Parametri!$B$5*G24</f>
        <v>1</v>
      </c>
      <c r="U24" s="10">
        <f>J24*Parametri!$B$6</f>
        <v>0</v>
      </c>
      <c r="V24" s="10">
        <f>IF(K24="Sì",Parametri!$B$8, 0)</f>
        <v>3</v>
      </c>
      <c r="W24" s="10">
        <f t="shared" si="3"/>
        <v>0</v>
      </c>
      <c r="X24" s="10">
        <f t="shared" si="4"/>
        <v>0</v>
      </c>
      <c r="Y24" s="10">
        <f t="shared" si="0"/>
        <v>9</v>
      </c>
    </row>
    <row r="25" spans="1:25" ht="21" x14ac:dyDescent="0.25">
      <c r="A25" s="9">
        <v>44945</v>
      </c>
      <c r="B25" s="14" t="s">
        <v>20</v>
      </c>
      <c r="C25" s="14" t="str">
        <f>_xlfn.XLOOKUP(B25,Giocatori!A:A,Giocatori!B:B)</f>
        <v>Attaccante</v>
      </c>
      <c r="D25" s="10" t="s">
        <v>2</v>
      </c>
      <c r="E25" s="10" t="str">
        <f>_xlfn.XLOOKUP(A25,Partite!A:A,Partite!E:E)</f>
        <v>Scuri</v>
      </c>
      <c r="F25" s="10" t="str">
        <f t="shared" si="1"/>
        <v>No</v>
      </c>
      <c r="G25" s="11">
        <v>2</v>
      </c>
      <c r="H25" s="10">
        <f>IF(D25="Scuri",_xlfn.XLOOKUP(A25,Partite!A:A,Partite!C:C),_xlfn.XLOOKUP(A25,Partite!A:A,Partite!D:D))</f>
        <v>7</v>
      </c>
      <c r="I25" s="10">
        <f>IF(D25="Bianchi",_xlfn.XLOOKUP(A25,Partite!A:A,Partite!C:C),_xlfn.XLOOKUP(A25,Partite!A:A,Partite!D:D))</f>
        <v>4</v>
      </c>
      <c r="J25" s="11">
        <v>0</v>
      </c>
      <c r="K25" s="10" t="s">
        <v>59</v>
      </c>
      <c r="L25" s="10" t="s">
        <v>59</v>
      </c>
      <c r="M25" s="11">
        <v>0</v>
      </c>
      <c r="N25" s="10" t="s">
        <v>59</v>
      </c>
      <c r="O25" s="10">
        <f>Parametri!$B$4</f>
        <v>3</v>
      </c>
      <c r="P25" s="10">
        <f>IF(N25="Sì",Parametri!$B$7,0)</f>
        <v>0</v>
      </c>
      <c r="Q25" s="10">
        <f>IFERROR(_xlfn.CEILING.MATH(IF(C25="Difensore",MAX(0,Parametri!$B$11-H25),IF(C25="Centrocampista",MAX(0,Parametri!$B$11-H25)/2,IF(C25="Attaccante",MAX(0,Parametri!$B$11-H25)/3,IF(C25="Portiere",MAX(0,Parametri!$B$11-H25) +Parametri!$B$12, "NA"))))),0)</f>
        <v>1</v>
      </c>
      <c r="R25" s="10">
        <f t="shared" si="2"/>
        <v>0</v>
      </c>
      <c r="S25" s="10">
        <f>IF(F25="Sì",Parametri!$B$2,IF(Punti!F25="Pareggio",Parametri!$B$3,0))</f>
        <v>0</v>
      </c>
      <c r="T25" s="10">
        <f>Parametri!$B$5*G25</f>
        <v>2</v>
      </c>
      <c r="U25" s="10">
        <f>J25*Parametri!$B$6</f>
        <v>0</v>
      </c>
      <c r="V25" s="10">
        <f>IF(K25="Sì",Parametri!$B$8, 0)</f>
        <v>0</v>
      </c>
      <c r="W25" s="10">
        <f t="shared" si="3"/>
        <v>0</v>
      </c>
      <c r="X25" s="10">
        <f t="shared" si="4"/>
        <v>0</v>
      </c>
      <c r="Y25" s="10">
        <f t="shared" si="0"/>
        <v>6</v>
      </c>
    </row>
    <row r="26" spans="1:25" ht="21" x14ac:dyDescent="0.25">
      <c r="A26" s="9">
        <v>44945</v>
      </c>
      <c r="B26" s="14" t="s">
        <v>22</v>
      </c>
      <c r="C26" s="14" t="str">
        <f>_xlfn.XLOOKUP(B26,Giocatori!A:A,Giocatori!B:B)</f>
        <v>Centrocampista</v>
      </c>
      <c r="D26" s="10" t="s">
        <v>2</v>
      </c>
      <c r="E26" s="10" t="str">
        <f>_xlfn.XLOOKUP(A26,Partite!A:A,Partite!E:E)</f>
        <v>Scuri</v>
      </c>
      <c r="F26" s="10" t="str">
        <f t="shared" si="1"/>
        <v>No</v>
      </c>
      <c r="G26" s="11">
        <v>0</v>
      </c>
      <c r="H26" s="10">
        <f>IF(D26="Scuri",_xlfn.XLOOKUP(A26,Partite!A:A,Partite!C:C),_xlfn.XLOOKUP(A26,Partite!A:A,Partite!D:D))</f>
        <v>7</v>
      </c>
      <c r="I26" s="10">
        <f>IF(D26="Bianchi",_xlfn.XLOOKUP(A26,Partite!A:A,Partite!C:C),_xlfn.XLOOKUP(A26,Partite!A:A,Partite!D:D))</f>
        <v>4</v>
      </c>
      <c r="J26" s="11">
        <v>0</v>
      </c>
      <c r="K26" s="10" t="s">
        <v>59</v>
      </c>
      <c r="L26" s="10" t="s">
        <v>59</v>
      </c>
      <c r="M26" s="11">
        <v>0</v>
      </c>
      <c r="N26" s="10" t="s">
        <v>59</v>
      </c>
      <c r="O26" s="10">
        <f>Parametri!$B$4</f>
        <v>3</v>
      </c>
      <c r="P26" s="10">
        <f>IF(N26="Sì",Parametri!$B$7,0)</f>
        <v>0</v>
      </c>
      <c r="Q26" s="10">
        <f>IFERROR(_xlfn.CEILING.MATH(IF(C26="Difensore",MAX(0,Parametri!$B$11-H26),IF(C26="Centrocampista",MAX(0,Parametri!$B$11-H26)/2,IF(C26="Attaccante",MAX(0,Parametri!$B$11-H26)/3,IF(C26="Portiere",MAX(0,Parametri!$B$11-H26) +Parametri!$B$12, "NA"))))),0)</f>
        <v>2</v>
      </c>
      <c r="R26" s="10">
        <f t="shared" si="2"/>
        <v>0</v>
      </c>
      <c r="S26" s="10">
        <f>IF(F26="Sì",Parametri!$B$2,IF(Punti!F26="Pareggio",Parametri!$B$3,0))</f>
        <v>0</v>
      </c>
      <c r="T26" s="10">
        <f>Parametri!$B$5*G26</f>
        <v>0</v>
      </c>
      <c r="U26" s="10">
        <f>J26*Parametri!$B$6</f>
        <v>0</v>
      </c>
      <c r="V26" s="10">
        <f>IF(K26="Sì",Parametri!$B$8, 0)</f>
        <v>0</v>
      </c>
      <c r="W26" s="10">
        <f t="shared" si="3"/>
        <v>0</v>
      </c>
      <c r="X26" s="10">
        <f t="shared" si="4"/>
        <v>0</v>
      </c>
      <c r="Y26" s="10">
        <f t="shared" si="0"/>
        <v>5</v>
      </c>
    </row>
    <row r="27" spans="1:25" ht="21" x14ac:dyDescent="0.25">
      <c r="A27" s="9">
        <v>44945</v>
      </c>
      <c r="B27" s="14" t="s">
        <v>23</v>
      </c>
      <c r="C27" s="14" t="str">
        <f>_xlfn.XLOOKUP(B27,Giocatori!A:A,Giocatori!B:B)</f>
        <v>Centrocampista</v>
      </c>
      <c r="D27" s="10" t="s">
        <v>1</v>
      </c>
      <c r="E27" s="10" t="str">
        <f>_xlfn.XLOOKUP(A27,Partite!A:A,Partite!E:E)</f>
        <v>Scuri</v>
      </c>
      <c r="F27" s="10" t="str">
        <f t="shared" si="1"/>
        <v>Sì</v>
      </c>
      <c r="G27" s="11">
        <v>0</v>
      </c>
      <c r="H27" s="10">
        <f>IF(D27="Scuri",_xlfn.XLOOKUP(A27,Partite!A:A,Partite!C:C),_xlfn.XLOOKUP(A27,Partite!A:A,Partite!D:D))</f>
        <v>4</v>
      </c>
      <c r="I27" s="10">
        <f>IF(D27="Bianchi",_xlfn.XLOOKUP(A27,Partite!A:A,Partite!C:C),_xlfn.XLOOKUP(A27,Partite!A:A,Partite!D:D))</f>
        <v>7</v>
      </c>
      <c r="J27" s="11">
        <v>0</v>
      </c>
      <c r="K27" s="10" t="s">
        <v>59</v>
      </c>
      <c r="L27" s="10" t="s">
        <v>59</v>
      </c>
      <c r="M27" s="11">
        <v>0</v>
      </c>
      <c r="N27" s="10" t="s">
        <v>59</v>
      </c>
      <c r="O27" s="10">
        <f>Parametri!$B$4</f>
        <v>3</v>
      </c>
      <c r="P27" s="10">
        <f>IF(N27="Sì",Parametri!$B$7,0)</f>
        <v>0</v>
      </c>
      <c r="Q27" s="10">
        <f>IFERROR(_xlfn.CEILING.MATH(IF(C27="Difensore",MAX(0,Parametri!$B$11-H27),IF(C27="Centrocampista",MAX(0,Parametri!$B$11-H27)/2,IF(C27="Attaccante",MAX(0,Parametri!$B$11-H27)/3,IF(C27="Portiere",MAX(0,Parametri!$B$11-H27) +Parametri!$B$12, "NA"))))),0)</f>
        <v>3</v>
      </c>
      <c r="R27" s="10">
        <f t="shared" si="2"/>
        <v>3</v>
      </c>
      <c r="S27" s="10">
        <f>IF(F27="Sì",Parametri!$B$2,IF(Punti!F27="Pareggio",Parametri!$B$3,0))</f>
        <v>3</v>
      </c>
      <c r="T27" s="10">
        <f>Parametri!$B$5*G27</f>
        <v>0</v>
      </c>
      <c r="U27" s="10">
        <f>J27*Parametri!$B$6</f>
        <v>0</v>
      </c>
      <c r="V27" s="10">
        <f>IF(K27="Sì",Parametri!$B$8, 0)</f>
        <v>0</v>
      </c>
      <c r="W27" s="10">
        <f t="shared" si="3"/>
        <v>0</v>
      </c>
      <c r="X27" s="10">
        <f t="shared" si="4"/>
        <v>0</v>
      </c>
      <c r="Y27" s="10">
        <f t="shared" si="0"/>
        <v>12</v>
      </c>
    </row>
    <row r="28" spans="1:25" ht="21" x14ac:dyDescent="0.25">
      <c r="A28" s="9">
        <v>44945</v>
      </c>
      <c r="B28" s="14" t="s">
        <v>24</v>
      </c>
      <c r="C28" s="14" t="str">
        <f>_xlfn.XLOOKUP(B28,Giocatori!A:A,Giocatori!B:B)</f>
        <v>Attaccante</v>
      </c>
      <c r="D28" s="10" t="s">
        <v>1</v>
      </c>
      <c r="E28" s="10" t="str">
        <f>_xlfn.XLOOKUP(A28,Partite!A:A,Partite!E:E)</f>
        <v>Scuri</v>
      </c>
      <c r="F28" s="10" t="str">
        <f t="shared" si="1"/>
        <v>Sì</v>
      </c>
      <c r="G28" s="11">
        <v>0</v>
      </c>
      <c r="H28" s="10">
        <f>IF(D28="Scuri",_xlfn.XLOOKUP(A28,Partite!A:A,Partite!C:C),_xlfn.XLOOKUP(A28,Partite!A:A,Partite!D:D))</f>
        <v>4</v>
      </c>
      <c r="I28" s="10">
        <f>IF(D28="Bianchi",_xlfn.XLOOKUP(A28,Partite!A:A,Partite!C:C),_xlfn.XLOOKUP(A28,Partite!A:A,Partite!D:D))</f>
        <v>7</v>
      </c>
      <c r="J28" s="11">
        <v>0</v>
      </c>
      <c r="K28" s="10" t="s">
        <v>59</v>
      </c>
      <c r="L28" s="10" t="s">
        <v>59</v>
      </c>
      <c r="M28" s="11">
        <v>0</v>
      </c>
      <c r="N28" s="10" t="s">
        <v>59</v>
      </c>
      <c r="O28" s="10">
        <f>Parametri!$B$4</f>
        <v>3</v>
      </c>
      <c r="P28" s="10">
        <f>IF(N28="Sì",Parametri!$B$7,0)</f>
        <v>0</v>
      </c>
      <c r="Q28" s="10">
        <f>IFERROR(_xlfn.CEILING.MATH(IF(C28="Difensore",MAX(0,Parametri!$B$11-H28),IF(C28="Centrocampista",MAX(0,Parametri!$B$11-H28)/2,IF(C28="Attaccante",MAX(0,Parametri!$B$11-H28)/3,IF(C28="Portiere",MAX(0,Parametri!$B$11-H28) +Parametri!$B$12, "NA"))))),0)</f>
        <v>2</v>
      </c>
      <c r="R28" s="10">
        <f t="shared" si="2"/>
        <v>2</v>
      </c>
      <c r="S28" s="10">
        <f>IF(F28="Sì",Parametri!$B$2,IF(Punti!F28="Pareggio",Parametri!$B$3,0))</f>
        <v>3</v>
      </c>
      <c r="T28" s="10">
        <f>Parametri!$B$5*G28</f>
        <v>0</v>
      </c>
      <c r="U28" s="10">
        <f>J28*Parametri!$B$6</f>
        <v>0</v>
      </c>
      <c r="V28" s="10">
        <f>IF(K28="Sì",Parametri!$B$8, 0)</f>
        <v>0</v>
      </c>
      <c r="W28" s="10">
        <f t="shared" si="3"/>
        <v>0</v>
      </c>
      <c r="X28" s="10">
        <f t="shared" si="4"/>
        <v>0</v>
      </c>
      <c r="Y28" s="10">
        <f t="shared" si="0"/>
        <v>10</v>
      </c>
    </row>
    <row r="29" spans="1:25" ht="21" x14ac:dyDescent="0.25">
      <c r="A29" s="9">
        <v>44945</v>
      </c>
      <c r="B29" s="14" t="s">
        <v>25</v>
      </c>
      <c r="C29" s="14" t="str">
        <f>_xlfn.XLOOKUP(B29,Giocatori!A:A,Giocatori!B:B)</f>
        <v>Difensore</v>
      </c>
      <c r="D29" s="10" t="s">
        <v>1</v>
      </c>
      <c r="E29" s="10" t="str">
        <f>_xlfn.XLOOKUP(A29,Partite!A:A,Partite!E:E)</f>
        <v>Scuri</v>
      </c>
      <c r="F29" s="10" t="str">
        <f t="shared" si="1"/>
        <v>Sì</v>
      </c>
      <c r="G29" s="11">
        <v>0</v>
      </c>
      <c r="H29" s="10">
        <f>IF(D29="Scuri",_xlfn.XLOOKUP(A29,Partite!A:A,Partite!C:C),_xlfn.XLOOKUP(A29,Partite!A:A,Partite!D:D))</f>
        <v>4</v>
      </c>
      <c r="I29" s="10">
        <f>IF(D29="Bianchi",_xlfn.XLOOKUP(A29,Partite!A:A,Partite!C:C),_xlfn.XLOOKUP(A29,Partite!A:A,Partite!D:D))</f>
        <v>7</v>
      </c>
      <c r="J29" s="11">
        <v>0</v>
      </c>
      <c r="K29" s="10" t="s">
        <v>59</v>
      </c>
      <c r="L29" s="10" t="s">
        <v>59</v>
      </c>
      <c r="M29" s="11">
        <v>0</v>
      </c>
      <c r="N29" s="10" t="s">
        <v>59</v>
      </c>
      <c r="O29" s="10">
        <f>Parametri!$B$4</f>
        <v>3</v>
      </c>
      <c r="P29" s="10">
        <f>IF(N29="Sì",Parametri!$B$7,0)</f>
        <v>0</v>
      </c>
      <c r="Q29" s="10">
        <f>IFERROR(_xlfn.CEILING.MATH(IF(C29="Difensore",MAX(0,Parametri!$B$11-H29),IF(C29="Centrocampista",MAX(0,Parametri!$B$11-H29)/2,IF(C29="Attaccante",MAX(0,Parametri!$B$11-H29)/3,IF(C29="Portiere",MAX(0,Parametri!$B$11-H29) +Parametri!$B$12, "NA"))))),0)</f>
        <v>6</v>
      </c>
      <c r="R29" s="10">
        <f t="shared" si="2"/>
        <v>1</v>
      </c>
      <c r="S29" s="10">
        <f>IF(F29="Sì",Parametri!$B$2,IF(Punti!F29="Pareggio",Parametri!$B$3,0))</f>
        <v>3</v>
      </c>
      <c r="T29" s="10">
        <f>Parametri!$B$5*G29</f>
        <v>0</v>
      </c>
      <c r="U29" s="10">
        <f>J29*Parametri!$B$6</f>
        <v>0</v>
      </c>
      <c r="V29" s="10">
        <f>IF(K29="Sì",Parametri!$B$8, 0)</f>
        <v>0</v>
      </c>
      <c r="W29" s="10">
        <f t="shared" si="3"/>
        <v>0</v>
      </c>
      <c r="X29" s="10">
        <f t="shared" si="4"/>
        <v>0</v>
      </c>
      <c r="Y29" s="10">
        <f t="shared" si="0"/>
        <v>13</v>
      </c>
    </row>
    <row r="30" spans="1:25" ht="21" x14ac:dyDescent="0.25">
      <c r="A30" s="9">
        <v>44945</v>
      </c>
      <c r="B30" s="14" t="s">
        <v>26</v>
      </c>
      <c r="C30" s="14" t="str">
        <f>_xlfn.XLOOKUP(B30,Giocatori!A:A,Giocatori!B:B)</f>
        <v>Difensore</v>
      </c>
      <c r="D30" s="10" t="s">
        <v>1</v>
      </c>
      <c r="E30" s="10" t="str">
        <f>_xlfn.XLOOKUP(A30,Partite!A:A,Partite!E:E)</f>
        <v>Scuri</v>
      </c>
      <c r="F30" s="10" t="str">
        <f t="shared" si="1"/>
        <v>Sì</v>
      </c>
      <c r="G30" s="11">
        <v>0</v>
      </c>
      <c r="H30" s="10">
        <f>IF(D30="Scuri",_xlfn.XLOOKUP(A30,Partite!A:A,Partite!C:C),_xlfn.XLOOKUP(A30,Partite!A:A,Partite!D:D))</f>
        <v>4</v>
      </c>
      <c r="I30" s="10">
        <f>IF(D30="Bianchi",_xlfn.XLOOKUP(A30,Partite!A:A,Partite!C:C),_xlfn.XLOOKUP(A30,Partite!A:A,Partite!D:D))</f>
        <v>7</v>
      </c>
      <c r="J30" s="11">
        <v>0</v>
      </c>
      <c r="K30" s="10" t="s">
        <v>59</v>
      </c>
      <c r="L30" s="10" t="s">
        <v>59</v>
      </c>
      <c r="M30" s="11">
        <v>0</v>
      </c>
      <c r="N30" s="10" t="s">
        <v>59</v>
      </c>
      <c r="O30" s="10">
        <f>Parametri!$B$4</f>
        <v>3</v>
      </c>
      <c r="P30" s="10">
        <f>IF(N30="Sì",Parametri!$B$7,0)</f>
        <v>0</v>
      </c>
      <c r="Q30" s="10">
        <f>IFERROR(_xlfn.CEILING.MATH(IF(C30="Difensore",MAX(0,Parametri!$B$11-H30),IF(C30="Centrocampista",MAX(0,Parametri!$B$11-H30)/2,IF(C30="Attaccante",MAX(0,Parametri!$B$11-H30)/3,IF(C30="Portiere",MAX(0,Parametri!$B$11-H30) +Parametri!$B$12, "NA"))))),0)</f>
        <v>6</v>
      </c>
      <c r="R30" s="10">
        <f t="shared" si="2"/>
        <v>1</v>
      </c>
      <c r="S30" s="10">
        <f>IF(F30="Sì",Parametri!$B$2,IF(Punti!F30="Pareggio",Parametri!$B$3,0))</f>
        <v>3</v>
      </c>
      <c r="T30" s="10">
        <f>Parametri!$B$5*G30</f>
        <v>0</v>
      </c>
      <c r="U30" s="10">
        <f>J30*Parametri!$B$6</f>
        <v>0</v>
      </c>
      <c r="V30" s="10">
        <f>IF(K30="Sì",Parametri!$B$8, 0)</f>
        <v>0</v>
      </c>
      <c r="W30" s="10">
        <f t="shared" si="3"/>
        <v>0</v>
      </c>
      <c r="X30" s="10">
        <f t="shared" si="4"/>
        <v>0</v>
      </c>
      <c r="Y30" s="10">
        <f t="shared" si="0"/>
        <v>13</v>
      </c>
    </row>
    <row r="31" spans="1:25" ht="21" x14ac:dyDescent="0.25">
      <c r="A31" s="9">
        <v>44945</v>
      </c>
      <c r="B31" s="14" t="s">
        <v>27</v>
      </c>
      <c r="C31" s="14" t="str">
        <f>_xlfn.XLOOKUP(B31,Giocatori!A:A,Giocatori!B:B)</f>
        <v>Difensore</v>
      </c>
      <c r="D31" s="10" t="s">
        <v>1</v>
      </c>
      <c r="E31" s="10" t="str">
        <f>_xlfn.XLOOKUP(A31,Partite!A:A,Partite!E:E)</f>
        <v>Scuri</v>
      </c>
      <c r="F31" s="10" t="str">
        <f t="shared" si="1"/>
        <v>Sì</v>
      </c>
      <c r="G31" s="11">
        <v>0</v>
      </c>
      <c r="H31" s="10">
        <f>IF(D31="Scuri",_xlfn.XLOOKUP(A31,Partite!A:A,Partite!C:C),_xlfn.XLOOKUP(A31,Partite!A:A,Partite!D:D))</f>
        <v>4</v>
      </c>
      <c r="I31" s="10">
        <f>IF(D31="Bianchi",_xlfn.XLOOKUP(A31,Partite!A:A,Partite!C:C),_xlfn.XLOOKUP(A31,Partite!A:A,Partite!D:D))</f>
        <v>7</v>
      </c>
      <c r="J31" s="11">
        <v>0</v>
      </c>
      <c r="K31" s="10" t="s">
        <v>59</v>
      </c>
      <c r="L31" s="10" t="s">
        <v>58</v>
      </c>
      <c r="M31" s="11">
        <v>0</v>
      </c>
      <c r="N31" s="10" t="s">
        <v>59</v>
      </c>
      <c r="O31" s="10">
        <f>Parametri!$B$4</f>
        <v>3</v>
      </c>
      <c r="P31" s="10">
        <f>IF(N31="Sì",Parametri!$B$7,0)</f>
        <v>0</v>
      </c>
      <c r="Q31" s="10">
        <f>IFERROR(_xlfn.CEILING.MATH(IF(C31="Difensore",MAX(0,Parametri!$B$11-H31),IF(C31="Centrocampista",MAX(0,Parametri!$B$11-H31)/2,IF(C31="Attaccante",MAX(0,Parametri!$B$11-H31)/3,IF(C31="Portiere",MAX(0,Parametri!$B$11-H31) +Parametri!$B$12, "NA"))))),0)</f>
        <v>6</v>
      </c>
      <c r="R31" s="10">
        <f t="shared" si="2"/>
        <v>1</v>
      </c>
      <c r="S31" s="10">
        <f>IF(F31="Sì",Parametri!$B$2,IF(Punti!F31="Pareggio",Parametri!$B$3,0))</f>
        <v>3</v>
      </c>
      <c r="T31" s="10">
        <f>Parametri!$B$5*G31</f>
        <v>0</v>
      </c>
      <c r="U31" s="10">
        <f>J31*Parametri!$B$6</f>
        <v>0</v>
      </c>
      <c r="V31" s="10">
        <f>IF(K31="Sì",Parametri!$B$8, 0)</f>
        <v>0</v>
      </c>
      <c r="W31" s="10">
        <f t="shared" si="3"/>
        <v>3</v>
      </c>
      <c r="X31" s="10">
        <f t="shared" si="4"/>
        <v>0</v>
      </c>
      <c r="Y31" s="10">
        <f t="shared" si="0"/>
        <v>16</v>
      </c>
    </row>
    <row r="32" spans="1:25" ht="21" x14ac:dyDescent="0.25">
      <c r="A32" s="9">
        <v>44945</v>
      </c>
      <c r="B32" s="14" t="s">
        <v>28</v>
      </c>
      <c r="C32" s="14" t="str">
        <f>_xlfn.XLOOKUP(B32,Giocatori!A:A,Giocatori!B:B)</f>
        <v>Attaccante</v>
      </c>
      <c r="D32" s="10" t="s">
        <v>1</v>
      </c>
      <c r="E32" s="10" t="str">
        <f>_xlfn.XLOOKUP(A32,Partite!A:A,Partite!E:E)</f>
        <v>Scuri</v>
      </c>
      <c r="F32" s="10" t="str">
        <f t="shared" si="1"/>
        <v>Sì</v>
      </c>
      <c r="G32" s="11">
        <v>1</v>
      </c>
      <c r="H32" s="10">
        <f>IF(D32="Scuri",_xlfn.XLOOKUP(A32,Partite!A:A,Partite!C:C),_xlfn.XLOOKUP(A32,Partite!A:A,Partite!D:D))</f>
        <v>4</v>
      </c>
      <c r="I32" s="10">
        <f>IF(D32="Bianchi",_xlfn.XLOOKUP(A32,Partite!A:A,Partite!C:C),_xlfn.XLOOKUP(A32,Partite!A:A,Partite!D:D))</f>
        <v>7</v>
      </c>
      <c r="J32" s="11">
        <v>0</v>
      </c>
      <c r="K32" s="10" t="s">
        <v>59</v>
      </c>
      <c r="L32" s="10" t="s">
        <v>59</v>
      </c>
      <c r="M32" s="11">
        <v>1</v>
      </c>
      <c r="N32" s="10" t="s">
        <v>59</v>
      </c>
      <c r="O32" s="10">
        <f>Parametri!$B$4</f>
        <v>3</v>
      </c>
      <c r="P32" s="10">
        <f>IF(N32="Sì",Parametri!$B$7,0)</f>
        <v>0</v>
      </c>
      <c r="Q32" s="10">
        <f>IFERROR(_xlfn.CEILING.MATH(IF(C32="Difensore",MAX(0,Parametri!$B$11-H32),IF(C32="Centrocampista",MAX(0,Parametri!$B$11-H32)/2,IF(C32="Attaccante",MAX(0,Parametri!$B$11-H32)/3,IF(C32="Portiere",MAX(0,Parametri!$B$11-H32) +Parametri!$B$12, "NA"))))),0)</f>
        <v>2</v>
      </c>
      <c r="R32" s="10">
        <f t="shared" si="2"/>
        <v>2</v>
      </c>
      <c r="S32" s="10">
        <f>IF(F32="Sì",Parametri!$B$2,IF(Punti!F32="Pareggio",Parametri!$B$3,0))</f>
        <v>3</v>
      </c>
      <c r="T32" s="10">
        <f>Parametri!$B$5*G32</f>
        <v>1</v>
      </c>
      <c r="U32" s="10">
        <f>J32*Parametri!$B$6</f>
        <v>0</v>
      </c>
      <c r="V32" s="10">
        <f>IF(K32="Sì",Parametri!$B$8, 0)</f>
        <v>0</v>
      </c>
      <c r="W32" s="10">
        <f t="shared" si="3"/>
        <v>0</v>
      </c>
      <c r="X32" s="10">
        <f t="shared" si="4"/>
        <v>3</v>
      </c>
      <c r="Y32" s="10">
        <f t="shared" si="0"/>
        <v>14</v>
      </c>
    </row>
    <row r="33" spans="1:25" ht="21" x14ac:dyDescent="0.25">
      <c r="A33" s="9">
        <v>44945</v>
      </c>
      <c r="B33" s="14" t="s">
        <v>29</v>
      </c>
      <c r="C33" s="14" t="str">
        <f>_xlfn.XLOOKUP(B33,Giocatori!A:A,Giocatori!B:B)</f>
        <v>Centrocampista</v>
      </c>
      <c r="D33" s="10" t="s">
        <v>1</v>
      </c>
      <c r="E33" s="10" t="str">
        <f>_xlfn.XLOOKUP(A33,Partite!A:A,Partite!E:E)</f>
        <v>Scuri</v>
      </c>
      <c r="F33" s="10" t="str">
        <f t="shared" si="1"/>
        <v>Sì</v>
      </c>
      <c r="G33" s="11">
        <v>1</v>
      </c>
      <c r="H33" s="10">
        <f>IF(D33="Scuri",_xlfn.XLOOKUP(A33,Partite!A:A,Partite!C:C),_xlfn.XLOOKUP(A33,Partite!A:A,Partite!D:D))</f>
        <v>4</v>
      </c>
      <c r="I33" s="10">
        <f>IF(D33="Bianchi",_xlfn.XLOOKUP(A33,Partite!A:A,Partite!C:C),_xlfn.XLOOKUP(A33,Partite!A:A,Partite!D:D))</f>
        <v>7</v>
      </c>
      <c r="J33" s="11">
        <v>0</v>
      </c>
      <c r="K33" s="10" t="s">
        <v>59</v>
      </c>
      <c r="L33" s="10" t="s">
        <v>59</v>
      </c>
      <c r="M33" s="11">
        <v>0</v>
      </c>
      <c r="N33" s="10" t="s">
        <v>59</v>
      </c>
      <c r="O33" s="10">
        <f>Parametri!$B$4</f>
        <v>3</v>
      </c>
      <c r="P33" s="10">
        <f>IF(N33="Sì",Parametri!$B$7,0)</f>
        <v>0</v>
      </c>
      <c r="Q33" s="10">
        <f>IFERROR(_xlfn.CEILING.MATH(IF(C33="Difensore",MAX(0,Parametri!$B$11-H33),IF(C33="Centrocampista",MAX(0,Parametri!$B$11-H33)/2,IF(C33="Attaccante",MAX(0,Parametri!$B$11-H33)/3,IF(C33="Portiere",MAX(0,Parametri!$B$11-H33) +Parametri!$B$12, "NA"))))),0)</f>
        <v>3</v>
      </c>
      <c r="R33" s="10">
        <f t="shared" si="2"/>
        <v>3</v>
      </c>
      <c r="S33" s="10">
        <f>IF(F33="Sì",Parametri!$B$2,IF(Punti!F33="Pareggio",Parametri!$B$3,0))</f>
        <v>3</v>
      </c>
      <c r="T33" s="10">
        <f>Parametri!$B$5*G33</f>
        <v>1</v>
      </c>
      <c r="U33" s="10">
        <f>J33*Parametri!$B$6</f>
        <v>0</v>
      </c>
      <c r="V33" s="10">
        <f>IF(K33="Sì",Parametri!$B$8, 0)</f>
        <v>0</v>
      </c>
      <c r="W33" s="10">
        <f t="shared" si="3"/>
        <v>0</v>
      </c>
      <c r="X33" s="10">
        <f t="shared" si="4"/>
        <v>0</v>
      </c>
      <c r="Y33" s="10">
        <f t="shared" si="0"/>
        <v>13</v>
      </c>
    </row>
    <row r="34" spans="1:25" ht="21" x14ac:dyDescent="0.25">
      <c r="A34" s="9">
        <v>44945</v>
      </c>
      <c r="B34" s="14" t="s">
        <v>110</v>
      </c>
      <c r="C34" s="14" t="str">
        <f>_xlfn.XLOOKUP(B34,Giocatori!A:A,Giocatori!B:B)</f>
        <v>Attaccante</v>
      </c>
      <c r="D34" s="10" t="s">
        <v>1</v>
      </c>
      <c r="E34" s="10" t="str">
        <f>_xlfn.XLOOKUP(A34,Partite!A:A,Partite!E:E)</f>
        <v>Scuri</v>
      </c>
      <c r="F34" s="10" t="str">
        <f t="shared" si="1"/>
        <v>Sì</v>
      </c>
      <c r="G34" s="11">
        <v>1</v>
      </c>
      <c r="H34" s="10">
        <f>IF(D34="Scuri",_xlfn.XLOOKUP(A34,Partite!A:A,Partite!C:C),_xlfn.XLOOKUP(A34,Partite!A:A,Partite!D:D))</f>
        <v>4</v>
      </c>
      <c r="I34" s="10">
        <f>IF(D34="Bianchi",_xlfn.XLOOKUP(A34,Partite!A:A,Partite!C:C),_xlfn.XLOOKUP(A34,Partite!A:A,Partite!D:D))</f>
        <v>7</v>
      </c>
      <c r="J34" s="11">
        <v>0</v>
      </c>
      <c r="K34" s="10" t="s">
        <v>59</v>
      </c>
      <c r="L34" s="10" t="s">
        <v>59</v>
      </c>
      <c r="M34" s="11">
        <v>0</v>
      </c>
      <c r="N34" s="10" t="s">
        <v>59</v>
      </c>
      <c r="O34" s="10">
        <f>Parametri!$B$4</f>
        <v>3</v>
      </c>
      <c r="P34" s="10">
        <f>IF(N34="Sì",Parametri!$B$7,0)</f>
        <v>0</v>
      </c>
      <c r="Q34" s="10">
        <f>IFERROR(_xlfn.CEILING.MATH(IF(C34="Difensore",MAX(0,Parametri!$B$11-H34),IF(C34="Centrocampista",MAX(0,Parametri!$B$11-H34)/2,IF(C34="Attaccante",MAX(0,Parametri!$B$11-H34)/3,IF(C34="Portiere",MAX(0,Parametri!$B$11-H34) +Parametri!$B$12, "NA"))))),0)</f>
        <v>2</v>
      </c>
      <c r="R34" s="10">
        <f t="shared" si="2"/>
        <v>2</v>
      </c>
      <c r="S34" s="10">
        <f>IF(F34="Sì",Parametri!$B$2,IF(Punti!F34="Pareggio",Parametri!$B$3,0))</f>
        <v>3</v>
      </c>
      <c r="T34" s="10">
        <f>Parametri!$B$5*G34</f>
        <v>1</v>
      </c>
      <c r="U34" s="10">
        <f>J34*Parametri!$B$6</f>
        <v>0</v>
      </c>
      <c r="V34" s="10">
        <f>IF(K34="Sì",Parametri!$B$8, 0)</f>
        <v>0</v>
      </c>
      <c r="W34" s="10">
        <f t="shared" si="3"/>
        <v>0</v>
      </c>
      <c r="X34" s="10">
        <f t="shared" si="4"/>
        <v>0</v>
      </c>
      <c r="Y34" s="10">
        <f t="shared" si="0"/>
        <v>11</v>
      </c>
    </row>
    <row r="35" spans="1:25" ht="21" x14ac:dyDescent="0.25">
      <c r="A35" s="9">
        <v>44945</v>
      </c>
      <c r="B35" s="14" t="s">
        <v>30</v>
      </c>
      <c r="C35" s="14" t="str">
        <f>_xlfn.XLOOKUP(B35,Giocatori!A:A,Giocatori!B:B)</f>
        <v>Centrocampista</v>
      </c>
      <c r="D35" s="10" t="s">
        <v>1</v>
      </c>
      <c r="E35" s="10" t="str">
        <f>_xlfn.XLOOKUP(A35,Partite!A:A,Partite!E:E)</f>
        <v>Scuri</v>
      </c>
      <c r="F35" s="10" t="str">
        <f t="shared" si="1"/>
        <v>Sì</v>
      </c>
      <c r="G35" s="11">
        <v>0</v>
      </c>
      <c r="H35" s="10">
        <f>IF(D35="Scuri",_xlfn.XLOOKUP(A35,Partite!A:A,Partite!C:C),_xlfn.XLOOKUP(A35,Partite!A:A,Partite!D:D))</f>
        <v>4</v>
      </c>
      <c r="I35" s="10">
        <f>IF(D35="Bianchi",_xlfn.XLOOKUP(A35,Partite!A:A,Partite!C:C),_xlfn.XLOOKUP(A35,Partite!A:A,Partite!D:D))</f>
        <v>7</v>
      </c>
      <c r="J35" s="11">
        <v>0</v>
      </c>
      <c r="K35" s="10" t="s">
        <v>59</v>
      </c>
      <c r="L35" s="10" t="s">
        <v>59</v>
      </c>
      <c r="M35" s="11">
        <v>0</v>
      </c>
      <c r="N35" s="10" t="s">
        <v>59</v>
      </c>
      <c r="O35" s="10">
        <f>Parametri!$B$4</f>
        <v>3</v>
      </c>
      <c r="P35" s="10">
        <f>IF(N35="Sì",Parametri!$B$7,0)</f>
        <v>0</v>
      </c>
      <c r="Q35" s="10">
        <f>IFERROR(_xlfn.CEILING.MATH(IF(C35="Difensore",MAX(0,Parametri!$B$11-H35),IF(C35="Centrocampista",MAX(0,Parametri!$B$11-H35)/2,IF(C35="Attaccante",MAX(0,Parametri!$B$11-H35)/3,IF(C35="Portiere",MAX(0,Parametri!$B$11-H35) +Parametri!$B$12, "NA"))))),0)</f>
        <v>3</v>
      </c>
      <c r="R35" s="10">
        <f t="shared" si="2"/>
        <v>3</v>
      </c>
      <c r="S35" s="10">
        <f>IF(F35="Sì",Parametri!$B$2,IF(Punti!F35="Pareggio",Parametri!$B$3,0))</f>
        <v>3</v>
      </c>
      <c r="T35" s="10">
        <f>Parametri!$B$5*G35</f>
        <v>0</v>
      </c>
      <c r="U35" s="10">
        <f>J35*Parametri!$B$6</f>
        <v>0</v>
      </c>
      <c r="V35" s="10">
        <f>IF(K35="Sì",Parametri!$B$8, 0)</f>
        <v>0</v>
      </c>
      <c r="W35" s="10">
        <f t="shared" si="3"/>
        <v>0</v>
      </c>
      <c r="X35" s="10">
        <f t="shared" si="4"/>
        <v>0</v>
      </c>
      <c r="Y35" s="10">
        <f t="shared" si="0"/>
        <v>12</v>
      </c>
    </row>
    <row r="36" spans="1:25" ht="21" x14ac:dyDescent="0.25">
      <c r="A36" s="9">
        <v>44945</v>
      </c>
      <c r="B36" s="14" t="s">
        <v>31</v>
      </c>
      <c r="C36" s="14" t="str">
        <f>_xlfn.XLOOKUP(B36,Giocatori!A:A,Giocatori!B:B)</f>
        <v>Difensore</v>
      </c>
      <c r="D36" s="10" t="s">
        <v>1</v>
      </c>
      <c r="E36" s="10" t="str">
        <f>_xlfn.XLOOKUP(A36,Partite!A:A,Partite!E:E)</f>
        <v>Scuri</v>
      </c>
      <c r="F36" s="10" t="str">
        <f t="shared" si="1"/>
        <v>Sì</v>
      </c>
      <c r="G36" s="11">
        <v>0</v>
      </c>
      <c r="H36" s="10">
        <f>IF(D36="Scuri",_xlfn.XLOOKUP(A36,Partite!A:A,Partite!C:C),_xlfn.XLOOKUP(A36,Partite!A:A,Partite!D:D))</f>
        <v>4</v>
      </c>
      <c r="I36" s="10">
        <f>IF(D36="Bianchi",_xlfn.XLOOKUP(A36,Partite!A:A,Partite!C:C),_xlfn.XLOOKUP(A36,Partite!A:A,Partite!D:D))</f>
        <v>7</v>
      </c>
      <c r="J36" s="11">
        <v>0</v>
      </c>
      <c r="K36" s="10" t="s">
        <v>59</v>
      </c>
      <c r="L36" s="10" t="s">
        <v>59</v>
      </c>
      <c r="M36" s="11">
        <v>0</v>
      </c>
      <c r="N36" s="10" t="s">
        <v>59</v>
      </c>
      <c r="O36" s="10">
        <f>Parametri!$B$4</f>
        <v>3</v>
      </c>
      <c r="P36" s="10">
        <f>IF(N36="Sì",Parametri!$B$7,0)</f>
        <v>0</v>
      </c>
      <c r="Q36" s="10">
        <f>IFERROR(_xlfn.CEILING.MATH(IF(C36="Difensore",MAX(0,Parametri!$B$11-H36),IF(C36="Centrocampista",MAX(0,Parametri!$B$11-H36)/2,IF(C36="Attaccante",MAX(0,Parametri!$B$11-H36)/3,IF(C36="Portiere",MAX(0,Parametri!$B$11-H36) +Parametri!$B$12, "NA"))))),0)</f>
        <v>6</v>
      </c>
      <c r="R36" s="10">
        <f t="shared" si="2"/>
        <v>1</v>
      </c>
      <c r="S36" s="10">
        <f>IF(F36="Sì",Parametri!$B$2,IF(Punti!F36="Pareggio",Parametri!$B$3,0))</f>
        <v>3</v>
      </c>
      <c r="T36" s="10">
        <f>Parametri!$B$5*G36</f>
        <v>0</v>
      </c>
      <c r="U36" s="10">
        <f>J36*Parametri!$B$6</f>
        <v>0</v>
      </c>
      <c r="V36" s="10">
        <f>IF(K36="Sì",Parametri!$B$8, 0)</f>
        <v>0</v>
      </c>
      <c r="W36" s="10">
        <f t="shared" si="3"/>
        <v>0</v>
      </c>
      <c r="X36" s="10">
        <f t="shared" si="4"/>
        <v>0</v>
      </c>
      <c r="Y36" s="10">
        <f t="shared" si="0"/>
        <v>13</v>
      </c>
    </row>
    <row r="37" spans="1:25" ht="21" x14ac:dyDescent="0.25">
      <c r="A37" s="9">
        <v>44945</v>
      </c>
      <c r="B37" s="14" t="s">
        <v>32</v>
      </c>
      <c r="C37" s="14" t="str">
        <f>_xlfn.XLOOKUP(B37,Giocatori!A:A,Giocatori!B:B)</f>
        <v>Difensore</v>
      </c>
      <c r="D37" s="10" t="s">
        <v>1</v>
      </c>
      <c r="E37" s="10" t="str">
        <f>_xlfn.XLOOKUP(A37,Partite!A:A,Partite!E:E)</f>
        <v>Scuri</v>
      </c>
      <c r="F37" s="10" t="str">
        <f t="shared" si="1"/>
        <v>Sì</v>
      </c>
      <c r="G37" s="11">
        <v>0</v>
      </c>
      <c r="H37" s="10">
        <f>IF(D37="Scuri",_xlfn.XLOOKUP(A37,Partite!A:A,Partite!C:C),_xlfn.XLOOKUP(A37,Partite!A:A,Partite!D:D))</f>
        <v>4</v>
      </c>
      <c r="I37" s="10">
        <f>IF(D37="Bianchi",_xlfn.XLOOKUP(A37,Partite!A:A,Partite!C:C),_xlfn.XLOOKUP(A37,Partite!A:A,Partite!D:D))</f>
        <v>7</v>
      </c>
      <c r="J37" s="11">
        <v>0</v>
      </c>
      <c r="K37" s="10" t="s">
        <v>59</v>
      </c>
      <c r="L37" s="10" t="s">
        <v>59</v>
      </c>
      <c r="M37" s="11">
        <v>0</v>
      </c>
      <c r="N37" s="10" t="s">
        <v>59</v>
      </c>
      <c r="O37" s="10">
        <f>Parametri!$B$4</f>
        <v>3</v>
      </c>
      <c r="P37" s="10">
        <f>IF(N37="Sì",Parametri!$B$7,0)</f>
        <v>0</v>
      </c>
      <c r="Q37" s="10">
        <f>IFERROR(_xlfn.CEILING.MATH(IF(C37="Difensore",MAX(0,Parametri!$B$11-H37),IF(C37="Centrocampista",MAX(0,Parametri!$B$11-H37)/2,IF(C37="Attaccante",MAX(0,Parametri!$B$11-H37)/3,IF(C37="Portiere",MAX(0,Parametri!$B$11-H37) +Parametri!$B$12, "NA"))))),0)</f>
        <v>6</v>
      </c>
      <c r="R37" s="10">
        <f t="shared" si="2"/>
        <v>1</v>
      </c>
      <c r="S37" s="10">
        <f>IF(F37="Sì",Parametri!$B$2,IF(Punti!F37="Pareggio",Parametri!$B$3,0))</f>
        <v>3</v>
      </c>
      <c r="T37" s="10">
        <f>Parametri!$B$5*G37</f>
        <v>0</v>
      </c>
      <c r="U37" s="10">
        <f>J37*Parametri!$B$6</f>
        <v>0</v>
      </c>
      <c r="V37" s="10">
        <f>IF(K37="Sì",Parametri!$B$8, 0)</f>
        <v>0</v>
      </c>
      <c r="W37" s="10">
        <f t="shared" si="3"/>
        <v>0</v>
      </c>
      <c r="X37" s="10">
        <f t="shared" si="4"/>
        <v>0</v>
      </c>
      <c r="Y37" s="10">
        <f t="shared" si="0"/>
        <v>13</v>
      </c>
    </row>
    <row r="38" spans="1:25" ht="21" x14ac:dyDescent="0.25">
      <c r="A38" s="9">
        <v>44952</v>
      </c>
      <c r="B38" s="14" t="s">
        <v>7</v>
      </c>
      <c r="C38" s="14" t="str">
        <f>_xlfn.XLOOKUP(B38,Giocatori!A:A,Giocatori!B:B)</f>
        <v>Difensore</v>
      </c>
      <c r="D38" s="10" t="s">
        <v>2</v>
      </c>
      <c r="E38" s="10" t="str">
        <f>_xlfn.XLOOKUP(A38,Partite!A:A,Partite!E:E)</f>
        <v>Scuri</v>
      </c>
      <c r="F38" s="10" t="str">
        <f t="shared" si="1"/>
        <v>No</v>
      </c>
      <c r="G38" s="11">
        <v>0</v>
      </c>
      <c r="H38" s="10">
        <f>IF(D38="Scuri",_xlfn.XLOOKUP(A38,Partite!A:A,Partite!C:C),_xlfn.XLOOKUP(A38,Partite!A:A,Partite!D:D))</f>
        <v>8</v>
      </c>
      <c r="I38" s="10">
        <f>IF(D38="Bianchi",_xlfn.XLOOKUP(A38,Partite!A:A,Partite!C:C),_xlfn.XLOOKUP(A38,Partite!A:A,Partite!D:D))</f>
        <v>5</v>
      </c>
      <c r="J38" s="11">
        <v>0</v>
      </c>
      <c r="K38" s="10" t="s">
        <v>59</v>
      </c>
      <c r="L38" s="10" t="s">
        <v>59</v>
      </c>
      <c r="M38" s="11">
        <v>0</v>
      </c>
      <c r="N38" s="10" t="s">
        <v>59</v>
      </c>
      <c r="O38" s="10">
        <f>Parametri!$B$4</f>
        <v>3</v>
      </c>
      <c r="P38" s="10">
        <f>IF(N38="Sì",Parametri!$B$7,0)</f>
        <v>0</v>
      </c>
      <c r="Q38" s="10">
        <f>IFERROR(_xlfn.CEILING.MATH(IF(C38="Difensore",MAX(0,Parametri!$B$11-H38),IF(C38="Centrocampista",MAX(0,Parametri!$B$11-H38)/2,IF(C38="Attaccante",MAX(0,Parametri!$B$11-H38)/3,IF(C38="Portiere",MAX(0,Parametri!$B$11-H38) +Parametri!$B$12, "NA"))))),0)</f>
        <v>2</v>
      </c>
      <c r="R38" s="10">
        <f t="shared" si="2"/>
        <v>0</v>
      </c>
      <c r="S38" s="10">
        <f>IF(F38="Sì",Parametri!$B$2,IF(Punti!F38="Pareggio",Parametri!$B$3,0))</f>
        <v>0</v>
      </c>
      <c r="T38" s="10">
        <f>Parametri!$B$5*G38</f>
        <v>0</v>
      </c>
      <c r="U38" s="10">
        <f>J38*Parametri!$B$6</f>
        <v>0</v>
      </c>
      <c r="V38" s="10">
        <f>IF(K38="Sì",Parametri!$B$8, 0)</f>
        <v>0</v>
      </c>
      <c r="W38" s="10">
        <f t="shared" si="3"/>
        <v>0</v>
      </c>
      <c r="X38" s="10">
        <f t="shared" si="4"/>
        <v>0</v>
      </c>
      <c r="Y38" s="10">
        <f t="shared" si="0"/>
        <v>5</v>
      </c>
    </row>
    <row r="39" spans="1:25" ht="21" x14ac:dyDescent="0.25">
      <c r="A39" s="9">
        <v>44952</v>
      </c>
      <c r="B39" s="14" t="s">
        <v>9</v>
      </c>
      <c r="C39" s="14" t="str">
        <f>_xlfn.XLOOKUP(B39,Giocatori!A:A,Giocatori!B:B)</f>
        <v>Difensore</v>
      </c>
      <c r="D39" s="10" t="s">
        <v>2</v>
      </c>
      <c r="E39" s="10" t="str">
        <f>_xlfn.XLOOKUP(A39,Partite!A:A,Partite!E:E)</f>
        <v>Scuri</v>
      </c>
      <c r="F39" s="10" t="str">
        <f t="shared" si="1"/>
        <v>No</v>
      </c>
      <c r="G39" s="11">
        <v>0</v>
      </c>
      <c r="H39" s="10">
        <f>IF(D39="Scuri",_xlfn.XLOOKUP(A39,Partite!A:A,Partite!C:C),_xlfn.XLOOKUP(A39,Partite!A:A,Partite!D:D))</f>
        <v>8</v>
      </c>
      <c r="I39" s="10">
        <f>IF(D39="Bianchi",_xlfn.XLOOKUP(A39,Partite!A:A,Partite!C:C),_xlfn.XLOOKUP(A39,Partite!A:A,Partite!D:D))</f>
        <v>5</v>
      </c>
      <c r="J39" s="11">
        <v>0</v>
      </c>
      <c r="K39" s="10" t="s">
        <v>59</v>
      </c>
      <c r="L39" s="10" t="s">
        <v>59</v>
      </c>
      <c r="M39" s="11">
        <v>0</v>
      </c>
      <c r="N39" s="10" t="s">
        <v>59</v>
      </c>
      <c r="O39" s="10">
        <f>Parametri!$B$4</f>
        <v>3</v>
      </c>
      <c r="P39" s="10">
        <f>IF(N39="Sì",Parametri!$B$7,0)</f>
        <v>0</v>
      </c>
      <c r="Q39" s="10">
        <f>IFERROR(_xlfn.CEILING.MATH(IF(C39="Difensore",MAX(0,Parametri!$B$11-H39),IF(C39="Centrocampista",MAX(0,Parametri!$B$11-H39)/2,IF(C39="Attaccante",MAX(0,Parametri!$B$11-H39)/3,IF(C39="Portiere",MAX(0,Parametri!$B$11-H39) +Parametri!$B$12, "NA"))))),0)</f>
        <v>2</v>
      </c>
      <c r="R39" s="10">
        <f t="shared" si="2"/>
        <v>0</v>
      </c>
      <c r="S39" s="10">
        <f>IF(F39="Sì",Parametri!$B$2,IF(Punti!F39="Pareggio",Parametri!$B$3,0))</f>
        <v>0</v>
      </c>
      <c r="T39" s="10">
        <f>Parametri!$B$5*G39</f>
        <v>0</v>
      </c>
      <c r="U39" s="10">
        <f>J39*Parametri!$B$6</f>
        <v>0</v>
      </c>
      <c r="V39" s="10">
        <f>IF(K39="Sì",Parametri!$B$8, 0)</f>
        <v>0</v>
      </c>
      <c r="W39" s="10">
        <f t="shared" si="3"/>
        <v>0</v>
      </c>
      <c r="X39" s="10">
        <f t="shared" si="4"/>
        <v>0</v>
      </c>
      <c r="Y39" s="10">
        <f t="shared" si="0"/>
        <v>5</v>
      </c>
    </row>
    <row r="40" spans="1:25" ht="21" x14ac:dyDescent="0.25">
      <c r="A40" s="9">
        <v>44952</v>
      </c>
      <c r="B40" s="14" t="s">
        <v>28</v>
      </c>
      <c r="C40" s="14" t="str">
        <f>_xlfn.XLOOKUP(B40,Giocatori!A:A,Giocatori!B:B)</f>
        <v>Attaccante</v>
      </c>
      <c r="D40" s="10" t="s">
        <v>2</v>
      </c>
      <c r="E40" s="10" t="str">
        <f>_xlfn.XLOOKUP(A40,Partite!A:A,Partite!E:E)</f>
        <v>Scuri</v>
      </c>
      <c r="F40" s="10" t="str">
        <f t="shared" si="1"/>
        <v>No</v>
      </c>
      <c r="G40" s="11">
        <v>0</v>
      </c>
      <c r="H40" s="10">
        <f>IF(D40="Scuri",_xlfn.XLOOKUP(A40,Partite!A:A,Partite!C:C),_xlfn.XLOOKUP(A40,Partite!A:A,Partite!D:D))</f>
        <v>8</v>
      </c>
      <c r="I40" s="10">
        <f>IF(D40="Bianchi",_xlfn.XLOOKUP(A40,Partite!A:A,Partite!C:C),_xlfn.XLOOKUP(A40,Partite!A:A,Partite!D:D))</f>
        <v>5</v>
      </c>
      <c r="J40" s="11">
        <v>0</v>
      </c>
      <c r="K40" s="10" t="s">
        <v>59</v>
      </c>
      <c r="L40" s="10" t="s">
        <v>59</v>
      </c>
      <c r="M40" s="11">
        <v>0</v>
      </c>
      <c r="N40" s="10" t="s">
        <v>59</v>
      </c>
      <c r="O40" s="10">
        <f>Parametri!$B$4</f>
        <v>3</v>
      </c>
      <c r="P40" s="10">
        <f>IF(N40="Sì",Parametri!$B$7,0)</f>
        <v>0</v>
      </c>
      <c r="Q40" s="10">
        <f>IFERROR(_xlfn.CEILING.MATH(IF(C40="Difensore",MAX(0,Parametri!$B$11-H40),IF(C40="Centrocampista",MAX(0,Parametri!$B$11-H40)/2,IF(C40="Attaccante",MAX(0,Parametri!$B$11-H40)/3,IF(C40="Portiere",MAX(0,Parametri!$B$11-H40) +Parametri!$B$12, "NA"))))),0)</f>
        <v>1</v>
      </c>
      <c r="R40" s="10">
        <f t="shared" si="2"/>
        <v>0</v>
      </c>
      <c r="S40" s="10">
        <f>IF(F40="Sì",Parametri!$B$2,IF(Punti!F40="Pareggio",Parametri!$B$3,0))</f>
        <v>0</v>
      </c>
      <c r="T40" s="10">
        <f>Parametri!$B$5*G40</f>
        <v>0</v>
      </c>
      <c r="U40" s="10">
        <f>J40*Parametri!$B$6</f>
        <v>0</v>
      </c>
      <c r="V40" s="10">
        <f>IF(K40="Sì",Parametri!$B$8, 0)</f>
        <v>0</v>
      </c>
      <c r="W40" s="10">
        <f t="shared" si="3"/>
        <v>0</v>
      </c>
      <c r="X40" s="10">
        <f t="shared" si="4"/>
        <v>0</v>
      </c>
      <c r="Y40" s="10">
        <f t="shared" si="0"/>
        <v>4</v>
      </c>
    </row>
    <row r="41" spans="1:25" ht="21" x14ac:dyDescent="0.25">
      <c r="A41" s="9">
        <v>44952</v>
      </c>
      <c r="B41" s="14" t="s">
        <v>27</v>
      </c>
      <c r="C41" s="14" t="str">
        <f>_xlfn.XLOOKUP(B41,Giocatori!A:A,Giocatori!B:B)</f>
        <v>Difensore</v>
      </c>
      <c r="D41" s="10" t="s">
        <v>2</v>
      </c>
      <c r="E41" s="10" t="str">
        <f>_xlfn.XLOOKUP(A41,Partite!A:A,Partite!E:E)</f>
        <v>Scuri</v>
      </c>
      <c r="F41" s="10" t="str">
        <f t="shared" si="1"/>
        <v>No</v>
      </c>
      <c r="G41" s="11">
        <v>0</v>
      </c>
      <c r="H41" s="10">
        <f>IF(D41="Scuri",_xlfn.XLOOKUP(A41,Partite!A:A,Partite!C:C),_xlfn.XLOOKUP(A41,Partite!A:A,Partite!D:D))</f>
        <v>8</v>
      </c>
      <c r="I41" s="10">
        <f>IF(D41="Bianchi",_xlfn.XLOOKUP(A41,Partite!A:A,Partite!C:C),_xlfn.XLOOKUP(A41,Partite!A:A,Partite!D:D))</f>
        <v>5</v>
      </c>
      <c r="J41" s="11">
        <v>0</v>
      </c>
      <c r="K41" s="10" t="s">
        <v>59</v>
      </c>
      <c r="L41" s="10" t="s">
        <v>59</v>
      </c>
      <c r="M41" s="11">
        <v>0</v>
      </c>
      <c r="N41" s="10" t="s">
        <v>59</v>
      </c>
      <c r="O41" s="10">
        <f>Parametri!$B$4</f>
        <v>3</v>
      </c>
      <c r="P41" s="10">
        <f>IF(N41="Sì",Parametri!$B$7,0)</f>
        <v>0</v>
      </c>
      <c r="Q41" s="10">
        <f>IFERROR(_xlfn.CEILING.MATH(IF(C41="Difensore",MAX(0,Parametri!$B$11-H41),IF(C41="Centrocampista",MAX(0,Parametri!$B$11-H41)/2,IF(C41="Attaccante",MAX(0,Parametri!$B$11-H41)/3,IF(C41="Portiere",MAX(0,Parametri!$B$11-H41) +Parametri!$B$12, "NA"))))),0)</f>
        <v>2</v>
      </c>
      <c r="R41" s="10">
        <f t="shared" si="2"/>
        <v>0</v>
      </c>
      <c r="S41" s="10">
        <f>IF(F41="Sì",Parametri!$B$2,IF(Punti!F41="Pareggio",Parametri!$B$3,0))</f>
        <v>0</v>
      </c>
      <c r="T41" s="10">
        <f>Parametri!$B$5*G41</f>
        <v>0</v>
      </c>
      <c r="U41" s="10">
        <f>J41*Parametri!$B$6</f>
        <v>0</v>
      </c>
      <c r="V41" s="10">
        <f>IF(K41="Sì",Parametri!$B$8, 0)</f>
        <v>0</v>
      </c>
      <c r="W41" s="10">
        <f t="shared" si="3"/>
        <v>0</v>
      </c>
      <c r="X41" s="10">
        <f t="shared" si="4"/>
        <v>0</v>
      </c>
      <c r="Y41" s="10">
        <f t="shared" si="0"/>
        <v>5</v>
      </c>
    </row>
    <row r="42" spans="1:25" ht="21" x14ac:dyDescent="0.25">
      <c r="A42" s="9">
        <v>44952</v>
      </c>
      <c r="B42" s="14" t="s">
        <v>26</v>
      </c>
      <c r="C42" s="14" t="str">
        <f>_xlfn.XLOOKUP(B42,Giocatori!A:A,Giocatori!B:B)</f>
        <v>Difensore</v>
      </c>
      <c r="D42" s="10" t="s">
        <v>2</v>
      </c>
      <c r="E42" s="10" t="str">
        <f>_xlfn.XLOOKUP(A42,Partite!A:A,Partite!E:E)</f>
        <v>Scuri</v>
      </c>
      <c r="F42" s="10" t="str">
        <f t="shared" si="1"/>
        <v>No</v>
      </c>
      <c r="G42" s="11">
        <v>0</v>
      </c>
      <c r="H42" s="10">
        <f>IF(D42="Scuri",_xlfn.XLOOKUP(A42,Partite!A:A,Partite!C:C),_xlfn.XLOOKUP(A42,Partite!A:A,Partite!D:D))</f>
        <v>8</v>
      </c>
      <c r="I42" s="10">
        <f>IF(D42="Bianchi",_xlfn.XLOOKUP(A42,Partite!A:A,Partite!C:C),_xlfn.XLOOKUP(A42,Partite!A:A,Partite!D:D))</f>
        <v>5</v>
      </c>
      <c r="J42" s="11">
        <v>0</v>
      </c>
      <c r="K42" s="10" t="s">
        <v>59</v>
      </c>
      <c r="L42" s="10" t="s">
        <v>59</v>
      </c>
      <c r="M42" s="11">
        <v>0</v>
      </c>
      <c r="N42" s="10" t="s">
        <v>59</v>
      </c>
      <c r="O42" s="10">
        <f>Parametri!$B$4</f>
        <v>3</v>
      </c>
      <c r="P42" s="10">
        <f>IF(N42="Sì",Parametri!$B$7,0)</f>
        <v>0</v>
      </c>
      <c r="Q42" s="10">
        <f>IFERROR(_xlfn.CEILING.MATH(IF(C42="Difensore",MAX(0,Parametri!$B$11-H42),IF(C42="Centrocampista",MAX(0,Parametri!$B$11-H42)/2,IF(C42="Attaccante",MAX(0,Parametri!$B$11-H42)/3,IF(C42="Portiere",MAX(0,Parametri!$B$11-H42) +Parametri!$B$12, "NA"))))),0)</f>
        <v>2</v>
      </c>
      <c r="R42" s="10">
        <f t="shared" si="2"/>
        <v>0</v>
      </c>
      <c r="S42" s="10">
        <f>IF(F42="Sì",Parametri!$B$2,IF(Punti!F42="Pareggio",Parametri!$B$3,0))</f>
        <v>0</v>
      </c>
      <c r="T42" s="10">
        <f>Parametri!$B$5*G42</f>
        <v>0</v>
      </c>
      <c r="U42" s="10">
        <f>J42*Parametri!$B$6</f>
        <v>0</v>
      </c>
      <c r="V42" s="10">
        <f>IF(K42="Sì",Parametri!$B$8, 0)</f>
        <v>0</v>
      </c>
      <c r="W42" s="10">
        <f t="shared" si="3"/>
        <v>0</v>
      </c>
      <c r="X42" s="10">
        <f t="shared" si="4"/>
        <v>0</v>
      </c>
      <c r="Y42" s="10">
        <f t="shared" si="0"/>
        <v>5</v>
      </c>
    </row>
    <row r="43" spans="1:25" ht="21" x14ac:dyDescent="0.25">
      <c r="A43" s="9">
        <v>44952</v>
      </c>
      <c r="B43" s="14" t="s">
        <v>25</v>
      </c>
      <c r="C43" s="14" t="str">
        <f>_xlfn.XLOOKUP(B43,Giocatori!A:A,Giocatori!B:B)</f>
        <v>Difensore</v>
      </c>
      <c r="D43" s="10" t="s">
        <v>2</v>
      </c>
      <c r="E43" s="10" t="str">
        <f>_xlfn.XLOOKUP(A43,Partite!A:A,Partite!E:E)</f>
        <v>Scuri</v>
      </c>
      <c r="F43" s="10" t="str">
        <f t="shared" si="1"/>
        <v>No</v>
      </c>
      <c r="G43" s="11">
        <v>1</v>
      </c>
      <c r="H43" s="10">
        <f>IF(D43="Scuri",_xlfn.XLOOKUP(A43,Partite!A:A,Partite!C:C),_xlfn.XLOOKUP(A43,Partite!A:A,Partite!D:D))</f>
        <v>8</v>
      </c>
      <c r="I43" s="10">
        <f>IF(D43="Bianchi",_xlfn.XLOOKUP(A43,Partite!A:A,Partite!C:C),_xlfn.XLOOKUP(A43,Partite!A:A,Partite!D:D))</f>
        <v>5</v>
      </c>
      <c r="J43" s="11">
        <v>0</v>
      </c>
      <c r="K43" s="10" t="s">
        <v>59</v>
      </c>
      <c r="L43" s="10" t="s">
        <v>59</v>
      </c>
      <c r="M43" s="11">
        <v>0</v>
      </c>
      <c r="N43" s="10" t="s">
        <v>59</v>
      </c>
      <c r="O43" s="10">
        <f>Parametri!$B$4</f>
        <v>3</v>
      </c>
      <c r="P43" s="10">
        <f>IF(N43="Sì",Parametri!$B$7,0)</f>
        <v>0</v>
      </c>
      <c r="Q43" s="10">
        <f>IFERROR(_xlfn.CEILING.MATH(IF(C43="Difensore",MAX(0,Parametri!$B$11-H43),IF(C43="Centrocampista",MAX(0,Parametri!$B$11-H43)/2,IF(C43="Attaccante",MAX(0,Parametri!$B$11-H43)/3,IF(C43="Portiere",MAX(0,Parametri!$B$11-H43) +Parametri!$B$12, "NA"))))),0)</f>
        <v>2</v>
      </c>
      <c r="R43" s="10">
        <f t="shared" si="2"/>
        <v>0</v>
      </c>
      <c r="S43" s="10">
        <f>IF(F43="Sì",Parametri!$B$2,IF(Punti!F43="Pareggio",Parametri!$B$3,0))</f>
        <v>0</v>
      </c>
      <c r="T43" s="10">
        <f>Parametri!$B$5*G43</f>
        <v>1</v>
      </c>
      <c r="U43" s="10">
        <f>J43*Parametri!$B$6</f>
        <v>0</v>
      </c>
      <c r="V43" s="10">
        <f>IF(K43="Sì",Parametri!$B$8, 0)</f>
        <v>0</v>
      </c>
      <c r="W43" s="10">
        <f t="shared" si="3"/>
        <v>0</v>
      </c>
      <c r="X43" s="10">
        <f t="shared" si="4"/>
        <v>0</v>
      </c>
      <c r="Y43" s="10">
        <f t="shared" si="0"/>
        <v>6</v>
      </c>
    </row>
    <row r="44" spans="1:25" ht="21" x14ac:dyDescent="0.25">
      <c r="A44" s="9">
        <v>44952</v>
      </c>
      <c r="B44" s="14" t="s">
        <v>15</v>
      </c>
      <c r="C44" s="14" t="str">
        <f>_xlfn.XLOOKUP(B44,Giocatori!A:A,Giocatori!B:B)</f>
        <v>Difensore</v>
      </c>
      <c r="D44" s="10" t="s">
        <v>2</v>
      </c>
      <c r="E44" s="10" t="str">
        <f>_xlfn.XLOOKUP(A44,Partite!A:A,Partite!E:E)</f>
        <v>Scuri</v>
      </c>
      <c r="F44" s="10" t="str">
        <f t="shared" si="1"/>
        <v>No</v>
      </c>
      <c r="G44" s="11">
        <v>0</v>
      </c>
      <c r="H44" s="10">
        <f>IF(D44="Scuri",_xlfn.XLOOKUP(A44,Partite!A:A,Partite!C:C),_xlfn.XLOOKUP(A44,Partite!A:A,Partite!D:D))</f>
        <v>8</v>
      </c>
      <c r="I44" s="10">
        <f>IF(D44="Bianchi",_xlfn.XLOOKUP(A44,Partite!A:A,Partite!C:C),_xlfn.XLOOKUP(A44,Partite!A:A,Partite!D:D))</f>
        <v>5</v>
      </c>
      <c r="J44" s="11">
        <v>0</v>
      </c>
      <c r="K44" s="10" t="s">
        <v>59</v>
      </c>
      <c r="L44" s="10" t="s">
        <v>59</v>
      </c>
      <c r="M44" s="11">
        <v>0</v>
      </c>
      <c r="N44" s="10" t="s">
        <v>59</v>
      </c>
      <c r="O44" s="10">
        <f>Parametri!$B$4</f>
        <v>3</v>
      </c>
      <c r="P44" s="10">
        <f>IF(N44="Sì",Parametri!$B$7,0)</f>
        <v>0</v>
      </c>
      <c r="Q44" s="10">
        <f>IFERROR(_xlfn.CEILING.MATH(IF(C44="Difensore",MAX(0,Parametri!$B$11-H44),IF(C44="Centrocampista",MAX(0,Parametri!$B$11-H44)/2,IF(C44="Attaccante",MAX(0,Parametri!$B$11-H44)/3,IF(C44="Portiere",MAX(0,Parametri!$B$11-H44) +Parametri!$B$12, "NA"))))),0)</f>
        <v>2</v>
      </c>
      <c r="R44" s="10">
        <f t="shared" si="2"/>
        <v>0</v>
      </c>
      <c r="S44" s="10">
        <f>IF(F44="Sì",Parametri!$B$2,IF(Punti!F44="Pareggio",Parametri!$B$3,0))</f>
        <v>0</v>
      </c>
      <c r="T44" s="10">
        <f>Parametri!$B$5*G44</f>
        <v>0</v>
      </c>
      <c r="U44" s="10">
        <f>J44*Parametri!$B$6</f>
        <v>0</v>
      </c>
      <c r="V44" s="10">
        <f>IF(K44="Sì",Parametri!$B$8, 0)</f>
        <v>0</v>
      </c>
      <c r="W44" s="10">
        <f t="shared" si="3"/>
        <v>0</v>
      </c>
      <c r="X44" s="10">
        <f t="shared" si="4"/>
        <v>0</v>
      </c>
      <c r="Y44" s="10">
        <f t="shared" si="0"/>
        <v>5</v>
      </c>
    </row>
    <row r="45" spans="1:25" ht="21" x14ac:dyDescent="0.25">
      <c r="A45" s="9">
        <v>44952</v>
      </c>
      <c r="B45" s="14" t="s">
        <v>16</v>
      </c>
      <c r="C45" s="14" t="str">
        <f>_xlfn.XLOOKUP(B45,Giocatori!A:A,Giocatori!B:B)</f>
        <v>Centrocampista</v>
      </c>
      <c r="D45" s="10" t="s">
        <v>2</v>
      </c>
      <c r="E45" s="10" t="str">
        <f>_xlfn.XLOOKUP(A45,Partite!A:A,Partite!E:E)</f>
        <v>Scuri</v>
      </c>
      <c r="F45" s="10" t="str">
        <f t="shared" si="1"/>
        <v>No</v>
      </c>
      <c r="G45" s="11">
        <v>3</v>
      </c>
      <c r="H45" s="10">
        <f>IF(D45="Scuri",_xlfn.XLOOKUP(A45,Partite!A:A,Partite!C:C),_xlfn.XLOOKUP(A45,Partite!A:A,Partite!D:D))</f>
        <v>8</v>
      </c>
      <c r="I45" s="10">
        <f>IF(D45="Bianchi",_xlfn.XLOOKUP(A45,Partite!A:A,Partite!C:C),_xlfn.XLOOKUP(A45,Partite!A:A,Partite!D:D))</f>
        <v>5</v>
      </c>
      <c r="J45" s="11">
        <v>0</v>
      </c>
      <c r="K45" s="10" t="s">
        <v>59</v>
      </c>
      <c r="L45" s="10" t="s">
        <v>59</v>
      </c>
      <c r="M45" s="11">
        <v>0</v>
      </c>
      <c r="N45" s="10" t="s">
        <v>59</v>
      </c>
      <c r="O45" s="10">
        <f>Parametri!$B$4</f>
        <v>3</v>
      </c>
      <c r="P45" s="10">
        <f>IF(N45="Sì",Parametri!$B$7,0)</f>
        <v>0</v>
      </c>
      <c r="Q45" s="10">
        <f>IFERROR(_xlfn.CEILING.MATH(IF(C45="Difensore",MAX(0,Parametri!$B$11-H45),IF(C45="Centrocampista",MAX(0,Parametri!$B$11-H45)/2,IF(C45="Attaccante",MAX(0,Parametri!$B$11-H45)/3,IF(C45="Portiere",MAX(0,Parametri!$B$11-H45) +Parametri!$B$12, "NA"))))),0)</f>
        <v>1</v>
      </c>
      <c r="R45" s="10">
        <f t="shared" si="2"/>
        <v>0</v>
      </c>
      <c r="S45" s="10">
        <f>IF(F45="Sì",Parametri!$B$2,IF(Punti!F45="Pareggio",Parametri!$B$3,0))</f>
        <v>0</v>
      </c>
      <c r="T45" s="10">
        <f>Parametri!$B$5*G45</f>
        <v>3</v>
      </c>
      <c r="U45" s="10">
        <f>J45*Parametri!$B$6</f>
        <v>0</v>
      </c>
      <c r="V45" s="10">
        <f>IF(K45="Sì",Parametri!$B$8, 0)</f>
        <v>0</v>
      </c>
      <c r="W45" s="10">
        <f t="shared" si="3"/>
        <v>0</v>
      </c>
      <c r="X45" s="10">
        <f t="shared" si="4"/>
        <v>0</v>
      </c>
      <c r="Y45" s="10">
        <f t="shared" si="0"/>
        <v>7</v>
      </c>
    </row>
    <row r="46" spans="1:25" ht="21" x14ac:dyDescent="0.25">
      <c r="A46" s="9">
        <v>44952</v>
      </c>
      <c r="B46" s="14" t="s">
        <v>17</v>
      </c>
      <c r="C46" s="14" t="str">
        <f>_xlfn.XLOOKUP(B46,Giocatori!A:A,Giocatori!B:B)</f>
        <v>Difensore</v>
      </c>
      <c r="D46" s="10" t="s">
        <v>1</v>
      </c>
      <c r="E46" s="10" t="str">
        <f>_xlfn.XLOOKUP(A46,Partite!A:A,Partite!E:E)</f>
        <v>Scuri</v>
      </c>
      <c r="F46" s="10" t="str">
        <f t="shared" si="1"/>
        <v>Sì</v>
      </c>
      <c r="G46" s="11">
        <v>3</v>
      </c>
      <c r="H46" s="10">
        <f>IF(D46="Scuri",_xlfn.XLOOKUP(A46,Partite!A:A,Partite!C:C),_xlfn.XLOOKUP(A46,Partite!A:A,Partite!D:D))</f>
        <v>5</v>
      </c>
      <c r="I46" s="10">
        <f>IF(D46="Bianchi",_xlfn.XLOOKUP(A46,Partite!A:A,Partite!C:C),_xlfn.XLOOKUP(A46,Partite!A:A,Partite!D:D))</f>
        <v>8</v>
      </c>
      <c r="J46" s="11">
        <v>0</v>
      </c>
      <c r="K46" s="10" t="s">
        <v>59</v>
      </c>
      <c r="L46" s="10" t="s">
        <v>59</v>
      </c>
      <c r="M46" s="11">
        <v>0</v>
      </c>
      <c r="N46" s="10" t="s">
        <v>59</v>
      </c>
      <c r="O46" s="10">
        <f>Parametri!$B$4</f>
        <v>3</v>
      </c>
      <c r="P46" s="10">
        <f>IF(N46="Sì",Parametri!$B$7,0)</f>
        <v>0</v>
      </c>
      <c r="Q46" s="10">
        <f>IFERROR(_xlfn.CEILING.MATH(IF(C46="Difensore",MAX(0,Parametri!$B$11-H46),IF(C46="Centrocampista",MAX(0,Parametri!$B$11-H46)/2,IF(C46="Attaccante",MAX(0,Parametri!$B$11-H46)/3,IF(C46="Portiere",MAX(0,Parametri!$B$11-H46) +Parametri!$B$12, "NA"))))),0)</f>
        <v>5</v>
      </c>
      <c r="R46" s="10">
        <f t="shared" si="2"/>
        <v>1</v>
      </c>
      <c r="S46" s="10">
        <f>IF(F46="Sì",Parametri!$B$2,IF(Punti!F46="Pareggio",Parametri!$B$3,0))</f>
        <v>3</v>
      </c>
      <c r="T46" s="10">
        <f>Parametri!$B$5*G46</f>
        <v>3</v>
      </c>
      <c r="U46" s="10">
        <f>J46*Parametri!$B$6</f>
        <v>0</v>
      </c>
      <c r="V46" s="10">
        <f>IF(K46="Sì",Parametri!$B$8, 0)</f>
        <v>0</v>
      </c>
      <c r="W46" s="10">
        <f t="shared" si="3"/>
        <v>0</v>
      </c>
      <c r="X46" s="10">
        <f t="shared" si="4"/>
        <v>0</v>
      </c>
      <c r="Y46" s="10">
        <f t="shared" si="0"/>
        <v>15</v>
      </c>
    </row>
    <row r="47" spans="1:25" ht="21" x14ac:dyDescent="0.25">
      <c r="A47" s="9">
        <v>44952</v>
      </c>
      <c r="B47" s="14" t="s">
        <v>18</v>
      </c>
      <c r="C47" s="14" t="str">
        <f>_xlfn.XLOOKUP(B47,Giocatori!A:A,Giocatori!B:B)</f>
        <v>Difensore</v>
      </c>
      <c r="D47" s="10" t="s">
        <v>1</v>
      </c>
      <c r="E47" s="10" t="str">
        <f>_xlfn.XLOOKUP(A47,Partite!A:A,Partite!E:E)</f>
        <v>Scuri</v>
      </c>
      <c r="F47" s="10" t="str">
        <f t="shared" si="1"/>
        <v>Sì</v>
      </c>
      <c r="G47" s="11">
        <v>3</v>
      </c>
      <c r="H47" s="10">
        <f>IF(D47="Scuri",_xlfn.XLOOKUP(A47,Partite!A:A,Partite!C:C),_xlfn.XLOOKUP(A47,Partite!A:A,Partite!D:D))</f>
        <v>5</v>
      </c>
      <c r="I47" s="10">
        <f>IF(D47="Bianchi",_xlfn.XLOOKUP(A47,Partite!A:A,Partite!C:C),_xlfn.XLOOKUP(A47,Partite!A:A,Partite!D:D))</f>
        <v>8</v>
      </c>
      <c r="J47" s="11">
        <v>0</v>
      </c>
      <c r="K47" s="10" t="s">
        <v>58</v>
      </c>
      <c r="L47" s="10" t="s">
        <v>58</v>
      </c>
      <c r="M47" s="11">
        <v>0</v>
      </c>
      <c r="N47" s="10" t="s">
        <v>59</v>
      </c>
      <c r="O47" s="10">
        <f>Parametri!$B$4</f>
        <v>3</v>
      </c>
      <c r="P47" s="10">
        <f>IF(N47="Sì",Parametri!$B$7,0)</f>
        <v>0</v>
      </c>
      <c r="Q47" s="10">
        <f>IFERROR(_xlfn.CEILING.MATH(IF(C47="Difensore",MAX(0,Parametri!$B$11-H47),IF(C47="Centrocampista",MAX(0,Parametri!$B$11-H47)/2,IF(C47="Attaccante",MAX(0,Parametri!$B$11-H47)/3,IF(C47="Portiere",MAX(0,Parametri!$B$11-H47) +Parametri!$B$12, "NA"))))),0)</f>
        <v>5</v>
      </c>
      <c r="R47" s="10">
        <f t="shared" si="2"/>
        <v>1</v>
      </c>
      <c r="S47" s="10">
        <f>IF(F47="Sì",Parametri!$B$2,IF(Punti!F47="Pareggio",Parametri!$B$3,0))</f>
        <v>3</v>
      </c>
      <c r="T47" s="10">
        <f>Parametri!$B$5*G47</f>
        <v>3</v>
      </c>
      <c r="U47" s="10">
        <f>J47*Parametri!$B$6</f>
        <v>0</v>
      </c>
      <c r="V47" s="10">
        <f>IF(K47="Sì",Parametri!$B$8, 0)</f>
        <v>3</v>
      </c>
      <c r="W47" s="10">
        <f t="shared" si="3"/>
        <v>3</v>
      </c>
      <c r="X47" s="10">
        <f t="shared" si="4"/>
        <v>0</v>
      </c>
      <c r="Y47" s="10">
        <f t="shared" si="0"/>
        <v>21</v>
      </c>
    </row>
    <row r="48" spans="1:25" ht="21" x14ac:dyDescent="0.25">
      <c r="A48" s="9">
        <v>44952</v>
      </c>
      <c r="B48" s="14" t="s">
        <v>19</v>
      </c>
      <c r="C48" s="14" t="str">
        <f>_xlfn.XLOOKUP(B48,Giocatori!A:A,Giocatori!B:B)</f>
        <v>Centrocampista</v>
      </c>
      <c r="D48" s="10" t="s">
        <v>1</v>
      </c>
      <c r="E48" s="10" t="str">
        <f>_xlfn.XLOOKUP(A48,Partite!A:A,Partite!E:E)</f>
        <v>Scuri</v>
      </c>
      <c r="F48" s="10" t="str">
        <f t="shared" si="1"/>
        <v>Sì</v>
      </c>
      <c r="G48" s="11">
        <v>0</v>
      </c>
      <c r="H48" s="10">
        <f>IF(D48="Scuri",_xlfn.XLOOKUP(A48,Partite!A:A,Partite!C:C),_xlfn.XLOOKUP(A48,Partite!A:A,Partite!D:D))</f>
        <v>5</v>
      </c>
      <c r="I48" s="10">
        <f>IF(D48="Bianchi",_xlfn.XLOOKUP(A48,Partite!A:A,Partite!C:C),_xlfn.XLOOKUP(A48,Partite!A:A,Partite!D:D))</f>
        <v>8</v>
      </c>
      <c r="J48" s="11">
        <v>0</v>
      </c>
      <c r="K48" s="10" t="s">
        <v>59</v>
      </c>
      <c r="L48" s="10" t="s">
        <v>59</v>
      </c>
      <c r="M48" s="11">
        <v>0</v>
      </c>
      <c r="N48" s="10" t="s">
        <v>59</v>
      </c>
      <c r="O48" s="10">
        <f>Parametri!$B$4</f>
        <v>3</v>
      </c>
      <c r="P48" s="10">
        <f>IF(N48="Sì",Parametri!$B$7,0)</f>
        <v>0</v>
      </c>
      <c r="Q48" s="10">
        <f>IFERROR(_xlfn.CEILING.MATH(IF(C48="Difensore",MAX(0,Parametri!$B$11-H48),IF(C48="Centrocampista",MAX(0,Parametri!$B$11-H48)/2,IF(C48="Attaccante",MAX(0,Parametri!$B$11-H48)/3,IF(C48="Portiere",MAX(0,Parametri!$B$11-H48) +Parametri!$B$12, "NA"))))),0)</f>
        <v>3</v>
      </c>
      <c r="R48" s="10">
        <f t="shared" si="2"/>
        <v>3</v>
      </c>
      <c r="S48" s="10">
        <f>IF(F48="Sì",Parametri!$B$2,IF(Punti!F48="Pareggio",Parametri!$B$3,0))</f>
        <v>3</v>
      </c>
      <c r="T48" s="10">
        <f>Parametri!$B$5*G48</f>
        <v>0</v>
      </c>
      <c r="U48" s="10">
        <f>J48*Parametri!$B$6</f>
        <v>0</v>
      </c>
      <c r="V48" s="10">
        <f>IF(K48="Sì",Parametri!$B$8, 0)</f>
        <v>0</v>
      </c>
      <c r="W48" s="10">
        <f t="shared" si="3"/>
        <v>0</v>
      </c>
      <c r="X48" s="10">
        <f t="shared" si="4"/>
        <v>0</v>
      </c>
      <c r="Y48" s="10">
        <f t="shared" si="0"/>
        <v>12</v>
      </c>
    </row>
    <row r="49" spans="1:25" ht="21" x14ac:dyDescent="0.25">
      <c r="A49" s="9">
        <v>44952</v>
      </c>
      <c r="B49" s="14" t="s">
        <v>20</v>
      </c>
      <c r="C49" s="14" t="str">
        <f>_xlfn.XLOOKUP(B49,Giocatori!A:A,Giocatori!B:B)</f>
        <v>Attaccante</v>
      </c>
      <c r="D49" s="10" t="s">
        <v>1</v>
      </c>
      <c r="E49" s="10" t="str">
        <f>_xlfn.XLOOKUP(A49,Partite!A:A,Partite!E:E)</f>
        <v>Scuri</v>
      </c>
      <c r="F49" s="10" t="str">
        <f t="shared" si="1"/>
        <v>Sì</v>
      </c>
      <c r="G49" s="11">
        <v>2</v>
      </c>
      <c r="H49" s="10">
        <f>IF(D49="Scuri",_xlfn.XLOOKUP(A49,Partite!A:A,Partite!C:C),_xlfn.XLOOKUP(A49,Partite!A:A,Partite!D:D))</f>
        <v>5</v>
      </c>
      <c r="I49" s="10">
        <f>IF(D49="Bianchi",_xlfn.XLOOKUP(A49,Partite!A:A,Partite!C:C),_xlfn.XLOOKUP(A49,Partite!A:A,Partite!D:D))</f>
        <v>8</v>
      </c>
      <c r="J49" s="11">
        <v>0</v>
      </c>
      <c r="K49" s="10" t="s">
        <v>59</v>
      </c>
      <c r="L49" s="10" t="s">
        <v>59</v>
      </c>
      <c r="M49" s="11">
        <v>1</v>
      </c>
      <c r="N49" s="10" t="s">
        <v>59</v>
      </c>
      <c r="O49" s="10">
        <f>Parametri!$B$4</f>
        <v>3</v>
      </c>
      <c r="P49" s="10">
        <f>IF(N49="Sì",Parametri!$B$7,0)</f>
        <v>0</v>
      </c>
      <c r="Q49" s="10">
        <f>IFERROR(_xlfn.CEILING.MATH(IF(C49="Difensore",MAX(0,Parametri!$B$11-H49),IF(C49="Centrocampista",MAX(0,Parametri!$B$11-H49)/2,IF(C49="Attaccante",MAX(0,Parametri!$B$11-H49)/3,IF(C49="Portiere",MAX(0,Parametri!$B$11-H49) +Parametri!$B$12, "NA"))))),0)</f>
        <v>2</v>
      </c>
      <c r="R49" s="10">
        <f t="shared" si="2"/>
        <v>2</v>
      </c>
      <c r="S49" s="10">
        <f>IF(F49="Sì",Parametri!$B$2,IF(Punti!F49="Pareggio",Parametri!$B$3,0))</f>
        <v>3</v>
      </c>
      <c r="T49" s="10">
        <f>Parametri!$B$5*G49</f>
        <v>2</v>
      </c>
      <c r="U49" s="10">
        <f>J49*Parametri!$B$6</f>
        <v>0</v>
      </c>
      <c r="V49" s="10">
        <f>IF(K49="Sì",Parametri!$B$8, 0)</f>
        <v>0</v>
      </c>
      <c r="W49" s="10">
        <f t="shared" si="3"/>
        <v>0</v>
      </c>
      <c r="X49" s="10">
        <f t="shared" si="4"/>
        <v>3</v>
      </c>
      <c r="Y49" s="10">
        <f t="shared" si="0"/>
        <v>15</v>
      </c>
    </row>
    <row r="50" spans="1:25" ht="21" x14ac:dyDescent="0.25">
      <c r="A50" s="9">
        <v>44952</v>
      </c>
      <c r="B50" s="14" t="s">
        <v>22</v>
      </c>
      <c r="C50" s="14" t="str">
        <f>_xlfn.XLOOKUP(B50,Giocatori!A:A,Giocatori!B:B)</f>
        <v>Centrocampista</v>
      </c>
      <c r="D50" s="10" t="s">
        <v>1</v>
      </c>
      <c r="E50" s="10" t="str">
        <f>_xlfn.XLOOKUP(A50,Partite!A:A,Partite!E:E)</f>
        <v>Scuri</v>
      </c>
      <c r="F50" s="10" t="str">
        <f t="shared" si="1"/>
        <v>Sì</v>
      </c>
      <c r="G50" s="11">
        <v>0</v>
      </c>
      <c r="H50" s="10">
        <f>IF(D50="Scuri",_xlfn.XLOOKUP(A50,Partite!A:A,Partite!C:C),_xlfn.XLOOKUP(A50,Partite!A:A,Partite!D:D))</f>
        <v>5</v>
      </c>
      <c r="I50" s="10">
        <f>IF(D50="Bianchi",_xlfn.XLOOKUP(A50,Partite!A:A,Partite!C:C),_xlfn.XLOOKUP(A50,Partite!A:A,Partite!D:D))</f>
        <v>8</v>
      </c>
      <c r="J50" s="11">
        <v>0</v>
      </c>
      <c r="K50" s="10" t="s">
        <v>59</v>
      </c>
      <c r="L50" s="10" t="s">
        <v>59</v>
      </c>
      <c r="M50" s="11">
        <v>0</v>
      </c>
      <c r="N50" s="10" t="s">
        <v>59</v>
      </c>
      <c r="O50" s="10">
        <f>Parametri!$B$4</f>
        <v>3</v>
      </c>
      <c r="P50" s="10">
        <f>IF(N50="Sì",Parametri!$B$7,0)</f>
        <v>0</v>
      </c>
      <c r="Q50" s="10">
        <f>IFERROR(_xlfn.CEILING.MATH(IF(C50="Difensore",MAX(0,Parametri!$B$11-H50),IF(C50="Centrocampista",MAX(0,Parametri!$B$11-H50)/2,IF(C50="Attaccante",MAX(0,Parametri!$B$11-H50)/3,IF(C50="Portiere",MAX(0,Parametri!$B$11-H50) +Parametri!$B$12, "NA"))))),0)</f>
        <v>3</v>
      </c>
      <c r="R50" s="10">
        <f t="shared" si="2"/>
        <v>3</v>
      </c>
      <c r="S50" s="10">
        <f>IF(F50="Sì",Parametri!$B$2,IF(Punti!F50="Pareggio",Parametri!$B$3,0))</f>
        <v>3</v>
      </c>
      <c r="T50" s="10">
        <f>Parametri!$B$5*G50</f>
        <v>0</v>
      </c>
      <c r="U50" s="10">
        <f>J50*Parametri!$B$6</f>
        <v>0</v>
      </c>
      <c r="V50" s="10">
        <f>IF(K50="Sì",Parametri!$B$8, 0)</f>
        <v>0</v>
      </c>
      <c r="W50" s="10">
        <f t="shared" si="3"/>
        <v>0</v>
      </c>
      <c r="X50" s="10">
        <f t="shared" si="4"/>
        <v>0</v>
      </c>
      <c r="Y50" s="10">
        <f t="shared" si="0"/>
        <v>12</v>
      </c>
    </row>
    <row r="51" spans="1:25" ht="21" x14ac:dyDescent="0.25">
      <c r="A51" s="9">
        <v>44952</v>
      </c>
      <c r="B51" s="14" t="s">
        <v>33</v>
      </c>
      <c r="C51" s="14" t="str">
        <f>_xlfn.XLOOKUP(B51,Giocatori!A:A,Giocatori!B:B)</f>
        <v>Difensore</v>
      </c>
      <c r="D51" s="10" t="s">
        <v>1</v>
      </c>
      <c r="E51" s="10" t="str">
        <f>_xlfn.XLOOKUP(A51,Partite!A:A,Partite!E:E)</f>
        <v>Scuri</v>
      </c>
      <c r="F51" s="10" t="str">
        <f t="shared" si="1"/>
        <v>Sì</v>
      </c>
      <c r="G51" s="11">
        <v>0</v>
      </c>
      <c r="H51" s="10">
        <f>IF(D51="Scuri",_xlfn.XLOOKUP(A51,Partite!A:A,Partite!C:C),_xlfn.XLOOKUP(A51,Partite!A:A,Partite!D:D))</f>
        <v>5</v>
      </c>
      <c r="I51" s="10">
        <f>IF(D51="Bianchi",_xlfn.XLOOKUP(A51,Partite!A:A,Partite!C:C),_xlfn.XLOOKUP(A51,Partite!A:A,Partite!D:D))</f>
        <v>8</v>
      </c>
      <c r="J51" s="11">
        <v>0</v>
      </c>
      <c r="K51" s="10" t="s">
        <v>59</v>
      </c>
      <c r="L51" s="10" t="s">
        <v>59</v>
      </c>
      <c r="M51" s="11">
        <v>0</v>
      </c>
      <c r="N51" s="10" t="s">
        <v>59</v>
      </c>
      <c r="O51" s="10">
        <f>Parametri!$B$4</f>
        <v>3</v>
      </c>
      <c r="P51" s="10">
        <f>IF(N51="Sì",Parametri!$B$7,0)</f>
        <v>0</v>
      </c>
      <c r="Q51" s="10">
        <f>IFERROR(_xlfn.CEILING.MATH(IF(C51="Difensore",MAX(0,Parametri!$B$11-H51),IF(C51="Centrocampista",MAX(0,Parametri!$B$11-H51)/2,IF(C51="Attaccante",MAX(0,Parametri!$B$11-H51)/3,IF(C51="Portiere",MAX(0,Parametri!$B$11-H51) +Parametri!$B$12, "NA"))))),0)</f>
        <v>5</v>
      </c>
      <c r="R51" s="10">
        <f t="shared" si="2"/>
        <v>1</v>
      </c>
      <c r="S51" s="10">
        <f>IF(F51="Sì",Parametri!$B$2,IF(Punti!F51="Pareggio",Parametri!$B$3,0))</f>
        <v>3</v>
      </c>
      <c r="T51" s="10">
        <f>Parametri!$B$5*G51</f>
        <v>0</v>
      </c>
      <c r="U51" s="10">
        <f>J51*Parametri!$B$6</f>
        <v>0</v>
      </c>
      <c r="V51" s="10">
        <f>IF(K51="Sì",Parametri!$B$8, 0)</f>
        <v>0</v>
      </c>
      <c r="W51" s="10">
        <f t="shared" si="3"/>
        <v>0</v>
      </c>
      <c r="X51" s="10">
        <f t="shared" si="4"/>
        <v>0</v>
      </c>
      <c r="Y51" s="10">
        <f t="shared" si="0"/>
        <v>12</v>
      </c>
    </row>
    <row r="52" spans="1:25" ht="21" x14ac:dyDescent="0.25">
      <c r="A52" s="9">
        <v>44952</v>
      </c>
      <c r="B52" s="14" t="s">
        <v>34</v>
      </c>
      <c r="C52" s="14" t="str">
        <f>_xlfn.XLOOKUP(B52,Giocatori!A:A,Giocatori!B:B)</f>
        <v>Centrocampista</v>
      </c>
      <c r="D52" s="10" t="s">
        <v>1</v>
      </c>
      <c r="E52" s="10" t="str">
        <f>_xlfn.XLOOKUP(A52,Partite!A:A,Partite!E:E)</f>
        <v>Scuri</v>
      </c>
      <c r="F52" s="10" t="str">
        <f t="shared" si="1"/>
        <v>Sì</v>
      </c>
      <c r="G52" s="11">
        <v>1</v>
      </c>
      <c r="H52" s="10">
        <f>IF(D52="Scuri",_xlfn.XLOOKUP(A52,Partite!A:A,Partite!C:C),_xlfn.XLOOKUP(A52,Partite!A:A,Partite!D:D))</f>
        <v>5</v>
      </c>
      <c r="I52" s="10">
        <f>IF(D52="Bianchi",_xlfn.XLOOKUP(A52,Partite!A:A,Partite!C:C),_xlfn.XLOOKUP(A52,Partite!A:A,Partite!D:D))</f>
        <v>8</v>
      </c>
      <c r="J52" s="11">
        <v>0</v>
      </c>
      <c r="K52" s="10" t="s">
        <v>59</v>
      </c>
      <c r="L52" s="10" t="s">
        <v>59</v>
      </c>
      <c r="M52" s="11">
        <v>0</v>
      </c>
      <c r="N52" s="10" t="s">
        <v>59</v>
      </c>
      <c r="O52" s="10">
        <f>Parametri!$B$4</f>
        <v>3</v>
      </c>
      <c r="P52" s="10">
        <f>IF(N52="Sì",Parametri!$B$7,0)</f>
        <v>0</v>
      </c>
      <c r="Q52" s="10">
        <f>IFERROR(_xlfn.CEILING.MATH(IF(C52="Difensore",MAX(0,Parametri!$B$11-H52),IF(C52="Centrocampista",MAX(0,Parametri!$B$11-H52)/2,IF(C52="Attaccante",MAX(0,Parametri!$B$11-H52)/3,IF(C52="Portiere",MAX(0,Parametri!$B$11-H52) +Parametri!$B$12, "NA"))))),0)</f>
        <v>3</v>
      </c>
      <c r="R52" s="10">
        <f t="shared" si="2"/>
        <v>3</v>
      </c>
      <c r="S52" s="10">
        <f>IF(F52="Sì",Parametri!$B$2,IF(Punti!F52="Pareggio",Parametri!$B$3,0))</f>
        <v>3</v>
      </c>
      <c r="T52" s="10">
        <f>Parametri!$B$5*G52</f>
        <v>1</v>
      </c>
      <c r="U52" s="10">
        <f>J52*Parametri!$B$6</f>
        <v>0</v>
      </c>
      <c r="V52" s="10">
        <f>IF(K52="Sì",Parametri!$B$8, 0)</f>
        <v>0</v>
      </c>
      <c r="W52" s="10">
        <f t="shared" si="3"/>
        <v>0</v>
      </c>
      <c r="X52" s="10">
        <f t="shared" si="4"/>
        <v>0</v>
      </c>
      <c r="Y52" s="10">
        <f t="shared" si="0"/>
        <v>13</v>
      </c>
    </row>
    <row r="53" spans="1:25" ht="21" x14ac:dyDescent="0.25">
      <c r="A53" s="9">
        <v>44952</v>
      </c>
      <c r="B53" s="14" t="s">
        <v>21</v>
      </c>
      <c r="C53" s="14" t="str">
        <f>_xlfn.XLOOKUP(B53,Giocatori!A:A,Giocatori!B:B)</f>
        <v>Difensore</v>
      </c>
      <c r="D53" s="10" t="s">
        <v>1</v>
      </c>
      <c r="E53" s="10" t="str">
        <f>_xlfn.XLOOKUP(A53,Partite!A:A,Partite!E:E)</f>
        <v>Scuri</v>
      </c>
      <c r="F53" s="10" t="str">
        <f t="shared" si="1"/>
        <v>Sì</v>
      </c>
      <c r="G53" s="11">
        <v>0</v>
      </c>
      <c r="H53" s="10">
        <f>IF(D53="Scuri",_xlfn.XLOOKUP(A53,Partite!A:A,Partite!C:C),_xlfn.XLOOKUP(A53,Partite!A:A,Partite!D:D))</f>
        <v>5</v>
      </c>
      <c r="I53" s="10">
        <f>IF(D53="Bianchi",_xlfn.XLOOKUP(A53,Partite!A:A,Partite!C:C),_xlfn.XLOOKUP(A53,Partite!A:A,Partite!D:D))</f>
        <v>8</v>
      </c>
      <c r="J53" s="11">
        <v>0</v>
      </c>
      <c r="K53" s="10" t="s">
        <v>59</v>
      </c>
      <c r="L53" s="10" t="s">
        <v>59</v>
      </c>
      <c r="M53" s="11">
        <v>0</v>
      </c>
      <c r="N53" s="10" t="s">
        <v>59</v>
      </c>
      <c r="O53" s="10">
        <f>Parametri!$B$4</f>
        <v>3</v>
      </c>
      <c r="P53" s="10">
        <f>IF(N53="Sì",Parametri!$B$7,0)</f>
        <v>0</v>
      </c>
      <c r="Q53" s="10">
        <f>IFERROR(_xlfn.CEILING.MATH(IF(C53="Difensore",MAX(0,Parametri!$B$11-H53),IF(C53="Centrocampista",MAX(0,Parametri!$B$11-H53)/2,IF(C53="Attaccante",MAX(0,Parametri!$B$11-H53)/3,IF(C53="Portiere",MAX(0,Parametri!$B$11-H53) +Parametri!$B$12, "NA"))))),0)</f>
        <v>5</v>
      </c>
      <c r="R53" s="10">
        <f t="shared" si="2"/>
        <v>1</v>
      </c>
      <c r="S53" s="10">
        <f>IF(F53="Sì",Parametri!$B$2,IF(Punti!F53="Pareggio",Parametri!$B$3,0))</f>
        <v>3</v>
      </c>
      <c r="T53" s="10">
        <f>Parametri!$B$5*G53</f>
        <v>0</v>
      </c>
      <c r="U53" s="10">
        <f>J53*Parametri!$B$6</f>
        <v>0</v>
      </c>
      <c r="V53" s="10">
        <f>IF(K53="Sì",Parametri!$B$8, 0)</f>
        <v>0</v>
      </c>
      <c r="W53" s="10">
        <f t="shared" si="3"/>
        <v>0</v>
      </c>
      <c r="X53" s="10">
        <f t="shared" si="4"/>
        <v>0</v>
      </c>
      <c r="Y53" s="10">
        <f t="shared" si="0"/>
        <v>12</v>
      </c>
    </row>
    <row r="54" spans="1:25" ht="21" x14ac:dyDescent="0.25">
      <c r="A54" s="9">
        <v>44959</v>
      </c>
      <c r="B54" s="14" t="s">
        <v>20</v>
      </c>
      <c r="C54" s="14" t="str">
        <f>_xlfn.XLOOKUP(B54,Giocatori!A:A,Giocatori!B:B)</f>
        <v>Attaccante</v>
      </c>
      <c r="D54" s="10" t="s">
        <v>1</v>
      </c>
      <c r="E54" s="10" t="str">
        <f>_xlfn.XLOOKUP(A54,Partite!A:A,Partite!E:E)</f>
        <v>Scuri</v>
      </c>
      <c r="F54" s="10" t="str">
        <f t="shared" si="1"/>
        <v>Sì</v>
      </c>
      <c r="G54" s="11">
        <v>4</v>
      </c>
      <c r="H54" s="10">
        <f>IF(D54="Scuri",_xlfn.XLOOKUP(A54,Partite!A:A,Partite!C:C),_xlfn.XLOOKUP(A54,Partite!A:A,Partite!D:D))</f>
        <v>8</v>
      </c>
      <c r="I54" s="10">
        <f>IF(D54="Bianchi",_xlfn.XLOOKUP(A54,Partite!A:A,Partite!C:C),_xlfn.XLOOKUP(A54,Partite!A:A,Partite!D:D))</f>
        <v>13</v>
      </c>
      <c r="J54" s="11">
        <v>0</v>
      </c>
      <c r="K54" s="10" t="s">
        <v>59</v>
      </c>
      <c r="L54" s="10" t="s">
        <v>59</v>
      </c>
      <c r="M54" s="11">
        <v>0</v>
      </c>
      <c r="N54" s="10" t="s">
        <v>59</v>
      </c>
      <c r="O54" s="10">
        <f>Parametri!$B$4</f>
        <v>3</v>
      </c>
      <c r="P54" s="10">
        <f>IF(N54="Sì",Parametri!$B$7,0)</f>
        <v>0</v>
      </c>
      <c r="Q54" s="10">
        <f>IFERROR(_xlfn.CEILING.MATH(IF(C54="Difensore",MAX(0,Parametri!$B$11-H54),IF(C54="Centrocampista",MAX(0,Parametri!$B$11-H54)/2,IF(C54="Attaccante",MAX(0,Parametri!$B$11-H54)/3,IF(C54="Portiere",MAX(0,Parametri!$B$11-H54) +Parametri!$B$12, "NA"))))),0)</f>
        <v>1</v>
      </c>
      <c r="R54" s="10">
        <f t="shared" si="2"/>
        <v>3</v>
      </c>
      <c r="S54" s="10">
        <f>IF(F54="Sì",Parametri!$B$2,IF(Punti!F54="Pareggio",Parametri!$B$3,0))</f>
        <v>3</v>
      </c>
      <c r="T54" s="10">
        <f>Parametri!$B$5*G54</f>
        <v>4</v>
      </c>
      <c r="U54" s="10">
        <f>J54*Parametri!$B$6</f>
        <v>0</v>
      </c>
      <c r="V54" s="10">
        <f>IF(K54="Sì",Parametri!$B$8, 0)</f>
        <v>0</v>
      </c>
      <c r="W54" s="10">
        <f t="shared" si="3"/>
        <v>0</v>
      </c>
      <c r="X54" s="10">
        <f t="shared" si="4"/>
        <v>0</v>
      </c>
      <c r="Y54" s="10">
        <f t="shared" si="0"/>
        <v>14</v>
      </c>
    </row>
    <row r="55" spans="1:25" ht="21" x14ac:dyDescent="0.25">
      <c r="A55" s="9">
        <v>44959</v>
      </c>
      <c r="B55" s="14" t="s">
        <v>27</v>
      </c>
      <c r="C55" s="14" t="str">
        <f>_xlfn.XLOOKUP(B55,Giocatori!A:A,Giocatori!B:B)</f>
        <v>Difensore</v>
      </c>
      <c r="D55" s="10" t="s">
        <v>1</v>
      </c>
      <c r="E55" s="10" t="str">
        <f>_xlfn.XLOOKUP(A55,Partite!A:A,Partite!E:E)</f>
        <v>Scuri</v>
      </c>
      <c r="F55" s="10" t="str">
        <f t="shared" si="1"/>
        <v>Sì</v>
      </c>
      <c r="G55" s="11">
        <v>0</v>
      </c>
      <c r="H55" s="10">
        <f>IF(D55="Scuri",_xlfn.XLOOKUP(A55,Partite!A:A,Partite!C:C),_xlfn.XLOOKUP(A55,Partite!A:A,Partite!D:D))</f>
        <v>8</v>
      </c>
      <c r="I55" s="10">
        <f>IF(D55="Bianchi",_xlfn.XLOOKUP(A55,Partite!A:A,Partite!C:C),_xlfn.XLOOKUP(A55,Partite!A:A,Partite!D:D))</f>
        <v>13</v>
      </c>
      <c r="J55" s="11">
        <v>0</v>
      </c>
      <c r="K55" s="10" t="s">
        <v>59</v>
      </c>
      <c r="L55" s="10" t="s">
        <v>59</v>
      </c>
      <c r="M55" s="11">
        <v>0</v>
      </c>
      <c r="N55" s="10" t="s">
        <v>59</v>
      </c>
      <c r="O55" s="10">
        <f>Parametri!$B$4</f>
        <v>3</v>
      </c>
      <c r="P55" s="10">
        <f>IF(N55="Sì",Parametri!$B$7,0)</f>
        <v>0</v>
      </c>
      <c r="Q55" s="10">
        <f>IFERROR(_xlfn.CEILING.MATH(IF(C55="Difensore",MAX(0,Parametri!$B$11-H55),IF(C55="Centrocampista",MAX(0,Parametri!$B$11-H55)/2,IF(C55="Attaccante",MAX(0,Parametri!$B$11-H55)/3,IF(C55="Portiere",MAX(0,Parametri!$B$11-H55) +Parametri!$B$12, "NA"))))),0)</f>
        <v>2</v>
      </c>
      <c r="R55" s="10">
        <f t="shared" si="2"/>
        <v>2</v>
      </c>
      <c r="S55" s="10">
        <f>IF(F55="Sì",Parametri!$B$2,IF(Punti!F55="Pareggio",Parametri!$B$3,0))</f>
        <v>3</v>
      </c>
      <c r="T55" s="10">
        <f>Parametri!$B$5*G55</f>
        <v>0</v>
      </c>
      <c r="U55" s="10">
        <f>J55*Parametri!$B$6</f>
        <v>0</v>
      </c>
      <c r="V55" s="10">
        <f>IF(K55="Sì",Parametri!$B$8, 0)</f>
        <v>0</v>
      </c>
      <c r="W55" s="10">
        <f t="shared" si="3"/>
        <v>0</v>
      </c>
      <c r="X55" s="10">
        <f t="shared" si="4"/>
        <v>0</v>
      </c>
      <c r="Y55" s="10">
        <f t="shared" si="0"/>
        <v>10</v>
      </c>
    </row>
    <row r="56" spans="1:25" ht="21" x14ac:dyDescent="0.25">
      <c r="A56" s="9">
        <v>44959</v>
      </c>
      <c r="B56" s="14" t="s">
        <v>33</v>
      </c>
      <c r="C56" s="14" t="str">
        <f>_xlfn.XLOOKUP(B56,Giocatori!A:A,Giocatori!B:B)</f>
        <v>Difensore</v>
      </c>
      <c r="D56" s="10" t="s">
        <v>1</v>
      </c>
      <c r="E56" s="10" t="str">
        <f>_xlfn.XLOOKUP(A56,Partite!A:A,Partite!E:E)</f>
        <v>Scuri</v>
      </c>
      <c r="F56" s="10" t="str">
        <f t="shared" si="1"/>
        <v>Sì</v>
      </c>
      <c r="G56" s="11">
        <v>4</v>
      </c>
      <c r="H56" s="10">
        <f>IF(D56="Scuri",_xlfn.XLOOKUP(A56,Partite!A:A,Partite!C:C),_xlfn.XLOOKUP(A56,Partite!A:A,Partite!D:D))</f>
        <v>8</v>
      </c>
      <c r="I56" s="10">
        <f>IF(D56="Bianchi",_xlfn.XLOOKUP(A56,Partite!A:A,Partite!C:C),_xlfn.XLOOKUP(A56,Partite!A:A,Partite!D:D))</f>
        <v>13</v>
      </c>
      <c r="J56" s="11">
        <v>0</v>
      </c>
      <c r="K56" s="10" t="s">
        <v>59</v>
      </c>
      <c r="L56" s="10" t="s">
        <v>58</v>
      </c>
      <c r="M56" s="11">
        <v>0</v>
      </c>
      <c r="N56" s="10" t="s">
        <v>59</v>
      </c>
      <c r="O56" s="10">
        <f>Parametri!$B$4</f>
        <v>3</v>
      </c>
      <c r="P56" s="10">
        <f>IF(N56="Sì",Parametri!$B$7,0)</f>
        <v>0</v>
      </c>
      <c r="Q56" s="10">
        <f>IFERROR(_xlfn.CEILING.MATH(IF(C56="Difensore",MAX(0,Parametri!$B$11-H56),IF(C56="Centrocampista",MAX(0,Parametri!$B$11-H56)/2,IF(C56="Attaccante",MAX(0,Parametri!$B$11-H56)/3,IF(C56="Portiere",MAX(0,Parametri!$B$11-H56) +Parametri!$B$12, "NA"))))),0)</f>
        <v>2</v>
      </c>
      <c r="R56" s="10">
        <f t="shared" si="2"/>
        <v>2</v>
      </c>
      <c r="S56" s="10">
        <f>IF(F56="Sì",Parametri!$B$2,IF(Punti!F56="Pareggio",Parametri!$B$3,0))</f>
        <v>3</v>
      </c>
      <c r="T56" s="10">
        <f>Parametri!$B$5*G56</f>
        <v>4</v>
      </c>
      <c r="U56" s="10">
        <f>J56*Parametri!$B$6</f>
        <v>0</v>
      </c>
      <c r="V56" s="10">
        <f>IF(K56="Sì",Parametri!$B$8, 0)</f>
        <v>0</v>
      </c>
      <c r="W56" s="10">
        <f t="shared" si="3"/>
        <v>3</v>
      </c>
      <c r="X56" s="10">
        <f t="shared" si="4"/>
        <v>0</v>
      </c>
      <c r="Y56" s="10">
        <f t="shared" si="0"/>
        <v>17</v>
      </c>
    </row>
    <row r="57" spans="1:25" ht="21" x14ac:dyDescent="0.25">
      <c r="A57" s="9">
        <v>44959</v>
      </c>
      <c r="B57" s="14" t="s">
        <v>35</v>
      </c>
      <c r="C57" s="14" t="str">
        <f>_xlfn.XLOOKUP(B57,Giocatori!A:A,Giocatori!B:B)</f>
        <v>Attaccante</v>
      </c>
      <c r="D57" s="10" t="s">
        <v>1</v>
      </c>
      <c r="E57" s="10" t="str">
        <f>_xlfn.XLOOKUP(A57,Partite!A:A,Partite!E:E)</f>
        <v>Scuri</v>
      </c>
      <c r="F57" s="10" t="str">
        <f t="shared" si="1"/>
        <v>Sì</v>
      </c>
      <c r="G57" s="11">
        <v>2</v>
      </c>
      <c r="H57" s="10">
        <f>IF(D57="Scuri",_xlfn.XLOOKUP(A57,Partite!A:A,Partite!C:C),_xlfn.XLOOKUP(A57,Partite!A:A,Partite!D:D))</f>
        <v>8</v>
      </c>
      <c r="I57" s="10">
        <f>IF(D57="Bianchi",_xlfn.XLOOKUP(A57,Partite!A:A,Partite!C:C),_xlfn.XLOOKUP(A57,Partite!A:A,Partite!D:D))</f>
        <v>13</v>
      </c>
      <c r="J57" s="11">
        <v>0</v>
      </c>
      <c r="K57" s="10" t="s">
        <v>59</v>
      </c>
      <c r="L57" s="10" t="s">
        <v>59</v>
      </c>
      <c r="M57" s="11">
        <v>2</v>
      </c>
      <c r="N57" s="10" t="s">
        <v>59</v>
      </c>
      <c r="O57" s="10">
        <f>Parametri!$B$4</f>
        <v>3</v>
      </c>
      <c r="P57" s="10">
        <f>IF(N57="Sì",Parametri!$B$7,0)</f>
        <v>0</v>
      </c>
      <c r="Q57" s="10">
        <f>IFERROR(_xlfn.CEILING.MATH(IF(C57="Difensore",MAX(0,Parametri!$B$11-H57),IF(C57="Centrocampista",MAX(0,Parametri!$B$11-H57)/2,IF(C57="Attaccante",MAX(0,Parametri!$B$11-H57)/3,IF(C57="Portiere",MAX(0,Parametri!$B$11-H57) +Parametri!$B$12, "NA"))))),0)</f>
        <v>1</v>
      </c>
      <c r="R57" s="10">
        <f t="shared" si="2"/>
        <v>3</v>
      </c>
      <c r="S57" s="10">
        <f>IF(F57="Sì",Parametri!$B$2,IF(Punti!F57="Pareggio",Parametri!$B$3,0))</f>
        <v>3</v>
      </c>
      <c r="T57" s="10">
        <f>Parametri!$B$5*G57</f>
        <v>2</v>
      </c>
      <c r="U57" s="10">
        <f>J57*Parametri!$B$6</f>
        <v>0</v>
      </c>
      <c r="V57" s="10">
        <f>IF(K57="Sì",Parametri!$B$8, 0)</f>
        <v>0</v>
      </c>
      <c r="W57" s="10">
        <f t="shared" si="3"/>
        <v>0</v>
      </c>
      <c r="X57" s="10">
        <f t="shared" si="4"/>
        <v>6</v>
      </c>
      <c r="Y57" s="10">
        <f t="shared" si="0"/>
        <v>18</v>
      </c>
    </row>
    <row r="58" spans="1:25" ht="21" x14ac:dyDescent="0.25">
      <c r="A58" s="9">
        <v>44959</v>
      </c>
      <c r="B58" s="14" t="s">
        <v>36</v>
      </c>
      <c r="C58" s="14" t="str">
        <f>_xlfn.XLOOKUP(B58,Giocatori!A:A,Giocatori!B:B)</f>
        <v>Difensore</v>
      </c>
      <c r="D58" s="10" t="s">
        <v>1</v>
      </c>
      <c r="E58" s="10" t="str">
        <f>_xlfn.XLOOKUP(A58,Partite!A:A,Partite!E:E)</f>
        <v>Scuri</v>
      </c>
      <c r="F58" s="10" t="str">
        <f t="shared" si="1"/>
        <v>Sì</v>
      </c>
      <c r="G58" s="11">
        <v>1</v>
      </c>
      <c r="H58" s="10">
        <f>IF(D58="Scuri",_xlfn.XLOOKUP(A58,Partite!A:A,Partite!C:C),_xlfn.XLOOKUP(A58,Partite!A:A,Partite!D:D))</f>
        <v>8</v>
      </c>
      <c r="I58" s="10">
        <f>IF(D58="Bianchi",_xlfn.XLOOKUP(A58,Partite!A:A,Partite!C:C),_xlfn.XLOOKUP(A58,Partite!A:A,Partite!D:D))</f>
        <v>13</v>
      </c>
      <c r="J58" s="11">
        <v>0</v>
      </c>
      <c r="K58" s="10" t="s">
        <v>59</v>
      </c>
      <c r="L58" s="10" t="s">
        <v>59</v>
      </c>
      <c r="M58" s="11">
        <v>0</v>
      </c>
      <c r="N58" s="10" t="s">
        <v>59</v>
      </c>
      <c r="O58" s="10">
        <f>Parametri!$B$4</f>
        <v>3</v>
      </c>
      <c r="P58" s="10">
        <f>IF(N58="Sì",Parametri!$B$7,0)</f>
        <v>0</v>
      </c>
      <c r="Q58" s="10">
        <f>IFERROR(_xlfn.CEILING.MATH(IF(C58="Difensore",MAX(0,Parametri!$B$11-H58),IF(C58="Centrocampista",MAX(0,Parametri!$B$11-H58)/2,IF(C58="Attaccante",MAX(0,Parametri!$B$11-H58)/3,IF(C58="Portiere",MAX(0,Parametri!$B$11-H58) +Parametri!$B$12, "NA"))))),0)</f>
        <v>2</v>
      </c>
      <c r="R58" s="10">
        <f t="shared" si="2"/>
        <v>2</v>
      </c>
      <c r="S58" s="10">
        <f>IF(F58="Sì",Parametri!$B$2,IF(Punti!F58="Pareggio",Parametri!$B$3,0))</f>
        <v>3</v>
      </c>
      <c r="T58" s="10">
        <f>Parametri!$B$5*G58</f>
        <v>1</v>
      </c>
      <c r="U58" s="10">
        <f>J58*Parametri!$B$6</f>
        <v>0</v>
      </c>
      <c r="V58" s="10">
        <f>IF(K58="Sì",Parametri!$B$8, 0)</f>
        <v>0</v>
      </c>
      <c r="W58" s="10">
        <f t="shared" si="3"/>
        <v>0</v>
      </c>
      <c r="X58" s="10">
        <f t="shared" si="4"/>
        <v>0</v>
      </c>
      <c r="Y58" s="10">
        <f t="shared" si="0"/>
        <v>11</v>
      </c>
    </row>
    <row r="59" spans="1:25" ht="21" x14ac:dyDescent="0.25">
      <c r="A59" s="9">
        <v>44959</v>
      </c>
      <c r="B59" s="14" t="s">
        <v>37</v>
      </c>
      <c r="C59" s="14" t="str">
        <f>_xlfn.XLOOKUP(B59,Giocatori!A:A,Giocatori!B:B)</f>
        <v>Difensore</v>
      </c>
      <c r="D59" s="10" t="s">
        <v>1</v>
      </c>
      <c r="E59" s="10" t="str">
        <f>_xlfn.XLOOKUP(A59,Partite!A:A,Partite!E:E)</f>
        <v>Scuri</v>
      </c>
      <c r="F59" s="10" t="str">
        <f t="shared" si="1"/>
        <v>Sì</v>
      </c>
      <c r="G59" s="11">
        <v>1</v>
      </c>
      <c r="H59" s="10">
        <f>IF(D59="Scuri",_xlfn.XLOOKUP(A59,Partite!A:A,Partite!C:C),_xlfn.XLOOKUP(A59,Partite!A:A,Partite!D:D))</f>
        <v>8</v>
      </c>
      <c r="I59" s="10">
        <f>IF(D59="Bianchi",_xlfn.XLOOKUP(A59,Partite!A:A,Partite!C:C),_xlfn.XLOOKUP(A59,Partite!A:A,Partite!D:D))</f>
        <v>13</v>
      </c>
      <c r="J59" s="11">
        <v>0</v>
      </c>
      <c r="K59" s="10" t="s">
        <v>59</v>
      </c>
      <c r="L59" s="10" t="s">
        <v>59</v>
      </c>
      <c r="M59" s="11">
        <v>0</v>
      </c>
      <c r="N59" s="10" t="s">
        <v>59</v>
      </c>
      <c r="O59" s="10">
        <f>Parametri!$B$4</f>
        <v>3</v>
      </c>
      <c r="P59" s="10">
        <f>IF(N59="Sì",Parametri!$B$7,0)</f>
        <v>0</v>
      </c>
      <c r="Q59" s="10">
        <f>IFERROR(_xlfn.CEILING.MATH(IF(C59="Difensore",MAX(0,Parametri!$B$11-H59),IF(C59="Centrocampista",MAX(0,Parametri!$B$11-H59)/2,IF(C59="Attaccante",MAX(0,Parametri!$B$11-H59)/3,IF(C59="Portiere",MAX(0,Parametri!$B$11-H59) +Parametri!$B$12, "NA"))))),0)</f>
        <v>2</v>
      </c>
      <c r="R59" s="10">
        <f t="shared" si="2"/>
        <v>2</v>
      </c>
      <c r="S59" s="10">
        <f>IF(F59="Sì",Parametri!$B$2,IF(Punti!F59="Pareggio",Parametri!$B$3,0))</f>
        <v>3</v>
      </c>
      <c r="T59" s="10">
        <f>Parametri!$B$5*G59</f>
        <v>1</v>
      </c>
      <c r="U59" s="10">
        <f>J59*Parametri!$B$6</f>
        <v>0</v>
      </c>
      <c r="V59" s="10">
        <f>IF(K59="Sì",Parametri!$B$8, 0)</f>
        <v>0</v>
      </c>
      <c r="W59" s="10">
        <f t="shared" si="3"/>
        <v>0</v>
      </c>
      <c r="X59" s="10">
        <f t="shared" si="4"/>
        <v>0</v>
      </c>
      <c r="Y59" s="10">
        <f t="shared" si="0"/>
        <v>11</v>
      </c>
    </row>
    <row r="60" spans="1:25" ht="21" x14ac:dyDescent="0.25">
      <c r="A60" s="9">
        <v>44959</v>
      </c>
      <c r="B60" s="14" t="s">
        <v>30</v>
      </c>
      <c r="C60" s="14" t="str">
        <f>_xlfn.XLOOKUP(B60,Giocatori!A:A,Giocatori!B:B)</f>
        <v>Centrocampista</v>
      </c>
      <c r="D60" s="10" t="s">
        <v>1</v>
      </c>
      <c r="E60" s="10" t="str">
        <f>_xlfn.XLOOKUP(A60,Partite!A:A,Partite!E:E)</f>
        <v>Scuri</v>
      </c>
      <c r="F60" s="10" t="str">
        <f t="shared" si="1"/>
        <v>Sì</v>
      </c>
      <c r="G60" s="11">
        <v>1</v>
      </c>
      <c r="H60" s="10">
        <f>IF(D60="Scuri",_xlfn.XLOOKUP(A60,Partite!A:A,Partite!C:C),_xlfn.XLOOKUP(A60,Partite!A:A,Partite!D:D))</f>
        <v>8</v>
      </c>
      <c r="I60" s="10">
        <f>IF(D60="Bianchi",_xlfn.XLOOKUP(A60,Partite!A:A,Partite!C:C),_xlfn.XLOOKUP(A60,Partite!A:A,Partite!D:D))</f>
        <v>13</v>
      </c>
      <c r="J60" s="11">
        <v>0</v>
      </c>
      <c r="K60" s="10" t="s">
        <v>59</v>
      </c>
      <c r="L60" s="10" t="s">
        <v>59</v>
      </c>
      <c r="M60" s="11">
        <v>0</v>
      </c>
      <c r="N60" s="10" t="s">
        <v>59</v>
      </c>
      <c r="O60" s="10">
        <f>Parametri!$B$4</f>
        <v>3</v>
      </c>
      <c r="P60" s="10">
        <f>IF(N60="Sì",Parametri!$B$7,0)</f>
        <v>0</v>
      </c>
      <c r="Q60" s="10">
        <f>IFERROR(_xlfn.CEILING.MATH(IF(C60="Difensore",MAX(0,Parametri!$B$11-H60),IF(C60="Centrocampista",MAX(0,Parametri!$B$11-H60)/2,IF(C60="Attaccante",MAX(0,Parametri!$B$11-H60)/3,IF(C60="Portiere",MAX(0,Parametri!$B$11-H60) +Parametri!$B$12, "NA"))))),0)</f>
        <v>1</v>
      </c>
      <c r="R60" s="10">
        <f t="shared" si="2"/>
        <v>5</v>
      </c>
      <c r="S60" s="10">
        <f>IF(F60="Sì",Parametri!$B$2,IF(Punti!F60="Pareggio",Parametri!$B$3,0))</f>
        <v>3</v>
      </c>
      <c r="T60" s="10">
        <f>Parametri!$B$5*G60</f>
        <v>1</v>
      </c>
      <c r="U60" s="10">
        <f>J60*Parametri!$B$6</f>
        <v>0</v>
      </c>
      <c r="V60" s="10">
        <f>IF(K60="Sì",Parametri!$B$8, 0)</f>
        <v>0</v>
      </c>
      <c r="W60" s="10">
        <f t="shared" si="3"/>
        <v>0</v>
      </c>
      <c r="X60" s="10">
        <f t="shared" si="4"/>
        <v>0</v>
      </c>
      <c r="Y60" s="10">
        <f t="shared" si="0"/>
        <v>13</v>
      </c>
    </row>
    <row r="61" spans="1:25" ht="21" x14ac:dyDescent="0.25">
      <c r="A61" s="9">
        <v>44959</v>
      </c>
      <c r="B61" s="14" t="s">
        <v>16</v>
      </c>
      <c r="C61" s="14" t="str">
        <f>_xlfn.XLOOKUP(B61,Giocatori!A:A,Giocatori!B:B)</f>
        <v>Centrocampista</v>
      </c>
      <c r="D61" s="10" t="s">
        <v>2</v>
      </c>
      <c r="E61" s="10" t="str">
        <f>_xlfn.XLOOKUP(A61,Partite!A:A,Partite!E:E)</f>
        <v>Scuri</v>
      </c>
      <c r="F61" s="10" t="str">
        <f t="shared" si="1"/>
        <v>No</v>
      </c>
      <c r="G61" s="11">
        <v>3</v>
      </c>
      <c r="H61" s="10">
        <f>IF(D61="Scuri",_xlfn.XLOOKUP(A61,Partite!A:A,Partite!C:C),_xlfn.XLOOKUP(A61,Partite!A:A,Partite!D:D))</f>
        <v>13</v>
      </c>
      <c r="I61" s="10">
        <f>IF(D61="Bianchi",_xlfn.XLOOKUP(A61,Partite!A:A,Partite!C:C),_xlfn.XLOOKUP(A61,Partite!A:A,Partite!D:D))</f>
        <v>8</v>
      </c>
      <c r="J61" s="11">
        <v>0</v>
      </c>
      <c r="K61" s="10" t="s">
        <v>59</v>
      </c>
      <c r="L61" s="10" t="s">
        <v>59</v>
      </c>
      <c r="M61" s="11">
        <v>0</v>
      </c>
      <c r="N61" s="10" t="s">
        <v>59</v>
      </c>
      <c r="O61" s="10">
        <f>Parametri!$B$4</f>
        <v>3</v>
      </c>
      <c r="P61" s="10">
        <f>IF(N61="Sì",Parametri!$B$7,0)</f>
        <v>0</v>
      </c>
      <c r="Q61" s="10">
        <f>IFERROR(_xlfn.CEILING.MATH(IF(C61="Difensore",MAX(0,Parametri!$B$11-H61),IF(C61="Centrocampista",MAX(0,Parametri!$B$11-H61)/2,IF(C61="Attaccante",MAX(0,Parametri!$B$11-H61)/3,IF(C61="Portiere",MAX(0,Parametri!$B$11-H61) +Parametri!$B$12, "NA"))))),0)</f>
        <v>0</v>
      </c>
      <c r="R61" s="10">
        <f t="shared" si="2"/>
        <v>0</v>
      </c>
      <c r="S61" s="10">
        <f>IF(F61="Sì",Parametri!$B$2,IF(Punti!F61="Pareggio",Parametri!$B$3,0))</f>
        <v>0</v>
      </c>
      <c r="T61" s="10">
        <f>Parametri!$B$5*G61</f>
        <v>3</v>
      </c>
      <c r="U61" s="10">
        <f>J61*Parametri!$B$6</f>
        <v>0</v>
      </c>
      <c r="V61" s="10">
        <f>IF(K61="Sì",Parametri!$B$8, 0)</f>
        <v>0</v>
      </c>
      <c r="W61" s="10">
        <f t="shared" si="3"/>
        <v>0</v>
      </c>
      <c r="X61" s="10">
        <f t="shared" si="4"/>
        <v>0</v>
      </c>
      <c r="Y61" s="10">
        <f t="shared" si="0"/>
        <v>6</v>
      </c>
    </row>
    <row r="62" spans="1:25" ht="21" x14ac:dyDescent="0.25">
      <c r="A62" s="9">
        <v>44959</v>
      </c>
      <c r="B62" s="14" t="s">
        <v>17</v>
      </c>
      <c r="C62" s="14" t="str">
        <f>_xlfn.XLOOKUP(B62,Giocatori!A:A,Giocatori!B:B)</f>
        <v>Difensore</v>
      </c>
      <c r="D62" s="10" t="s">
        <v>2</v>
      </c>
      <c r="E62" s="10" t="str">
        <f>_xlfn.XLOOKUP(A62,Partite!A:A,Partite!E:E)</f>
        <v>Scuri</v>
      </c>
      <c r="F62" s="10" t="str">
        <f t="shared" si="1"/>
        <v>No</v>
      </c>
      <c r="G62" s="11">
        <v>1</v>
      </c>
      <c r="H62" s="10">
        <f>IF(D62="Scuri",_xlfn.XLOOKUP(A62,Partite!A:A,Partite!C:C),_xlfn.XLOOKUP(A62,Partite!A:A,Partite!D:D))</f>
        <v>13</v>
      </c>
      <c r="I62" s="10">
        <f>IF(D62="Bianchi",_xlfn.XLOOKUP(A62,Partite!A:A,Partite!C:C),_xlfn.XLOOKUP(A62,Partite!A:A,Partite!D:D))</f>
        <v>8</v>
      </c>
      <c r="J62" s="11">
        <v>0</v>
      </c>
      <c r="K62" s="10" t="s">
        <v>59</v>
      </c>
      <c r="L62" s="10" t="s">
        <v>59</v>
      </c>
      <c r="M62" s="11">
        <v>0</v>
      </c>
      <c r="N62" s="10" t="s">
        <v>59</v>
      </c>
      <c r="O62" s="10">
        <f>Parametri!$B$4</f>
        <v>3</v>
      </c>
      <c r="P62" s="10">
        <f>IF(N62="Sì",Parametri!$B$7,0)</f>
        <v>0</v>
      </c>
      <c r="Q62" s="10">
        <f>IFERROR(_xlfn.CEILING.MATH(IF(C62="Difensore",MAX(0,Parametri!$B$11-H62),IF(C62="Centrocampista",MAX(0,Parametri!$B$11-H62)/2,IF(C62="Attaccante",MAX(0,Parametri!$B$11-H62)/3,IF(C62="Portiere",MAX(0,Parametri!$B$11-H62) +Parametri!$B$12, "NA"))))),0)</f>
        <v>0</v>
      </c>
      <c r="R62" s="10">
        <f t="shared" si="2"/>
        <v>0</v>
      </c>
      <c r="S62" s="10">
        <f>IF(F62="Sì",Parametri!$B$2,IF(Punti!F62="Pareggio",Parametri!$B$3,0))</f>
        <v>0</v>
      </c>
      <c r="T62" s="10">
        <f>Parametri!$B$5*G62</f>
        <v>1</v>
      </c>
      <c r="U62" s="10">
        <f>J62*Parametri!$B$6</f>
        <v>0</v>
      </c>
      <c r="V62" s="10">
        <f>IF(K62="Sì",Parametri!$B$8, 0)</f>
        <v>0</v>
      </c>
      <c r="W62" s="10">
        <f t="shared" si="3"/>
        <v>0</v>
      </c>
      <c r="X62" s="10">
        <f t="shared" si="4"/>
        <v>0</v>
      </c>
      <c r="Y62" s="10">
        <f t="shared" si="0"/>
        <v>4</v>
      </c>
    </row>
    <row r="63" spans="1:25" ht="21" x14ac:dyDescent="0.25">
      <c r="A63" s="9">
        <v>44959</v>
      </c>
      <c r="B63" s="14" t="s">
        <v>18</v>
      </c>
      <c r="C63" s="14" t="str">
        <f>_xlfn.XLOOKUP(B63,Giocatori!A:A,Giocatori!B:B)</f>
        <v>Difensore</v>
      </c>
      <c r="D63" s="10" t="s">
        <v>2</v>
      </c>
      <c r="E63" s="10" t="str">
        <f>_xlfn.XLOOKUP(A63,Partite!A:A,Partite!E:E)</f>
        <v>Scuri</v>
      </c>
      <c r="F63" s="10" t="str">
        <f t="shared" si="1"/>
        <v>No</v>
      </c>
      <c r="G63" s="11">
        <v>2</v>
      </c>
      <c r="H63" s="10">
        <f>IF(D63="Scuri",_xlfn.XLOOKUP(A63,Partite!A:A,Partite!C:C),_xlfn.XLOOKUP(A63,Partite!A:A,Partite!D:D))</f>
        <v>13</v>
      </c>
      <c r="I63" s="10">
        <f>IF(D63="Bianchi",_xlfn.XLOOKUP(A63,Partite!A:A,Partite!C:C),_xlfn.XLOOKUP(A63,Partite!A:A,Partite!D:D))</f>
        <v>8</v>
      </c>
      <c r="J63" s="11">
        <v>0</v>
      </c>
      <c r="K63" s="10" t="s">
        <v>59</v>
      </c>
      <c r="L63" s="10" t="s">
        <v>59</v>
      </c>
      <c r="M63" s="11">
        <v>1</v>
      </c>
      <c r="N63" s="10" t="s">
        <v>59</v>
      </c>
      <c r="O63" s="10">
        <f>Parametri!$B$4</f>
        <v>3</v>
      </c>
      <c r="P63" s="10">
        <f>IF(N63="Sì",Parametri!$B$7,0)</f>
        <v>0</v>
      </c>
      <c r="Q63" s="10">
        <f>IFERROR(_xlfn.CEILING.MATH(IF(C63="Difensore",MAX(0,Parametri!$B$11-H63),IF(C63="Centrocampista",MAX(0,Parametri!$B$11-H63)/2,IF(C63="Attaccante",MAX(0,Parametri!$B$11-H63)/3,IF(C63="Portiere",MAX(0,Parametri!$B$11-H63) +Parametri!$B$12, "NA"))))),0)</f>
        <v>0</v>
      </c>
      <c r="R63" s="10">
        <f t="shared" si="2"/>
        <v>0</v>
      </c>
      <c r="S63" s="10">
        <f>IF(F63="Sì",Parametri!$B$2,IF(Punti!F63="Pareggio",Parametri!$B$3,0))</f>
        <v>0</v>
      </c>
      <c r="T63" s="10">
        <f>Parametri!$B$5*G63</f>
        <v>2</v>
      </c>
      <c r="U63" s="10">
        <f>J63*Parametri!$B$6</f>
        <v>0</v>
      </c>
      <c r="V63" s="10">
        <f>IF(K63="Sì",Parametri!$B$8, 0)</f>
        <v>0</v>
      </c>
      <c r="W63" s="10">
        <f t="shared" si="3"/>
        <v>0</v>
      </c>
      <c r="X63" s="10">
        <f t="shared" si="4"/>
        <v>3</v>
      </c>
      <c r="Y63" s="10">
        <f t="shared" si="0"/>
        <v>8</v>
      </c>
    </row>
    <row r="64" spans="1:25" ht="21" x14ac:dyDescent="0.25">
      <c r="A64" s="9">
        <v>44959</v>
      </c>
      <c r="B64" s="14" t="s">
        <v>19</v>
      </c>
      <c r="C64" s="14" t="str">
        <f>_xlfn.XLOOKUP(B64,Giocatori!A:A,Giocatori!B:B)</f>
        <v>Centrocampista</v>
      </c>
      <c r="D64" s="10" t="s">
        <v>2</v>
      </c>
      <c r="E64" s="10" t="str">
        <f>_xlfn.XLOOKUP(A64,Partite!A:A,Partite!E:E)</f>
        <v>Scuri</v>
      </c>
      <c r="F64" s="10" t="str">
        <f t="shared" si="1"/>
        <v>No</v>
      </c>
      <c r="G64" s="11">
        <v>1</v>
      </c>
      <c r="H64" s="10">
        <f>IF(D64="Scuri",_xlfn.XLOOKUP(A64,Partite!A:A,Partite!C:C),_xlfn.XLOOKUP(A64,Partite!A:A,Partite!D:D))</f>
        <v>13</v>
      </c>
      <c r="I64" s="10">
        <f>IF(D64="Bianchi",_xlfn.XLOOKUP(A64,Partite!A:A,Partite!C:C),_xlfn.XLOOKUP(A64,Partite!A:A,Partite!D:D))</f>
        <v>8</v>
      </c>
      <c r="J64" s="11">
        <v>0</v>
      </c>
      <c r="K64" s="10" t="s">
        <v>59</v>
      </c>
      <c r="L64" s="10" t="s">
        <v>59</v>
      </c>
      <c r="M64" s="11">
        <v>1</v>
      </c>
      <c r="N64" s="10" t="s">
        <v>59</v>
      </c>
      <c r="O64" s="10">
        <f>Parametri!$B$4</f>
        <v>3</v>
      </c>
      <c r="P64" s="10">
        <f>IF(N64="Sì",Parametri!$B$7,0)</f>
        <v>0</v>
      </c>
      <c r="Q64" s="10">
        <f>IFERROR(_xlfn.CEILING.MATH(IF(C64="Difensore",MAX(0,Parametri!$B$11-H64),IF(C64="Centrocampista",MAX(0,Parametri!$B$11-H64)/2,IF(C64="Attaccante",MAX(0,Parametri!$B$11-H64)/3,IF(C64="Portiere",MAX(0,Parametri!$B$11-H64) +Parametri!$B$12, "NA"))))),0)</f>
        <v>0</v>
      </c>
      <c r="R64" s="10">
        <f t="shared" si="2"/>
        <v>0</v>
      </c>
      <c r="S64" s="10">
        <f>IF(F64="Sì",Parametri!$B$2,IF(Punti!F64="Pareggio",Parametri!$B$3,0))</f>
        <v>0</v>
      </c>
      <c r="T64" s="10">
        <f>Parametri!$B$5*G64</f>
        <v>1</v>
      </c>
      <c r="U64" s="10">
        <f>J64*Parametri!$B$6</f>
        <v>0</v>
      </c>
      <c r="V64" s="10">
        <f>IF(K64="Sì",Parametri!$B$8, 0)</f>
        <v>0</v>
      </c>
      <c r="W64" s="10">
        <f t="shared" si="3"/>
        <v>0</v>
      </c>
      <c r="X64" s="10">
        <f t="shared" si="4"/>
        <v>3</v>
      </c>
      <c r="Y64" s="10">
        <f t="shared" si="0"/>
        <v>7</v>
      </c>
    </row>
    <row r="65" spans="1:25" ht="21" x14ac:dyDescent="0.25">
      <c r="A65" s="9">
        <v>44959</v>
      </c>
      <c r="B65" s="14" t="s">
        <v>38</v>
      </c>
      <c r="C65" s="14" t="str">
        <f>_xlfn.XLOOKUP(B65,Giocatori!A:A,Giocatori!B:B)</f>
        <v>Centrocampista</v>
      </c>
      <c r="D65" s="10" t="s">
        <v>2</v>
      </c>
      <c r="E65" s="10" t="str">
        <f>_xlfn.XLOOKUP(A65,Partite!A:A,Partite!E:E)</f>
        <v>Scuri</v>
      </c>
      <c r="F65" s="10" t="str">
        <f t="shared" si="1"/>
        <v>No</v>
      </c>
      <c r="G65" s="11">
        <v>1</v>
      </c>
      <c r="H65" s="10">
        <f>IF(D65="Scuri",_xlfn.XLOOKUP(A65,Partite!A:A,Partite!C:C),_xlfn.XLOOKUP(A65,Partite!A:A,Partite!D:D))</f>
        <v>13</v>
      </c>
      <c r="I65" s="10">
        <f>IF(D65="Bianchi",_xlfn.XLOOKUP(A65,Partite!A:A,Partite!C:C),_xlfn.XLOOKUP(A65,Partite!A:A,Partite!D:D))</f>
        <v>8</v>
      </c>
      <c r="J65" s="11">
        <v>0</v>
      </c>
      <c r="K65" s="10" t="s">
        <v>59</v>
      </c>
      <c r="L65" s="10" t="s">
        <v>59</v>
      </c>
      <c r="M65" s="11">
        <v>0</v>
      </c>
      <c r="N65" s="10" t="s">
        <v>59</v>
      </c>
      <c r="O65" s="10">
        <f>Parametri!$B$4</f>
        <v>3</v>
      </c>
      <c r="P65" s="10">
        <f>IF(N65="Sì",Parametri!$B$7,0)</f>
        <v>0</v>
      </c>
      <c r="Q65" s="10">
        <f>IFERROR(_xlfn.CEILING.MATH(IF(C65="Difensore",MAX(0,Parametri!$B$11-H65),IF(C65="Centrocampista",MAX(0,Parametri!$B$11-H65)/2,IF(C65="Attaccante",MAX(0,Parametri!$B$11-H65)/3,IF(C65="Portiere",MAX(0,Parametri!$B$11-H65) +Parametri!$B$12, "NA"))))),0)</f>
        <v>0</v>
      </c>
      <c r="R65" s="10">
        <f t="shared" si="2"/>
        <v>0</v>
      </c>
      <c r="S65" s="10">
        <f>IF(F65="Sì",Parametri!$B$2,IF(Punti!F65="Pareggio",Parametri!$B$3,0))</f>
        <v>0</v>
      </c>
      <c r="T65" s="10">
        <f>Parametri!$B$5*G65</f>
        <v>1</v>
      </c>
      <c r="U65" s="10">
        <f>J65*Parametri!$B$6</f>
        <v>0</v>
      </c>
      <c r="V65" s="10">
        <f>IF(K65="Sì",Parametri!$B$8, 0)</f>
        <v>0</v>
      </c>
      <c r="W65" s="10">
        <f t="shared" si="3"/>
        <v>0</v>
      </c>
      <c r="X65" s="10">
        <f t="shared" si="4"/>
        <v>0</v>
      </c>
      <c r="Y65" s="10">
        <f t="shared" si="0"/>
        <v>4</v>
      </c>
    </row>
    <row r="66" spans="1:25" ht="21" x14ac:dyDescent="0.25">
      <c r="A66" s="9">
        <v>44959</v>
      </c>
      <c r="B66" s="14" t="s">
        <v>39</v>
      </c>
      <c r="C66" s="14" t="str">
        <f>_xlfn.XLOOKUP(B66,Giocatori!A:A,Giocatori!B:B)</f>
        <v>Difensore</v>
      </c>
      <c r="D66" s="10" t="s">
        <v>2</v>
      </c>
      <c r="E66" s="10" t="str">
        <f>_xlfn.XLOOKUP(A66,Partite!A:A,Partite!E:E)</f>
        <v>Scuri</v>
      </c>
      <c r="F66" s="10" t="str">
        <f t="shared" ref="F66:F128" si="5">IF(D66=E66,"Sì",IF(E66="Pareggio","Pari","No"))</f>
        <v>No</v>
      </c>
      <c r="G66" s="11">
        <v>0</v>
      </c>
      <c r="H66" s="10">
        <f>IF(D66="Scuri",_xlfn.XLOOKUP(A66,Partite!A:A,Partite!C:C),_xlfn.XLOOKUP(A66,Partite!A:A,Partite!D:D))</f>
        <v>13</v>
      </c>
      <c r="I66" s="10">
        <f>IF(D66="Bianchi",_xlfn.XLOOKUP(A66,Partite!A:A,Partite!C:C),_xlfn.XLOOKUP(A66,Partite!A:A,Partite!D:D))</f>
        <v>8</v>
      </c>
      <c r="J66" s="11">
        <v>0</v>
      </c>
      <c r="K66" s="10" t="s">
        <v>59</v>
      </c>
      <c r="L66" s="10" t="s">
        <v>59</v>
      </c>
      <c r="M66" s="11">
        <v>0</v>
      </c>
      <c r="N66" s="10" t="s">
        <v>59</v>
      </c>
      <c r="O66" s="10">
        <f>Parametri!$B$4</f>
        <v>3</v>
      </c>
      <c r="P66" s="10">
        <f>IF(N66="Sì",Parametri!$B$7,0)</f>
        <v>0</v>
      </c>
      <c r="Q66" s="10">
        <f>IFERROR(_xlfn.CEILING.MATH(IF(C66="Difensore",MAX(0,Parametri!$B$11-H66),IF(C66="Centrocampista",MAX(0,Parametri!$B$11-H66)/2,IF(C66="Attaccante",MAX(0,Parametri!$B$11-H66)/3,IF(C66="Portiere",MAX(0,Parametri!$B$11-H66) +Parametri!$B$12, "NA"))))),0)</f>
        <v>0</v>
      </c>
      <c r="R66" s="10">
        <f t="shared" si="2"/>
        <v>0</v>
      </c>
      <c r="S66" s="10">
        <f>IF(F66="Sì",Parametri!$B$2,IF(Punti!F66="Pareggio",Parametri!$B$3,0))</f>
        <v>0</v>
      </c>
      <c r="T66" s="10">
        <f>Parametri!$B$5*G66</f>
        <v>0</v>
      </c>
      <c r="U66" s="10">
        <f>J66*Parametri!$B$6</f>
        <v>0</v>
      </c>
      <c r="V66" s="10">
        <f>IF(K66="Sì",Parametri!$B$8, 0)</f>
        <v>0</v>
      </c>
      <c r="W66" s="10">
        <f t="shared" si="3"/>
        <v>0</v>
      </c>
      <c r="X66" s="10">
        <f t="shared" si="4"/>
        <v>0</v>
      </c>
      <c r="Y66" s="10">
        <f t="shared" ref="Y66:Y129" si="6">SUM(O66:X66)</f>
        <v>3</v>
      </c>
    </row>
    <row r="67" spans="1:25" ht="21" x14ac:dyDescent="0.25">
      <c r="A67" s="9">
        <v>44959</v>
      </c>
      <c r="B67" s="14" t="s">
        <v>28</v>
      </c>
      <c r="C67" s="14" t="str">
        <f>_xlfn.XLOOKUP(B67,Giocatori!A:A,Giocatori!B:B)</f>
        <v>Attaccante</v>
      </c>
      <c r="D67" s="10" t="s">
        <v>2</v>
      </c>
      <c r="E67" s="10" t="str">
        <f>_xlfn.XLOOKUP(A67,Partite!A:A,Partite!E:E)</f>
        <v>Scuri</v>
      </c>
      <c r="F67" s="10" t="str">
        <f t="shared" si="5"/>
        <v>No</v>
      </c>
      <c r="G67" s="11">
        <v>0</v>
      </c>
      <c r="H67" s="10">
        <f>IF(D67="Scuri",_xlfn.XLOOKUP(A67,Partite!A:A,Partite!C:C),_xlfn.XLOOKUP(A67,Partite!A:A,Partite!D:D))</f>
        <v>13</v>
      </c>
      <c r="I67" s="10">
        <f>IF(D67="Bianchi",_xlfn.XLOOKUP(A67,Partite!A:A,Partite!C:C),_xlfn.XLOOKUP(A67,Partite!A:A,Partite!D:D))</f>
        <v>8</v>
      </c>
      <c r="J67" s="11">
        <v>0</v>
      </c>
      <c r="K67" s="10" t="s">
        <v>59</v>
      </c>
      <c r="L67" s="10" t="s">
        <v>59</v>
      </c>
      <c r="M67" s="11">
        <v>0</v>
      </c>
      <c r="N67" s="10" t="s">
        <v>59</v>
      </c>
      <c r="O67" s="10">
        <f>Parametri!$B$4</f>
        <v>3</v>
      </c>
      <c r="P67" s="10">
        <f>IF(N67="Sì",Parametri!$B$7,0)</f>
        <v>0</v>
      </c>
      <c r="Q67" s="10">
        <f>IFERROR(_xlfn.CEILING.MATH(IF(C67="Difensore",MAX(0,Parametri!$B$11-H67),IF(C67="Centrocampista",MAX(0,Parametri!$B$11-H67)/2,IF(C67="Attaccante",MAX(0,Parametri!$B$11-H67)/3,IF(C67="Portiere",MAX(0,Parametri!$B$11-H67) +Parametri!$B$12, "NA"))))),0)</f>
        <v>0</v>
      </c>
      <c r="R67" s="10">
        <f t="shared" ref="R67:R130" si="7">IFERROR(_xlfn.CEILING.MATH(IF(C67="Difensore",MAX(0,I67-H67)/3,IF(C67="Centrocampista",MAX(0,I67-H67),IF(C67="Attaccante",MAX(0,I67-H67)/2,0)))),0)</f>
        <v>0</v>
      </c>
      <c r="S67" s="10">
        <f>IF(F67="Sì",Parametri!$B$2,IF(Punti!F67="Pareggio",Parametri!$B$3,0))</f>
        <v>0</v>
      </c>
      <c r="T67" s="10">
        <f>Parametri!$B$5*G67</f>
        <v>0</v>
      </c>
      <c r="U67" s="10">
        <f>J67*Parametri!$B$6</f>
        <v>0</v>
      </c>
      <c r="V67" s="10">
        <f>IF(K67="Sì",Parametri!$B$8, 0)</f>
        <v>0</v>
      </c>
      <c r="W67" s="10">
        <f t="shared" ref="W67:W130" si="8">IF(L67="Sì", 3, 0)</f>
        <v>0</v>
      </c>
      <c r="X67" s="10">
        <f t="shared" ref="X67:X130" si="9">M67*3</f>
        <v>0</v>
      </c>
      <c r="Y67" s="10">
        <f t="shared" si="6"/>
        <v>3</v>
      </c>
    </row>
    <row r="68" spans="1:25" ht="21" x14ac:dyDescent="0.25">
      <c r="A68" s="9">
        <v>44966</v>
      </c>
      <c r="B68" s="14" t="s">
        <v>7</v>
      </c>
      <c r="C68" s="14" t="str">
        <f>_xlfn.XLOOKUP(B68,Giocatori!A:A,Giocatori!B:B)</f>
        <v>Difensore</v>
      </c>
      <c r="D68" s="10" t="s">
        <v>1</v>
      </c>
      <c r="E68" s="10" t="str">
        <f>_xlfn.XLOOKUP(A68,Partite!A:A,Partite!E:E)</f>
        <v>Scuri</v>
      </c>
      <c r="F68" s="10" t="str">
        <f t="shared" si="5"/>
        <v>Sì</v>
      </c>
      <c r="G68" s="11">
        <v>2</v>
      </c>
      <c r="H68" s="10">
        <f>IF(D68="Scuri",_xlfn.XLOOKUP(A68,Partite!A:A,Partite!C:C),_xlfn.XLOOKUP(A68,Partite!A:A,Partite!D:D))</f>
        <v>6</v>
      </c>
      <c r="I68" s="10">
        <f>IF(D68="Bianchi",_xlfn.XLOOKUP(A68,Partite!A:A,Partite!C:C),_xlfn.XLOOKUP(A68,Partite!A:A,Partite!D:D))</f>
        <v>11</v>
      </c>
      <c r="J68" s="11">
        <v>0</v>
      </c>
      <c r="K68" s="10" t="s">
        <v>59</v>
      </c>
      <c r="L68" s="10" t="s">
        <v>59</v>
      </c>
      <c r="M68" s="11">
        <v>0</v>
      </c>
      <c r="N68" s="10" t="s">
        <v>59</v>
      </c>
      <c r="O68" s="10">
        <f>Parametri!$B$4</f>
        <v>3</v>
      </c>
      <c r="P68" s="10">
        <f>IF(N68="Sì",Parametri!$B$7,0)</f>
        <v>0</v>
      </c>
      <c r="Q68" s="10">
        <f>IFERROR(_xlfn.CEILING.MATH(IF(C68="Difensore",MAX(0,Parametri!$B$11-H68),IF(C68="Centrocampista",MAX(0,Parametri!$B$11-H68)/2,IF(C68="Attaccante",MAX(0,Parametri!$B$11-H68)/3,IF(C68="Portiere",MAX(0,Parametri!$B$11-H68) +Parametri!$B$12, "NA"))))),0)</f>
        <v>4</v>
      </c>
      <c r="R68" s="10">
        <f t="shared" si="7"/>
        <v>2</v>
      </c>
      <c r="S68" s="10">
        <f>IF(F68="Sì",Parametri!$B$2,IF(Punti!F68="Pareggio",Parametri!$B$3,0))</f>
        <v>3</v>
      </c>
      <c r="T68" s="10">
        <f>Parametri!$B$5*G68</f>
        <v>2</v>
      </c>
      <c r="U68" s="10">
        <f>J68*Parametri!$B$6</f>
        <v>0</v>
      </c>
      <c r="V68" s="10">
        <f>IF(K68="Sì",Parametri!$B$8, 0)</f>
        <v>0</v>
      </c>
      <c r="W68" s="10">
        <f t="shared" si="8"/>
        <v>0</v>
      </c>
      <c r="X68" s="10">
        <f t="shared" si="9"/>
        <v>0</v>
      </c>
      <c r="Y68" s="10">
        <f t="shared" si="6"/>
        <v>14</v>
      </c>
    </row>
    <row r="69" spans="1:25" ht="21" x14ac:dyDescent="0.25">
      <c r="A69" s="9">
        <v>44966</v>
      </c>
      <c r="B69" s="14" t="s">
        <v>21</v>
      </c>
      <c r="C69" s="14" t="str">
        <f>_xlfn.XLOOKUP(B69,Giocatori!A:A,Giocatori!B:B)</f>
        <v>Difensore</v>
      </c>
      <c r="D69" s="10" t="s">
        <v>1</v>
      </c>
      <c r="E69" s="10" t="str">
        <f>_xlfn.XLOOKUP(A69,Partite!A:A,Partite!E:E)</f>
        <v>Scuri</v>
      </c>
      <c r="F69" s="10" t="str">
        <f t="shared" si="5"/>
        <v>Sì</v>
      </c>
      <c r="G69" s="11">
        <v>1</v>
      </c>
      <c r="H69" s="10">
        <f>IF(D69="Scuri",_xlfn.XLOOKUP(A69,Partite!A:A,Partite!C:C),_xlfn.XLOOKUP(A69,Partite!A:A,Partite!D:D))</f>
        <v>6</v>
      </c>
      <c r="I69" s="10">
        <f>IF(D69="Bianchi",_xlfn.XLOOKUP(A69,Partite!A:A,Partite!C:C),_xlfn.XLOOKUP(A69,Partite!A:A,Partite!D:D))</f>
        <v>11</v>
      </c>
      <c r="J69" s="11">
        <v>0</v>
      </c>
      <c r="K69" s="10" t="s">
        <v>59</v>
      </c>
      <c r="L69" s="10" t="s">
        <v>59</v>
      </c>
      <c r="M69" s="11">
        <v>0</v>
      </c>
      <c r="N69" s="10" t="s">
        <v>59</v>
      </c>
      <c r="O69" s="10">
        <f>Parametri!$B$4</f>
        <v>3</v>
      </c>
      <c r="P69" s="10">
        <f>IF(N69="Sì",Parametri!$B$7,0)</f>
        <v>0</v>
      </c>
      <c r="Q69" s="10">
        <f>IFERROR(_xlfn.CEILING.MATH(IF(C69="Difensore",MAX(0,Parametri!$B$11-H69),IF(C69="Centrocampista",MAX(0,Parametri!$B$11-H69)/2,IF(C69="Attaccante",MAX(0,Parametri!$B$11-H69)/3,IF(C69="Portiere",MAX(0,Parametri!$B$11-H69) +Parametri!$B$12, "NA"))))),0)</f>
        <v>4</v>
      </c>
      <c r="R69" s="10">
        <f t="shared" si="7"/>
        <v>2</v>
      </c>
      <c r="S69" s="10">
        <f>IF(F69="Sì",Parametri!$B$2,IF(Punti!F69="Pareggio",Parametri!$B$3,0))</f>
        <v>3</v>
      </c>
      <c r="T69" s="10">
        <f>Parametri!$B$5*G69</f>
        <v>1</v>
      </c>
      <c r="U69" s="10">
        <f>J69*Parametri!$B$6</f>
        <v>0</v>
      </c>
      <c r="V69" s="10">
        <f>IF(K69="Sì",Parametri!$B$8, 0)</f>
        <v>0</v>
      </c>
      <c r="W69" s="10">
        <f t="shared" si="8"/>
        <v>0</v>
      </c>
      <c r="X69" s="10">
        <f t="shared" si="9"/>
        <v>0</v>
      </c>
      <c r="Y69" s="10">
        <f t="shared" si="6"/>
        <v>13</v>
      </c>
    </row>
    <row r="70" spans="1:25" ht="21" x14ac:dyDescent="0.25">
      <c r="A70" s="9">
        <v>44966</v>
      </c>
      <c r="B70" s="14" t="s">
        <v>17</v>
      </c>
      <c r="C70" s="14" t="str">
        <f>_xlfn.XLOOKUP(B70,Giocatori!A:A,Giocatori!B:B)</f>
        <v>Difensore</v>
      </c>
      <c r="D70" s="10" t="s">
        <v>1</v>
      </c>
      <c r="E70" s="10" t="str">
        <f>_xlfn.XLOOKUP(A70,Partite!A:A,Partite!E:E)</f>
        <v>Scuri</v>
      </c>
      <c r="F70" s="10" t="str">
        <f t="shared" si="5"/>
        <v>Sì</v>
      </c>
      <c r="G70" s="11">
        <v>1</v>
      </c>
      <c r="H70" s="10">
        <f>IF(D70="Scuri",_xlfn.XLOOKUP(A70,Partite!A:A,Partite!C:C),_xlfn.XLOOKUP(A70,Partite!A:A,Partite!D:D))</f>
        <v>6</v>
      </c>
      <c r="I70" s="10">
        <f>IF(D70="Bianchi",_xlfn.XLOOKUP(A70,Partite!A:A,Partite!C:C),_xlfn.XLOOKUP(A70,Partite!A:A,Partite!D:D))</f>
        <v>11</v>
      </c>
      <c r="J70" s="11">
        <v>0</v>
      </c>
      <c r="K70" s="10" t="s">
        <v>58</v>
      </c>
      <c r="L70" s="10" t="s">
        <v>59</v>
      </c>
      <c r="M70" s="11">
        <v>0</v>
      </c>
      <c r="N70" s="10" t="s">
        <v>59</v>
      </c>
      <c r="O70" s="10">
        <f>Parametri!$B$4</f>
        <v>3</v>
      </c>
      <c r="P70" s="10">
        <f>IF(N70="Sì",Parametri!$B$7,0)</f>
        <v>0</v>
      </c>
      <c r="Q70" s="10">
        <f>IFERROR(_xlfn.CEILING.MATH(IF(C70="Difensore",MAX(0,Parametri!$B$11-H70),IF(C70="Centrocampista",MAX(0,Parametri!$B$11-H70)/2,IF(C70="Attaccante",MAX(0,Parametri!$B$11-H70)/3,IF(C70="Portiere",MAX(0,Parametri!$B$11-H70) +Parametri!$B$12, "NA"))))),0)</f>
        <v>4</v>
      </c>
      <c r="R70" s="10">
        <f t="shared" si="7"/>
        <v>2</v>
      </c>
      <c r="S70" s="10">
        <f>IF(F70="Sì",Parametri!$B$2,IF(Punti!F70="Pareggio",Parametri!$B$3,0))</f>
        <v>3</v>
      </c>
      <c r="T70" s="10">
        <f>Parametri!$B$5*G70</f>
        <v>1</v>
      </c>
      <c r="U70" s="10">
        <f>J70*Parametri!$B$6</f>
        <v>0</v>
      </c>
      <c r="V70" s="10">
        <f>IF(K70="Sì",Parametri!$B$8, 0)</f>
        <v>3</v>
      </c>
      <c r="W70" s="10">
        <f t="shared" si="8"/>
        <v>0</v>
      </c>
      <c r="X70" s="10">
        <f t="shared" si="9"/>
        <v>0</v>
      </c>
      <c r="Y70" s="10">
        <f t="shared" si="6"/>
        <v>16</v>
      </c>
    </row>
    <row r="71" spans="1:25" ht="21" x14ac:dyDescent="0.25">
      <c r="A71" s="9">
        <v>44966</v>
      </c>
      <c r="B71" s="14" t="s">
        <v>9</v>
      </c>
      <c r="C71" s="14" t="str">
        <f>_xlfn.XLOOKUP(B71,Giocatori!A:A,Giocatori!B:B)</f>
        <v>Difensore</v>
      </c>
      <c r="D71" s="10" t="s">
        <v>1</v>
      </c>
      <c r="E71" s="10" t="str">
        <f>_xlfn.XLOOKUP(A71,Partite!A:A,Partite!E:E)</f>
        <v>Scuri</v>
      </c>
      <c r="F71" s="10" t="str">
        <f t="shared" si="5"/>
        <v>Sì</v>
      </c>
      <c r="G71" s="11">
        <v>1</v>
      </c>
      <c r="H71" s="10">
        <f>IF(D71="Scuri",_xlfn.XLOOKUP(A71,Partite!A:A,Partite!C:C),_xlfn.XLOOKUP(A71,Partite!A:A,Partite!D:D))</f>
        <v>6</v>
      </c>
      <c r="I71" s="10">
        <f>IF(D71="Bianchi",_xlfn.XLOOKUP(A71,Partite!A:A,Partite!C:C),_xlfn.XLOOKUP(A71,Partite!A:A,Partite!D:D))</f>
        <v>11</v>
      </c>
      <c r="J71" s="11">
        <v>0</v>
      </c>
      <c r="K71" s="10" t="s">
        <v>59</v>
      </c>
      <c r="L71" s="10" t="s">
        <v>59</v>
      </c>
      <c r="M71" s="11">
        <v>0</v>
      </c>
      <c r="N71" s="10" t="s">
        <v>58</v>
      </c>
      <c r="O71" s="10">
        <f>Parametri!$B$4</f>
        <v>3</v>
      </c>
      <c r="P71" s="10">
        <f>IF(N71="Sì",Parametri!$B$7,0)</f>
        <v>-4</v>
      </c>
      <c r="Q71" s="10">
        <f>IFERROR(_xlfn.CEILING.MATH(IF(C71="Difensore",MAX(0,Parametri!$B$11-H71),IF(C71="Centrocampista",MAX(0,Parametri!$B$11-H71)/2,IF(C71="Attaccante",MAX(0,Parametri!$B$11-H71)/3,IF(C71="Portiere",MAX(0,Parametri!$B$11-H71) +Parametri!$B$12, "NA"))))),0)</f>
        <v>4</v>
      </c>
      <c r="R71" s="10">
        <f t="shared" si="7"/>
        <v>2</v>
      </c>
      <c r="S71" s="10">
        <f>IF(F71="Sì",Parametri!$B$2,IF(Punti!F71="Pareggio",Parametri!$B$3,0))</f>
        <v>3</v>
      </c>
      <c r="T71" s="10">
        <f>Parametri!$B$5*G71</f>
        <v>1</v>
      </c>
      <c r="U71" s="10">
        <f>J71*Parametri!$B$6</f>
        <v>0</v>
      </c>
      <c r="V71" s="10">
        <f>IF(K71="Sì",Parametri!$B$8, 0)</f>
        <v>0</v>
      </c>
      <c r="W71" s="10">
        <f t="shared" si="8"/>
        <v>0</v>
      </c>
      <c r="X71" s="10">
        <f t="shared" si="9"/>
        <v>0</v>
      </c>
      <c r="Y71" s="10">
        <f t="shared" si="6"/>
        <v>9</v>
      </c>
    </row>
    <row r="72" spans="1:25" ht="21" x14ac:dyDescent="0.25">
      <c r="A72" s="9">
        <v>44966</v>
      </c>
      <c r="B72" s="14" t="s">
        <v>10</v>
      </c>
      <c r="C72" s="14" t="str">
        <f>_xlfn.XLOOKUP(B72,Giocatori!A:A,Giocatori!B:B)</f>
        <v>Centrocampista</v>
      </c>
      <c r="D72" s="10" t="s">
        <v>1</v>
      </c>
      <c r="E72" s="10" t="str">
        <f>_xlfn.XLOOKUP(A72,Partite!A:A,Partite!E:E)</f>
        <v>Scuri</v>
      </c>
      <c r="F72" s="10" t="str">
        <f t="shared" si="5"/>
        <v>Sì</v>
      </c>
      <c r="G72" s="11">
        <v>2</v>
      </c>
      <c r="H72" s="10">
        <f>IF(D72="Scuri",_xlfn.XLOOKUP(A72,Partite!A:A,Partite!C:C),_xlfn.XLOOKUP(A72,Partite!A:A,Partite!D:D))</f>
        <v>6</v>
      </c>
      <c r="I72" s="10">
        <f>IF(D72="Bianchi",_xlfn.XLOOKUP(A72,Partite!A:A,Partite!C:C),_xlfn.XLOOKUP(A72,Partite!A:A,Partite!D:D))</f>
        <v>11</v>
      </c>
      <c r="J72" s="11">
        <v>0</v>
      </c>
      <c r="K72" s="10" t="s">
        <v>59</v>
      </c>
      <c r="L72" s="10" t="s">
        <v>59</v>
      </c>
      <c r="M72" s="11">
        <v>1</v>
      </c>
      <c r="N72" s="10" t="s">
        <v>59</v>
      </c>
      <c r="O72" s="10">
        <f>Parametri!$B$4</f>
        <v>3</v>
      </c>
      <c r="P72" s="10">
        <f>IF(N72="Sì",Parametri!$B$7,0)</f>
        <v>0</v>
      </c>
      <c r="Q72" s="10">
        <f>IFERROR(_xlfn.CEILING.MATH(IF(C72="Difensore",MAX(0,Parametri!$B$11-H72),IF(C72="Centrocampista",MAX(0,Parametri!$B$11-H72)/2,IF(C72="Attaccante",MAX(0,Parametri!$B$11-H72)/3,IF(C72="Portiere",MAX(0,Parametri!$B$11-H72) +Parametri!$B$12, "NA"))))),0)</f>
        <v>2</v>
      </c>
      <c r="R72" s="10">
        <f t="shared" si="7"/>
        <v>5</v>
      </c>
      <c r="S72" s="10">
        <f>IF(F72="Sì",Parametri!$B$2,IF(Punti!F72="Pareggio",Parametri!$B$3,0))</f>
        <v>3</v>
      </c>
      <c r="T72" s="10">
        <f>Parametri!$B$5*G72</f>
        <v>2</v>
      </c>
      <c r="U72" s="10">
        <f>J72*Parametri!$B$6</f>
        <v>0</v>
      </c>
      <c r="V72" s="10">
        <f>IF(K72="Sì",Parametri!$B$8, 0)</f>
        <v>0</v>
      </c>
      <c r="W72" s="10">
        <f t="shared" si="8"/>
        <v>0</v>
      </c>
      <c r="X72" s="10">
        <f t="shared" si="9"/>
        <v>3</v>
      </c>
      <c r="Y72" s="10">
        <f t="shared" si="6"/>
        <v>18</v>
      </c>
    </row>
    <row r="73" spans="1:25" ht="21" x14ac:dyDescent="0.25">
      <c r="A73" s="9">
        <v>44966</v>
      </c>
      <c r="B73" s="14" t="s">
        <v>40</v>
      </c>
      <c r="C73" s="14" t="str">
        <f>_xlfn.XLOOKUP(B73,Giocatori!A:A,Giocatori!B:B)</f>
        <v>Centrocampista</v>
      </c>
      <c r="D73" s="10" t="s">
        <v>1</v>
      </c>
      <c r="E73" s="10" t="str">
        <f>_xlfn.XLOOKUP(A73,Partite!A:A,Partite!E:E)</f>
        <v>Scuri</v>
      </c>
      <c r="F73" s="10" t="str">
        <f t="shared" si="5"/>
        <v>Sì</v>
      </c>
      <c r="G73" s="11">
        <v>2</v>
      </c>
      <c r="H73" s="10">
        <f>IF(D73="Scuri",_xlfn.XLOOKUP(A73,Partite!A:A,Partite!C:C),_xlfn.XLOOKUP(A73,Partite!A:A,Partite!D:D))</f>
        <v>6</v>
      </c>
      <c r="I73" s="10">
        <f>IF(D73="Bianchi",_xlfn.XLOOKUP(A73,Partite!A:A,Partite!C:C),_xlfn.XLOOKUP(A73,Partite!A:A,Partite!D:D))</f>
        <v>11</v>
      </c>
      <c r="J73" s="11">
        <v>0</v>
      </c>
      <c r="K73" s="10" t="s">
        <v>59</v>
      </c>
      <c r="L73" s="10" t="s">
        <v>58</v>
      </c>
      <c r="M73" s="11">
        <v>0</v>
      </c>
      <c r="N73" s="10" t="s">
        <v>59</v>
      </c>
      <c r="O73" s="10">
        <f>Parametri!$B$4</f>
        <v>3</v>
      </c>
      <c r="P73" s="10">
        <f>IF(N73="Sì",Parametri!$B$7,0)</f>
        <v>0</v>
      </c>
      <c r="Q73" s="10">
        <f>IFERROR(_xlfn.CEILING.MATH(IF(C73="Difensore",MAX(0,Parametri!$B$11-H73),IF(C73="Centrocampista",MAX(0,Parametri!$B$11-H73)/2,IF(C73="Attaccante",MAX(0,Parametri!$B$11-H73)/3,IF(C73="Portiere",MAX(0,Parametri!$B$11-H73) +Parametri!$B$12, "NA"))))),0)</f>
        <v>2</v>
      </c>
      <c r="R73" s="10">
        <f t="shared" si="7"/>
        <v>5</v>
      </c>
      <c r="S73" s="10">
        <f>IF(F73="Sì",Parametri!$B$2,IF(Punti!F73="Pareggio",Parametri!$B$3,0))</f>
        <v>3</v>
      </c>
      <c r="T73" s="10">
        <f>Parametri!$B$5*G73</f>
        <v>2</v>
      </c>
      <c r="U73" s="10">
        <f>J73*Parametri!$B$6</f>
        <v>0</v>
      </c>
      <c r="V73" s="10">
        <f>IF(K73="Sì",Parametri!$B$8, 0)</f>
        <v>0</v>
      </c>
      <c r="W73" s="10">
        <f t="shared" si="8"/>
        <v>3</v>
      </c>
      <c r="X73" s="10">
        <f t="shared" si="9"/>
        <v>0</v>
      </c>
      <c r="Y73" s="10">
        <f t="shared" si="6"/>
        <v>18</v>
      </c>
    </row>
    <row r="74" spans="1:25" ht="21" x14ac:dyDescent="0.25">
      <c r="A74" s="9">
        <v>44966</v>
      </c>
      <c r="B74" s="14" t="s">
        <v>41</v>
      </c>
      <c r="C74" s="14" t="str">
        <f>_xlfn.XLOOKUP(B74,Giocatori!A:A,Giocatori!B:B)</f>
        <v>Difensore</v>
      </c>
      <c r="D74" s="10" t="s">
        <v>1</v>
      </c>
      <c r="E74" s="10" t="str">
        <f>_xlfn.XLOOKUP(A74,Partite!A:A,Partite!E:E)</f>
        <v>Scuri</v>
      </c>
      <c r="F74" s="10" t="str">
        <f t="shared" si="5"/>
        <v>Sì</v>
      </c>
      <c r="G74" s="11">
        <v>2</v>
      </c>
      <c r="H74" s="10">
        <f>IF(D74="Scuri",_xlfn.XLOOKUP(A74,Partite!A:A,Partite!C:C),_xlfn.XLOOKUP(A74,Partite!A:A,Partite!D:D))</f>
        <v>6</v>
      </c>
      <c r="I74" s="10">
        <f>IF(D74="Bianchi",_xlfn.XLOOKUP(A74,Partite!A:A,Partite!C:C),_xlfn.XLOOKUP(A74,Partite!A:A,Partite!D:D))</f>
        <v>11</v>
      </c>
      <c r="J74" s="11">
        <v>0</v>
      </c>
      <c r="K74" s="10" t="s">
        <v>59</v>
      </c>
      <c r="L74" s="10" t="s">
        <v>59</v>
      </c>
      <c r="M74" s="11">
        <v>0</v>
      </c>
      <c r="N74" s="10" t="s">
        <v>59</v>
      </c>
      <c r="O74" s="10">
        <f>Parametri!$B$4</f>
        <v>3</v>
      </c>
      <c r="P74" s="10">
        <f>IF(N74="Sì",Parametri!$B$7,0)</f>
        <v>0</v>
      </c>
      <c r="Q74" s="10">
        <f>IFERROR(_xlfn.CEILING.MATH(IF(C74="Difensore",MAX(0,Parametri!$B$11-H74),IF(C74="Centrocampista",MAX(0,Parametri!$B$11-H74)/2,IF(C74="Attaccante",MAX(0,Parametri!$B$11-H74)/3,IF(C74="Portiere",MAX(0,Parametri!$B$11-H74) +Parametri!$B$12, "NA"))))),0)</f>
        <v>4</v>
      </c>
      <c r="R74" s="10">
        <f t="shared" si="7"/>
        <v>2</v>
      </c>
      <c r="S74" s="10">
        <f>IF(F74="Sì",Parametri!$B$2,IF(Punti!F74="Pareggio",Parametri!$B$3,0))</f>
        <v>3</v>
      </c>
      <c r="T74" s="10">
        <f>Parametri!$B$5*G74</f>
        <v>2</v>
      </c>
      <c r="U74" s="10">
        <f>J74*Parametri!$B$6</f>
        <v>0</v>
      </c>
      <c r="V74" s="10">
        <f>IF(K74="Sì",Parametri!$B$8, 0)</f>
        <v>0</v>
      </c>
      <c r="W74" s="10">
        <f t="shared" si="8"/>
        <v>0</v>
      </c>
      <c r="X74" s="10">
        <f t="shared" si="9"/>
        <v>0</v>
      </c>
      <c r="Y74" s="10">
        <f t="shared" si="6"/>
        <v>14</v>
      </c>
    </row>
    <row r="75" spans="1:25" ht="21" x14ac:dyDescent="0.25">
      <c r="A75" s="9">
        <v>44966</v>
      </c>
      <c r="B75" s="14" t="s">
        <v>16</v>
      </c>
      <c r="C75" s="14" t="str">
        <f>_xlfn.XLOOKUP(B75,Giocatori!A:A,Giocatori!B:B)</f>
        <v>Centrocampista</v>
      </c>
      <c r="D75" s="10" t="s">
        <v>2</v>
      </c>
      <c r="E75" s="10" t="str">
        <f>_xlfn.XLOOKUP(A75,Partite!A:A,Partite!E:E)</f>
        <v>Scuri</v>
      </c>
      <c r="F75" s="10" t="str">
        <f t="shared" si="5"/>
        <v>No</v>
      </c>
      <c r="G75" s="11">
        <v>1</v>
      </c>
      <c r="H75" s="10">
        <f>IF(D75="Scuri",_xlfn.XLOOKUP(A75,Partite!A:A,Partite!C:C),_xlfn.XLOOKUP(A75,Partite!A:A,Partite!D:D))</f>
        <v>11</v>
      </c>
      <c r="I75" s="10">
        <f>IF(D75="Bianchi",_xlfn.XLOOKUP(A75,Partite!A:A,Partite!C:C),_xlfn.XLOOKUP(A75,Partite!A:A,Partite!D:D))</f>
        <v>6</v>
      </c>
      <c r="J75" s="11">
        <v>0</v>
      </c>
      <c r="K75" s="10" t="s">
        <v>59</v>
      </c>
      <c r="L75" s="10" t="s">
        <v>59</v>
      </c>
      <c r="M75" s="11">
        <v>0</v>
      </c>
      <c r="N75" s="10" t="s">
        <v>59</v>
      </c>
      <c r="O75" s="10">
        <f>Parametri!$B$4</f>
        <v>3</v>
      </c>
      <c r="P75" s="10">
        <f>IF(N75="Sì",Parametri!$B$7,0)</f>
        <v>0</v>
      </c>
      <c r="Q75" s="10">
        <f>IFERROR(_xlfn.CEILING.MATH(IF(C75="Difensore",MAX(0,Parametri!$B$11-H75),IF(C75="Centrocampista",MAX(0,Parametri!$B$11-H75)/2,IF(C75="Attaccante",MAX(0,Parametri!$B$11-H75)/3,IF(C75="Portiere",MAX(0,Parametri!$B$11-H75) +Parametri!$B$12, "NA"))))),0)</f>
        <v>0</v>
      </c>
      <c r="R75" s="10">
        <f t="shared" si="7"/>
        <v>0</v>
      </c>
      <c r="S75" s="10">
        <f>IF(F75="Sì",Parametri!$B$2,IF(Punti!F75="Pareggio",Parametri!$B$3,0))</f>
        <v>0</v>
      </c>
      <c r="T75" s="10">
        <f>Parametri!$B$5*G75</f>
        <v>1</v>
      </c>
      <c r="U75" s="10">
        <f>J75*Parametri!$B$6</f>
        <v>0</v>
      </c>
      <c r="V75" s="10">
        <f>IF(K75="Sì",Parametri!$B$8, 0)</f>
        <v>0</v>
      </c>
      <c r="W75" s="10">
        <f t="shared" si="8"/>
        <v>0</v>
      </c>
      <c r="X75" s="10">
        <f t="shared" si="9"/>
        <v>0</v>
      </c>
      <c r="Y75" s="10">
        <f t="shared" si="6"/>
        <v>4</v>
      </c>
    </row>
    <row r="76" spans="1:25" ht="21" x14ac:dyDescent="0.25">
      <c r="A76" s="9">
        <v>44966</v>
      </c>
      <c r="B76" s="14" t="s">
        <v>20</v>
      </c>
      <c r="C76" s="14" t="str">
        <f>_xlfn.XLOOKUP(B76,Giocatori!A:A,Giocatori!B:B)</f>
        <v>Attaccante</v>
      </c>
      <c r="D76" s="10" t="s">
        <v>2</v>
      </c>
      <c r="E76" s="10" t="str">
        <f>_xlfn.XLOOKUP(A76,Partite!A:A,Partite!E:E)</f>
        <v>Scuri</v>
      </c>
      <c r="F76" s="10" t="str">
        <f t="shared" si="5"/>
        <v>No</v>
      </c>
      <c r="G76" s="11">
        <v>3</v>
      </c>
      <c r="H76" s="10">
        <f>IF(D76="Scuri",_xlfn.XLOOKUP(A76,Partite!A:A,Partite!C:C),_xlfn.XLOOKUP(A76,Partite!A:A,Partite!D:D))</f>
        <v>11</v>
      </c>
      <c r="I76" s="10">
        <f>IF(D76="Bianchi",_xlfn.XLOOKUP(A76,Partite!A:A,Partite!C:C),_xlfn.XLOOKUP(A76,Partite!A:A,Partite!D:D))</f>
        <v>6</v>
      </c>
      <c r="J76" s="11">
        <v>0</v>
      </c>
      <c r="K76" s="10" t="s">
        <v>59</v>
      </c>
      <c r="L76" s="10" t="s">
        <v>59</v>
      </c>
      <c r="M76" s="11">
        <v>0</v>
      </c>
      <c r="N76" s="10" t="s">
        <v>59</v>
      </c>
      <c r="O76" s="10">
        <f>Parametri!$B$4</f>
        <v>3</v>
      </c>
      <c r="P76" s="10">
        <f>IF(N76="Sì",Parametri!$B$7,0)</f>
        <v>0</v>
      </c>
      <c r="Q76" s="10">
        <f>IFERROR(_xlfn.CEILING.MATH(IF(C76="Difensore",MAX(0,Parametri!$B$11-H76),IF(C76="Centrocampista",MAX(0,Parametri!$B$11-H76)/2,IF(C76="Attaccante",MAX(0,Parametri!$B$11-H76)/3,IF(C76="Portiere",MAX(0,Parametri!$B$11-H76) +Parametri!$B$12, "NA"))))),0)</f>
        <v>0</v>
      </c>
      <c r="R76" s="10">
        <f t="shared" si="7"/>
        <v>0</v>
      </c>
      <c r="S76" s="10">
        <f>IF(F76="Sì",Parametri!$B$2,IF(Punti!F76="Pareggio",Parametri!$B$3,0))</f>
        <v>0</v>
      </c>
      <c r="T76" s="10">
        <f>Parametri!$B$5*G76</f>
        <v>3</v>
      </c>
      <c r="U76" s="10">
        <f>J76*Parametri!$B$6</f>
        <v>0</v>
      </c>
      <c r="V76" s="10">
        <f>IF(K76="Sì",Parametri!$B$8, 0)</f>
        <v>0</v>
      </c>
      <c r="W76" s="10">
        <f t="shared" si="8"/>
        <v>0</v>
      </c>
      <c r="X76" s="10">
        <f t="shared" si="9"/>
        <v>0</v>
      </c>
      <c r="Y76" s="10">
        <f t="shared" si="6"/>
        <v>6</v>
      </c>
    </row>
    <row r="77" spans="1:25" ht="21" x14ac:dyDescent="0.25">
      <c r="A77" s="9">
        <v>44966</v>
      </c>
      <c r="B77" s="14" t="s">
        <v>15</v>
      </c>
      <c r="C77" s="14" t="str">
        <f>_xlfn.XLOOKUP(B77,Giocatori!A:A,Giocatori!B:B)</f>
        <v>Difensore</v>
      </c>
      <c r="D77" s="10" t="s">
        <v>2</v>
      </c>
      <c r="E77" s="10" t="str">
        <f>_xlfn.XLOOKUP(A77,Partite!A:A,Partite!E:E)</f>
        <v>Scuri</v>
      </c>
      <c r="F77" s="10" t="str">
        <f t="shared" si="5"/>
        <v>No</v>
      </c>
      <c r="G77" s="11">
        <v>1</v>
      </c>
      <c r="H77" s="10">
        <f>IF(D77="Scuri",_xlfn.XLOOKUP(A77,Partite!A:A,Partite!C:C),_xlfn.XLOOKUP(A77,Partite!A:A,Partite!D:D))</f>
        <v>11</v>
      </c>
      <c r="I77" s="10">
        <f>IF(D77="Bianchi",_xlfn.XLOOKUP(A77,Partite!A:A,Partite!C:C),_xlfn.XLOOKUP(A77,Partite!A:A,Partite!D:D))</f>
        <v>6</v>
      </c>
      <c r="J77" s="11">
        <v>0</v>
      </c>
      <c r="K77" s="10" t="s">
        <v>59</v>
      </c>
      <c r="L77" s="10" t="s">
        <v>59</v>
      </c>
      <c r="M77" s="11">
        <v>0</v>
      </c>
      <c r="N77" s="10" t="s">
        <v>59</v>
      </c>
      <c r="O77" s="10">
        <f>Parametri!$B$4</f>
        <v>3</v>
      </c>
      <c r="P77" s="10">
        <f>IF(N77="Sì",Parametri!$B$7,0)</f>
        <v>0</v>
      </c>
      <c r="Q77" s="10">
        <f>IFERROR(_xlfn.CEILING.MATH(IF(C77="Difensore",MAX(0,Parametri!$B$11-H77),IF(C77="Centrocampista",MAX(0,Parametri!$B$11-H77)/2,IF(C77="Attaccante",MAX(0,Parametri!$B$11-H77)/3,IF(C77="Portiere",MAX(0,Parametri!$B$11-H77) +Parametri!$B$12, "NA"))))),0)</f>
        <v>0</v>
      </c>
      <c r="R77" s="10">
        <f t="shared" si="7"/>
        <v>0</v>
      </c>
      <c r="S77" s="10">
        <f>IF(F77="Sì",Parametri!$B$2,IF(Punti!F77="Pareggio",Parametri!$B$3,0))</f>
        <v>0</v>
      </c>
      <c r="T77" s="10">
        <f>Parametri!$B$5*G77</f>
        <v>1</v>
      </c>
      <c r="U77" s="10">
        <f>J77*Parametri!$B$6</f>
        <v>0</v>
      </c>
      <c r="V77" s="10">
        <f>IF(K77="Sì",Parametri!$B$8, 0)</f>
        <v>0</v>
      </c>
      <c r="W77" s="10">
        <f t="shared" si="8"/>
        <v>0</v>
      </c>
      <c r="X77" s="10">
        <f t="shared" si="9"/>
        <v>0</v>
      </c>
      <c r="Y77" s="10">
        <f t="shared" si="6"/>
        <v>4</v>
      </c>
    </row>
    <row r="78" spans="1:25" ht="21" x14ac:dyDescent="0.25">
      <c r="A78" s="9">
        <v>44966</v>
      </c>
      <c r="B78" s="14" t="s">
        <v>34</v>
      </c>
      <c r="C78" s="14" t="str">
        <f>_xlfn.XLOOKUP(B78,Giocatori!A:A,Giocatori!B:B)</f>
        <v>Centrocampista</v>
      </c>
      <c r="D78" s="10" t="s">
        <v>2</v>
      </c>
      <c r="E78" s="10" t="str">
        <f>_xlfn.XLOOKUP(A78,Partite!A:A,Partite!E:E)</f>
        <v>Scuri</v>
      </c>
      <c r="F78" s="10" t="str">
        <f t="shared" si="5"/>
        <v>No</v>
      </c>
      <c r="G78" s="11">
        <v>1</v>
      </c>
      <c r="H78" s="10">
        <f>IF(D78="Scuri",_xlfn.XLOOKUP(A78,Partite!A:A,Partite!C:C),_xlfn.XLOOKUP(A78,Partite!A:A,Partite!D:D))</f>
        <v>11</v>
      </c>
      <c r="I78" s="10">
        <f>IF(D78="Bianchi",_xlfn.XLOOKUP(A78,Partite!A:A,Partite!C:C),_xlfn.XLOOKUP(A78,Partite!A:A,Partite!D:D))</f>
        <v>6</v>
      </c>
      <c r="J78" s="11">
        <v>0</v>
      </c>
      <c r="K78" s="10" t="s">
        <v>59</v>
      </c>
      <c r="L78" s="10" t="s">
        <v>59</v>
      </c>
      <c r="M78" s="11">
        <v>0</v>
      </c>
      <c r="N78" s="10" t="s">
        <v>59</v>
      </c>
      <c r="O78" s="10">
        <f>Parametri!$B$4</f>
        <v>3</v>
      </c>
      <c r="P78" s="10">
        <f>IF(N78="Sì",Parametri!$B$7,0)</f>
        <v>0</v>
      </c>
      <c r="Q78" s="10">
        <f>IFERROR(_xlfn.CEILING.MATH(IF(C78="Difensore",MAX(0,Parametri!$B$11-H78),IF(C78="Centrocampista",MAX(0,Parametri!$B$11-H78)/2,IF(C78="Attaccante",MAX(0,Parametri!$B$11-H78)/3,IF(C78="Portiere",MAX(0,Parametri!$B$11-H78) +Parametri!$B$12, "NA"))))),0)</f>
        <v>0</v>
      </c>
      <c r="R78" s="10">
        <f t="shared" si="7"/>
        <v>0</v>
      </c>
      <c r="S78" s="10">
        <f>IF(F78="Sì",Parametri!$B$2,IF(Punti!F78="Pareggio",Parametri!$B$3,0))</f>
        <v>0</v>
      </c>
      <c r="T78" s="10">
        <f>Parametri!$B$5*G78</f>
        <v>1</v>
      </c>
      <c r="U78" s="10">
        <f>J78*Parametri!$B$6</f>
        <v>0</v>
      </c>
      <c r="V78" s="10">
        <f>IF(K78="Sì",Parametri!$B$8, 0)</f>
        <v>0</v>
      </c>
      <c r="W78" s="10">
        <f t="shared" si="8"/>
        <v>0</v>
      </c>
      <c r="X78" s="10">
        <f t="shared" si="9"/>
        <v>0</v>
      </c>
      <c r="Y78" s="10">
        <f t="shared" si="6"/>
        <v>4</v>
      </c>
    </row>
    <row r="79" spans="1:25" ht="21" x14ac:dyDescent="0.25">
      <c r="A79" s="9">
        <v>44966</v>
      </c>
      <c r="B79" s="14" t="s">
        <v>25</v>
      </c>
      <c r="C79" s="14" t="str">
        <f>_xlfn.XLOOKUP(B79,Giocatori!A:A,Giocatori!B:B)</f>
        <v>Difensore</v>
      </c>
      <c r="D79" s="10" t="s">
        <v>2</v>
      </c>
      <c r="E79" s="10" t="str">
        <f>_xlfn.XLOOKUP(A79,Partite!A:A,Partite!E:E)</f>
        <v>Scuri</v>
      </c>
      <c r="F79" s="10" t="str">
        <f t="shared" si="5"/>
        <v>No</v>
      </c>
      <c r="G79" s="11">
        <v>0</v>
      </c>
      <c r="H79" s="10">
        <f>IF(D79="Scuri",_xlfn.XLOOKUP(A79,Partite!A:A,Partite!C:C),_xlfn.XLOOKUP(A79,Partite!A:A,Partite!D:D))</f>
        <v>11</v>
      </c>
      <c r="I79" s="10">
        <f>IF(D79="Bianchi",_xlfn.XLOOKUP(A79,Partite!A:A,Partite!C:C),_xlfn.XLOOKUP(A79,Partite!A:A,Partite!D:D))</f>
        <v>6</v>
      </c>
      <c r="J79" s="11">
        <v>0</v>
      </c>
      <c r="K79" s="10" t="s">
        <v>59</v>
      </c>
      <c r="L79" s="10" t="s">
        <v>59</v>
      </c>
      <c r="M79" s="11">
        <v>0</v>
      </c>
      <c r="N79" s="10" t="s">
        <v>59</v>
      </c>
      <c r="O79" s="10">
        <f>Parametri!$B$4</f>
        <v>3</v>
      </c>
      <c r="P79" s="10">
        <f>IF(N79="Sì",Parametri!$B$7,0)</f>
        <v>0</v>
      </c>
      <c r="Q79" s="10">
        <f>IFERROR(_xlfn.CEILING.MATH(IF(C79="Difensore",MAX(0,Parametri!$B$11-H79),IF(C79="Centrocampista",MAX(0,Parametri!$B$11-H79)/2,IF(C79="Attaccante",MAX(0,Parametri!$B$11-H79)/3,IF(C79="Portiere",MAX(0,Parametri!$B$11-H79) +Parametri!$B$12, "NA"))))),0)</f>
        <v>0</v>
      </c>
      <c r="R79" s="10">
        <f t="shared" si="7"/>
        <v>0</v>
      </c>
      <c r="S79" s="10">
        <f>IF(F79="Sì",Parametri!$B$2,IF(Punti!F79="Pareggio",Parametri!$B$3,0))</f>
        <v>0</v>
      </c>
      <c r="T79" s="10">
        <f>Parametri!$B$5*G79</f>
        <v>0</v>
      </c>
      <c r="U79" s="10">
        <f>J79*Parametri!$B$6</f>
        <v>0</v>
      </c>
      <c r="V79" s="10">
        <f>IF(K79="Sì",Parametri!$B$8, 0)</f>
        <v>0</v>
      </c>
      <c r="W79" s="10">
        <f t="shared" si="8"/>
        <v>0</v>
      </c>
      <c r="X79" s="10">
        <f t="shared" si="9"/>
        <v>0</v>
      </c>
      <c r="Y79" s="10">
        <f t="shared" si="6"/>
        <v>3</v>
      </c>
    </row>
    <row r="80" spans="1:25" ht="21" x14ac:dyDescent="0.25">
      <c r="A80" s="9">
        <v>44966</v>
      </c>
      <c r="B80" s="14" t="s">
        <v>38</v>
      </c>
      <c r="C80" s="14" t="str">
        <f>_xlfn.XLOOKUP(B80,Giocatori!A:A,Giocatori!B:B)</f>
        <v>Centrocampista</v>
      </c>
      <c r="D80" s="10" t="s">
        <v>2</v>
      </c>
      <c r="E80" s="10" t="str">
        <f>_xlfn.XLOOKUP(A80,Partite!A:A,Partite!E:E)</f>
        <v>Scuri</v>
      </c>
      <c r="F80" s="10" t="str">
        <f t="shared" si="5"/>
        <v>No</v>
      </c>
      <c r="G80" s="11">
        <v>0</v>
      </c>
      <c r="H80" s="10">
        <f>IF(D80="Scuri",_xlfn.XLOOKUP(A80,Partite!A:A,Partite!C:C),_xlfn.XLOOKUP(A80,Partite!A:A,Partite!D:D))</f>
        <v>11</v>
      </c>
      <c r="I80" s="10">
        <f>IF(D80="Bianchi",_xlfn.XLOOKUP(A80,Partite!A:A,Partite!C:C),_xlfn.XLOOKUP(A80,Partite!A:A,Partite!D:D))</f>
        <v>6</v>
      </c>
      <c r="J80" s="11">
        <v>0</v>
      </c>
      <c r="K80" s="10" t="s">
        <v>59</v>
      </c>
      <c r="L80" s="10" t="s">
        <v>59</v>
      </c>
      <c r="M80" s="11">
        <v>0</v>
      </c>
      <c r="N80" s="10" t="s">
        <v>59</v>
      </c>
      <c r="O80" s="10">
        <f>Parametri!$B$4</f>
        <v>3</v>
      </c>
      <c r="P80" s="10">
        <f>IF(N80="Sì",Parametri!$B$7,0)</f>
        <v>0</v>
      </c>
      <c r="Q80" s="10">
        <f>IFERROR(_xlfn.CEILING.MATH(IF(C80="Difensore",MAX(0,Parametri!$B$11-H80),IF(C80="Centrocampista",MAX(0,Parametri!$B$11-H80)/2,IF(C80="Attaccante",MAX(0,Parametri!$B$11-H80)/3,IF(C80="Portiere",MAX(0,Parametri!$B$11-H80) +Parametri!$B$12, "NA"))))),0)</f>
        <v>0</v>
      </c>
      <c r="R80" s="10">
        <f t="shared" si="7"/>
        <v>0</v>
      </c>
      <c r="S80" s="10">
        <f>IF(F80="Sì",Parametri!$B$2,IF(Punti!F80="Pareggio",Parametri!$B$3,0))</f>
        <v>0</v>
      </c>
      <c r="T80" s="10">
        <f>Parametri!$B$5*G80</f>
        <v>0</v>
      </c>
      <c r="U80" s="10">
        <f>J80*Parametri!$B$6</f>
        <v>0</v>
      </c>
      <c r="V80" s="10">
        <f>IF(K80="Sì",Parametri!$B$8, 0)</f>
        <v>0</v>
      </c>
      <c r="W80" s="10">
        <f t="shared" si="8"/>
        <v>0</v>
      </c>
      <c r="X80" s="10">
        <f t="shared" si="9"/>
        <v>0</v>
      </c>
      <c r="Y80" s="10">
        <f t="shared" si="6"/>
        <v>3</v>
      </c>
    </row>
    <row r="81" spans="1:25" ht="21" x14ac:dyDescent="0.25">
      <c r="A81" s="9">
        <v>44966</v>
      </c>
      <c r="B81" s="14" t="s">
        <v>18</v>
      </c>
      <c r="C81" s="14" t="str">
        <f>_xlfn.XLOOKUP(B81,Giocatori!A:A,Giocatori!B:B)</f>
        <v>Difensore</v>
      </c>
      <c r="D81" s="10" t="s">
        <v>2</v>
      </c>
      <c r="E81" s="10" t="str">
        <f>_xlfn.XLOOKUP(A81,Partite!A:A,Partite!E:E)</f>
        <v>Scuri</v>
      </c>
      <c r="F81" s="10" t="str">
        <f t="shared" si="5"/>
        <v>No</v>
      </c>
      <c r="G81" s="11">
        <v>0</v>
      </c>
      <c r="H81" s="10">
        <f>IF(D81="Scuri",_xlfn.XLOOKUP(A81,Partite!A:A,Partite!C:C),_xlfn.XLOOKUP(A81,Partite!A:A,Partite!D:D))</f>
        <v>11</v>
      </c>
      <c r="I81" s="10">
        <f>IF(D81="Bianchi",_xlfn.XLOOKUP(A81,Partite!A:A,Partite!C:C),_xlfn.XLOOKUP(A81,Partite!A:A,Partite!D:D))</f>
        <v>6</v>
      </c>
      <c r="J81" s="11">
        <v>0</v>
      </c>
      <c r="K81" s="10" t="s">
        <v>59</v>
      </c>
      <c r="L81" s="10" t="s">
        <v>59</v>
      </c>
      <c r="M81" s="11">
        <v>0</v>
      </c>
      <c r="N81" s="10" t="s">
        <v>59</v>
      </c>
      <c r="O81" s="10">
        <f>Parametri!$B$4</f>
        <v>3</v>
      </c>
      <c r="P81" s="10">
        <f>IF(N81="Sì",Parametri!$B$7,0)</f>
        <v>0</v>
      </c>
      <c r="Q81" s="10">
        <f>IFERROR(_xlfn.CEILING.MATH(IF(C81="Difensore",MAX(0,Parametri!$B$11-H81),IF(C81="Centrocampista",MAX(0,Parametri!$B$11-H81)/2,IF(C81="Attaccante",MAX(0,Parametri!$B$11-H81)/3,IF(C81="Portiere",MAX(0,Parametri!$B$11-H81) +Parametri!$B$12, "NA"))))),0)</f>
        <v>0</v>
      </c>
      <c r="R81" s="10">
        <f t="shared" si="7"/>
        <v>0</v>
      </c>
      <c r="S81" s="10">
        <f>IF(F81="Sì",Parametri!$B$2,IF(Punti!F81="Pareggio",Parametri!$B$3,0))</f>
        <v>0</v>
      </c>
      <c r="T81" s="10">
        <f>Parametri!$B$5*G81</f>
        <v>0</v>
      </c>
      <c r="U81" s="10">
        <f>J81*Parametri!$B$6</f>
        <v>0</v>
      </c>
      <c r="V81" s="10">
        <f>IF(K81="Sì",Parametri!$B$8, 0)</f>
        <v>0</v>
      </c>
      <c r="W81" s="10">
        <f t="shared" si="8"/>
        <v>0</v>
      </c>
      <c r="X81" s="10">
        <f t="shared" si="9"/>
        <v>0</v>
      </c>
      <c r="Y81" s="10">
        <f t="shared" si="6"/>
        <v>3</v>
      </c>
    </row>
    <row r="82" spans="1:25" ht="21" x14ac:dyDescent="0.25">
      <c r="A82" s="9">
        <v>44980</v>
      </c>
      <c r="B82" s="14" t="s">
        <v>7</v>
      </c>
      <c r="C82" s="14" t="str">
        <f>_xlfn.XLOOKUP(B82,Giocatori!A:A,Giocatori!B:B)</f>
        <v>Difensore</v>
      </c>
      <c r="D82" s="10" t="s">
        <v>1</v>
      </c>
      <c r="E82" s="10" t="str">
        <f>_xlfn.XLOOKUP(A82,Partite!A:A,Partite!E:E)</f>
        <v>Scuri</v>
      </c>
      <c r="F82" s="10" t="str">
        <f t="shared" si="5"/>
        <v>Sì</v>
      </c>
      <c r="G82" s="11">
        <v>0</v>
      </c>
      <c r="H82" s="10">
        <f>IF(D82="Scuri",_xlfn.XLOOKUP(A82,Partite!A:A,Partite!C:C),_xlfn.XLOOKUP(A82,Partite!A:A,Partite!D:D))</f>
        <v>5</v>
      </c>
      <c r="I82" s="10">
        <f>IF(D82="Bianchi",_xlfn.XLOOKUP(A82,Partite!A:A,Partite!C:C),_xlfn.XLOOKUP(A82,Partite!A:A,Partite!D:D))</f>
        <v>7</v>
      </c>
      <c r="J82" s="11">
        <v>0</v>
      </c>
      <c r="K82" s="10" t="s">
        <v>59</v>
      </c>
      <c r="L82" s="10" t="s">
        <v>59</v>
      </c>
      <c r="M82" s="11">
        <v>0</v>
      </c>
      <c r="N82" s="10" t="s">
        <v>59</v>
      </c>
      <c r="O82" s="10">
        <f>Parametri!$B$4</f>
        <v>3</v>
      </c>
      <c r="P82" s="10">
        <f>IF(N82="Sì",Parametri!$B$7,0)</f>
        <v>0</v>
      </c>
      <c r="Q82" s="10">
        <f>IFERROR(_xlfn.CEILING.MATH(IF(C82="Difensore",MAX(0,Parametri!$B$11-H82),IF(C82="Centrocampista",MAX(0,Parametri!$B$11-H82)/2,IF(C82="Attaccante",MAX(0,Parametri!$B$11-H82)/3,IF(C82="Portiere",MAX(0,Parametri!$B$11-H82) +Parametri!$B$12, "NA"))))),0)</f>
        <v>5</v>
      </c>
      <c r="R82" s="10">
        <f t="shared" si="7"/>
        <v>1</v>
      </c>
      <c r="S82" s="10">
        <f>IF(F82="Sì",Parametri!$B$2,IF(Punti!F82="Pareggio",Parametri!$B$3,0))</f>
        <v>3</v>
      </c>
      <c r="T82" s="10">
        <f>Parametri!$B$5*G82</f>
        <v>0</v>
      </c>
      <c r="U82" s="10">
        <f>J82*Parametri!$B$6</f>
        <v>0</v>
      </c>
      <c r="V82" s="10">
        <f>IF(K82="Sì",Parametri!$B$8, 0)</f>
        <v>0</v>
      </c>
      <c r="W82" s="10">
        <f t="shared" si="8"/>
        <v>0</v>
      </c>
      <c r="X82" s="10">
        <f t="shared" si="9"/>
        <v>0</v>
      </c>
      <c r="Y82" s="10">
        <f t="shared" si="6"/>
        <v>12</v>
      </c>
    </row>
    <row r="83" spans="1:25" ht="21" x14ac:dyDescent="0.25">
      <c r="A83" s="9">
        <v>44980</v>
      </c>
      <c r="B83" s="14" t="s">
        <v>9</v>
      </c>
      <c r="C83" s="14" t="str">
        <f>_xlfn.XLOOKUP(B83,Giocatori!A:A,Giocatori!B:B)</f>
        <v>Difensore</v>
      </c>
      <c r="D83" s="10" t="s">
        <v>1</v>
      </c>
      <c r="E83" s="10" t="str">
        <f>_xlfn.XLOOKUP(A83,Partite!A:A,Partite!E:E)</f>
        <v>Scuri</v>
      </c>
      <c r="F83" s="10" t="str">
        <f t="shared" si="5"/>
        <v>Sì</v>
      </c>
      <c r="G83" s="11">
        <v>0</v>
      </c>
      <c r="H83" s="10">
        <f>IF(D83="Scuri",_xlfn.XLOOKUP(A83,Partite!A:A,Partite!C:C),_xlfn.XLOOKUP(A83,Partite!A:A,Partite!D:D))</f>
        <v>5</v>
      </c>
      <c r="I83" s="10">
        <f>IF(D83="Bianchi",_xlfn.XLOOKUP(A83,Partite!A:A,Partite!C:C),_xlfn.XLOOKUP(A83,Partite!A:A,Partite!D:D))</f>
        <v>7</v>
      </c>
      <c r="J83" s="11">
        <v>0</v>
      </c>
      <c r="K83" s="10" t="s">
        <v>59</v>
      </c>
      <c r="L83" s="10" t="s">
        <v>59</v>
      </c>
      <c r="M83" s="11">
        <v>0</v>
      </c>
      <c r="N83" s="10" t="s">
        <v>59</v>
      </c>
      <c r="O83" s="10">
        <f>Parametri!$B$4</f>
        <v>3</v>
      </c>
      <c r="P83" s="10">
        <f>IF(N83="Sì",Parametri!$B$7,0)</f>
        <v>0</v>
      </c>
      <c r="Q83" s="10">
        <f>IFERROR(_xlfn.CEILING.MATH(IF(C83="Difensore",MAX(0,Parametri!$B$11-H83),IF(C83="Centrocampista",MAX(0,Parametri!$B$11-H83)/2,IF(C83="Attaccante",MAX(0,Parametri!$B$11-H83)/3,IF(C83="Portiere",MAX(0,Parametri!$B$11-H83) +Parametri!$B$12, "NA"))))),0)</f>
        <v>5</v>
      </c>
      <c r="R83" s="10">
        <f t="shared" si="7"/>
        <v>1</v>
      </c>
      <c r="S83" s="10">
        <f>IF(F83="Sì",Parametri!$B$2,IF(Punti!F83="Pareggio",Parametri!$B$3,0))</f>
        <v>3</v>
      </c>
      <c r="T83" s="10">
        <f>Parametri!$B$5*G83</f>
        <v>0</v>
      </c>
      <c r="U83" s="10">
        <f>J83*Parametri!$B$6</f>
        <v>0</v>
      </c>
      <c r="V83" s="10">
        <f>IF(K83="Sì",Parametri!$B$8, 0)</f>
        <v>0</v>
      </c>
      <c r="W83" s="10">
        <f t="shared" si="8"/>
        <v>0</v>
      </c>
      <c r="X83" s="10">
        <f t="shared" si="9"/>
        <v>0</v>
      </c>
      <c r="Y83" s="10">
        <f t="shared" si="6"/>
        <v>12</v>
      </c>
    </row>
    <row r="84" spans="1:25" ht="21" x14ac:dyDescent="0.25">
      <c r="A84" s="9">
        <v>44980</v>
      </c>
      <c r="B84" s="14" t="s">
        <v>21</v>
      </c>
      <c r="C84" s="14" t="str">
        <f>_xlfn.XLOOKUP(B84,Giocatori!A:A,Giocatori!B:B)</f>
        <v>Difensore</v>
      </c>
      <c r="D84" s="10" t="s">
        <v>1</v>
      </c>
      <c r="E84" s="10" t="str">
        <f>_xlfn.XLOOKUP(A84,Partite!A:A,Partite!E:E)</f>
        <v>Scuri</v>
      </c>
      <c r="F84" s="10" t="str">
        <f t="shared" si="5"/>
        <v>Sì</v>
      </c>
      <c r="G84" s="11">
        <v>0</v>
      </c>
      <c r="H84" s="10">
        <f>IF(D84="Scuri",_xlfn.XLOOKUP(A84,Partite!A:A,Partite!C:C),_xlfn.XLOOKUP(A84,Partite!A:A,Partite!D:D))</f>
        <v>5</v>
      </c>
      <c r="I84" s="10">
        <f>IF(D84="Bianchi",_xlfn.XLOOKUP(A84,Partite!A:A,Partite!C:C),_xlfn.XLOOKUP(A84,Partite!A:A,Partite!D:D))</f>
        <v>7</v>
      </c>
      <c r="J84" s="11">
        <v>0</v>
      </c>
      <c r="K84" s="10" t="s">
        <v>59</v>
      </c>
      <c r="L84" s="10" t="s">
        <v>59</v>
      </c>
      <c r="M84" s="11">
        <v>0</v>
      </c>
      <c r="N84" s="10" t="s">
        <v>59</v>
      </c>
      <c r="O84" s="10">
        <f>Parametri!$B$4</f>
        <v>3</v>
      </c>
      <c r="P84" s="10">
        <f>IF(N84="Sì",Parametri!$B$7,0)</f>
        <v>0</v>
      </c>
      <c r="Q84" s="10">
        <f>IFERROR(_xlfn.CEILING.MATH(IF(C84="Difensore",MAX(0,Parametri!$B$11-H84),IF(C84="Centrocampista",MAX(0,Parametri!$B$11-H84)/2,IF(C84="Attaccante",MAX(0,Parametri!$B$11-H84)/3,IF(C84="Portiere",MAX(0,Parametri!$B$11-H84) +Parametri!$B$12, "NA"))))),0)</f>
        <v>5</v>
      </c>
      <c r="R84" s="10">
        <f t="shared" si="7"/>
        <v>1</v>
      </c>
      <c r="S84" s="10">
        <f>IF(F84="Sì",Parametri!$B$2,IF(Punti!F84="Pareggio",Parametri!$B$3,0))</f>
        <v>3</v>
      </c>
      <c r="T84" s="10">
        <f>Parametri!$B$5*G84</f>
        <v>0</v>
      </c>
      <c r="U84" s="10">
        <f>J84*Parametri!$B$6</f>
        <v>0</v>
      </c>
      <c r="V84" s="10">
        <f>IF(K84="Sì",Parametri!$B$8, 0)</f>
        <v>0</v>
      </c>
      <c r="W84" s="10">
        <f t="shared" si="8"/>
        <v>0</v>
      </c>
      <c r="X84" s="10">
        <f t="shared" si="9"/>
        <v>0</v>
      </c>
      <c r="Y84" s="10">
        <f t="shared" si="6"/>
        <v>12</v>
      </c>
    </row>
    <row r="85" spans="1:25" ht="21" x14ac:dyDescent="0.25">
      <c r="A85" s="9">
        <v>44980</v>
      </c>
      <c r="B85" s="14" t="s">
        <v>20</v>
      </c>
      <c r="C85" s="14" t="str">
        <f>_xlfn.XLOOKUP(B85,Giocatori!A:A,Giocatori!B:B)</f>
        <v>Attaccante</v>
      </c>
      <c r="D85" s="10" t="s">
        <v>1</v>
      </c>
      <c r="E85" s="10" t="str">
        <f>_xlfn.XLOOKUP(A85,Partite!A:A,Partite!E:E)</f>
        <v>Scuri</v>
      </c>
      <c r="F85" s="10" t="str">
        <f t="shared" si="5"/>
        <v>Sì</v>
      </c>
      <c r="G85" s="11">
        <v>1</v>
      </c>
      <c r="H85" s="10">
        <f>IF(D85="Scuri",_xlfn.XLOOKUP(A85,Partite!A:A,Partite!C:C),_xlfn.XLOOKUP(A85,Partite!A:A,Partite!D:D))</f>
        <v>5</v>
      </c>
      <c r="I85" s="10">
        <f>IF(D85="Bianchi",_xlfn.XLOOKUP(A85,Partite!A:A,Partite!C:C),_xlfn.XLOOKUP(A85,Partite!A:A,Partite!D:D))</f>
        <v>7</v>
      </c>
      <c r="J85" s="11">
        <v>0</v>
      </c>
      <c r="K85" s="10" t="s">
        <v>59</v>
      </c>
      <c r="L85" s="10" t="s">
        <v>59</v>
      </c>
      <c r="M85" s="11">
        <v>0</v>
      </c>
      <c r="N85" s="10" t="s">
        <v>59</v>
      </c>
      <c r="O85" s="10">
        <f>Parametri!$B$4</f>
        <v>3</v>
      </c>
      <c r="P85" s="10">
        <f>IF(N85="Sì",Parametri!$B$7,0)</f>
        <v>0</v>
      </c>
      <c r="Q85" s="10">
        <f>IFERROR(_xlfn.CEILING.MATH(IF(C85="Difensore",MAX(0,Parametri!$B$11-H85),IF(C85="Centrocampista",MAX(0,Parametri!$B$11-H85)/2,IF(C85="Attaccante",MAX(0,Parametri!$B$11-H85)/3,IF(C85="Portiere",MAX(0,Parametri!$B$11-H85) +Parametri!$B$12, "NA"))))),0)</f>
        <v>2</v>
      </c>
      <c r="R85" s="10">
        <f t="shared" si="7"/>
        <v>1</v>
      </c>
      <c r="S85" s="10">
        <f>IF(F85="Sì",Parametri!$B$2,IF(Punti!F85="Pareggio",Parametri!$B$3,0))</f>
        <v>3</v>
      </c>
      <c r="T85" s="10">
        <f>Parametri!$B$5*G85</f>
        <v>1</v>
      </c>
      <c r="U85" s="10">
        <f>J85*Parametri!$B$6</f>
        <v>0</v>
      </c>
      <c r="V85" s="10">
        <f>IF(K85="Sì",Parametri!$B$8, 0)</f>
        <v>0</v>
      </c>
      <c r="W85" s="10">
        <f t="shared" si="8"/>
        <v>0</v>
      </c>
      <c r="X85" s="10">
        <f t="shared" si="9"/>
        <v>0</v>
      </c>
      <c r="Y85" s="10">
        <f t="shared" si="6"/>
        <v>10</v>
      </c>
    </row>
    <row r="86" spans="1:25" ht="21" x14ac:dyDescent="0.25">
      <c r="A86" s="9">
        <v>44980</v>
      </c>
      <c r="B86" s="14" t="s">
        <v>16</v>
      </c>
      <c r="C86" s="14" t="str">
        <f>_xlfn.XLOOKUP(B86,Giocatori!A:A,Giocatori!B:B)</f>
        <v>Centrocampista</v>
      </c>
      <c r="D86" s="10" t="s">
        <v>1</v>
      </c>
      <c r="E86" s="10" t="str">
        <f>_xlfn.XLOOKUP(A86,Partite!A:A,Partite!E:E)</f>
        <v>Scuri</v>
      </c>
      <c r="F86" s="10" t="str">
        <f t="shared" si="5"/>
        <v>Sì</v>
      </c>
      <c r="G86" s="11">
        <v>3</v>
      </c>
      <c r="H86" s="10">
        <f>IF(D86="Scuri",_xlfn.XLOOKUP(A86,Partite!A:A,Partite!C:C),_xlfn.XLOOKUP(A86,Partite!A:A,Partite!D:D))</f>
        <v>5</v>
      </c>
      <c r="I86" s="10">
        <f>IF(D86="Bianchi",_xlfn.XLOOKUP(A86,Partite!A:A,Partite!C:C),_xlfn.XLOOKUP(A86,Partite!A:A,Partite!D:D))</f>
        <v>7</v>
      </c>
      <c r="J86" s="11">
        <v>0</v>
      </c>
      <c r="K86" s="10" t="s">
        <v>59</v>
      </c>
      <c r="L86" s="10" t="s">
        <v>59</v>
      </c>
      <c r="M86" s="11">
        <v>0</v>
      </c>
      <c r="N86" s="10" t="s">
        <v>59</v>
      </c>
      <c r="O86" s="10">
        <f>Parametri!$B$4</f>
        <v>3</v>
      </c>
      <c r="P86" s="10">
        <f>IF(N86="Sì",Parametri!$B$7,0)</f>
        <v>0</v>
      </c>
      <c r="Q86" s="10">
        <f>IFERROR(_xlfn.CEILING.MATH(IF(C86="Difensore",MAX(0,Parametri!$B$11-H86),IF(C86="Centrocampista",MAX(0,Parametri!$B$11-H86)/2,IF(C86="Attaccante",MAX(0,Parametri!$B$11-H86)/3,IF(C86="Portiere",MAX(0,Parametri!$B$11-H86) +Parametri!$B$12, "NA"))))),0)</f>
        <v>3</v>
      </c>
      <c r="R86" s="10">
        <f t="shared" si="7"/>
        <v>2</v>
      </c>
      <c r="S86" s="10">
        <f>IF(F86="Sì",Parametri!$B$2,IF(Punti!F86="Pareggio",Parametri!$B$3,0))</f>
        <v>3</v>
      </c>
      <c r="T86" s="10">
        <f>Parametri!$B$5*G86</f>
        <v>3</v>
      </c>
      <c r="U86" s="10">
        <f>J86*Parametri!$B$6</f>
        <v>0</v>
      </c>
      <c r="V86" s="10">
        <f>IF(K86="Sì",Parametri!$B$8, 0)</f>
        <v>0</v>
      </c>
      <c r="W86" s="10">
        <f t="shared" si="8"/>
        <v>0</v>
      </c>
      <c r="X86" s="10">
        <f t="shared" si="9"/>
        <v>0</v>
      </c>
      <c r="Y86" s="10">
        <f t="shared" si="6"/>
        <v>14</v>
      </c>
    </row>
    <row r="87" spans="1:25" ht="21" x14ac:dyDescent="0.25">
      <c r="A87" s="9">
        <v>44980</v>
      </c>
      <c r="B87" s="14" t="s">
        <v>40</v>
      </c>
      <c r="C87" s="14" t="str">
        <f>_xlfn.XLOOKUP(B87,Giocatori!A:A,Giocatori!B:B)</f>
        <v>Centrocampista</v>
      </c>
      <c r="D87" s="10" t="s">
        <v>1</v>
      </c>
      <c r="E87" s="10" t="str">
        <f>_xlfn.XLOOKUP(A87,Partite!A:A,Partite!E:E)</f>
        <v>Scuri</v>
      </c>
      <c r="F87" s="10" t="str">
        <f t="shared" si="5"/>
        <v>Sì</v>
      </c>
      <c r="G87" s="11">
        <v>1</v>
      </c>
      <c r="H87" s="10">
        <f>IF(D87="Scuri",_xlfn.XLOOKUP(A87,Partite!A:A,Partite!C:C),_xlfn.XLOOKUP(A87,Partite!A:A,Partite!D:D))</f>
        <v>5</v>
      </c>
      <c r="I87" s="10">
        <f>IF(D87="Bianchi",_xlfn.XLOOKUP(A87,Partite!A:A,Partite!C:C),_xlfn.XLOOKUP(A87,Partite!A:A,Partite!D:D))</f>
        <v>7</v>
      </c>
      <c r="J87" s="11">
        <v>0</v>
      </c>
      <c r="K87" s="10" t="s">
        <v>59</v>
      </c>
      <c r="L87" s="10" t="s">
        <v>59</v>
      </c>
      <c r="M87" s="11">
        <v>0</v>
      </c>
      <c r="N87" s="10" t="s">
        <v>59</v>
      </c>
      <c r="O87" s="10">
        <f>Parametri!$B$4</f>
        <v>3</v>
      </c>
      <c r="P87" s="10">
        <f>IF(N87="Sì",Parametri!$B$7,0)</f>
        <v>0</v>
      </c>
      <c r="Q87" s="10">
        <f>IFERROR(_xlfn.CEILING.MATH(IF(C87="Difensore",MAX(0,Parametri!$B$11-H87),IF(C87="Centrocampista",MAX(0,Parametri!$B$11-H87)/2,IF(C87="Attaccante",MAX(0,Parametri!$B$11-H87)/3,IF(C87="Portiere",MAX(0,Parametri!$B$11-H87) +Parametri!$B$12, "NA"))))),0)</f>
        <v>3</v>
      </c>
      <c r="R87" s="10">
        <f t="shared" si="7"/>
        <v>2</v>
      </c>
      <c r="S87" s="10">
        <f>IF(F87="Sì",Parametri!$B$2,IF(Punti!F87="Pareggio",Parametri!$B$3,0))</f>
        <v>3</v>
      </c>
      <c r="T87" s="10">
        <f>Parametri!$B$5*G87</f>
        <v>1</v>
      </c>
      <c r="U87" s="10">
        <f>J87*Parametri!$B$6</f>
        <v>0</v>
      </c>
      <c r="V87" s="10">
        <f>IF(K87="Sì",Parametri!$B$8, 0)</f>
        <v>0</v>
      </c>
      <c r="W87" s="10">
        <f t="shared" si="8"/>
        <v>0</v>
      </c>
      <c r="X87" s="10">
        <f t="shared" si="9"/>
        <v>0</v>
      </c>
      <c r="Y87" s="10">
        <f t="shared" si="6"/>
        <v>12</v>
      </c>
    </row>
    <row r="88" spans="1:25" ht="21" x14ac:dyDescent="0.25">
      <c r="A88" s="9">
        <v>44980</v>
      </c>
      <c r="B88" s="14" t="s">
        <v>10</v>
      </c>
      <c r="C88" s="14" t="str">
        <f>_xlfn.XLOOKUP(B88,Giocatori!A:A,Giocatori!B:B)</f>
        <v>Centrocampista</v>
      </c>
      <c r="D88" s="10" t="s">
        <v>1</v>
      </c>
      <c r="E88" s="10" t="str">
        <f>_xlfn.XLOOKUP(A88,Partite!A:A,Partite!E:E)</f>
        <v>Scuri</v>
      </c>
      <c r="F88" s="10" t="str">
        <f t="shared" si="5"/>
        <v>Sì</v>
      </c>
      <c r="G88" s="11">
        <v>2</v>
      </c>
      <c r="H88" s="10">
        <f>IF(D88="Scuri",_xlfn.XLOOKUP(A88,Partite!A:A,Partite!C:C),_xlfn.XLOOKUP(A88,Partite!A:A,Partite!D:D))</f>
        <v>5</v>
      </c>
      <c r="I88" s="10">
        <f>IF(D88="Bianchi",_xlfn.XLOOKUP(A88,Partite!A:A,Partite!C:C),_xlfn.XLOOKUP(A88,Partite!A:A,Partite!D:D))</f>
        <v>7</v>
      </c>
      <c r="J88" s="11">
        <v>0</v>
      </c>
      <c r="K88" s="10" t="s">
        <v>58</v>
      </c>
      <c r="L88" s="10" t="s">
        <v>59</v>
      </c>
      <c r="M88" s="11">
        <v>0</v>
      </c>
      <c r="N88" s="10" t="s">
        <v>59</v>
      </c>
      <c r="O88" s="10">
        <f>Parametri!$B$4</f>
        <v>3</v>
      </c>
      <c r="P88" s="10">
        <f>IF(N88="Sì",Parametri!$B$7,0)</f>
        <v>0</v>
      </c>
      <c r="Q88" s="10">
        <f>IFERROR(_xlfn.CEILING.MATH(IF(C88="Difensore",MAX(0,Parametri!$B$11-H88),IF(C88="Centrocampista",MAX(0,Parametri!$B$11-H88)/2,IF(C88="Attaccante",MAX(0,Parametri!$B$11-H88)/3,IF(C88="Portiere",MAX(0,Parametri!$B$11-H88) +Parametri!$B$12, "NA"))))),0)</f>
        <v>3</v>
      </c>
      <c r="R88" s="10">
        <f t="shared" si="7"/>
        <v>2</v>
      </c>
      <c r="S88" s="10">
        <f>IF(F88="Sì",Parametri!$B$2,IF(Punti!F88="Pareggio",Parametri!$B$3,0))</f>
        <v>3</v>
      </c>
      <c r="T88" s="10">
        <f>Parametri!$B$5*G88</f>
        <v>2</v>
      </c>
      <c r="U88" s="10">
        <f>J88*Parametri!$B$6</f>
        <v>0</v>
      </c>
      <c r="V88" s="10">
        <f>IF(K88="Sì",Parametri!$B$8, 0)</f>
        <v>3</v>
      </c>
      <c r="W88" s="10">
        <f t="shared" si="8"/>
        <v>0</v>
      </c>
      <c r="X88" s="10">
        <f t="shared" si="9"/>
        <v>0</v>
      </c>
      <c r="Y88" s="10">
        <f t="shared" si="6"/>
        <v>16</v>
      </c>
    </row>
    <row r="89" spans="1:25" ht="21" x14ac:dyDescent="0.25">
      <c r="A89" s="9">
        <v>44980</v>
      </c>
      <c r="B89" s="14" t="s">
        <v>110</v>
      </c>
      <c r="C89" s="14" t="str">
        <f>_xlfn.XLOOKUP(B89,Giocatori!A:A,Giocatori!B:B)</f>
        <v>Attaccante</v>
      </c>
      <c r="D89" s="10" t="s">
        <v>1</v>
      </c>
      <c r="E89" s="10" t="str">
        <f>_xlfn.XLOOKUP(A89,Partite!A:A,Partite!E:E)</f>
        <v>Scuri</v>
      </c>
      <c r="F89" s="10" t="str">
        <f t="shared" si="5"/>
        <v>Sì</v>
      </c>
      <c r="G89" s="11">
        <v>0</v>
      </c>
      <c r="H89" s="10">
        <f>IF(D89="Scuri",_xlfn.XLOOKUP(A89,Partite!A:A,Partite!C:C),_xlfn.XLOOKUP(A89,Partite!A:A,Partite!D:D))</f>
        <v>5</v>
      </c>
      <c r="I89" s="10">
        <f>IF(D89="Bianchi",_xlfn.XLOOKUP(A89,Partite!A:A,Partite!C:C),_xlfn.XLOOKUP(A89,Partite!A:A,Partite!D:D))</f>
        <v>7</v>
      </c>
      <c r="J89" s="11">
        <v>0</v>
      </c>
      <c r="K89" s="10" t="s">
        <v>59</v>
      </c>
      <c r="L89" s="10" t="s">
        <v>59</v>
      </c>
      <c r="M89" s="11">
        <v>0</v>
      </c>
      <c r="N89" s="10" t="s">
        <v>59</v>
      </c>
      <c r="O89" s="10">
        <f>Parametri!$B$4</f>
        <v>3</v>
      </c>
      <c r="P89" s="10">
        <f>IF(N89="Sì",Parametri!$B$7,0)</f>
        <v>0</v>
      </c>
      <c r="Q89" s="10">
        <f>IFERROR(_xlfn.CEILING.MATH(IF(C89="Difensore",MAX(0,Parametri!$B$11-H89),IF(C89="Centrocampista",MAX(0,Parametri!$B$11-H89)/2,IF(C89="Attaccante",MAX(0,Parametri!$B$11-H89)/3,IF(C89="Portiere",MAX(0,Parametri!$B$11-H89) +Parametri!$B$12, "NA"))))),0)</f>
        <v>2</v>
      </c>
      <c r="R89" s="10">
        <f t="shared" si="7"/>
        <v>1</v>
      </c>
      <c r="S89" s="10">
        <f>IF(F89="Sì",Parametri!$B$2,IF(Punti!F89="Pareggio",Parametri!$B$3,0))</f>
        <v>3</v>
      </c>
      <c r="T89" s="10">
        <f>Parametri!$B$5*G89</f>
        <v>0</v>
      </c>
      <c r="U89" s="10">
        <f>J89*Parametri!$B$6</f>
        <v>0</v>
      </c>
      <c r="V89" s="10">
        <f>IF(K89="Sì",Parametri!$B$8, 0)</f>
        <v>0</v>
      </c>
      <c r="W89" s="10">
        <f t="shared" si="8"/>
        <v>0</v>
      </c>
      <c r="X89" s="10">
        <f t="shared" si="9"/>
        <v>0</v>
      </c>
      <c r="Y89" s="10">
        <f t="shared" si="6"/>
        <v>9</v>
      </c>
    </row>
    <row r="90" spans="1:25" ht="21" x14ac:dyDescent="0.25">
      <c r="A90" s="9">
        <v>44980</v>
      </c>
      <c r="B90" s="14" t="s">
        <v>27</v>
      </c>
      <c r="C90" s="14" t="str">
        <f>_xlfn.XLOOKUP(B90,Giocatori!A:A,Giocatori!B:B)</f>
        <v>Difensore</v>
      </c>
      <c r="D90" s="10" t="s">
        <v>2</v>
      </c>
      <c r="E90" s="10" t="str">
        <f>_xlfn.XLOOKUP(A90,Partite!A:A,Partite!E:E)</f>
        <v>Scuri</v>
      </c>
      <c r="F90" s="10" t="str">
        <f t="shared" si="5"/>
        <v>No</v>
      </c>
      <c r="G90" s="11">
        <v>0</v>
      </c>
      <c r="H90" s="10">
        <f>IF(D90="Scuri",_xlfn.XLOOKUP(A90,Partite!A:A,Partite!C:C),_xlfn.XLOOKUP(A90,Partite!A:A,Partite!D:D))</f>
        <v>7</v>
      </c>
      <c r="I90" s="10">
        <f>IF(D90="Bianchi",_xlfn.XLOOKUP(A90,Partite!A:A,Partite!C:C),_xlfn.XLOOKUP(A90,Partite!A:A,Partite!D:D))</f>
        <v>5</v>
      </c>
      <c r="J90" s="11">
        <v>0</v>
      </c>
      <c r="K90" s="10" t="s">
        <v>59</v>
      </c>
      <c r="L90" s="10" t="s">
        <v>59</v>
      </c>
      <c r="M90" s="11">
        <v>0</v>
      </c>
      <c r="N90" s="10" t="s">
        <v>59</v>
      </c>
      <c r="O90" s="10">
        <f>Parametri!$B$4</f>
        <v>3</v>
      </c>
      <c r="P90" s="10">
        <f>IF(N90="Sì",Parametri!$B$7,0)</f>
        <v>0</v>
      </c>
      <c r="Q90" s="10">
        <f>IFERROR(_xlfn.CEILING.MATH(IF(C90="Difensore",MAX(0,Parametri!$B$11-H90),IF(C90="Centrocampista",MAX(0,Parametri!$B$11-H90)/2,IF(C90="Attaccante",MAX(0,Parametri!$B$11-H90)/3,IF(C90="Portiere",MAX(0,Parametri!$B$11-H90) +Parametri!$B$12, "NA"))))),0)</f>
        <v>3</v>
      </c>
      <c r="R90" s="10">
        <f t="shared" si="7"/>
        <v>0</v>
      </c>
      <c r="S90" s="10">
        <f>IF(F90="Sì",Parametri!$B$2,IF(Punti!F90="Pareggio",Parametri!$B$3,0))</f>
        <v>0</v>
      </c>
      <c r="T90" s="10">
        <f>Parametri!$B$5*G90</f>
        <v>0</v>
      </c>
      <c r="U90" s="10">
        <f>J90*Parametri!$B$6</f>
        <v>0</v>
      </c>
      <c r="V90" s="10">
        <f>IF(K90="Sì",Parametri!$B$8, 0)</f>
        <v>0</v>
      </c>
      <c r="W90" s="10">
        <f t="shared" si="8"/>
        <v>0</v>
      </c>
      <c r="X90" s="10">
        <f t="shared" si="9"/>
        <v>0</v>
      </c>
      <c r="Y90" s="10">
        <f t="shared" si="6"/>
        <v>6</v>
      </c>
    </row>
    <row r="91" spans="1:25" ht="21" x14ac:dyDescent="0.25">
      <c r="A91" s="9">
        <v>44980</v>
      </c>
      <c r="B91" s="14" t="s">
        <v>39</v>
      </c>
      <c r="C91" s="14" t="str">
        <f>_xlfn.XLOOKUP(B91,Giocatori!A:A,Giocatori!B:B)</f>
        <v>Difensore</v>
      </c>
      <c r="D91" s="10" t="s">
        <v>2</v>
      </c>
      <c r="E91" s="10" t="str">
        <f>_xlfn.XLOOKUP(A91,Partite!A:A,Partite!E:E)</f>
        <v>Scuri</v>
      </c>
      <c r="F91" s="10" t="str">
        <f t="shared" si="5"/>
        <v>No</v>
      </c>
      <c r="G91" s="11">
        <v>0</v>
      </c>
      <c r="H91" s="10">
        <f>IF(D91="Scuri",_xlfn.XLOOKUP(A91,Partite!A:A,Partite!C:C),_xlfn.XLOOKUP(A91,Partite!A:A,Partite!D:D))</f>
        <v>7</v>
      </c>
      <c r="I91" s="10">
        <f>IF(D91="Bianchi",_xlfn.XLOOKUP(A91,Partite!A:A,Partite!C:C),_xlfn.XLOOKUP(A91,Partite!A:A,Partite!D:D))</f>
        <v>5</v>
      </c>
      <c r="J91" s="11">
        <v>0</v>
      </c>
      <c r="K91" s="10" t="s">
        <v>59</v>
      </c>
      <c r="L91" s="10" t="s">
        <v>59</v>
      </c>
      <c r="M91" s="11">
        <v>0</v>
      </c>
      <c r="N91" s="10" t="s">
        <v>59</v>
      </c>
      <c r="O91" s="10">
        <f>Parametri!$B$4</f>
        <v>3</v>
      </c>
      <c r="P91" s="10">
        <f>IF(N91="Sì",Parametri!$B$7,0)</f>
        <v>0</v>
      </c>
      <c r="Q91" s="10">
        <f>IFERROR(_xlfn.CEILING.MATH(IF(C91="Difensore",MAX(0,Parametri!$B$11-H91),IF(C91="Centrocampista",MAX(0,Parametri!$B$11-H91)/2,IF(C91="Attaccante",MAX(0,Parametri!$B$11-H91)/3,IF(C91="Portiere",MAX(0,Parametri!$B$11-H91) +Parametri!$B$12, "NA"))))),0)</f>
        <v>3</v>
      </c>
      <c r="R91" s="10">
        <f t="shared" si="7"/>
        <v>0</v>
      </c>
      <c r="S91" s="10">
        <f>IF(F91="Sì",Parametri!$B$2,IF(Punti!F91="Pareggio",Parametri!$B$3,0))</f>
        <v>0</v>
      </c>
      <c r="T91" s="10">
        <f>Parametri!$B$5*G91</f>
        <v>0</v>
      </c>
      <c r="U91" s="10">
        <f>J91*Parametri!$B$6</f>
        <v>0</v>
      </c>
      <c r="V91" s="10">
        <f>IF(K91="Sì",Parametri!$B$8, 0)</f>
        <v>0</v>
      </c>
      <c r="W91" s="10">
        <f t="shared" si="8"/>
        <v>0</v>
      </c>
      <c r="X91" s="10">
        <f t="shared" si="9"/>
        <v>0</v>
      </c>
      <c r="Y91" s="10">
        <f t="shared" si="6"/>
        <v>6</v>
      </c>
    </row>
    <row r="92" spans="1:25" ht="21" x14ac:dyDescent="0.25">
      <c r="A92" s="9">
        <v>44980</v>
      </c>
      <c r="B92" s="14" t="s">
        <v>32</v>
      </c>
      <c r="C92" s="14" t="str">
        <f>_xlfn.XLOOKUP(B92,Giocatori!A:A,Giocatori!B:B)</f>
        <v>Difensore</v>
      </c>
      <c r="D92" s="10" t="s">
        <v>2</v>
      </c>
      <c r="E92" s="10" t="str">
        <f>_xlfn.XLOOKUP(A92,Partite!A:A,Partite!E:E)</f>
        <v>Scuri</v>
      </c>
      <c r="F92" s="10" t="str">
        <f t="shared" si="5"/>
        <v>No</v>
      </c>
      <c r="G92" s="11">
        <v>0</v>
      </c>
      <c r="H92" s="10">
        <f>IF(D92="Scuri",_xlfn.XLOOKUP(A92,Partite!A:A,Partite!C:C),_xlfn.XLOOKUP(A92,Partite!A:A,Partite!D:D))</f>
        <v>7</v>
      </c>
      <c r="I92" s="10">
        <f>IF(D92="Bianchi",_xlfn.XLOOKUP(A92,Partite!A:A,Partite!C:C),_xlfn.XLOOKUP(A92,Partite!A:A,Partite!D:D))</f>
        <v>5</v>
      </c>
      <c r="J92" s="11">
        <v>0</v>
      </c>
      <c r="K92" s="10" t="s">
        <v>59</v>
      </c>
      <c r="L92" s="10" t="s">
        <v>59</v>
      </c>
      <c r="M92" s="11">
        <v>0</v>
      </c>
      <c r="N92" s="10" t="s">
        <v>58</v>
      </c>
      <c r="O92" s="10">
        <f>Parametri!$B$4</f>
        <v>3</v>
      </c>
      <c r="P92" s="10">
        <f>IF(N92="Sì",Parametri!$B$7,0)</f>
        <v>-4</v>
      </c>
      <c r="Q92" s="10">
        <f>IFERROR(_xlfn.CEILING.MATH(IF(C92="Difensore",MAX(0,Parametri!$B$11-H92),IF(C92="Centrocampista",MAX(0,Parametri!$B$11-H92)/2,IF(C92="Attaccante",MAX(0,Parametri!$B$11-H92)/3,IF(C92="Portiere",MAX(0,Parametri!$B$11-H92) +Parametri!$B$12, "NA"))))),0)</f>
        <v>3</v>
      </c>
      <c r="R92" s="10">
        <f t="shared" si="7"/>
        <v>0</v>
      </c>
      <c r="S92" s="10">
        <f>IF(F92="Sì",Parametri!$B$2,IF(Punti!F92="Pareggio",Parametri!$B$3,0))</f>
        <v>0</v>
      </c>
      <c r="T92" s="10">
        <f>Parametri!$B$5*G92</f>
        <v>0</v>
      </c>
      <c r="U92" s="10">
        <f>J92*Parametri!$B$6</f>
        <v>0</v>
      </c>
      <c r="V92" s="10">
        <f>IF(K92="Sì",Parametri!$B$8, 0)</f>
        <v>0</v>
      </c>
      <c r="W92" s="10">
        <f t="shared" si="8"/>
        <v>0</v>
      </c>
      <c r="X92" s="10">
        <f t="shared" si="9"/>
        <v>0</v>
      </c>
      <c r="Y92" s="10">
        <f t="shared" si="6"/>
        <v>2</v>
      </c>
    </row>
    <row r="93" spans="1:25" ht="21" x14ac:dyDescent="0.25">
      <c r="A93" s="9">
        <v>44980</v>
      </c>
      <c r="B93" s="14" t="s">
        <v>38</v>
      </c>
      <c r="C93" s="14" t="str">
        <f>_xlfn.XLOOKUP(B93,Giocatori!A:A,Giocatori!B:B)</f>
        <v>Centrocampista</v>
      </c>
      <c r="D93" s="10" t="s">
        <v>2</v>
      </c>
      <c r="E93" s="10" t="str">
        <f>_xlfn.XLOOKUP(A93,Partite!A:A,Partite!E:E)</f>
        <v>Scuri</v>
      </c>
      <c r="F93" s="10" t="str">
        <f t="shared" si="5"/>
        <v>No</v>
      </c>
      <c r="G93" s="11">
        <v>2</v>
      </c>
      <c r="H93" s="10">
        <f>IF(D93="Scuri",_xlfn.XLOOKUP(A93,Partite!A:A,Partite!C:C),_xlfn.XLOOKUP(A93,Partite!A:A,Partite!D:D))</f>
        <v>7</v>
      </c>
      <c r="I93" s="10">
        <f>IF(D93="Bianchi",_xlfn.XLOOKUP(A93,Partite!A:A,Partite!C:C),_xlfn.XLOOKUP(A93,Partite!A:A,Partite!D:D))</f>
        <v>5</v>
      </c>
      <c r="J93" s="11">
        <v>0</v>
      </c>
      <c r="K93" s="10" t="s">
        <v>59</v>
      </c>
      <c r="L93" s="10" t="s">
        <v>58</v>
      </c>
      <c r="M93" s="11">
        <v>0</v>
      </c>
      <c r="N93" s="10" t="s">
        <v>59</v>
      </c>
      <c r="O93" s="10">
        <f>Parametri!$B$4</f>
        <v>3</v>
      </c>
      <c r="P93" s="10">
        <f>IF(N93="Sì",Parametri!$B$7,0)</f>
        <v>0</v>
      </c>
      <c r="Q93" s="10">
        <f>IFERROR(_xlfn.CEILING.MATH(IF(C93="Difensore",MAX(0,Parametri!$B$11-H93),IF(C93="Centrocampista",MAX(0,Parametri!$B$11-H93)/2,IF(C93="Attaccante",MAX(0,Parametri!$B$11-H93)/3,IF(C93="Portiere",MAX(0,Parametri!$B$11-H93) +Parametri!$B$12, "NA"))))),0)</f>
        <v>2</v>
      </c>
      <c r="R93" s="10">
        <f t="shared" si="7"/>
        <v>0</v>
      </c>
      <c r="S93" s="10">
        <f>IF(F93="Sì",Parametri!$B$2,IF(Punti!F93="Pareggio",Parametri!$B$3,0))</f>
        <v>0</v>
      </c>
      <c r="T93" s="10">
        <f>Parametri!$B$5*G93</f>
        <v>2</v>
      </c>
      <c r="U93" s="10">
        <f>J93*Parametri!$B$6</f>
        <v>0</v>
      </c>
      <c r="V93" s="10">
        <f>IF(K93="Sì",Parametri!$B$8, 0)</f>
        <v>0</v>
      </c>
      <c r="W93" s="10">
        <f t="shared" si="8"/>
        <v>3</v>
      </c>
      <c r="X93" s="10">
        <f t="shared" si="9"/>
        <v>0</v>
      </c>
      <c r="Y93" s="10">
        <f t="shared" si="6"/>
        <v>10</v>
      </c>
    </row>
    <row r="94" spans="1:25" ht="21" x14ac:dyDescent="0.25">
      <c r="A94" s="9">
        <v>44980</v>
      </c>
      <c r="B94" s="14" t="s">
        <v>19</v>
      </c>
      <c r="C94" s="14" t="str">
        <f>_xlfn.XLOOKUP(B94,Giocatori!A:A,Giocatori!B:B)</f>
        <v>Centrocampista</v>
      </c>
      <c r="D94" s="10" t="s">
        <v>2</v>
      </c>
      <c r="E94" s="10" t="str">
        <f>_xlfn.XLOOKUP(A94,Partite!A:A,Partite!E:E)</f>
        <v>Scuri</v>
      </c>
      <c r="F94" s="10" t="str">
        <f t="shared" si="5"/>
        <v>No</v>
      </c>
      <c r="G94" s="11">
        <v>0</v>
      </c>
      <c r="H94" s="10">
        <f>IF(D94="Scuri",_xlfn.XLOOKUP(A94,Partite!A:A,Partite!C:C),_xlfn.XLOOKUP(A94,Partite!A:A,Partite!D:D))</f>
        <v>7</v>
      </c>
      <c r="I94" s="10">
        <f>IF(D94="Bianchi",_xlfn.XLOOKUP(A94,Partite!A:A,Partite!C:C),_xlfn.XLOOKUP(A94,Partite!A:A,Partite!D:D))</f>
        <v>5</v>
      </c>
      <c r="J94" s="11">
        <v>0</v>
      </c>
      <c r="K94" s="10" t="s">
        <v>59</v>
      </c>
      <c r="L94" s="10" t="s">
        <v>59</v>
      </c>
      <c r="M94" s="11">
        <v>0</v>
      </c>
      <c r="N94" s="10" t="s">
        <v>59</v>
      </c>
      <c r="O94" s="10">
        <f>Parametri!$B$4</f>
        <v>3</v>
      </c>
      <c r="P94" s="10">
        <f>IF(N94="Sì",Parametri!$B$7,0)</f>
        <v>0</v>
      </c>
      <c r="Q94" s="10">
        <f>IFERROR(_xlfn.CEILING.MATH(IF(C94="Difensore",MAX(0,Parametri!$B$11-H94),IF(C94="Centrocampista",MAX(0,Parametri!$B$11-H94)/2,IF(C94="Attaccante",MAX(0,Parametri!$B$11-H94)/3,IF(C94="Portiere",MAX(0,Parametri!$B$11-H94) +Parametri!$B$12, "NA"))))),0)</f>
        <v>2</v>
      </c>
      <c r="R94" s="10">
        <f t="shared" si="7"/>
        <v>0</v>
      </c>
      <c r="S94" s="10">
        <f>IF(F94="Sì",Parametri!$B$2,IF(Punti!F94="Pareggio",Parametri!$B$3,0))</f>
        <v>0</v>
      </c>
      <c r="T94" s="10">
        <f>Parametri!$B$5*G94</f>
        <v>0</v>
      </c>
      <c r="U94" s="10">
        <f>J94*Parametri!$B$6</f>
        <v>0</v>
      </c>
      <c r="V94" s="10">
        <f>IF(K94="Sì",Parametri!$B$8, 0)</f>
        <v>0</v>
      </c>
      <c r="W94" s="10">
        <f t="shared" si="8"/>
        <v>0</v>
      </c>
      <c r="X94" s="10">
        <f t="shared" si="9"/>
        <v>0</v>
      </c>
      <c r="Y94" s="10">
        <f t="shared" si="6"/>
        <v>5</v>
      </c>
    </row>
    <row r="95" spans="1:25" ht="21" x14ac:dyDescent="0.25">
      <c r="A95" s="9">
        <v>44980</v>
      </c>
      <c r="B95" s="14" t="s">
        <v>18</v>
      </c>
      <c r="C95" s="14" t="str">
        <f>_xlfn.XLOOKUP(B95,Giocatori!A:A,Giocatori!B:B)</f>
        <v>Difensore</v>
      </c>
      <c r="D95" s="10" t="s">
        <v>2</v>
      </c>
      <c r="E95" s="10" t="str">
        <f>_xlfn.XLOOKUP(A95,Partite!A:A,Partite!E:E)</f>
        <v>Scuri</v>
      </c>
      <c r="F95" s="10" t="str">
        <f t="shared" si="5"/>
        <v>No</v>
      </c>
      <c r="G95" s="11">
        <v>1</v>
      </c>
      <c r="H95" s="10">
        <f>IF(D95="Scuri",_xlfn.XLOOKUP(A95,Partite!A:A,Partite!C:C),_xlfn.XLOOKUP(A95,Partite!A:A,Partite!D:D))</f>
        <v>7</v>
      </c>
      <c r="I95" s="10">
        <f>IF(D95="Bianchi",_xlfn.XLOOKUP(A95,Partite!A:A,Partite!C:C),_xlfn.XLOOKUP(A95,Partite!A:A,Partite!D:D))</f>
        <v>5</v>
      </c>
      <c r="J95" s="11">
        <v>0</v>
      </c>
      <c r="K95" s="10" t="s">
        <v>59</v>
      </c>
      <c r="L95" s="10" t="s">
        <v>59</v>
      </c>
      <c r="M95" s="11">
        <v>0</v>
      </c>
      <c r="N95" s="10" t="s">
        <v>59</v>
      </c>
      <c r="O95" s="10">
        <f>Parametri!$B$4</f>
        <v>3</v>
      </c>
      <c r="P95" s="10">
        <f>IF(N95="Sì",Parametri!$B$7,0)</f>
        <v>0</v>
      </c>
      <c r="Q95" s="10">
        <f>IFERROR(_xlfn.CEILING.MATH(IF(C95="Difensore",MAX(0,Parametri!$B$11-H95),IF(C95="Centrocampista",MAX(0,Parametri!$B$11-H95)/2,IF(C95="Attaccante",MAX(0,Parametri!$B$11-H95)/3,IF(C95="Portiere",MAX(0,Parametri!$B$11-H95) +Parametri!$B$12, "NA"))))),0)</f>
        <v>3</v>
      </c>
      <c r="R95" s="10">
        <f t="shared" si="7"/>
        <v>0</v>
      </c>
      <c r="S95" s="10">
        <f>IF(F95="Sì",Parametri!$B$2,IF(Punti!F95="Pareggio",Parametri!$B$3,0))</f>
        <v>0</v>
      </c>
      <c r="T95" s="10">
        <f>Parametri!$B$5*G95</f>
        <v>1</v>
      </c>
      <c r="U95" s="10">
        <f>J95*Parametri!$B$6</f>
        <v>0</v>
      </c>
      <c r="V95" s="10">
        <f>IF(K95="Sì",Parametri!$B$8, 0)</f>
        <v>0</v>
      </c>
      <c r="W95" s="10">
        <f t="shared" si="8"/>
        <v>0</v>
      </c>
      <c r="X95" s="10">
        <f t="shared" si="9"/>
        <v>0</v>
      </c>
      <c r="Y95" s="10">
        <f t="shared" si="6"/>
        <v>7</v>
      </c>
    </row>
    <row r="96" spans="1:25" ht="21" x14ac:dyDescent="0.25">
      <c r="A96" s="9">
        <v>44980</v>
      </c>
      <c r="B96" s="14" t="s">
        <v>30</v>
      </c>
      <c r="C96" s="14" t="str">
        <f>_xlfn.XLOOKUP(B96,Giocatori!A:A,Giocatori!B:B)</f>
        <v>Centrocampista</v>
      </c>
      <c r="D96" s="10" t="s">
        <v>2</v>
      </c>
      <c r="E96" s="10" t="str">
        <f>_xlfn.XLOOKUP(A96,Partite!A:A,Partite!E:E)</f>
        <v>Scuri</v>
      </c>
      <c r="F96" s="10" t="str">
        <f t="shared" si="5"/>
        <v>No</v>
      </c>
      <c r="G96" s="11">
        <v>1</v>
      </c>
      <c r="H96" s="10">
        <f>IF(D96="Scuri",_xlfn.XLOOKUP(A96,Partite!A:A,Partite!C:C),_xlfn.XLOOKUP(A96,Partite!A:A,Partite!D:D))</f>
        <v>7</v>
      </c>
      <c r="I96" s="10">
        <f>IF(D96="Bianchi",_xlfn.XLOOKUP(A96,Partite!A:A,Partite!C:C),_xlfn.XLOOKUP(A96,Partite!A:A,Partite!D:D))</f>
        <v>5</v>
      </c>
      <c r="J96" s="11">
        <v>0</v>
      </c>
      <c r="K96" s="10" t="s">
        <v>59</v>
      </c>
      <c r="L96" s="10" t="s">
        <v>59</v>
      </c>
      <c r="M96" s="11">
        <v>1</v>
      </c>
      <c r="N96" s="10" t="s">
        <v>59</v>
      </c>
      <c r="O96" s="10">
        <f>Parametri!$B$4</f>
        <v>3</v>
      </c>
      <c r="P96" s="10">
        <f>IF(N96="Sì",Parametri!$B$7,0)</f>
        <v>0</v>
      </c>
      <c r="Q96" s="10">
        <f>IFERROR(_xlfn.CEILING.MATH(IF(C96="Difensore",MAX(0,Parametri!$B$11-H96),IF(C96="Centrocampista",MAX(0,Parametri!$B$11-H96)/2,IF(C96="Attaccante",MAX(0,Parametri!$B$11-H96)/3,IF(C96="Portiere",MAX(0,Parametri!$B$11-H96) +Parametri!$B$12, "NA"))))),0)</f>
        <v>2</v>
      </c>
      <c r="R96" s="10">
        <f t="shared" si="7"/>
        <v>0</v>
      </c>
      <c r="S96" s="10">
        <f>IF(F96="Sì",Parametri!$B$2,IF(Punti!F96="Pareggio",Parametri!$B$3,0))</f>
        <v>0</v>
      </c>
      <c r="T96" s="10">
        <f>Parametri!$B$5*G96</f>
        <v>1</v>
      </c>
      <c r="U96" s="10">
        <f>J96*Parametri!$B$6</f>
        <v>0</v>
      </c>
      <c r="V96" s="10">
        <f>IF(K96="Sì",Parametri!$B$8, 0)</f>
        <v>0</v>
      </c>
      <c r="W96" s="10">
        <f t="shared" si="8"/>
        <v>0</v>
      </c>
      <c r="X96" s="10">
        <f t="shared" si="9"/>
        <v>3</v>
      </c>
      <c r="Y96" s="10">
        <f t="shared" si="6"/>
        <v>9</v>
      </c>
    </row>
    <row r="97" spans="1:25" ht="21" x14ac:dyDescent="0.25">
      <c r="A97" s="9">
        <v>44980</v>
      </c>
      <c r="B97" s="14" t="s">
        <v>42</v>
      </c>
      <c r="C97" s="14" t="str">
        <f>_xlfn.XLOOKUP(B97,Giocatori!A:A,Giocatori!B:B)</f>
        <v>Difensore</v>
      </c>
      <c r="D97" s="10" t="s">
        <v>2</v>
      </c>
      <c r="E97" s="10" t="str">
        <f>_xlfn.XLOOKUP(A97,Partite!A:A,Partite!E:E)</f>
        <v>Scuri</v>
      </c>
      <c r="F97" s="10" t="str">
        <f t="shared" si="5"/>
        <v>No</v>
      </c>
      <c r="G97" s="11">
        <v>1</v>
      </c>
      <c r="H97" s="10">
        <f>IF(D97="Scuri",_xlfn.XLOOKUP(A97,Partite!A:A,Partite!C:C),_xlfn.XLOOKUP(A97,Partite!A:A,Partite!D:D))</f>
        <v>7</v>
      </c>
      <c r="I97" s="10">
        <f>IF(D97="Bianchi",_xlfn.XLOOKUP(A97,Partite!A:A,Partite!C:C),_xlfn.XLOOKUP(A97,Partite!A:A,Partite!D:D))</f>
        <v>5</v>
      </c>
      <c r="J97" s="11">
        <v>0</v>
      </c>
      <c r="K97" s="10" t="s">
        <v>59</v>
      </c>
      <c r="L97" s="10" t="s">
        <v>59</v>
      </c>
      <c r="M97" s="11">
        <v>0</v>
      </c>
      <c r="N97" s="10" t="s">
        <v>59</v>
      </c>
      <c r="O97" s="10">
        <f>Parametri!$B$4</f>
        <v>3</v>
      </c>
      <c r="P97" s="10">
        <f>IF(N97="Sì",Parametri!$B$7,0)</f>
        <v>0</v>
      </c>
      <c r="Q97" s="10">
        <f>IFERROR(_xlfn.CEILING.MATH(IF(C97="Difensore",MAX(0,Parametri!$B$11-H97),IF(C97="Centrocampista",MAX(0,Parametri!$B$11-H97)/2,IF(C97="Attaccante",MAX(0,Parametri!$B$11-H97)/3,IF(C97="Portiere",MAX(0,Parametri!$B$11-H97) +Parametri!$B$12, "NA"))))),0)</f>
        <v>3</v>
      </c>
      <c r="R97" s="10">
        <f t="shared" si="7"/>
        <v>0</v>
      </c>
      <c r="S97" s="10">
        <f>IF(F97="Sì",Parametri!$B$2,IF(Punti!F97="Pareggio",Parametri!$B$3,0))</f>
        <v>0</v>
      </c>
      <c r="T97" s="10">
        <f>Parametri!$B$5*G97</f>
        <v>1</v>
      </c>
      <c r="U97" s="10">
        <f>J97*Parametri!$B$6</f>
        <v>0</v>
      </c>
      <c r="V97" s="10">
        <f>IF(K97="Sì",Parametri!$B$8, 0)</f>
        <v>0</v>
      </c>
      <c r="W97" s="10">
        <f t="shared" si="8"/>
        <v>0</v>
      </c>
      <c r="X97" s="10">
        <f t="shared" si="9"/>
        <v>0</v>
      </c>
      <c r="Y97" s="10">
        <f t="shared" si="6"/>
        <v>7</v>
      </c>
    </row>
    <row r="98" spans="1:25" ht="21" x14ac:dyDescent="0.25">
      <c r="A98" s="9">
        <v>44987</v>
      </c>
      <c r="B98" s="14" t="s">
        <v>7</v>
      </c>
      <c r="C98" s="14" t="str">
        <f>_xlfn.XLOOKUP(B98,Giocatori!A:A,Giocatori!B:B)</f>
        <v>Difensore</v>
      </c>
      <c r="D98" s="10" t="s">
        <v>2</v>
      </c>
      <c r="E98" s="10" t="str">
        <f>_xlfn.XLOOKUP(A98,Partite!A:A,Partite!E:E)</f>
        <v>Bianchi</v>
      </c>
      <c r="F98" s="10" t="str">
        <f t="shared" si="5"/>
        <v>Sì</v>
      </c>
      <c r="G98" s="11">
        <v>0</v>
      </c>
      <c r="H98" s="10">
        <f>IF(D98="Scuri",_xlfn.XLOOKUP(A98,Partite!A:A,Partite!C:C),_xlfn.XLOOKUP(A98,Partite!A:A,Partite!D:D))</f>
        <v>7</v>
      </c>
      <c r="I98" s="10">
        <f>IF(D98="Bianchi",_xlfn.XLOOKUP(A98,Partite!A:A,Partite!C:C),_xlfn.XLOOKUP(A98,Partite!A:A,Partite!D:D))</f>
        <v>9</v>
      </c>
      <c r="J98" s="11">
        <v>1</v>
      </c>
      <c r="K98" s="10" t="s">
        <v>59</v>
      </c>
      <c r="L98" s="10" t="s">
        <v>59</v>
      </c>
      <c r="M98" s="11">
        <v>0</v>
      </c>
      <c r="N98" s="10" t="s">
        <v>59</v>
      </c>
      <c r="O98" s="10">
        <f>Parametri!$B$4</f>
        <v>3</v>
      </c>
      <c r="P98" s="10">
        <f>IF(N98="Sì",Parametri!$B$7,0)</f>
        <v>0</v>
      </c>
      <c r="Q98" s="10">
        <f>IFERROR(_xlfn.CEILING.MATH(IF(C98="Difensore",MAX(0,Parametri!$B$11-H98),IF(C98="Centrocampista",MAX(0,Parametri!$B$11-H98)/2,IF(C98="Attaccante",MAX(0,Parametri!$B$11-H98)/3,IF(C98="Portiere",MAX(0,Parametri!$B$11-H98) +Parametri!$B$12, "NA"))))),0)</f>
        <v>3</v>
      </c>
      <c r="R98" s="10">
        <f t="shared" si="7"/>
        <v>1</v>
      </c>
      <c r="S98" s="10">
        <f>IF(F98="Sì",Parametri!$B$2,IF(Punti!F98="Pareggio",Parametri!$B$3,0))</f>
        <v>3</v>
      </c>
      <c r="T98" s="10">
        <f>Parametri!$B$5*G98</f>
        <v>0</v>
      </c>
      <c r="U98" s="10">
        <f>J98*Parametri!$B$6</f>
        <v>-2</v>
      </c>
      <c r="V98" s="10">
        <f>IF(K98="Sì",Parametri!$B$8, 0)</f>
        <v>0</v>
      </c>
      <c r="W98" s="10">
        <f t="shared" si="8"/>
        <v>0</v>
      </c>
      <c r="X98" s="10">
        <f t="shared" si="9"/>
        <v>0</v>
      </c>
      <c r="Y98" s="10">
        <f t="shared" si="6"/>
        <v>8</v>
      </c>
    </row>
    <row r="99" spans="1:25" ht="21" x14ac:dyDescent="0.25">
      <c r="A99" s="9">
        <v>44987</v>
      </c>
      <c r="B99" s="14" t="s">
        <v>9</v>
      </c>
      <c r="C99" s="14" t="str">
        <f>_xlfn.XLOOKUP(B99,Giocatori!A:A,Giocatori!B:B)</f>
        <v>Difensore</v>
      </c>
      <c r="D99" s="10" t="s">
        <v>2</v>
      </c>
      <c r="E99" s="10" t="str">
        <f>_xlfn.XLOOKUP(A99,Partite!A:A,Partite!E:E)</f>
        <v>Bianchi</v>
      </c>
      <c r="F99" s="10" t="str">
        <f t="shared" si="5"/>
        <v>Sì</v>
      </c>
      <c r="G99" s="11">
        <v>1</v>
      </c>
      <c r="H99" s="10">
        <f>IF(D99="Scuri",_xlfn.XLOOKUP(A99,Partite!A:A,Partite!C:C),_xlfn.XLOOKUP(A99,Partite!A:A,Partite!D:D))</f>
        <v>7</v>
      </c>
      <c r="I99" s="10">
        <f>IF(D99="Bianchi",_xlfn.XLOOKUP(A99,Partite!A:A,Partite!C:C),_xlfn.XLOOKUP(A99,Partite!A:A,Partite!D:D))</f>
        <v>9</v>
      </c>
      <c r="J99" s="11">
        <v>0</v>
      </c>
      <c r="K99" s="10" t="s">
        <v>59</v>
      </c>
      <c r="L99" s="10" t="s">
        <v>59</v>
      </c>
      <c r="M99" s="11">
        <v>0</v>
      </c>
      <c r="N99" s="10" t="s">
        <v>59</v>
      </c>
      <c r="O99" s="10">
        <f>Parametri!$B$4</f>
        <v>3</v>
      </c>
      <c r="P99" s="10">
        <f>IF(N99="Sì",Parametri!$B$7,0)</f>
        <v>0</v>
      </c>
      <c r="Q99" s="10">
        <f>IFERROR(_xlfn.CEILING.MATH(IF(C99="Difensore",MAX(0,Parametri!$B$11-H99),IF(C99="Centrocampista",MAX(0,Parametri!$B$11-H99)/2,IF(C99="Attaccante",MAX(0,Parametri!$B$11-H99)/3,IF(C99="Portiere",MAX(0,Parametri!$B$11-H99) +Parametri!$B$12, "NA"))))),0)</f>
        <v>3</v>
      </c>
      <c r="R99" s="10">
        <f t="shared" si="7"/>
        <v>1</v>
      </c>
      <c r="S99" s="10">
        <f>IF(F99="Sì",Parametri!$B$2,IF(Punti!F99="Pareggio",Parametri!$B$3,0))</f>
        <v>3</v>
      </c>
      <c r="T99" s="10">
        <f>Parametri!$B$5*G99</f>
        <v>1</v>
      </c>
      <c r="U99" s="10">
        <f>J99*Parametri!$B$6</f>
        <v>0</v>
      </c>
      <c r="V99" s="10">
        <f>IF(K99="Sì",Parametri!$B$8, 0)</f>
        <v>0</v>
      </c>
      <c r="W99" s="10">
        <f t="shared" si="8"/>
        <v>0</v>
      </c>
      <c r="X99" s="10">
        <f t="shared" si="9"/>
        <v>0</v>
      </c>
      <c r="Y99" s="10">
        <f t="shared" si="6"/>
        <v>11</v>
      </c>
    </row>
    <row r="100" spans="1:25" ht="21" x14ac:dyDescent="0.25">
      <c r="A100" s="9">
        <v>44987</v>
      </c>
      <c r="B100" s="14" t="s">
        <v>15</v>
      </c>
      <c r="C100" s="14" t="str">
        <f>_xlfn.XLOOKUP(B100,Giocatori!A:A,Giocatori!B:B)</f>
        <v>Difensore</v>
      </c>
      <c r="D100" s="10" t="s">
        <v>2</v>
      </c>
      <c r="E100" s="10" t="str">
        <f>_xlfn.XLOOKUP(A100,Partite!A:A,Partite!E:E)</f>
        <v>Bianchi</v>
      </c>
      <c r="F100" s="10" t="str">
        <f t="shared" si="5"/>
        <v>Sì</v>
      </c>
      <c r="G100" s="11">
        <v>0</v>
      </c>
      <c r="H100" s="10">
        <f>IF(D100="Scuri",_xlfn.XLOOKUP(A100,Partite!A:A,Partite!C:C),_xlfn.XLOOKUP(A100,Partite!A:A,Partite!D:D))</f>
        <v>7</v>
      </c>
      <c r="I100" s="10">
        <f>IF(D100="Bianchi",_xlfn.XLOOKUP(A100,Partite!A:A,Partite!C:C),_xlfn.XLOOKUP(A100,Partite!A:A,Partite!D:D))</f>
        <v>9</v>
      </c>
      <c r="J100" s="11">
        <v>0</v>
      </c>
      <c r="K100" s="10" t="s">
        <v>59</v>
      </c>
      <c r="L100" s="10" t="s">
        <v>59</v>
      </c>
      <c r="M100" s="11">
        <v>0</v>
      </c>
      <c r="N100" s="10" t="s">
        <v>59</v>
      </c>
      <c r="O100" s="10">
        <f>Parametri!$B$4</f>
        <v>3</v>
      </c>
      <c r="P100" s="10">
        <f>IF(N100="Sì",Parametri!$B$7,0)</f>
        <v>0</v>
      </c>
      <c r="Q100" s="10">
        <f>IFERROR(_xlfn.CEILING.MATH(IF(C100="Difensore",MAX(0,Parametri!$B$11-H100),IF(C100="Centrocampista",MAX(0,Parametri!$B$11-H100)/2,IF(C100="Attaccante",MAX(0,Parametri!$B$11-H100)/3,IF(C100="Portiere",MAX(0,Parametri!$B$11-H100) +Parametri!$B$12, "NA"))))),0)</f>
        <v>3</v>
      </c>
      <c r="R100" s="10">
        <f t="shared" si="7"/>
        <v>1</v>
      </c>
      <c r="S100" s="10">
        <f>IF(F100="Sì",Parametri!$B$2,IF(Punti!F100="Pareggio",Parametri!$B$3,0))</f>
        <v>3</v>
      </c>
      <c r="T100" s="10">
        <f>Parametri!$B$5*G100</f>
        <v>0</v>
      </c>
      <c r="U100" s="10">
        <f>J100*Parametri!$B$6</f>
        <v>0</v>
      </c>
      <c r="V100" s="10">
        <f>IF(K100="Sì",Parametri!$B$8, 0)</f>
        <v>0</v>
      </c>
      <c r="W100" s="10">
        <f t="shared" si="8"/>
        <v>0</v>
      </c>
      <c r="X100" s="10">
        <f t="shared" si="9"/>
        <v>0</v>
      </c>
      <c r="Y100" s="10">
        <f t="shared" si="6"/>
        <v>10</v>
      </c>
    </row>
    <row r="101" spans="1:25" ht="21" x14ac:dyDescent="0.25">
      <c r="A101" s="9">
        <v>44987</v>
      </c>
      <c r="B101" s="14" t="s">
        <v>10</v>
      </c>
      <c r="C101" s="14" t="str">
        <f>_xlfn.XLOOKUP(B101,Giocatori!A:A,Giocatori!B:B)</f>
        <v>Centrocampista</v>
      </c>
      <c r="D101" s="10" t="s">
        <v>2</v>
      </c>
      <c r="E101" s="10" t="str">
        <f>_xlfn.XLOOKUP(A101,Partite!A:A,Partite!E:E)</f>
        <v>Bianchi</v>
      </c>
      <c r="F101" s="10" t="str">
        <f t="shared" si="5"/>
        <v>Sì</v>
      </c>
      <c r="G101" s="11">
        <v>1</v>
      </c>
      <c r="H101" s="10">
        <f>IF(D101="Scuri",_xlfn.XLOOKUP(A101,Partite!A:A,Partite!C:C),_xlfn.XLOOKUP(A101,Partite!A:A,Partite!D:D))</f>
        <v>7</v>
      </c>
      <c r="I101" s="10">
        <f>IF(D101="Bianchi",_xlfn.XLOOKUP(A101,Partite!A:A,Partite!C:C),_xlfn.XLOOKUP(A101,Partite!A:A,Partite!D:D))</f>
        <v>9</v>
      </c>
      <c r="J101" s="11">
        <v>0</v>
      </c>
      <c r="K101" s="10" t="s">
        <v>59</v>
      </c>
      <c r="L101" s="10" t="s">
        <v>59</v>
      </c>
      <c r="M101" s="11">
        <v>0</v>
      </c>
      <c r="N101" s="10" t="s">
        <v>59</v>
      </c>
      <c r="O101" s="10">
        <f>Parametri!$B$4</f>
        <v>3</v>
      </c>
      <c r="P101" s="10">
        <f>IF(N101="Sì",Parametri!$B$7,0)</f>
        <v>0</v>
      </c>
      <c r="Q101" s="10">
        <f>IFERROR(_xlfn.CEILING.MATH(IF(C101="Difensore",MAX(0,Parametri!$B$11-H101),IF(C101="Centrocampista",MAX(0,Parametri!$B$11-H101)/2,IF(C101="Attaccante",MAX(0,Parametri!$B$11-H101)/3,IF(C101="Portiere",MAX(0,Parametri!$B$11-H101) +Parametri!$B$12, "NA"))))),0)</f>
        <v>2</v>
      </c>
      <c r="R101" s="10">
        <f t="shared" si="7"/>
        <v>2</v>
      </c>
      <c r="S101" s="10">
        <f>IF(F101="Sì",Parametri!$B$2,IF(Punti!F101="Pareggio",Parametri!$B$3,0))</f>
        <v>3</v>
      </c>
      <c r="T101" s="10">
        <f>Parametri!$B$5*G101</f>
        <v>1</v>
      </c>
      <c r="U101" s="10">
        <f>J101*Parametri!$B$6</f>
        <v>0</v>
      </c>
      <c r="V101" s="10">
        <f>IF(K101="Sì",Parametri!$B$8, 0)</f>
        <v>0</v>
      </c>
      <c r="W101" s="10">
        <f t="shared" si="8"/>
        <v>0</v>
      </c>
      <c r="X101" s="10">
        <f t="shared" si="9"/>
        <v>0</v>
      </c>
      <c r="Y101" s="10">
        <f t="shared" si="6"/>
        <v>11</v>
      </c>
    </row>
    <row r="102" spans="1:25" ht="21" x14ac:dyDescent="0.25">
      <c r="A102" s="9">
        <v>44987</v>
      </c>
      <c r="B102" s="14" t="s">
        <v>43</v>
      </c>
      <c r="C102" s="14" t="str">
        <f>_xlfn.XLOOKUP(B102,Giocatori!A:A,Giocatori!B:B)</f>
        <v>Difensore</v>
      </c>
      <c r="D102" s="10" t="s">
        <v>2</v>
      </c>
      <c r="E102" s="10" t="str">
        <f>_xlfn.XLOOKUP(A102,Partite!A:A,Partite!E:E)</f>
        <v>Bianchi</v>
      </c>
      <c r="F102" s="10" t="str">
        <f t="shared" si="5"/>
        <v>Sì</v>
      </c>
      <c r="G102" s="11">
        <v>1</v>
      </c>
      <c r="H102" s="10">
        <f>IF(D102="Scuri",_xlfn.XLOOKUP(A102,Partite!A:A,Partite!C:C),_xlfn.XLOOKUP(A102,Partite!A:A,Partite!D:D))</f>
        <v>7</v>
      </c>
      <c r="I102" s="10">
        <f>IF(D102="Bianchi",_xlfn.XLOOKUP(A102,Partite!A:A,Partite!C:C),_xlfn.XLOOKUP(A102,Partite!A:A,Partite!D:D))</f>
        <v>9</v>
      </c>
      <c r="J102" s="11">
        <v>0</v>
      </c>
      <c r="K102" s="10" t="s">
        <v>59</v>
      </c>
      <c r="L102" s="10" t="s">
        <v>59</v>
      </c>
      <c r="M102" s="11">
        <v>0</v>
      </c>
      <c r="N102" s="10" t="s">
        <v>59</v>
      </c>
      <c r="O102" s="10">
        <f>Parametri!$B$4</f>
        <v>3</v>
      </c>
      <c r="P102" s="10">
        <f>IF(N102="Sì",Parametri!$B$7,0)</f>
        <v>0</v>
      </c>
      <c r="Q102" s="10">
        <f>IFERROR(_xlfn.CEILING.MATH(IF(C102="Difensore",MAX(0,Parametri!$B$11-H102),IF(C102="Centrocampista",MAX(0,Parametri!$B$11-H102)/2,IF(C102="Attaccante",MAX(0,Parametri!$B$11-H102)/3,IF(C102="Portiere",MAX(0,Parametri!$B$11-H102) +Parametri!$B$12, "NA"))))),0)</f>
        <v>3</v>
      </c>
      <c r="R102" s="10">
        <f t="shared" si="7"/>
        <v>1</v>
      </c>
      <c r="S102" s="10">
        <f>IF(F102="Sì",Parametri!$B$2,IF(Punti!F102="Pareggio",Parametri!$B$3,0))</f>
        <v>3</v>
      </c>
      <c r="T102" s="10">
        <f>Parametri!$B$5*G102</f>
        <v>1</v>
      </c>
      <c r="U102" s="10">
        <f>J102*Parametri!$B$6</f>
        <v>0</v>
      </c>
      <c r="V102" s="10">
        <f>IF(K102="Sì",Parametri!$B$8, 0)</f>
        <v>0</v>
      </c>
      <c r="W102" s="10">
        <f t="shared" si="8"/>
        <v>0</v>
      </c>
      <c r="X102" s="10">
        <f t="shared" si="9"/>
        <v>0</v>
      </c>
      <c r="Y102" s="10">
        <f t="shared" si="6"/>
        <v>11</v>
      </c>
    </row>
    <row r="103" spans="1:25" ht="21" x14ac:dyDescent="0.25">
      <c r="A103" s="9">
        <v>44987</v>
      </c>
      <c r="B103" s="14" t="s">
        <v>16</v>
      </c>
      <c r="C103" s="14" t="str">
        <f>_xlfn.XLOOKUP(B103,Giocatori!A:A,Giocatori!B:B)</f>
        <v>Centrocampista</v>
      </c>
      <c r="D103" s="10" t="s">
        <v>2</v>
      </c>
      <c r="E103" s="10" t="str">
        <f>_xlfn.XLOOKUP(A103,Partite!A:A,Partite!E:E)</f>
        <v>Bianchi</v>
      </c>
      <c r="F103" s="10" t="str">
        <f t="shared" si="5"/>
        <v>Sì</v>
      </c>
      <c r="G103" s="11">
        <v>3</v>
      </c>
      <c r="H103" s="10">
        <f>IF(D103="Scuri",_xlfn.XLOOKUP(A103,Partite!A:A,Partite!C:C),_xlfn.XLOOKUP(A103,Partite!A:A,Partite!D:D))</f>
        <v>7</v>
      </c>
      <c r="I103" s="10">
        <f>IF(D103="Bianchi",_xlfn.XLOOKUP(A103,Partite!A:A,Partite!C:C),_xlfn.XLOOKUP(A103,Partite!A:A,Partite!D:D))</f>
        <v>9</v>
      </c>
      <c r="J103" s="11">
        <v>0</v>
      </c>
      <c r="K103" s="10" t="s">
        <v>59</v>
      </c>
      <c r="L103" s="10" t="s">
        <v>59</v>
      </c>
      <c r="M103" s="11">
        <v>0</v>
      </c>
      <c r="N103" s="10" t="s">
        <v>59</v>
      </c>
      <c r="O103" s="10">
        <f>Parametri!$B$4</f>
        <v>3</v>
      </c>
      <c r="P103" s="10">
        <f>IF(N103="Sì",Parametri!$B$7,0)</f>
        <v>0</v>
      </c>
      <c r="Q103" s="10">
        <f>IFERROR(_xlfn.CEILING.MATH(IF(C103="Difensore",MAX(0,Parametri!$B$11-H103),IF(C103="Centrocampista",MAX(0,Parametri!$B$11-H103)/2,IF(C103="Attaccante",MAX(0,Parametri!$B$11-H103)/3,IF(C103="Portiere",MAX(0,Parametri!$B$11-H103) +Parametri!$B$12, "NA"))))),0)</f>
        <v>2</v>
      </c>
      <c r="R103" s="10">
        <f t="shared" si="7"/>
        <v>2</v>
      </c>
      <c r="S103" s="10">
        <f>IF(F103="Sì",Parametri!$B$2,IF(Punti!F103="Pareggio",Parametri!$B$3,0))</f>
        <v>3</v>
      </c>
      <c r="T103" s="10">
        <f>Parametri!$B$5*G103</f>
        <v>3</v>
      </c>
      <c r="U103" s="10">
        <f>J103*Parametri!$B$6</f>
        <v>0</v>
      </c>
      <c r="V103" s="10">
        <f>IF(K103="Sì",Parametri!$B$8, 0)</f>
        <v>0</v>
      </c>
      <c r="W103" s="10">
        <f t="shared" si="8"/>
        <v>0</v>
      </c>
      <c r="X103" s="10">
        <f t="shared" si="9"/>
        <v>0</v>
      </c>
      <c r="Y103" s="10">
        <f t="shared" si="6"/>
        <v>13</v>
      </c>
    </row>
    <row r="104" spans="1:25" ht="21" x14ac:dyDescent="0.25">
      <c r="A104" s="9">
        <v>44987</v>
      </c>
      <c r="B104" s="14" t="s">
        <v>40</v>
      </c>
      <c r="C104" s="14" t="str">
        <f>_xlfn.XLOOKUP(B104,Giocatori!A:A,Giocatori!B:B)</f>
        <v>Centrocampista</v>
      </c>
      <c r="D104" s="10" t="s">
        <v>2</v>
      </c>
      <c r="E104" s="10" t="str">
        <f>_xlfn.XLOOKUP(A104,Partite!A:A,Partite!E:E)</f>
        <v>Bianchi</v>
      </c>
      <c r="F104" s="10" t="str">
        <f t="shared" si="5"/>
        <v>Sì</v>
      </c>
      <c r="G104" s="11">
        <v>1</v>
      </c>
      <c r="H104" s="10">
        <f>IF(D104="Scuri",_xlfn.XLOOKUP(A104,Partite!A:A,Partite!C:C),_xlfn.XLOOKUP(A104,Partite!A:A,Partite!D:D))</f>
        <v>7</v>
      </c>
      <c r="I104" s="10">
        <f>IF(D104="Bianchi",_xlfn.XLOOKUP(A104,Partite!A:A,Partite!C:C),_xlfn.XLOOKUP(A104,Partite!A:A,Partite!D:D))</f>
        <v>9</v>
      </c>
      <c r="J104" s="11">
        <v>0</v>
      </c>
      <c r="K104" s="10" t="s">
        <v>59</v>
      </c>
      <c r="L104" s="10" t="s">
        <v>59</v>
      </c>
      <c r="M104" s="11">
        <v>1</v>
      </c>
      <c r="N104" s="10" t="s">
        <v>59</v>
      </c>
      <c r="O104" s="10">
        <f>Parametri!$B$4</f>
        <v>3</v>
      </c>
      <c r="P104" s="10">
        <f>IF(N104="Sì",Parametri!$B$7,0)</f>
        <v>0</v>
      </c>
      <c r="Q104" s="10">
        <f>IFERROR(_xlfn.CEILING.MATH(IF(C104="Difensore",MAX(0,Parametri!$B$11-H104),IF(C104="Centrocampista",MAX(0,Parametri!$B$11-H104)/2,IF(C104="Attaccante",MAX(0,Parametri!$B$11-H104)/3,IF(C104="Portiere",MAX(0,Parametri!$B$11-H104) +Parametri!$B$12, "NA"))))),0)</f>
        <v>2</v>
      </c>
      <c r="R104" s="10">
        <f t="shared" si="7"/>
        <v>2</v>
      </c>
      <c r="S104" s="10">
        <f>IF(F104="Sì",Parametri!$B$2,IF(Punti!F104="Pareggio",Parametri!$B$3,0))</f>
        <v>3</v>
      </c>
      <c r="T104" s="10">
        <f>Parametri!$B$5*G104</f>
        <v>1</v>
      </c>
      <c r="U104" s="10">
        <f>J104*Parametri!$B$6</f>
        <v>0</v>
      </c>
      <c r="V104" s="10">
        <f>IF(K104="Sì",Parametri!$B$8, 0)</f>
        <v>0</v>
      </c>
      <c r="W104" s="10">
        <f t="shared" si="8"/>
        <v>0</v>
      </c>
      <c r="X104" s="10">
        <f t="shared" si="9"/>
        <v>3</v>
      </c>
      <c r="Y104" s="10">
        <f t="shared" si="6"/>
        <v>14</v>
      </c>
    </row>
    <row r="105" spans="1:25" ht="21" x14ac:dyDescent="0.25">
      <c r="A105" s="9">
        <v>44987</v>
      </c>
      <c r="B105" s="14" t="s">
        <v>32</v>
      </c>
      <c r="C105" s="14" t="str">
        <f>_xlfn.XLOOKUP(B105,Giocatori!A:A,Giocatori!B:B)</f>
        <v>Difensore</v>
      </c>
      <c r="D105" s="10" t="s">
        <v>1</v>
      </c>
      <c r="E105" s="10" t="str">
        <f>_xlfn.XLOOKUP(A105,Partite!A:A,Partite!E:E)</f>
        <v>Bianchi</v>
      </c>
      <c r="F105" s="10" t="str">
        <f t="shared" si="5"/>
        <v>No</v>
      </c>
      <c r="G105" s="11">
        <v>0</v>
      </c>
      <c r="H105" s="10">
        <f>IF(D105="Scuri",_xlfn.XLOOKUP(A105,Partite!A:A,Partite!C:C),_xlfn.XLOOKUP(A105,Partite!A:A,Partite!D:D))</f>
        <v>9</v>
      </c>
      <c r="I105" s="10">
        <f>IF(D105="Bianchi",_xlfn.XLOOKUP(A105,Partite!A:A,Partite!C:C),_xlfn.XLOOKUP(A105,Partite!A:A,Partite!D:D))</f>
        <v>7</v>
      </c>
      <c r="J105" s="11">
        <v>1</v>
      </c>
      <c r="K105" s="10" t="s">
        <v>59</v>
      </c>
      <c r="L105" s="10" t="s">
        <v>59</v>
      </c>
      <c r="M105" s="11">
        <v>0</v>
      </c>
      <c r="N105" s="10" t="s">
        <v>59</v>
      </c>
      <c r="O105" s="10">
        <f>Parametri!$B$4</f>
        <v>3</v>
      </c>
      <c r="P105" s="10">
        <f>IF(N105="Sì",Parametri!$B$7,0)</f>
        <v>0</v>
      </c>
      <c r="Q105" s="10">
        <f>IFERROR(_xlfn.CEILING.MATH(IF(C105="Difensore",MAX(0,Parametri!$B$11-H105),IF(C105="Centrocampista",MAX(0,Parametri!$B$11-H105)/2,IF(C105="Attaccante",MAX(0,Parametri!$B$11-H105)/3,IF(C105="Portiere",MAX(0,Parametri!$B$11-H105) +Parametri!$B$12, "NA"))))),0)</f>
        <v>1</v>
      </c>
      <c r="R105" s="10">
        <f t="shared" si="7"/>
        <v>0</v>
      </c>
      <c r="S105" s="10">
        <f>IF(F105="Sì",Parametri!$B$2,IF(Punti!F105="Pareggio",Parametri!$B$3,0))</f>
        <v>0</v>
      </c>
      <c r="T105" s="10">
        <f>Parametri!$B$5*G105</f>
        <v>0</v>
      </c>
      <c r="U105" s="10">
        <f>J105*Parametri!$B$6</f>
        <v>-2</v>
      </c>
      <c r="V105" s="10">
        <f>IF(K105="Sì",Parametri!$B$8, 0)</f>
        <v>0</v>
      </c>
      <c r="W105" s="10">
        <f t="shared" si="8"/>
        <v>0</v>
      </c>
      <c r="X105" s="10">
        <f t="shared" si="9"/>
        <v>0</v>
      </c>
      <c r="Y105" s="10">
        <f t="shared" si="6"/>
        <v>2</v>
      </c>
    </row>
    <row r="106" spans="1:25" ht="21" x14ac:dyDescent="0.25">
      <c r="A106" s="9">
        <v>44987</v>
      </c>
      <c r="B106" s="14" t="s">
        <v>18</v>
      </c>
      <c r="C106" s="14" t="str">
        <f>_xlfn.XLOOKUP(B106,Giocatori!A:A,Giocatori!B:B)</f>
        <v>Difensore</v>
      </c>
      <c r="D106" s="10" t="s">
        <v>1</v>
      </c>
      <c r="E106" s="10" t="str">
        <f>_xlfn.XLOOKUP(A106,Partite!A:A,Partite!E:E)</f>
        <v>Bianchi</v>
      </c>
      <c r="F106" s="10" t="str">
        <f t="shared" si="5"/>
        <v>No</v>
      </c>
      <c r="G106" s="11">
        <v>0</v>
      </c>
      <c r="H106" s="10">
        <f>IF(D106="Scuri",_xlfn.XLOOKUP(A106,Partite!A:A,Partite!C:C),_xlfn.XLOOKUP(A106,Partite!A:A,Partite!D:D))</f>
        <v>9</v>
      </c>
      <c r="I106" s="10">
        <f>IF(D106="Bianchi",_xlfn.XLOOKUP(A106,Partite!A:A,Partite!C:C),_xlfn.XLOOKUP(A106,Partite!A:A,Partite!D:D))</f>
        <v>7</v>
      </c>
      <c r="J106" s="11">
        <v>1</v>
      </c>
      <c r="K106" s="10" t="s">
        <v>58</v>
      </c>
      <c r="L106" s="10" t="s">
        <v>59</v>
      </c>
      <c r="M106" s="11">
        <v>0</v>
      </c>
      <c r="N106" s="10" t="s">
        <v>59</v>
      </c>
      <c r="O106" s="10">
        <f>Parametri!$B$4</f>
        <v>3</v>
      </c>
      <c r="P106" s="10">
        <f>IF(N106="Sì",Parametri!$B$7,0)</f>
        <v>0</v>
      </c>
      <c r="Q106" s="10">
        <f>IFERROR(_xlfn.CEILING.MATH(IF(C106="Difensore",MAX(0,Parametri!$B$11-H106),IF(C106="Centrocampista",MAX(0,Parametri!$B$11-H106)/2,IF(C106="Attaccante",MAX(0,Parametri!$B$11-H106)/3,IF(C106="Portiere",MAX(0,Parametri!$B$11-H106) +Parametri!$B$12, "NA"))))),0)</f>
        <v>1</v>
      </c>
      <c r="R106" s="10">
        <f t="shared" si="7"/>
        <v>0</v>
      </c>
      <c r="S106" s="10">
        <f>IF(F106="Sì",Parametri!$B$2,IF(Punti!F106="Pareggio",Parametri!$B$3,0))</f>
        <v>0</v>
      </c>
      <c r="T106" s="10">
        <f>Parametri!$B$5*G106</f>
        <v>0</v>
      </c>
      <c r="U106" s="10">
        <f>J106*Parametri!$B$6</f>
        <v>-2</v>
      </c>
      <c r="V106" s="10">
        <f>IF(K106="Sì",Parametri!$B$8, 0)</f>
        <v>3</v>
      </c>
      <c r="W106" s="10">
        <f t="shared" si="8"/>
        <v>0</v>
      </c>
      <c r="X106" s="10">
        <f t="shared" si="9"/>
        <v>0</v>
      </c>
      <c r="Y106" s="10">
        <f t="shared" si="6"/>
        <v>5</v>
      </c>
    </row>
    <row r="107" spans="1:25" ht="21" x14ac:dyDescent="0.25">
      <c r="A107" s="9">
        <v>44987</v>
      </c>
      <c r="B107" s="14" t="s">
        <v>17</v>
      </c>
      <c r="C107" s="14" t="str">
        <f>_xlfn.XLOOKUP(B107,Giocatori!A:A,Giocatori!B:B)</f>
        <v>Difensore</v>
      </c>
      <c r="D107" s="10" t="s">
        <v>1</v>
      </c>
      <c r="E107" s="10" t="str">
        <f>_xlfn.XLOOKUP(A107,Partite!A:A,Partite!E:E)</f>
        <v>Bianchi</v>
      </c>
      <c r="F107" s="10" t="str">
        <f t="shared" si="5"/>
        <v>No</v>
      </c>
      <c r="G107" s="11">
        <v>0</v>
      </c>
      <c r="H107" s="10">
        <f>IF(D107="Scuri",_xlfn.XLOOKUP(A107,Partite!A:A,Partite!C:C),_xlfn.XLOOKUP(A107,Partite!A:A,Partite!D:D))</f>
        <v>9</v>
      </c>
      <c r="I107" s="10">
        <f>IF(D107="Bianchi",_xlfn.XLOOKUP(A107,Partite!A:A,Partite!C:C),_xlfn.XLOOKUP(A107,Partite!A:A,Partite!D:D))</f>
        <v>7</v>
      </c>
      <c r="J107" s="11">
        <v>0</v>
      </c>
      <c r="K107" s="10" t="s">
        <v>59</v>
      </c>
      <c r="L107" s="10" t="s">
        <v>59</v>
      </c>
      <c r="M107" s="11">
        <v>0</v>
      </c>
      <c r="N107" s="10" t="s">
        <v>59</v>
      </c>
      <c r="O107" s="10">
        <f>Parametri!$B$4</f>
        <v>3</v>
      </c>
      <c r="P107" s="10">
        <f>IF(N107="Sì",Parametri!$B$7,0)</f>
        <v>0</v>
      </c>
      <c r="Q107" s="10">
        <f>IFERROR(_xlfn.CEILING.MATH(IF(C107="Difensore",MAX(0,Parametri!$B$11-H107),IF(C107="Centrocampista",MAX(0,Parametri!$B$11-H107)/2,IF(C107="Attaccante",MAX(0,Parametri!$B$11-H107)/3,IF(C107="Portiere",MAX(0,Parametri!$B$11-H107) +Parametri!$B$12, "NA"))))),0)</f>
        <v>1</v>
      </c>
      <c r="R107" s="10">
        <f t="shared" si="7"/>
        <v>0</v>
      </c>
      <c r="S107" s="10">
        <f>IF(F107="Sì",Parametri!$B$2,IF(Punti!F107="Pareggio",Parametri!$B$3,0))</f>
        <v>0</v>
      </c>
      <c r="T107" s="10">
        <f>Parametri!$B$5*G107</f>
        <v>0</v>
      </c>
      <c r="U107" s="10">
        <f>J107*Parametri!$B$6</f>
        <v>0</v>
      </c>
      <c r="V107" s="10">
        <f>IF(K107="Sì",Parametri!$B$8, 0)</f>
        <v>0</v>
      </c>
      <c r="W107" s="10">
        <f t="shared" si="8"/>
        <v>0</v>
      </c>
      <c r="X107" s="10">
        <f t="shared" si="9"/>
        <v>0</v>
      </c>
      <c r="Y107" s="10">
        <f t="shared" si="6"/>
        <v>4</v>
      </c>
    </row>
    <row r="108" spans="1:25" ht="21" x14ac:dyDescent="0.25">
      <c r="A108" s="9">
        <v>44987</v>
      </c>
      <c r="B108" s="14" t="s">
        <v>110</v>
      </c>
      <c r="C108" s="14" t="str">
        <f>_xlfn.XLOOKUP(B108,Giocatori!A:A,Giocatori!B:B)</f>
        <v>Attaccante</v>
      </c>
      <c r="D108" s="10" t="s">
        <v>1</v>
      </c>
      <c r="E108" s="10" t="str">
        <f>_xlfn.XLOOKUP(A108,Partite!A:A,Partite!E:E)</f>
        <v>Bianchi</v>
      </c>
      <c r="F108" s="10" t="str">
        <f t="shared" si="5"/>
        <v>No</v>
      </c>
      <c r="G108" s="11">
        <v>2</v>
      </c>
      <c r="H108" s="10">
        <f>IF(D108="Scuri",_xlfn.XLOOKUP(A108,Partite!A:A,Partite!C:C),_xlfn.XLOOKUP(A108,Partite!A:A,Partite!D:D))</f>
        <v>9</v>
      </c>
      <c r="I108" s="10">
        <f>IF(D108="Bianchi",_xlfn.XLOOKUP(A108,Partite!A:A,Partite!C:C),_xlfn.XLOOKUP(A108,Partite!A:A,Partite!D:D))</f>
        <v>7</v>
      </c>
      <c r="J108" s="11">
        <v>0</v>
      </c>
      <c r="K108" s="10" t="s">
        <v>59</v>
      </c>
      <c r="L108" s="10" t="s">
        <v>59</v>
      </c>
      <c r="M108" s="11">
        <v>0</v>
      </c>
      <c r="N108" s="10" t="s">
        <v>59</v>
      </c>
      <c r="O108" s="10">
        <f>Parametri!$B$4</f>
        <v>3</v>
      </c>
      <c r="P108" s="10">
        <f>IF(N108="Sì",Parametri!$B$7,0)</f>
        <v>0</v>
      </c>
      <c r="Q108" s="10">
        <f>IFERROR(_xlfn.CEILING.MATH(IF(C108="Difensore",MAX(0,Parametri!$B$11-H108),IF(C108="Centrocampista",MAX(0,Parametri!$B$11-H108)/2,IF(C108="Attaccante",MAX(0,Parametri!$B$11-H108)/3,IF(C108="Portiere",MAX(0,Parametri!$B$11-H108) +Parametri!$B$12, "NA"))))),0)</f>
        <v>1</v>
      </c>
      <c r="R108" s="10">
        <f t="shared" si="7"/>
        <v>0</v>
      </c>
      <c r="S108" s="10">
        <f>IF(F108="Sì",Parametri!$B$2,IF(Punti!F108="Pareggio",Parametri!$B$3,0))</f>
        <v>0</v>
      </c>
      <c r="T108" s="10">
        <f>Parametri!$B$5*G108</f>
        <v>2</v>
      </c>
      <c r="U108" s="10">
        <f>J108*Parametri!$B$6</f>
        <v>0</v>
      </c>
      <c r="V108" s="10">
        <f>IF(K108="Sì",Parametri!$B$8, 0)</f>
        <v>0</v>
      </c>
      <c r="W108" s="10">
        <f t="shared" si="8"/>
        <v>0</v>
      </c>
      <c r="X108" s="10">
        <f t="shared" si="9"/>
        <v>0</v>
      </c>
      <c r="Y108" s="10">
        <f t="shared" si="6"/>
        <v>6</v>
      </c>
    </row>
    <row r="109" spans="1:25" ht="21" x14ac:dyDescent="0.25">
      <c r="A109" s="9">
        <v>44987</v>
      </c>
      <c r="B109" s="14" t="s">
        <v>38</v>
      </c>
      <c r="C109" s="14" t="str">
        <f>_xlfn.XLOOKUP(B109,Giocatori!A:A,Giocatori!B:B)</f>
        <v>Centrocampista</v>
      </c>
      <c r="D109" s="10" t="s">
        <v>1</v>
      </c>
      <c r="E109" s="10" t="str">
        <f>_xlfn.XLOOKUP(A109,Partite!A:A,Partite!E:E)</f>
        <v>Bianchi</v>
      </c>
      <c r="F109" s="10" t="str">
        <f t="shared" si="5"/>
        <v>No</v>
      </c>
      <c r="G109" s="11">
        <v>0</v>
      </c>
      <c r="H109" s="10">
        <f>IF(D109="Scuri",_xlfn.XLOOKUP(A109,Partite!A:A,Partite!C:C),_xlfn.XLOOKUP(A109,Partite!A:A,Partite!D:D))</f>
        <v>9</v>
      </c>
      <c r="I109" s="10">
        <f>IF(D109="Bianchi",_xlfn.XLOOKUP(A109,Partite!A:A,Partite!C:C),_xlfn.XLOOKUP(A109,Partite!A:A,Partite!D:D))</f>
        <v>7</v>
      </c>
      <c r="J109" s="11">
        <v>0</v>
      </c>
      <c r="K109" s="10" t="s">
        <v>59</v>
      </c>
      <c r="L109" s="10" t="s">
        <v>59</v>
      </c>
      <c r="M109" s="11">
        <v>0</v>
      </c>
      <c r="N109" s="10" t="s">
        <v>59</v>
      </c>
      <c r="O109" s="10">
        <f>Parametri!$B$4</f>
        <v>3</v>
      </c>
      <c r="P109" s="10">
        <f>IF(N109="Sì",Parametri!$B$7,0)</f>
        <v>0</v>
      </c>
      <c r="Q109" s="10">
        <f>IFERROR(_xlfn.CEILING.MATH(IF(C109="Difensore",MAX(0,Parametri!$B$11-H109),IF(C109="Centrocampista",MAX(0,Parametri!$B$11-H109)/2,IF(C109="Attaccante",MAX(0,Parametri!$B$11-H109)/3,IF(C109="Portiere",MAX(0,Parametri!$B$11-H109) +Parametri!$B$12, "NA"))))),0)</f>
        <v>1</v>
      </c>
      <c r="R109" s="10">
        <f t="shared" si="7"/>
        <v>0</v>
      </c>
      <c r="S109" s="10">
        <f>IF(F109="Sì",Parametri!$B$2,IF(Punti!F109="Pareggio",Parametri!$B$3,0))</f>
        <v>0</v>
      </c>
      <c r="T109" s="10">
        <f>Parametri!$B$5*G109</f>
        <v>0</v>
      </c>
      <c r="U109" s="10">
        <f>J109*Parametri!$B$6</f>
        <v>0</v>
      </c>
      <c r="V109" s="10">
        <f>IF(K109="Sì",Parametri!$B$8, 0)</f>
        <v>0</v>
      </c>
      <c r="W109" s="10">
        <f t="shared" si="8"/>
        <v>0</v>
      </c>
      <c r="X109" s="10">
        <f t="shared" si="9"/>
        <v>0</v>
      </c>
      <c r="Y109" s="10">
        <f t="shared" si="6"/>
        <v>4</v>
      </c>
    </row>
    <row r="110" spans="1:25" ht="21" x14ac:dyDescent="0.25">
      <c r="A110" s="9">
        <v>44987</v>
      </c>
      <c r="B110" s="14" t="s">
        <v>30</v>
      </c>
      <c r="C110" s="14" t="str">
        <f>_xlfn.XLOOKUP(B110,Giocatori!A:A,Giocatori!B:B)</f>
        <v>Centrocampista</v>
      </c>
      <c r="D110" s="10" t="s">
        <v>1</v>
      </c>
      <c r="E110" s="10" t="str">
        <f>_xlfn.XLOOKUP(A110,Partite!A:A,Partite!E:E)</f>
        <v>Bianchi</v>
      </c>
      <c r="F110" s="10" t="str">
        <f t="shared" si="5"/>
        <v>No</v>
      </c>
      <c r="G110" s="11">
        <v>2</v>
      </c>
      <c r="H110" s="10">
        <f>IF(D110="Scuri",_xlfn.XLOOKUP(A110,Partite!A:A,Partite!C:C),_xlfn.XLOOKUP(A110,Partite!A:A,Partite!D:D))</f>
        <v>9</v>
      </c>
      <c r="I110" s="10">
        <f>IF(D110="Bianchi",_xlfn.XLOOKUP(A110,Partite!A:A,Partite!C:C),_xlfn.XLOOKUP(A110,Partite!A:A,Partite!D:D))</f>
        <v>7</v>
      </c>
      <c r="J110" s="11">
        <v>0</v>
      </c>
      <c r="K110" s="10" t="s">
        <v>59</v>
      </c>
      <c r="L110" s="10" t="s">
        <v>59</v>
      </c>
      <c r="M110" s="11">
        <v>0</v>
      </c>
      <c r="N110" s="10" t="s">
        <v>59</v>
      </c>
      <c r="O110" s="10">
        <f>Parametri!$B$4</f>
        <v>3</v>
      </c>
      <c r="P110" s="10">
        <f>IF(N110="Sì",Parametri!$B$7,0)</f>
        <v>0</v>
      </c>
      <c r="Q110" s="10">
        <f>IFERROR(_xlfn.CEILING.MATH(IF(C110="Difensore",MAX(0,Parametri!$B$11-H110),IF(C110="Centrocampista",MAX(0,Parametri!$B$11-H110)/2,IF(C110="Attaccante",MAX(0,Parametri!$B$11-H110)/3,IF(C110="Portiere",MAX(0,Parametri!$B$11-H110) +Parametri!$B$12, "NA"))))),0)</f>
        <v>1</v>
      </c>
      <c r="R110" s="10">
        <f t="shared" si="7"/>
        <v>0</v>
      </c>
      <c r="S110" s="10">
        <f>IF(F110="Sì",Parametri!$B$2,IF(Punti!F110="Pareggio",Parametri!$B$3,0))</f>
        <v>0</v>
      </c>
      <c r="T110" s="10">
        <f>Parametri!$B$5*G110</f>
        <v>2</v>
      </c>
      <c r="U110" s="10">
        <f>J110*Parametri!$B$6</f>
        <v>0</v>
      </c>
      <c r="V110" s="10">
        <f>IF(K110="Sì",Parametri!$B$8, 0)</f>
        <v>0</v>
      </c>
      <c r="W110" s="10">
        <f t="shared" si="8"/>
        <v>0</v>
      </c>
      <c r="X110" s="10">
        <f t="shared" si="9"/>
        <v>0</v>
      </c>
      <c r="Y110" s="10">
        <f t="shared" si="6"/>
        <v>6</v>
      </c>
    </row>
    <row r="111" spans="1:25" ht="21" x14ac:dyDescent="0.25">
      <c r="A111" s="9">
        <v>44987</v>
      </c>
      <c r="B111" s="14" t="s">
        <v>20</v>
      </c>
      <c r="C111" s="14" t="str">
        <f>_xlfn.XLOOKUP(B111,Giocatori!A:A,Giocatori!B:B)</f>
        <v>Attaccante</v>
      </c>
      <c r="D111" s="10" t="s">
        <v>1</v>
      </c>
      <c r="E111" s="10" t="str">
        <f>_xlfn.XLOOKUP(A111,Partite!A:A,Partite!E:E)</f>
        <v>Bianchi</v>
      </c>
      <c r="F111" s="10" t="str">
        <f t="shared" si="5"/>
        <v>No</v>
      </c>
      <c r="G111" s="11">
        <v>2</v>
      </c>
      <c r="H111" s="10">
        <f>IF(D111="Scuri",_xlfn.XLOOKUP(A111,Partite!A:A,Partite!C:C),_xlfn.XLOOKUP(A111,Partite!A:A,Partite!D:D))</f>
        <v>9</v>
      </c>
      <c r="I111" s="10">
        <f>IF(D111="Bianchi",_xlfn.XLOOKUP(A111,Partite!A:A,Partite!C:C),_xlfn.XLOOKUP(A111,Partite!A:A,Partite!D:D))</f>
        <v>7</v>
      </c>
      <c r="J111" s="11">
        <v>0</v>
      </c>
      <c r="K111" s="10" t="s">
        <v>59</v>
      </c>
      <c r="L111" s="10" t="s">
        <v>59</v>
      </c>
      <c r="M111" s="11">
        <v>0</v>
      </c>
      <c r="N111" s="10" t="s">
        <v>59</v>
      </c>
      <c r="O111" s="10">
        <f>Parametri!$B$4</f>
        <v>3</v>
      </c>
      <c r="P111" s="10">
        <f>IF(N111="Sì",Parametri!$B$7,0)</f>
        <v>0</v>
      </c>
      <c r="Q111" s="10">
        <f>IFERROR(_xlfn.CEILING.MATH(IF(C111="Difensore",MAX(0,Parametri!$B$11-H111),IF(C111="Centrocampista",MAX(0,Parametri!$B$11-H111)/2,IF(C111="Attaccante",MAX(0,Parametri!$B$11-H111)/3,IF(C111="Portiere",MAX(0,Parametri!$B$11-H111) +Parametri!$B$12, "NA"))))),0)</f>
        <v>1</v>
      </c>
      <c r="R111" s="10">
        <f t="shared" si="7"/>
        <v>0</v>
      </c>
      <c r="S111" s="10">
        <f>IF(F111="Sì",Parametri!$B$2,IF(Punti!F111="Pareggio",Parametri!$B$3,0))</f>
        <v>0</v>
      </c>
      <c r="T111" s="10">
        <f>Parametri!$B$5*G111</f>
        <v>2</v>
      </c>
      <c r="U111" s="10">
        <f>J111*Parametri!$B$6</f>
        <v>0</v>
      </c>
      <c r="V111" s="10">
        <f>IF(K111="Sì",Parametri!$B$8, 0)</f>
        <v>0</v>
      </c>
      <c r="W111" s="10">
        <f t="shared" si="8"/>
        <v>0</v>
      </c>
      <c r="X111" s="10">
        <f t="shared" si="9"/>
        <v>0</v>
      </c>
      <c r="Y111" s="10">
        <f t="shared" si="6"/>
        <v>6</v>
      </c>
    </row>
    <row r="112" spans="1:25" ht="21" x14ac:dyDescent="0.25">
      <c r="A112" s="9">
        <v>44994</v>
      </c>
      <c r="B112" s="14" t="s">
        <v>27</v>
      </c>
      <c r="C112" s="14" t="str">
        <f>_xlfn.XLOOKUP(B112,Giocatori!A:A,Giocatori!B:B)</f>
        <v>Difensore</v>
      </c>
      <c r="D112" s="10" t="s">
        <v>2</v>
      </c>
      <c r="E112" s="10" t="str">
        <f>_xlfn.XLOOKUP(A112,Partite!A:A,Partite!E:E)</f>
        <v>Scuri</v>
      </c>
      <c r="F112" s="10" t="str">
        <f t="shared" si="5"/>
        <v>No</v>
      </c>
      <c r="G112" s="11">
        <v>0</v>
      </c>
      <c r="H112" s="10">
        <f>IF(D112="Scuri",_xlfn.XLOOKUP(A112,Partite!A:A,Partite!C:C),_xlfn.XLOOKUP(A112,Partite!A:A,Partite!D:D))</f>
        <v>9</v>
      </c>
      <c r="I112" s="10">
        <f>IF(D112="Bianchi",_xlfn.XLOOKUP(A112,Partite!A:A,Partite!C:C),_xlfn.XLOOKUP(A112,Partite!A:A,Partite!D:D))</f>
        <v>8</v>
      </c>
      <c r="J112" s="11">
        <v>0</v>
      </c>
      <c r="K112" s="10" t="s">
        <v>59</v>
      </c>
      <c r="L112" s="10" t="s">
        <v>58</v>
      </c>
      <c r="M112" s="11">
        <v>2</v>
      </c>
      <c r="N112" s="10" t="s">
        <v>59</v>
      </c>
      <c r="O112" s="10">
        <f>Parametri!$B$4</f>
        <v>3</v>
      </c>
      <c r="P112" s="10">
        <f>IF(N112="Sì",Parametri!$B$7,0)</f>
        <v>0</v>
      </c>
      <c r="Q112" s="10">
        <f>IFERROR(_xlfn.CEILING.MATH(IF(C112="Difensore",MAX(0,Parametri!$B$11-H112),IF(C112="Centrocampista",MAX(0,Parametri!$B$11-H112)/2,IF(C112="Attaccante",MAX(0,Parametri!$B$11-H112)/3,IF(C112="Portiere",MAX(0,Parametri!$B$11-H112) +Parametri!$B$12, "NA"))))),0)</f>
        <v>1</v>
      </c>
      <c r="R112" s="10">
        <f t="shared" si="7"/>
        <v>0</v>
      </c>
      <c r="S112" s="10">
        <f>IF(F112="Sì",Parametri!$B$2,IF(Punti!F112="Pareggio",Parametri!$B$3,0))</f>
        <v>0</v>
      </c>
      <c r="T112" s="10">
        <f>Parametri!$B$5*G112</f>
        <v>0</v>
      </c>
      <c r="U112" s="10">
        <f>J112*Parametri!$B$6</f>
        <v>0</v>
      </c>
      <c r="V112" s="10">
        <f>IF(K112="Sì",Parametri!$B$8, 0)</f>
        <v>0</v>
      </c>
      <c r="W112" s="10">
        <f t="shared" si="8"/>
        <v>3</v>
      </c>
      <c r="X112" s="10">
        <f t="shared" si="9"/>
        <v>6</v>
      </c>
      <c r="Y112" s="10">
        <f t="shared" si="6"/>
        <v>13</v>
      </c>
    </row>
    <row r="113" spans="1:25" ht="21" x14ac:dyDescent="0.25">
      <c r="A113" s="9">
        <v>44994</v>
      </c>
      <c r="B113" s="14" t="s">
        <v>18</v>
      </c>
      <c r="C113" s="14" t="str">
        <f>_xlfn.XLOOKUP(B113,Giocatori!A:A,Giocatori!B:B)</f>
        <v>Difensore</v>
      </c>
      <c r="D113" s="10" t="s">
        <v>2</v>
      </c>
      <c r="E113" s="10" t="str">
        <f>_xlfn.XLOOKUP(A113,Partite!A:A,Partite!E:E)</f>
        <v>Scuri</v>
      </c>
      <c r="F113" s="10" t="str">
        <f t="shared" si="5"/>
        <v>No</v>
      </c>
      <c r="G113" s="11">
        <v>1</v>
      </c>
      <c r="H113" s="10">
        <f>IF(D113="Scuri",_xlfn.XLOOKUP(A113,Partite!A:A,Partite!C:C),_xlfn.XLOOKUP(A113,Partite!A:A,Partite!D:D))</f>
        <v>9</v>
      </c>
      <c r="I113" s="10">
        <f>IF(D113="Bianchi",_xlfn.XLOOKUP(A113,Partite!A:A,Partite!C:C),_xlfn.XLOOKUP(A113,Partite!A:A,Partite!D:D))</f>
        <v>8</v>
      </c>
      <c r="J113" s="11">
        <v>0</v>
      </c>
      <c r="K113" s="10" t="s">
        <v>59</v>
      </c>
      <c r="L113" s="10" t="s">
        <v>59</v>
      </c>
      <c r="M113" s="11">
        <v>0</v>
      </c>
      <c r="N113" s="10" t="s">
        <v>59</v>
      </c>
      <c r="O113" s="10">
        <f>Parametri!$B$4</f>
        <v>3</v>
      </c>
      <c r="P113" s="10">
        <f>IF(N113="Sì",Parametri!$B$7,0)</f>
        <v>0</v>
      </c>
      <c r="Q113" s="10">
        <f>IFERROR(_xlfn.CEILING.MATH(IF(C113="Difensore",MAX(0,Parametri!$B$11-H113),IF(C113="Centrocampista",MAX(0,Parametri!$B$11-H113)/2,IF(C113="Attaccante",MAX(0,Parametri!$B$11-H113)/3,IF(C113="Portiere",MAX(0,Parametri!$B$11-H113) +Parametri!$B$12, "NA"))))),0)</f>
        <v>1</v>
      </c>
      <c r="R113" s="10">
        <f t="shared" si="7"/>
        <v>0</v>
      </c>
      <c r="S113" s="10">
        <f>IF(F113="Sì",Parametri!$B$2,IF(Punti!F113="Pareggio",Parametri!$B$3,0))</f>
        <v>0</v>
      </c>
      <c r="T113" s="10">
        <f>Parametri!$B$5*G113</f>
        <v>1</v>
      </c>
      <c r="U113" s="10">
        <f>J113*Parametri!$B$6</f>
        <v>0</v>
      </c>
      <c r="V113" s="10">
        <f>IF(K113="Sì",Parametri!$B$8, 0)</f>
        <v>0</v>
      </c>
      <c r="W113" s="10">
        <f t="shared" si="8"/>
        <v>0</v>
      </c>
      <c r="X113" s="10">
        <f t="shared" si="9"/>
        <v>0</v>
      </c>
      <c r="Y113" s="10">
        <f t="shared" si="6"/>
        <v>5</v>
      </c>
    </row>
    <row r="114" spans="1:25" ht="21" x14ac:dyDescent="0.25">
      <c r="A114" s="9">
        <v>44994</v>
      </c>
      <c r="B114" s="14" t="s">
        <v>17</v>
      </c>
      <c r="C114" s="14" t="str">
        <f>_xlfn.XLOOKUP(B114,Giocatori!A:A,Giocatori!B:B)</f>
        <v>Difensore</v>
      </c>
      <c r="D114" s="10" t="s">
        <v>2</v>
      </c>
      <c r="E114" s="10" t="str">
        <f>_xlfn.XLOOKUP(A114,Partite!A:A,Partite!E:E)</f>
        <v>Scuri</v>
      </c>
      <c r="F114" s="10" t="str">
        <f t="shared" si="5"/>
        <v>No</v>
      </c>
      <c r="G114" s="11">
        <v>1</v>
      </c>
      <c r="H114" s="10">
        <f>IF(D114="Scuri",_xlfn.XLOOKUP(A114,Partite!A:A,Partite!C:C),_xlfn.XLOOKUP(A114,Partite!A:A,Partite!D:D))</f>
        <v>9</v>
      </c>
      <c r="I114" s="10">
        <f>IF(D114="Bianchi",_xlfn.XLOOKUP(A114,Partite!A:A,Partite!C:C),_xlfn.XLOOKUP(A114,Partite!A:A,Partite!D:D))</f>
        <v>8</v>
      </c>
      <c r="J114" s="11">
        <v>0</v>
      </c>
      <c r="K114" s="10" t="s">
        <v>59</v>
      </c>
      <c r="L114" s="10" t="s">
        <v>59</v>
      </c>
      <c r="M114" s="11">
        <v>0</v>
      </c>
      <c r="N114" s="10" t="s">
        <v>59</v>
      </c>
      <c r="O114" s="10">
        <f>Parametri!$B$4</f>
        <v>3</v>
      </c>
      <c r="P114" s="10">
        <f>IF(N114="Sì",Parametri!$B$7,0)</f>
        <v>0</v>
      </c>
      <c r="Q114" s="10">
        <f>IFERROR(_xlfn.CEILING.MATH(IF(C114="Difensore",MAX(0,Parametri!$B$11-H114),IF(C114="Centrocampista",MAX(0,Parametri!$B$11-H114)/2,IF(C114="Attaccante",MAX(0,Parametri!$B$11-H114)/3,IF(C114="Portiere",MAX(0,Parametri!$B$11-H114) +Parametri!$B$12, "NA"))))),0)</f>
        <v>1</v>
      </c>
      <c r="R114" s="10">
        <f t="shared" si="7"/>
        <v>0</v>
      </c>
      <c r="S114" s="10">
        <f>IF(F114="Sì",Parametri!$B$2,IF(Punti!F114="Pareggio",Parametri!$B$3,0))</f>
        <v>0</v>
      </c>
      <c r="T114" s="10">
        <f>Parametri!$B$5*G114</f>
        <v>1</v>
      </c>
      <c r="U114" s="10">
        <f>J114*Parametri!$B$6</f>
        <v>0</v>
      </c>
      <c r="V114" s="10">
        <f>IF(K114="Sì",Parametri!$B$8, 0)</f>
        <v>0</v>
      </c>
      <c r="W114" s="10">
        <f t="shared" si="8"/>
        <v>0</v>
      </c>
      <c r="X114" s="10">
        <f t="shared" si="9"/>
        <v>0</v>
      </c>
      <c r="Y114" s="10">
        <f t="shared" si="6"/>
        <v>5</v>
      </c>
    </row>
    <row r="115" spans="1:25" ht="21" x14ac:dyDescent="0.25">
      <c r="A115" s="9">
        <v>44994</v>
      </c>
      <c r="B115" s="14" t="s">
        <v>38</v>
      </c>
      <c r="C115" s="14" t="str">
        <f>_xlfn.XLOOKUP(B115,Giocatori!A:A,Giocatori!B:B)</f>
        <v>Centrocampista</v>
      </c>
      <c r="D115" s="10" t="s">
        <v>2</v>
      </c>
      <c r="E115" s="10" t="str">
        <f>_xlfn.XLOOKUP(A115,Partite!A:A,Partite!E:E)</f>
        <v>Scuri</v>
      </c>
      <c r="F115" s="10" t="str">
        <f t="shared" si="5"/>
        <v>No</v>
      </c>
      <c r="G115" s="11">
        <v>0</v>
      </c>
      <c r="H115" s="10">
        <f>IF(D115="Scuri",_xlfn.XLOOKUP(A115,Partite!A:A,Partite!C:C),_xlfn.XLOOKUP(A115,Partite!A:A,Partite!D:D))</f>
        <v>9</v>
      </c>
      <c r="I115" s="10">
        <f>IF(D115="Bianchi",_xlfn.XLOOKUP(A115,Partite!A:A,Partite!C:C),_xlfn.XLOOKUP(A115,Partite!A:A,Partite!D:D))</f>
        <v>8</v>
      </c>
      <c r="J115" s="11">
        <v>0</v>
      </c>
      <c r="K115" s="10" t="s">
        <v>59</v>
      </c>
      <c r="L115" s="10" t="s">
        <v>59</v>
      </c>
      <c r="M115" s="11">
        <v>0</v>
      </c>
      <c r="N115" s="10" t="s">
        <v>59</v>
      </c>
      <c r="O115" s="10">
        <f>Parametri!$B$4</f>
        <v>3</v>
      </c>
      <c r="P115" s="10">
        <f>IF(N115="Sì",Parametri!$B$7,0)</f>
        <v>0</v>
      </c>
      <c r="Q115" s="10">
        <f>IFERROR(_xlfn.CEILING.MATH(IF(C115="Difensore",MAX(0,Parametri!$B$11-H115),IF(C115="Centrocampista",MAX(0,Parametri!$B$11-H115)/2,IF(C115="Attaccante",MAX(0,Parametri!$B$11-H115)/3,IF(C115="Portiere",MAX(0,Parametri!$B$11-H115) +Parametri!$B$12, "NA"))))),0)</f>
        <v>1</v>
      </c>
      <c r="R115" s="10">
        <f t="shared" si="7"/>
        <v>0</v>
      </c>
      <c r="S115" s="10">
        <f>IF(F115="Sì",Parametri!$B$2,IF(Punti!F115="Pareggio",Parametri!$B$3,0))</f>
        <v>0</v>
      </c>
      <c r="T115" s="10">
        <f>Parametri!$B$5*G115</f>
        <v>0</v>
      </c>
      <c r="U115" s="10">
        <f>J115*Parametri!$B$6</f>
        <v>0</v>
      </c>
      <c r="V115" s="10">
        <f>IF(K115="Sì",Parametri!$B$8, 0)</f>
        <v>0</v>
      </c>
      <c r="W115" s="10">
        <f t="shared" si="8"/>
        <v>0</v>
      </c>
      <c r="X115" s="10">
        <f t="shared" si="9"/>
        <v>0</v>
      </c>
      <c r="Y115" s="10">
        <f t="shared" si="6"/>
        <v>4</v>
      </c>
    </row>
    <row r="116" spans="1:25" ht="21" x14ac:dyDescent="0.25">
      <c r="A116" s="9">
        <v>44994</v>
      </c>
      <c r="B116" s="14" t="s">
        <v>72</v>
      </c>
      <c r="C116" s="14" t="str">
        <f>_xlfn.XLOOKUP(B116,Giocatori!A:A,Giocatori!B:B)</f>
        <v>Centrocampista</v>
      </c>
      <c r="D116" s="10" t="s">
        <v>2</v>
      </c>
      <c r="E116" s="10" t="str">
        <f>_xlfn.XLOOKUP(A116,Partite!A:A,Partite!E:E)</f>
        <v>Scuri</v>
      </c>
      <c r="F116" s="10" t="str">
        <f t="shared" si="5"/>
        <v>No</v>
      </c>
      <c r="G116" s="11">
        <v>1</v>
      </c>
      <c r="H116" s="10">
        <f>IF(D116="Scuri",_xlfn.XLOOKUP(A116,Partite!A:A,Partite!C:C),_xlfn.XLOOKUP(A116,Partite!A:A,Partite!D:D))</f>
        <v>9</v>
      </c>
      <c r="I116" s="10">
        <f>IF(D116="Bianchi",_xlfn.XLOOKUP(A116,Partite!A:A,Partite!C:C),_xlfn.XLOOKUP(A116,Partite!A:A,Partite!D:D))</f>
        <v>8</v>
      </c>
      <c r="J116" s="11">
        <v>0</v>
      </c>
      <c r="K116" s="10" t="s">
        <v>59</v>
      </c>
      <c r="L116" s="10" t="s">
        <v>59</v>
      </c>
      <c r="M116" s="11">
        <v>0</v>
      </c>
      <c r="N116" s="10" t="s">
        <v>59</v>
      </c>
      <c r="O116" s="10">
        <f>Parametri!$B$4</f>
        <v>3</v>
      </c>
      <c r="P116" s="10">
        <f>IF(N116="Sì",Parametri!$B$7,0)</f>
        <v>0</v>
      </c>
      <c r="Q116" s="10">
        <f>IFERROR(_xlfn.CEILING.MATH(IF(C116="Difensore",MAX(0,Parametri!$B$11-H116),IF(C116="Centrocampista",MAX(0,Parametri!$B$11-H116)/2,IF(C116="Attaccante",MAX(0,Parametri!$B$11-H116)/3,IF(C116="Portiere",MAX(0,Parametri!$B$11-H116) +Parametri!$B$12, "NA"))))),0)</f>
        <v>1</v>
      </c>
      <c r="R116" s="10">
        <f t="shared" si="7"/>
        <v>0</v>
      </c>
      <c r="S116" s="10">
        <f>IF(F116="Sì",Parametri!$B$2,IF(Punti!F116="Pareggio",Parametri!$B$3,0))</f>
        <v>0</v>
      </c>
      <c r="T116" s="10">
        <f>Parametri!$B$5*G116</f>
        <v>1</v>
      </c>
      <c r="U116" s="10">
        <f>J116*Parametri!$B$6</f>
        <v>0</v>
      </c>
      <c r="V116" s="10">
        <f>IF(K116="Sì",Parametri!$B$8, 0)</f>
        <v>0</v>
      </c>
      <c r="W116" s="10">
        <f t="shared" si="8"/>
        <v>0</v>
      </c>
      <c r="X116" s="10">
        <f t="shared" si="9"/>
        <v>0</v>
      </c>
      <c r="Y116" s="10">
        <f t="shared" si="6"/>
        <v>5</v>
      </c>
    </row>
    <row r="117" spans="1:25" ht="21" x14ac:dyDescent="0.25">
      <c r="A117" s="9">
        <v>44994</v>
      </c>
      <c r="B117" s="14" t="s">
        <v>20</v>
      </c>
      <c r="C117" s="14" t="str">
        <f>_xlfn.XLOOKUP(B117,Giocatori!A:A,Giocatori!B:B)</f>
        <v>Attaccante</v>
      </c>
      <c r="D117" s="10" t="s">
        <v>2</v>
      </c>
      <c r="E117" s="10" t="str">
        <f>_xlfn.XLOOKUP(A117,Partite!A:A,Partite!E:E)</f>
        <v>Scuri</v>
      </c>
      <c r="F117" s="10" t="str">
        <f t="shared" si="5"/>
        <v>No</v>
      </c>
      <c r="G117" s="11">
        <v>2</v>
      </c>
      <c r="H117" s="10">
        <f>IF(D117="Scuri",_xlfn.XLOOKUP(A117,Partite!A:A,Partite!C:C),_xlfn.XLOOKUP(A117,Partite!A:A,Partite!D:D))</f>
        <v>9</v>
      </c>
      <c r="I117" s="10">
        <f>IF(D117="Bianchi",_xlfn.XLOOKUP(A117,Partite!A:A,Partite!C:C),_xlfn.XLOOKUP(A117,Partite!A:A,Partite!D:D))</f>
        <v>8</v>
      </c>
      <c r="J117" s="11">
        <v>0</v>
      </c>
      <c r="K117" s="10" t="s">
        <v>59</v>
      </c>
      <c r="L117" s="10" t="s">
        <v>59</v>
      </c>
      <c r="M117" s="11">
        <v>0</v>
      </c>
      <c r="N117" s="10" t="s">
        <v>59</v>
      </c>
      <c r="O117" s="10">
        <f>Parametri!$B$4</f>
        <v>3</v>
      </c>
      <c r="P117" s="10">
        <f>IF(N117="Sì",Parametri!$B$7,0)</f>
        <v>0</v>
      </c>
      <c r="Q117" s="10">
        <f>IFERROR(_xlfn.CEILING.MATH(IF(C117="Difensore",MAX(0,Parametri!$B$11-H117),IF(C117="Centrocampista",MAX(0,Parametri!$B$11-H117)/2,IF(C117="Attaccante",MAX(0,Parametri!$B$11-H117)/3,IF(C117="Portiere",MAX(0,Parametri!$B$11-H117) +Parametri!$B$12, "NA"))))),0)</f>
        <v>1</v>
      </c>
      <c r="R117" s="10">
        <f t="shared" si="7"/>
        <v>0</v>
      </c>
      <c r="S117" s="10">
        <f>IF(F117="Sì",Parametri!$B$2,IF(Punti!F117="Pareggio",Parametri!$B$3,0))</f>
        <v>0</v>
      </c>
      <c r="T117" s="10">
        <f>Parametri!$B$5*G117</f>
        <v>2</v>
      </c>
      <c r="U117" s="10">
        <f>J117*Parametri!$B$6</f>
        <v>0</v>
      </c>
      <c r="V117" s="10">
        <f>IF(K117="Sì",Parametri!$B$8, 0)</f>
        <v>0</v>
      </c>
      <c r="W117" s="10">
        <f t="shared" si="8"/>
        <v>0</v>
      </c>
      <c r="X117" s="10">
        <f t="shared" si="9"/>
        <v>0</v>
      </c>
      <c r="Y117" s="10">
        <f t="shared" si="6"/>
        <v>6</v>
      </c>
    </row>
    <row r="118" spans="1:25" ht="21" x14ac:dyDescent="0.25">
      <c r="A118" s="9">
        <v>44994</v>
      </c>
      <c r="B118" s="14" t="s">
        <v>110</v>
      </c>
      <c r="C118" s="14" t="str">
        <f>_xlfn.XLOOKUP(B118,Giocatori!A:A,Giocatori!B:B)</f>
        <v>Attaccante</v>
      </c>
      <c r="D118" s="10" t="s">
        <v>2</v>
      </c>
      <c r="E118" s="10" t="str">
        <f>_xlfn.XLOOKUP(A118,Partite!A:A,Partite!E:E)</f>
        <v>Scuri</v>
      </c>
      <c r="F118" s="10" t="str">
        <f t="shared" si="5"/>
        <v>No</v>
      </c>
      <c r="G118" s="11">
        <v>3</v>
      </c>
      <c r="H118" s="10">
        <f>IF(D118="Scuri",_xlfn.XLOOKUP(A118,Partite!A:A,Partite!C:C),_xlfn.XLOOKUP(A118,Partite!A:A,Partite!D:D))</f>
        <v>9</v>
      </c>
      <c r="I118" s="10">
        <f>IF(D118="Bianchi",_xlfn.XLOOKUP(A118,Partite!A:A,Partite!C:C),_xlfn.XLOOKUP(A118,Partite!A:A,Partite!D:D))</f>
        <v>8</v>
      </c>
      <c r="J118" s="11">
        <v>0</v>
      </c>
      <c r="K118" s="10" t="s">
        <v>59</v>
      </c>
      <c r="L118" s="10" t="s">
        <v>59</v>
      </c>
      <c r="M118" s="11">
        <v>0</v>
      </c>
      <c r="N118" s="10" t="s">
        <v>59</v>
      </c>
      <c r="O118" s="10">
        <f>Parametri!$B$4</f>
        <v>3</v>
      </c>
      <c r="P118" s="10">
        <f>IF(N118="Sì",Parametri!$B$7,0)</f>
        <v>0</v>
      </c>
      <c r="Q118" s="10">
        <f>IFERROR(_xlfn.CEILING.MATH(IF(C118="Difensore",MAX(0,Parametri!$B$11-H118),IF(C118="Centrocampista",MAX(0,Parametri!$B$11-H118)/2,IF(C118="Attaccante",MAX(0,Parametri!$B$11-H118)/3,IF(C118="Portiere",MAX(0,Parametri!$B$11-H118) +Parametri!$B$12, "NA"))))),0)</f>
        <v>1</v>
      </c>
      <c r="R118" s="10">
        <f t="shared" si="7"/>
        <v>0</v>
      </c>
      <c r="S118" s="10">
        <f>IF(F118="Sì",Parametri!$B$2,IF(Punti!F118="Pareggio",Parametri!$B$3,0))</f>
        <v>0</v>
      </c>
      <c r="T118" s="10">
        <f>Parametri!$B$5*G118</f>
        <v>3</v>
      </c>
      <c r="U118" s="10">
        <f>J118*Parametri!$B$6</f>
        <v>0</v>
      </c>
      <c r="V118" s="10">
        <f>IF(K118="Sì",Parametri!$B$8, 0)</f>
        <v>0</v>
      </c>
      <c r="W118" s="10">
        <f t="shared" si="8"/>
        <v>0</v>
      </c>
      <c r="X118" s="10">
        <f t="shared" si="9"/>
        <v>0</v>
      </c>
      <c r="Y118" s="10">
        <f t="shared" si="6"/>
        <v>7</v>
      </c>
    </row>
    <row r="119" spans="1:25" ht="21" x14ac:dyDescent="0.25">
      <c r="A119" s="9">
        <v>44994</v>
      </c>
      <c r="B119" s="14" t="s">
        <v>26</v>
      </c>
      <c r="C119" s="14" t="str">
        <f>_xlfn.XLOOKUP(B119,Giocatori!A:A,Giocatori!B:B)</f>
        <v>Difensore</v>
      </c>
      <c r="D119" s="10" t="s">
        <v>1</v>
      </c>
      <c r="E119" s="10" t="str">
        <f>_xlfn.XLOOKUP(A119,Partite!A:A,Partite!E:E)</f>
        <v>Scuri</v>
      </c>
      <c r="F119" s="10" t="str">
        <f t="shared" si="5"/>
        <v>Sì</v>
      </c>
      <c r="G119" s="11">
        <v>0</v>
      </c>
      <c r="H119" s="10">
        <f>IF(D119="Scuri",_xlfn.XLOOKUP(A119,Partite!A:A,Partite!C:C),_xlfn.XLOOKUP(A119,Partite!A:A,Partite!D:D))</f>
        <v>8</v>
      </c>
      <c r="I119" s="10">
        <f>IF(D119="Bianchi",_xlfn.XLOOKUP(A119,Partite!A:A,Partite!C:C),_xlfn.XLOOKUP(A119,Partite!A:A,Partite!D:D))</f>
        <v>9</v>
      </c>
      <c r="J119" s="11">
        <v>0</v>
      </c>
      <c r="K119" s="10" t="s">
        <v>59</v>
      </c>
      <c r="L119" s="10" t="s">
        <v>59</v>
      </c>
      <c r="M119" s="11">
        <v>0</v>
      </c>
      <c r="N119" s="10" t="s">
        <v>59</v>
      </c>
      <c r="O119" s="10">
        <f>Parametri!$B$4</f>
        <v>3</v>
      </c>
      <c r="P119" s="10">
        <f>IF(N119="Sì",Parametri!$B$7,0)</f>
        <v>0</v>
      </c>
      <c r="Q119" s="10">
        <f>IFERROR(_xlfn.CEILING.MATH(IF(C119="Difensore",MAX(0,Parametri!$B$11-H119),IF(C119="Centrocampista",MAX(0,Parametri!$B$11-H119)/2,IF(C119="Attaccante",MAX(0,Parametri!$B$11-H119)/3,IF(C119="Portiere",MAX(0,Parametri!$B$11-H119) +Parametri!$B$12, "NA"))))),0)</f>
        <v>2</v>
      </c>
      <c r="R119" s="10">
        <f t="shared" si="7"/>
        <v>1</v>
      </c>
      <c r="S119" s="10">
        <f>IF(F119="Sì",Parametri!$B$2,IF(Punti!F119="Pareggio",Parametri!$B$3,0))</f>
        <v>3</v>
      </c>
      <c r="T119" s="10">
        <f>Parametri!$B$5*G119</f>
        <v>0</v>
      </c>
      <c r="U119" s="10">
        <f>J119*Parametri!$B$6</f>
        <v>0</v>
      </c>
      <c r="V119" s="10">
        <f>IF(K119="Sì",Parametri!$B$8, 0)</f>
        <v>0</v>
      </c>
      <c r="W119" s="10">
        <f t="shared" si="8"/>
        <v>0</v>
      </c>
      <c r="X119" s="10">
        <f t="shared" si="9"/>
        <v>0</v>
      </c>
      <c r="Y119" s="10">
        <f t="shared" si="6"/>
        <v>9</v>
      </c>
    </row>
    <row r="120" spans="1:25" ht="21" x14ac:dyDescent="0.25">
      <c r="A120" s="9">
        <v>44994</v>
      </c>
      <c r="B120" s="14" t="s">
        <v>32</v>
      </c>
      <c r="C120" s="14" t="str">
        <f>_xlfn.XLOOKUP(B120,Giocatori!A:A,Giocatori!B:B)</f>
        <v>Difensore</v>
      </c>
      <c r="D120" s="10" t="s">
        <v>1</v>
      </c>
      <c r="E120" s="10" t="str">
        <f>_xlfn.XLOOKUP(A120,Partite!A:A,Partite!E:E)</f>
        <v>Scuri</v>
      </c>
      <c r="F120" s="10" t="str">
        <f t="shared" si="5"/>
        <v>Sì</v>
      </c>
      <c r="G120" s="11">
        <v>0</v>
      </c>
      <c r="H120" s="10">
        <f>IF(D120="Scuri",_xlfn.XLOOKUP(A120,Partite!A:A,Partite!C:C),_xlfn.XLOOKUP(A120,Partite!A:A,Partite!D:D))</f>
        <v>8</v>
      </c>
      <c r="I120" s="10">
        <f>IF(D120="Bianchi",_xlfn.XLOOKUP(A120,Partite!A:A,Partite!C:C),_xlfn.XLOOKUP(A120,Partite!A:A,Partite!D:D))</f>
        <v>9</v>
      </c>
      <c r="J120" s="11">
        <v>0</v>
      </c>
      <c r="K120" s="10" t="s">
        <v>59</v>
      </c>
      <c r="L120" s="10" t="s">
        <v>59</v>
      </c>
      <c r="M120" s="11">
        <v>0</v>
      </c>
      <c r="N120" s="10" t="s">
        <v>58</v>
      </c>
      <c r="O120" s="10">
        <f>Parametri!$B$4</f>
        <v>3</v>
      </c>
      <c r="P120" s="10">
        <f>IF(N120="Sì",Parametri!$B$7,0)</f>
        <v>-4</v>
      </c>
      <c r="Q120" s="10">
        <f>IFERROR(_xlfn.CEILING.MATH(IF(C120="Difensore",MAX(0,Parametri!$B$11-H120),IF(C120="Centrocampista",MAX(0,Parametri!$B$11-H120)/2,IF(C120="Attaccante",MAX(0,Parametri!$B$11-H120)/3,IF(C120="Portiere",MAX(0,Parametri!$B$11-H120) +Parametri!$B$12, "NA"))))),0)</f>
        <v>2</v>
      </c>
      <c r="R120" s="10">
        <f t="shared" si="7"/>
        <v>1</v>
      </c>
      <c r="S120" s="10">
        <f>IF(F120="Sì",Parametri!$B$2,IF(Punti!F120="Pareggio",Parametri!$B$3,0))</f>
        <v>3</v>
      </c>
      <c r="T120" s="10">
        <f>Parametri!$B$5*G120</f>
        <v>0</v>
      </c>
      <c r="U120" s="10">
        <f>J120*Parametri!$B$6</f>
        <v>0</v>
      </c>
      <c r="V120" s="10">
        <f>IF(K120="Sì",Parametri!$B$8, 0)</f>
        <v>0</v>
      </c>
      <c r="W120" s="10">
        <f t="shared" si="8"/>
        <v>0</v>
      </c>
      <c r="X120" s="10">
        <f t="shared" si="9"/>
        <v>0</v>
      </c>
      <c r="Y120" s="10">
        <f t="shared" si="6"/>
        <v>5</v>
      </c>
    </row>
    <row r="121" spans="1:25" ht="21" x14ac:dyDescent="0.25">
      <c r="A121" s="9">
        <v>44994</v>
      </c>
      <c r="B121" s="14" t="s">
        <v>39</v>
      </c>
      <c r="C121" s="14" t="str">
        <f>_xlfn.XLOOKUP(B121,Giocatori!A:A,Giocatori!B:B)</f>
        <v>Difensore</v>
      </c>
      <c r="D121" s="10" t="s">
        <v>1</v>
      </c>
      <c r="E121" s="10" t="str">
        <f>_xlfn.XLOOKUP(A121,Partite!A:A,Partite!E:E)</f>
        <v>Scuri</v>
      </c>
      <c r="F121" s="10" t="str">
        <f t="shared" si="5"/>
        <v>Sì</v>
      </c>
      <c r="G121" s="11">
        <v>0</v>
      </c>
      <c r="H121" s="10">
        <f>IF(D121="Scuri",_xlfn.XLOOKUP(A121,Partite!A:A,Partite!C:C),_xlfn.XLOOKUP(A121,Partite!A:A,Partite!D:D))</f>
        <v>8</v>
      </c>
      <c r="I121" s="10">
        <f>IF(D121="Bianchi",_xlfn.XLOOKUP(A121,Partite!A:A,Partite!C:C),_xlfn.XLOOKUP(A121,Partite!A:A,Partite!D:D))</f>
        <v>9</v>
      </c>
      <c r="J121" s="11">
        <v>0</v>
      </c>
      <c r="K121" s="10" t="s">
        <v>59</v>
      </c>
      <c r="L121" s="10" t="s">
        <v>59</v>
      </c>
      <c r="M121" s="11">
        <v>0</v>
      </c>
      <c r="N121" s="10" t="s">
        <v>59</v>
      </c>
      <c r="O121" s="10">
        <f>Parametri!$B$4</f>
        <v>3</v>
      </c>
      <c r="P121" s="10">
        <f>IF(N121="Sì",Parametri!$B$7,0)</f>
        <v>0</v>
      </c>
      <c r="Q121" s="10">
        <f>IFERROR(_xlfn.CEILING.MATH(IF(C121="Difensore",MAX(0,Parametri!$B$11-H121),IF(C121="Centrocampista",MAX(0,Parametri!$B$11-H121)/2,IF(C121="Attaccante",MAX(0,Parametri!$B$11-H121)/3,IF(C121="Portiere",MAX(0,Parametri!$B$11-H121) +Parametri!$B$12, "NA"))))),0)</f>
        <v>2</v>
      </c>
      <c r="R121" s="10">
        <f t="shared" si="7"/>
        <v>1</v>
      </c>
      <c r="S121" s="10">
        <f>IF(F121="Sì",Parametri!$B$2,IF(Punti!F121="Pareggio",Parametri!$B$3,0))</f>
        <v>3</v>
      </c>
      <c r="T121" s="10">
        <f>Parametri!$B$5*G121</f>
        <v>0</v>
      </c>
      <c r="U121" s="10">
        <f>J121*Parametri!$B$6</f>
        <v>0</v>
      </c>
      <c r="V121" s="10">
        <f>IF(K121="Sì",Parametri!$B$8, 0)</f>
        <v>0</v>
      </c>
      <c r="W121" s="10">
        <f t="shared" si="8"/>
        <v>0</v>
      </c>
      <c r="X121" s="10">
        <f t="shared" si="9"/>
        <v>0</v>
      </c>
      <c r="Y121" s="10">
        <f t="shared" si="6"/>
        <v>9</v>
      </c>
    </row>
    <row r="122" spans="1:25" ht="21" x14ac:dyDescent="0.25">
      <c r="A122" s="9">
        <v>44994</v>
      </c>
      <c r="B122" s="14" t="s">
        <v>33</v>
      </c>
      <c r="C122" s="14" t="str">
        <f>_xlfn.XLOOKUP(B122,Giocatori!A:A,Giocatori!B:B)</f>
        <v>Difensore</v>
      </c>
      <c r="D122" s="10" t="s">
        <v>1</v>
      </c>
      <c r="E122" s="10" t="str">
        <f>_xlfn.XLOOKUP(A122,Partite!A:A,Partite!E:E)</f>
        <v>Scuri</v>
      </c>
      <c r="F122" s="10" t="str">
        <f t="shared" si="5"/>
        <v>Sì</v>
      </c>
      <c r="G122" s="11">
        <v>2</v>
      </c>
      <c r="H122" s="10">
        <f>IF(D122="Scuri",_xlfn.XLOOKUP(A122,Partite!A:A,Partite!C:C),_xlfn.XLOOKUP(A122,Partite!A:A,Partite!D:D))</f>
        <v>8</v>
      </c>
      <c r="I122" s="10">
        <f>IF(D122="Bianchi",_xlfn.XLOOKUP(A122,Partite!A:A,Partite!C:C),_xlfn.XLOOKUP(A122,Partite!A:A,Partite!D:D))</f>
        <v>9</v>
      </c>
      <c r="J122" s="11">
        <v>0</v>
      </c>
      <c r="K122" s="10" t="s">
        <v>59</v>
      </c>
      <c r="L122" s="10" t="s">
        <v>59</v>
      </c>
      <c r="M122" s="11">
        <v>0</v>
      </c>
      <c r="N122" s="10" t="s">
        <v>59</v>
      </c>
      <c r="O122" s="10">
        <f>Parametri!$B$4</f>
        <v>3</v>
      </c>
      <c r="P122" s="10">
        <f>IF(N122="Sì",Parametri!$B$7,0)</f>
        <v>0</v>
      </c>
      <c r="Q122" s="10">
        <f>IFERROR(_xlfn.CEILING.MATH(IF(C122="Difensore",MAX(0,Parametri!$B$11-H122),IF(C122="Centrocampista",MAX(0,Parametri!$B$11-H122)/2,IF(C122="Attaccante",MAX(0,Parametri!$B$11-H122)/3,IF(C122="Portiere",MAX(0,Parametri!$B$11-H122) +Parametri!$B$12, "NA"))))),0)</f>
        <v>2</v>
      </c>
      <c r="R122" s="10">
        <f t="shared" si="7"/>
        <v>1</v>
      </c>
      <c r="S122" s="10">
        <f>IF(F122="Sì",Parametri!$B$2,IF(Punti!F122="Pareggio",Parametri!$B$3,0))</f>
        <v>3</v>
      </c>
      <c r="T122" s="10">
        <f>Parametri!$B$5*G122</f>
        <v>2</v>
      </c>
      <c r="U122" s="10">
        <f>J122*Parametri!$B$6</f>
        <v>0</v>
      </c>
      <c r="V122" s="10">
        <f>IF(K122="Sì",Parametri!$B$8, 0)</f>
        <v>0</v>
      </c>
      <c r="W122" s="10">
        <f t="shared" si="8"/>
        <v>0</v>
      </c>
      <c r="X122" s="10">
        <f t="shared" si="9"/>
        <v>0</v>
      </c>
      <c r="Y122" s="10">
        <f t="shared" si="6"/>
        <v>11</v>
      </c>
    </row>
    <row r="123" spans="1:25" ht="21" x14ac:dyDescent="0.25">
      <c r="A123" s="9">
        <v>44994</v>
      </c>
      <c r="B123" s="14" t="s">
        <v>73</v>
      </c>
      <c r="C123" s="14" t="str">
        <f>_xlfn.XLOOKUP(B123,Giocatori!A:A,Giocatori!B:B)</f>
        <v>Centrocampista</v>
      </c>
      <c r="D123" s="10" t="s">
        <v>1</v>
      </c>
      <c r="E123" s="10" t="str">
        <f>_xlfn.XLOOKUP(A123,Partite!A:A,Partite!E:E)</f>
        <v>Scuri</v>
      </c>
      <c r="F123" s="10" t="str">
        <f t="shared" si="5"/>
        <v>Sì</v>
      </c>
      <c r="G123" s="11">
        <v>3</v>
      </c>
      <c r="H123" s="10">
        <f>IF(D123="Scuri",_xlfn.XLOOKUP(A123,Partite!A:A,Partite!C:C),_xlfn.XLOOKUP(A123,Partite!A:A,Partite!D:D))</f>
        <v>8</v>
      </c>
      <c r="I123" s="10">
        <f>IF(D123="Bianchi",_xlfn.XLOOKUP(A123,Partite!A:A,Partite!C:C),_xlfn.XLOOKUP(A123,Partite!A:A,Partite!D:D))</f>
        <v>9</v>
      </c>
      <c r="J123" s="11">
        <v>0</v>
      </c>
      <c r="K123" s="10" t="s">
        <v>59</v>
      </c>
      <c r="L123" s="10" t="s">
        <v>59</v>
      </c>
      <c r="M123" s="11">
        <v>0</v>
      </c>
      <c r="N123" s="10" t="s">
        <v>59</v>
      </c>
      <c r="O123" s="10">
        <f>Parametri!$B$4</f>
        <v>3</v>
      </c>
      <c r="P123" s="10">
        <f>IF(N123="Sì",Parametri!$B$7,0)</f>
        <v>0</v>
      </c>
      <c r="Q123" s="10">
        <f>IFERROR(_xlfn.CEILING.MATH(IF(C123="Difensore",MAX(0,Parametri!$B$11-H123),IF(C123="Centrocampista",MAX(0,Parametri!$B$11-H123)/2,IF(C123="Attaccante",MAX(0,Parametri!$B$11-H123)/3,IF(C123="Portiere",MAX(0,Parametri!$B$11-H123) +Parametri!$B$12, "NA"))))),0)</f>
        <v>1</v>
      </c>
      <c r="R123" s="10">
        <f t="shared" si="7"/>
        <v>1</v>
      </c>
      <c r="S123" s="10">
        <f>IF(F123="Sì",Parametri!$B$2,IF(Punti!F123="Pareggio",Parametri!$B$3,0))</f>
        <v>3</v>
      </c>
      <c r="T123" s="10">
        <f>Parametri!$B$5*G123</f>
        <v>3</v>
      </c>
      <c r="U123" s="10">
        <f>J123*Parametri!$B$6</f>
        <v>0</v>
      </c>
      <c r="V123" s="10">
        <f>IF(K123="Sì",Parametri!$B$8, 0)</f>
        <v>0</v>
      </c>
      <c r="W123" s="10">
        <f t="shared" si="8"/>
        <v>0</v>
      </c>
      <c r="X123" s="10">
        <f t="shared" si="9"/>
        <v>0</v>
      </c>
      <c r="Y123" s="10">
        <f t="shared" si="6"/>
        <v>11</v>
      </c>
    </row>
    <row r="124" spans="1:25" ht="21" x14ac:dyDescent="0.25">
      <c r="A124" s="9">
        <v>44994</v>
      </c>
      <c r="B124" s="14" t="s">
        <v>19</v>
      </c>
      <c r="C124" s="14" t="str">
        <f>_xlfn.XLOOKUP(B124,Giocatori!A:A,Giocatori!B:B)</f>
        <v>Centrocampista</v>
      </c>
      <c r="D124" s="10" t="s">
        <v>1</v>
      </c>
      <c r="E124" s="10" t="str">
        <f>_xlfn.XLOOKUP(A124,Partite!A:A,Partite!E:E)</f>
        <v>Scuri</v>
      </c>
      <c r="F124" s="10" t="str">
        <f t="shared" si="5"/>
        <v>Sì</v>
      </c>
      <c r="G124" s="11">
        <v>1</v>
      </c>
      <c r="H124" s="10">
        <f>IF(D124="Scuri",_xlfn.XLOOKUP(A124,Partite!A:A,Partite!C:C),_xlfn.XLOOKUP(A124,Partite!A:A,Partite!D:D))</f>
        <v>8</v>
      </c>
      <c r="I124" s="10">
        <f>IF(D124="Bianchi",_xlfn.XLOOKUP(A124,Partite!A:A,Partite!C:C),_xlfn.XLOOKUP(A124,Partite!A:A,Partite!D:D))</f>
        <v>9</v>
      </c>
      <c r="J124" s="11">
        <v>0</v>
      </c>
      <c r="K124" s="10" t="s">
        <v>59</v>
      </c>
      <c r="L124" s="10" t="s">
        <v>59</v>
      </c>
      <c r="M124" s="11">
        <v>0</v>
      </c>
      <c r="N124" s="10" t="s">
        <v>59</v>
      </c>
      <c r="O124" s="10">
        <f>Parametri!$B$4</f>
        <v>3</v>
      </c>
      <c r="P124" s="10">
        <f>IF(N124="Sì",Parametri!$B$7,0)</f>
        <v>0</v>
      </c>
      <c r="Q124" s="10">
        <f>IFERROR(_xlfn.CEILING.MATH(IF(C124="Difensore",MAX(0,Parametri!$B$11-H124),IF(C124="Centrocampista",MAX(0,Parametri!$B$11-H124)/2,IF(C124="Attaccante",MAX(0,Parametri!$B$11-H124)/3,IF(C124="Portiere",MAX(0,Parametri!$B$11-H124) +Parametri!$B$12, "NA"))))),0)</f>
        <v>1</v>
      </c>
      <c r="R124" s="10">
        <f t="shared" si="7"/>
        <v>1</v>
      </c>
      <c r="S124" s="10">
        <f>IF(F124="Sì",Parametri!$B$2,IF(Punti!F124="Pareggio",Parametri!$B$3,0))</f>
        <v>3</v>
      </c>
      <c r="T124" s="10">
        <f>Parametri!$B$5*G124</f>
        <v>1</v>
      </c>
      <c r="U124" s="10">
        <f>J124*Parametri!$B$6</f>
        <v>0</v>
      </c>
      <c r="V124" s="10">
        <f>IF(K124="Sì",Parametri!$B$8, 0)</f>
        <v>0</v>
      </c>
      <c r="W124" s="10">
        <f t="shared" si="8"/>
        <v>0</v>
      </c>
      <c r="X124" s="10">
        <f t="shared" si="9"/>
        <v>0</v>
      </c>
      <c r="Y124" s="10">
        <f t="shared" si="6"/>
        <v>9</v>
      </c>
    </row>
    <row r="125" spans="1:25" ht="21" x14ac:dyDescent="0.25">
      <c r="A125" s="9">
        <v>44994</v>
      </c>
      <c r="B125" s="14" t="s">
        <v>16</v>
      </c>
      <c r="C125" s="14" t="str">
        <f>_xlfn.XLOOKUP(B125,Giocatori!A:A,Giocatori!B:B)</f>
        <v>Centrocampista</v>
      </c>
      <c r="D125" s="10" t="s">
        <v>1</v>
      </c>
      <c r="E125" s="10" t="str">
        <f>_xlfn.XLOOKUP(A125,Partite!A:A,Partite!E:E)</f>
        <v>Scuri</v>
      </c>
      <c r="F125" s="10" t="str">
        <f t="shared" si="5"/>
        <v>Sì</v>
      </c>
      <c r="G125" s="11">
        <v>3</v>
      </c>
      <c r="H125" s="10">
        <f>IF(D125="Scuri",_xlfn.XLOOKUP(A125,Partite!A:A,Partite!C:C),_xlfn.XLOOKUP(A125,Partite!A:A,Partite!D:D))</f>
        <v>8</v>
      </c>
      <c r="I125" s="10">
        <f>IF(D125="Bianchi",_xlfn.XLOOKUP(A125,Partite!A:A,Partite!C:C),_xlfn.XLOOKUP(A125,Partite!A:A,Partite!D:D))</f>
        <v>9</v>
      </c>
      <c r="J125" s="11">
        <v>0</v>
      </c>
      <c r="K125" s="10" t="s">
        <v>59</v>
      </c>
      <c r="L125" s="10" t="s">
        <v>59</v>
      </c>
      <c r="M125" s="11">
        <v>0</v>
      </c>
      <c r="N125" s="10" t="s">
        <v>59</v>
      </c>
      <c r="O125" s="10">
        <f>Parametri!$B$4</f>
        <v>3</v>
      </c>
      <c r="P125" s="10">
        <f>IF(N125="Sì",Parametri!$B$7,0)</f>
        <v>0</v>
      </c>
      <c r="Q125" s="10">
        <f>IFERROR(_xlfn.CEILING.MATH(IF(C125="Difensore",MAX(0,Parametri!$B$11-H125),IF(C125="Centrocampista",MAX(0,Parametri!$B$11-H125)/2,IF(C125="Attaccante",MAX(0,Parametri!$B$11-H125)/3,IF(C125="Portiere",MAX(0,Parametri!$B$11-H125) +Parametri!$B$12, "NA"))))),0)</f>
        <v>1</v>
      </c>
      <c r="R125" s="10">
        <f t="shared" si="7"/>
        <v>1</v>
      </c>
      <c r="S125" s="10">
        <f>IF(F125="Sì",Parametri!$B$2,IF(Punti!F125="Pareggio",Parametri!$B$3,0))</f>
        <v>3</v>
      </c>
      <c r="T125" s="10">
        <f>Parametri!$B$5*G125</f>
        <v>3</v>
      </c>
      <c r="U125" s="10">
        <f>J125*Parametri!$B$6</f>
        <v>0</v>
      </c>
      <c r="V125" s="10">
        <f>IF(K125="Sì",Parametri!$B$8, 0)</f>
        <v>0</v>
      </c>
      <c r="W125" s="10">
        <f t="shared" si="8"/>
        <v>0</v>
      </c>
      <c r="X125" s="10">
        <f t="shared" si="9"/>
        <v>0</v>
      </c>
      <c r="Y125" s="10">
        <f t="shared" si="6"/>
        <v>11</v>
      </c>
    </row>
    <row r="126" spans="1:25" ht="21" x14ac:dyDescent="0.25">
      <c r="A126" s="9">
        <v>45001</v>
      </c>
      <c r="B126" s="14" t="s">
        <v>7</v>
      </c>
      <c r="C126" s="14" t="str">
        <f>_xlfn.XLOOKUP(B126,Giocatori!A:A,Giocatori!B:B)</f>
        <v>Difensore</v>
      </c>
      <c r="D126" s="10" t="s">
        <v>1</v>
      </c>
      <c r="E126" s="10" t="str">
        <f>_xlfn.XLOOKUP(A126,Partite!A:A,Partite!E:E)</f>
        <v>Scuri</v>
      </c>
      <c r="F126" s="10" t="str">
        <f t="shared" si="5"/>
        <v>Sì</v>
      </c>
      <c r="G126" s="11">
        <v>0</v>
      </c>
      <c r="H126" s="10">
        <f>IF(D126="Scuri",_xlfn.XLOOKUP(A126,Partite!A:A,Partite!C:C),_xlfn.XLOOKUP(A126,Partite!A:A,Partite!D:D))</f>
        <v>8</v>
      </c>
      <c r="I126" s="10">
        <f>IF(D126="Bianchi",_xlfn.XLOOKUP(A126,Partite!A:A,Partite!C:C),_xlfn.XLOOKUP(A126,Partite!A:A,Partite!D:D))</f>
        <v>14</v>
      </c>
      <c r="J126" s="11">
        <v>0</v>
      </c>
      <c r="K126" s="10" t="s">
        <v>59</v>
      </c>
      <c r="L126" s="10" t="s">
        <v>59</v>
      </c>
      <c r="M126" s="11">
        <v>0</v>
      </c>
      <c r="N126" s="10" t="s">
        <v>59</v>
      </c>
      <c r="O126" s="10">
        <f>Parametri!$B$4</f>
        <v>3</v>
      </c>
      <c r="P126" s="10">
        <f>IF(N126="Sì",Parametri!$B$7,0)</f>
        <v>0</v>
      </c>
      <c r="Q126" s="10">
        <f>IFERROR(_xlfn.CEILING.MATH(IF(C126="Difensore",MAX(0,Parametri!$B$11-H126),IF(C126="Centrocampista",MAX(0,Parametri!$B$11-H126)/2,IF(C126="Attaccante",MAX(0,Parametri!$B$11-H126)/3,IF(C126="Portiere",MAX(0,Parametri!$B$11-H126) +Parametri!$B$12, "NA"))))),0)</f>
        <v>2</v>
      </c>
      <c r="R126" s="10">
        <f t="shared" si="7"/>
        <v>2</v>
      </c>
      <c r="S126" s="10">
        <f>IF(F126="Sì",Parametri!$B$2,IF(Punti!F126="Pareggio",Parametri!$B$3,0))</f>
        <v>3</v>
      </c>
      <c r="T126" s="10">
        <f>Parametri!$B$5*G126</f>
        <v>0</v>
      </c>
      <c r="U126" s="10">
        <f>J126*Parametri!$B$6</f>
        <v>0</v>
      </c>
      <c r="V126" s="10">
        <f>IF(K126="Sì",Parametri!$B$8, 0)</f>
        <v>0</v>
      </c>
      <c r="W126" s="10">
        <f t="shared" si="8"/>
        <v>0</v>
      </c>
      <c r="X126" s="10">
        <f t="shared" si="9"/>
        <v>0</v>
      </c>
      <c r="Y126" s="10">
        <f t="shared" si="6"/>
        <v>10</v>
      </c>
    </row>
    <row r="127" spans="1:25" ht="21" x14ac:dyDescent="0.25">
      <c r="A127" s="9">
        <v>45001</v>
      </c>
      <c r="B127" s="14" t="s">
        <v>73</v>
      </c>
      <c r="C127" s="14" t="str">
        <f>_xlfn.XLOOKUP(B127,Giocatori!A:A,Giocatori!B:B)</f>
        <v>Centrocampista</v>
      </c>
      <c r="D127" s="10" t="s">
        <v>1</v>
      </c>
      <c r="E127" s="10" t="str">
        <f>_xlfn.XLOOKUP(A127,Partite!A:A,Partite!E:E)</f>
        <v>Scuri</v>
      </c>
      <c r="F127" s="10" t="str">
        <f t="shared" si="5"/>
        <v>Sì</v>
      </c>
      <c r="G127" s="11">
        <v>6</v>
      </c>
      <c r="H127" s="10">
        <f>IF(D127="Scuri",_xlfn.XLOOKUP(A127,Partite!A:A,Partite!C:C),_xlfn.XLOOKUP(A127,Partite!A:A,Partite!D:D))</f>
        <v>8</v>
      </c>
      <c r="I127" s="10">
        <f>IF(D127="Bianchi",_xlfn.XLOOKUP(A127,Partite!A:A,Partite!C:C),_xlfn.XLOOKUP(A127,Partite!A:A,Partite!D:D))</f>
        <v>14</v>
      </c>
      <c r="J127" s="11">
        <v>0</v>
      </c>
      <c r="K127" s="10" t="s">
        <v>59</v>
      </c>
      <c r="L127" s="10" t="s">
        <v>59</v>
      </c>
      <c r="M127" s="11">
        <v>0</v>
      </c>
      <c r="N127" s="10" t="s">
        <v>59</v>
      </c>
      <c r="O127" s="10">
        <f>Parametri!$B$4</f>
        <v>3</v>
      </c>
      <c r="P127" s="10">
        <f>IF(N127="Sì",Parametri!$B$7,0)</f>
        <v>0</v>
      </c>
      <c r="Q127" s="10">
        <f>IFERROR(_xlfn.CEILING.MATH(IF(C127="Difensore",MAX(0,Parametri!$B$11-H127),IF(C127="Centrocampista",MAX(0,Parametri!$B$11-H127)/2,IF(C127="Attaccante",MAX(0,Parametri!$B$11-H127)/3,IF(C127="Portiere",MAX(0,Parametri!$B$11-H127) +Parametri!$B$12, "NA"))))),0)</f>
        <v>1</v>
      </c>
      <c r="R127" s="10">
        <f t="shared" si="7"/>
        <v>6</v>
      </c>
      <c r="S127" s="10">
        <f>IF(F127="Sì",Parametri!$B$2,IF(Punti!F127="Pareggio",Parametri!$B$3,0))</f>
        <v>3</v>
      </c>
      <c r="T127" s="10">
        <f>Parametri!$B$5*G127</f>
        <v>6</v>
      </c>
      <c r="U127" s="10">
        <f>J127*Parametri!$B$6</f>
        <v>0</v>
      </c>
      <c r="V127" s="10">
        <f>IF(K127="Sì",Parametri!$B$8, 0)</f>
        <v>0</v>
      </c>
      <c r="W127" s="10">
        <f t="shared" si="8"/>
        <v>0</v>
      </c>
      <c r="X127" s="10">
        <f t="shared" si="9"/>
        <v>0</v>
      </c>
      <c r="Y127" s="10">
        <f t="shared" si="6"/>
        <v>19</v>
      </c>
    </row>
    <row r="128" spans="1:25" ht="21" x14ac:dyDescent="0.25">
      <c r="A128" s="9">
        <v>45001</v>
      </c>
      <c r="B128" s="14" t="s">
        <v>10</v>
      </c>
      <c r="C128" s="14" t="str">
        <f>_xlfn.XLOOKUP(B128,Giocatori!A:A,Giocatori!B:B)</f>
        <v>Centrocampista</v>
      </c>
      <c r="D128" s="10" t="s">
        <v>1</v>
      </c>
      <c r="E128" s="10" t="str">
        <f>_xlfn.XLOOKUP(A128,Partite!A:A,Partite!E:E)</f>
        <v>Scuri</v>
      </c>
      <c r="F128" s="10" t="str">
        <f t="shared" si="5"/>
        <v>Sì</v>
      </c>
      <c r="G128" s="11">
        <v>2</v>
      </c>
      <c r="H128" s="10">
        <f>IF(D128="Scuri",_xlfn.XLOOKUP(A128,Partite!A:A,Partite!C:C),_xlfn.XLOOKUP(A128,Partite!A:A,Partite!D:D))</f>
        <v>8</v>
      </c>
      <c r="I128" s="10">
        <f>IF(D128="Bianchi",_xlfn.XLOOKUP(A128,Partite!A:A,Partite!C:C),_xlfn.XLOOKUP(A128,Partite!A:A,Partite!D:D))</f>
        <v>14</v>
      </c>
      <c r="J128" s="11">
        <v>0</v>
      </c>
      <c r="K128" s="10" t="s">
        <v>59</v>
      </c>
      <c r="L128" s="10" t="s">
        <v>59</v>
      </c>
      <c r="M128" s="11">
        <v>0</v>
      </c>
      <c r="N128" s="10" t="s">
        <v>59</v>
      </c>
      <c r="O128" s="10">
        <f>Parametri!$B$4</f>
        <v>3</v>
      </c>
      <c r="P128" s="10">
        <f>IF(N128="Sì",Parametri!$B$7,0)</f>
        <v>0</v>
      </c>
      <c r="Q128" s="10">
        <f>IFERROR(_xlfn.CEILING.MATH(IF(C128="Difensore",MAX(0,Parametri!$B$11-H128),IF(C128="Centrocampista",MAX(0,Parametri!$B$11-H128)/2,IF(C128="Attaccante",MAX(0,Parametri!$B$11-H128)/3,IF(C128="Portiere",MAX(0,Parametri!$B$11-H128) +Parametri!$B$12, "NA"))))),0)</f>
        <v>1</v>
      </c>
      <c r="R128" s="10">
        <f t="shared" si="7"/>
        <v>6</v>
      </c>
      <c r="S128" s="10">
        <f>IF(F128="Sì",Parametri!$B$2,IF(Punti!F128="Pareggio",Parametri!$B$3,0))</f>
        <v>3</v>
      </c>
      <c r="T128" s="10">
        <f>Parametri!$B$5*G128</f>
        <v>2</v>
      </c>
      <c r="U128" s="10">
        <f>J128*Parametri!$B$6</f>
        <v>0</v>
      </c>
      <c r="V128" s="10">
        <f>IF(K128="Sì",Parametri!$B$8, 0)</f>
        <v>0</v>
      </c>
      <c r="W128" s="10">
        <f t="shared" si="8"/>
        <v>0</v>
      </c>
      <c r="X128" s="10">
        <f t="shared" si="9"/>
        <v>0</v>
      </c>
      <c r="Y128" s="10">
        <f t="shared" si="6"/>
        <v>15</v>
      </c>
    </row>
    <row r="129" spans="1:25" ht="21" x14ac:dyDescent="0.25">
      <c r="A129" s="9">
        <v>45001</v>
      </c>
      <c r="B129" s="14" t="s">
        <v>40</v>
      </c>
      <c r="C129" s="14" t="str">
        <f>_xlfn.XLOOKUP(B129,Giocatori!A:A,Giocatori!B:B)</f>
        <v>Centrocampista</v>
      </c>
      <c r="D129" s="10" t="s">
        <v>1</v>
      </c>
      <c r="E129" s="10" t="str">
        <f>_xlfn.XLOOKUP(A129,Partite!A:A,Partite!E:E)</f>
        <v>Scuri</v>
      </c>
      <c r="F129" s="10" t="str">
        <f t="shared" ref="F129:F153" si="10">IF(D129=E129,"Sì",IF(E129="Pareggio","Pari","No"))</f>
        <v>Sì</v>
      </c>
      <c r="G129" s="11">
        <v>3</v>
      </c>
      <c r="H129" s="10">
        <f>IF(D129="Scuri",_xlfn.XLOOKUP(A129,Partite!A:A,Partite!C:C),_xlfn.XLOOKUP(A129,Partite!A:A,Partite!D:D))</f>
        <v>8</v>
      </c>
      <c r="I129" s="10">
        <f>IF(D129="Bianchi",_xlfn.XLOOKUP(A129,Partite!A:A,Partite!C:C),_xlfn.XLOOKUP(A129,Partite!A:A,Partite!D:D))</f>
        <v>14</v>
      </c>
      <c r="J129" s="11">
        <v>0</v>
      </c>
      <c r="K129" s="10" t="s">
        <v>59</v>
      </c>
      <c r="L129" s="10" t="s">
        <v>59</v>
      </c>
      <c r="M129" s="11">
        <v>0</v>
      </c>
      <c r="N129" s="10" t="s">
        <v>59</v>
      </c>
      <c r="O129" s="10">
        <f>Parametri!$B$4</f>
        <v>3</v>
      </c>
      <c r="P129" s="10">
        <f>IF(N129="Sì",Parametri!$B$7,0)</f>
        <v>0</v>
      </c>
      <c r="Q129" s="10">
        <f>IFERROR(_xlfn.CEILING.MATH(IF(C129="Difensore",MAX(0,Parametri!$B$11-H129),IF(C129="Centrocampista",MAX(0,Parametri!$B$11-H129)/2,IF(C129="Attaccante",MAX(0,Parametri!$B$11-H129)/3,IF(C129="Portiere",MAX(0,Parametri!$B$11-H129) +Parametri!$B$12, "NA"))))),0)</f>
        <v>1</v>
      </c>
      <c r="R129" s="10">
        <f t="shared" si="7"/>
        <v>6</v>
      </c>
      <c r="S129" s="10">
        <f>IF(F129="Sì",Parametri!$B$2,IF(Punti!F129="Pareggio",Parametri!$B$3,0))</f>
        <v>3</v>
      </c>
      <c r="T129" s="10">
        <f>Parametri!$B$5*G129</f>
        <v>3</v>
      </c>
      <c r="U129" s="10">
        <f>J129*Parametri!$B$6</f>
        <v>0</v>
      </c>
      <c r="V129" s="10">
        <f>IF(K129="Sì",Parametri!$B$8, 0)</f>
        <v>0</v>
      </c>
      <c r="W129" s="10">
        <f t="shared" si="8"/>
        <v>0</v>
      </c>
      <c r="X129" s="10">
        <f t="shared" si="9"/>
        <v>0</v>
      </c>
      <c r="Y129" s="10">
        <f t="shared" si="6"/>
        <v>16</v>
      </c>
    </row>
    <row r="130" spans="1:25" ht="21" x14ac:dyDescent="0.25">
      <c r="A130" s="9">
        <v>45001</v>
      </c>
      <c r="B130" s="14" t="s">
        <v>25</v>
      </c>
      <c r="C130" s="14" t="str">
        <f>_xlfn.XLOOKUP(B130,Giocatori!A:A,Giocatori!B:B)</f>
        <v>Difensore</v>
      </c>
      <c r="D130" s="10" t="s">
        <v>1</v>
      </c>
      <c r="E130" s="10" t="str">
        <f>_xlfn.XLOOKUP(A130,Partite!A:A,Partite!E:E)</f>
        <v>Scuri</v>
      </c>
      <c r="F130" s="10" t="str">
        <f t="shared" si="10"/>
        <v>Sì</v>
      </c>
      <c r="G130" s="11">
        <v>0</v>
      </c>
      <c r="H130" s="10">
        <f>IF(D130="Scuri",_xlfn.XLOOKUP(A130,Partite!A:A,Partite!C:C),_xlfn.XLOOKUP(A130,Partite!A:A,Partite!D:D))</f>
        <v>8</v>
      </c>
      <c r="I130" s="10">
        <f>IF(D130="Bianchi",_xlfn.XLOOKUP(A130,Partite!A:A,Partite!C:C),_xlfn.XLOOKUP(A130,Partite!A:A,Partite!D:D))</f>
        <v>14</v>
      </c>
      <c r="J130" s="11">
        <v>0</v>
      </c>
      <c r="K130" s="10" t="s">
        <v>59</v>
      </c>
      <c r="L130" s="10" t="s">
        <v>59</v>
      </c>
      <c r="M130" s="11">
        <v>0</v>
      </c>
      <c r="N130" s="10" t="s">
        <v>59</v>
      </c>
      <c r="O130" s="10">
        <f>Parametri!$B$4</f>
        <v>3</v>
      </c>
      <c r="P130" s="10">
        <f>IF(N130="Sì",Parametri!$B$7,0)</f>
        <v>0</v>
      </c>
      <c r="Q130" s="10">
        <f>IFERROR(_xlfn.CEILING.MATH(IF(C130="Difensore",MAX(0,Parametri!$B$11-H130),IF(C130="Centrocampista",MAX(0,Parametri!$B$11-H130)/2,IF(C130="Attaccante",MAX(0,Parametri!$B$11-H130)/3,IF(C130="Portiere",MAX(0,Parametri!$B$11-H130) +Parametri!$B$12, "NA"))))),0)</f>
        <v>2</v>
      </c>
      <c r="R130" s="10">
        <f t="shared" si="7"/>
        <v>2</v>
      </c>
      <c r="S130" s="10">
        <f>IF(F130="Sì",Parametri!$B$2,IF(Punti!F130="Pareggio",Parametri!$B$3,0))</f>
        <v>3</v>
      </c>
      <c r="T130" s="10">
        <f>Parametri!$B$5*G130</f>
        <v>0</v>
      </c>
      <c r="U130" s="10">
        <f>J130*Parametri!$B$6</f>
        <v>0</v>
      </c>
      <c r="V130" s="10">
        <f>IF(K130="Sì",Parametri!$B$8, 0)</f>
        <v>0</v>
      </c>
      <c r="W130" s="10">
        <f t="shared" si="8"/>
        <v>0</v>
      </c>
      <c r="X130" s="10">
        <f t="shared" si="9"/>
        <v>0</v>
      </c>
      <c r="Y130" s="10">
        <f t="shared" ref="Y130:Y193" si="11">SUM(O130:X130)</f>
        <v>10</v>
      </c>
    </row>
    <row r="131" spans="1:25" ht="21" x14ac:dyDescent="0.25">
      <c r="A131" s="9">
        <v>45001</v>
      </c>
      <c r="B131" s="14" t="s">
        <v>19</v>
      </c>
      <c r="C131" s="14" t="str">
        <f>_xlfn.XLOOKUP(B131,Giocatori!A:A,Giocatori!B:B)</f>
        <v>Centrocampista</v>
      </c>
      <c r="D131" s="10" t="s">
        <v>1</v>
      </c>
      <c r="E131" s="10" t="str">
        <f>_xlfn.XLOOKUP(A131,Partite!A:A,Partite!E:E)</f>
        <v>Scuri</v>
      </c>
      <c r="F131" s="10" t="str">
        <f t="shared" si="10"/>
        <v>Sì</v>
      </c>
      <c r="G131" s="11">
        <v>1</v>
      </c>
      <c r="H131" s="10">
        <f>IF(D131="Scuri",_xlfn.XLOOKUP(A131,Partite!A:A,Partite!C:C),_xlfn.XLOOKUP(A131,Partite!A:A,Partite!D:D))</f>
        <v>8</v>
      </c>
      <c r="I131" s="10">
        <f>IF(D131="Bianchi",_xlfn.XLOOKUP(A131,Partite!A:A,Partite!C:C),_xlfn.XLOOKUP(A131,Partite!A:A,Partite!D:D))</f>
        <v>14</v>
      </c>
      <c r="J131" s="11">
        <v>0</v>
      </c>
      <c r="K131" s="10" t="s">
        <v>59</v>
      </c>
      <c r="L131" s="10" t="s">
        <v>59</v>
      </c>
      <c r="M131" s="11">
        <v>0</v>
      </c>
      <c r="N131" s="10" t="s">
        <v>59</v>
      </c>
      <c r="O131" s="10">
        <f>Parametri!$B$4</f>
        <v>3</v>
      </c>
      <c r="P131" s="10">
        <f>IF(N131="Sì",Parametri!$B$7,0)</f>
        <v>0</v>
      </c>
      <c r="Q131" s="10">
        <f>IFERROR(_xlfn.CEILING.MATH(IF(C131="Difensore",MAX(0,Parametri!$B$11-H131),IF(C131="Centrocampista",MAX(0,Parametri!$B$11-H131)/2,IF(C131="Attaccante",MAX(0,Parametri!$B$11-H131)/3,IF(C131="Portiere",MAX(0,Parametri!$B$11-H131) +Parametri!$B$12, "NA"))))),0)</f>
        <v>1</v>
      </c>
      <c r="R131" s="10">
        <f t="shared" ref="R131:R194" si="12">IFERROR(_xlfn.CEILING.MATH(IF(C131="Difensore",MAX(0,I131-H131)/3,IF(C131="Centrocampista",MAX(0,I131-H131),IF(C131="Attaccante",MAX(0,I131-H131)/2,0)))),0)</f>
        <v>6</v>
      </c>
      <c r="S131" s="10">
        <f>IF(F131="Sì",Parametri!$B$2,IF(Punti!F131="Pareggio",Parametri!$B$3,0))</f>
        <v>3</v>
      </c>
      <c r="T131" s="10">
        <f>Parametri!$B$5*G131</f>
        <v>1</v>
      </c>
      <c r="U131" s="10">
        <f>J131*Parametri!$B$6</f>
        <v>0</v>
      </c>
      <c r="V131" s="10">
        <f>IF(K131="Sì",Parametri!$B$8, 0)</f>
        <v>0</v>
      </c>
      <c r="W131" s="10">
        <f t="shared" ref="W131:W194" si="13">IF(L131="Sì", 3, 0)</f>
        <v>0</v>
      </c>
      <c r="X131" s="10">
        <f t="shared" ref="X131:X194" si="14">M131*3</f>
        <v>0</v>
      </c>
      <c r="Y131" s="10">
        <f t="shared" si="11"/>
        <v>14</v>
      </c>
    </row>
    <row r="132" spans="1:25" ht="21" x14ac:dyDescent="0.25">
      <c r="A132" s="9">
        <v>45001</v>
      </c>
      <c r="B132" s="14" t="s">
        <v>39</v>
      </c>
      <c r="C132" s="14" t="str">
        <f>_xlfn.XLOOKUP(B132,Giocatori!A:A,Giocatori!B:B)</f>
        <v>Difensore</v>
      </c>
      <c r="D132" s="10" t="s">
        <v>1</v>
      </c>
      <c r="E132" s="10" t="str">
        <f>_xlfn.XLOOKUP(A132,Partite!A:A,Partite!E:E)</f>
        <v>Scuri</v>
      </c>
      <c r="F132" s="10" t="str">
        <f t="shared" si="10"/>
        <v>Sì</v>
      </c>
      <c r="G132" s="11">
        <v>2</v>
      </c>
      <c r="H132" s="10">
        <f>IF(D132="Scuri",_xlfn.XLOOKUP(A132,Partite!A:A,Partite!C:C),_xlfn.XLOOKUP(A132,Partite!A:A,Partite!D:D))</f>
        <v>8</v>
      </c>
      <c r="I132" s="10">
        <f>IF(D132="Bianchi",_xlfn.XLOOKUP(A132,Partite!A:A,Partite!C:C),_xlfn.XLOOKUP(A132,Partite!A:A,Partite!D:D))</f>
        <v>14</v>
      </c>
      <c r="J132" s="11">
        <v>0</v>
      </c>
      <c r="K132" s="10" t="s">
        <v>59</v>
      </c>
      <c r="L132" s="10" t="s">
        <v>58</v>
      </c>
      <c r="M132" s="11">
        <v>0</v>
      </c>
      <c r="N132" s="10" t="s">
        <v>59</v>
      </c>
      <c r="O132" s="10">
        <f>Parametri!$B$4</f>
        <v>3</v>
      </c>
      <c r="P132" s="10">
        <f>IF(N132="Sì",Parametri!$B$7,0)</f>
        <v>0</v>
      </c>
      <c r="Q132" s="10">
        <f>IFERROR(_xlfn.CEILING.MATH(IF(C132="Difensore",MAX(0,Parametri!$B$11-H132),IF(C132="Centrocampista",MAX(0,Parametri!$B$11-H132)/2,IF(C132="Attaccante",MAX(0,Parametri!$B$11-H132)/3,IF(C132="Portiere",MAX(0,Parametri!$B$11-H132) +Parametri!$B$12, "NA"))))),0)</f>
        <v>2</v>
      </c>
      <c r="R132" s="10">
        <f t="shared" si="12"/>
        <v>2</v>
      </c>
      <c r="S132" s="10">
        <f>IF(F132="Sì",Parametri!$B$2,IF(Punti!F132="Pareggio",Parametri!$B$3,0))</f>
        <v>3</v>
      </c>
      <c r="T132" s="10">
        <f>Parametri!$B$5*G132</f>
        <v>2</v>
      </c>
      <c r="U132" s="10">
        <f>J132*Parametri!$B$6</f>
        <v>0</v>
      </c>
      <c r="V132" s="10">
        <f>IF(K132="Sì",Parametri!$B$8, 0)</f>
        <v>0</v>
      </c>
      <c r="W132" s="10">
        <f t="shared" si="13"/>
        <v>3</v>
      </c>
      <c r="X132" s="10">
        <f t="shared" si="14"/>
        <v>0</v>
      </c>
      <c r="Y132" s="10">
        <f t="shared" si="11"/>
        <v>15</v>
      </c>
    </row>
    <row r="133" spans="1:25" ht="21" x14ac:dyDescent="0.25">
      <c r="A133" s="9">
        <v>45001</v>
      </c>
      <c r="B133" s="14" t="s">
        <v>30</v>
      </c>
      <c r="C133" s="14" t="str">
        <f>_xlfn.XLOOKUP(B133,Giocatori!A:A,Giocatori!B:B)</f>
        <v>Centrocampista</v>
      </c>
      <c r="D133" s="10" t="s">
        <v>2</v>
      </c>
      <c r="E133" s="10" t="str">
        <f>_xlfn.XLOOKUP(A133,Partite!A:A,Partite!E:E)</f>
        <v>Scuri</v>
      </c>
      <c r="F133" s="10" t="str">
        <f t="shared" si="10"/>
        <v>No</v>
      </c>
      <c r="G133" s="11">
        <v>0</v>
      </c>
      <c r="H133" s="10">
        <f>IF(D133="Scuri",_xlfn.XLOOKUP(A133,Partite!A:A,Partite!C:C),_xlfn.XLOOKUP(A133,Partite!A:A,Partite!D:D))</f>
        <v>14</v>
      </c>
      <c r="I133" s="10">
        <f>IF(D133="Bianchi",_xlfn.XLOOKUP(A133,Partite!A:A,Partite!C:C),_xlfn.XLOOKUP(A133,Partite!A:A,Partite!D:D))</f>
        <v>8</v>
      </c>
      <c r="J133" s="11">
        <v>0</v>
      </c>
      <c r="K133" s="10" t="s">
        <v>59</v>
      </c>
      <c r="L133" s="10" t="s">
        <v>59</v>
      </c>
      <c r="M133" s="11">
        <v>0</v>
      </c>
      <c r="N133" s="10" t="s">
        <v>59</v>
      </c>
      <c r="O133" s="10">
        <f>Parametri!$B$4</f>
        <v>3</v>
      </c>
      <c r="P133" s="10">
        <f>IF(N133="Sì",Parametri!$B$7,0)</f>
        <v>0</v>
      </c>
      <c r="Q133" s="10">
        <f>IFERROR(_xlfn.CEILING.MATH(IF(C133="Difensore",MAX(0,Parametri!$B$11-H133),IF(C133="Centrocampista",MAX(0,Parametri!$B$11-H133)/2,IF(C133="Attaccante",MAX(0,Parametri!$B$11-H133)/3,IF(C133="Portiere",MAX(0,Parametri!$B$11-H133) +Parametri!$B$12, "NA"))))),0)</f>
        <v>0</v>
      </c>
      <c r="R133" s="10">
        <f t="shared" si="12"/>
        <v>0</v>
      </c>
      <c r="S133" s="10">
        <f>IF(F133="Sì",Parametri!$B$2,IF(Punti!F133="Pareggio",Parametri!$B$3,0))</f>
        <v>0</v>
      </c>
      <c r="T133" s="10">
        <f>Parametri!$B$5*G133</f>
        <v>0</v>
      </c>
      <c r="U133" s="10">
        <f>J133*Parametri!$B$6</f>
        <v>0</v>
      </c>
      <c r="V133" s="10">
        <f>IF(K133="Sì",Parametri!$B$8, 0)</f>
        <v>0</v>
      </c>
      <c r="W133" s="10">
        <f t="shared" si="13"/>
        <v>0</v>
      </c>
      <c r="X133" s="10">
        <f t="shared" si="14"/>
        <v>0</v>
      </c>
      <c r="Y133" s="10">
        <f t="shared" si="11"/>
        <v>3</v>
      </c>
    </row>
    <row r="134" spans="1:25" ht="21" x14ac:dyDescent="0.25">
      <c r="A134" s="9">
        <v>45001</v>
      </c>
      <c r="B134" s="14" t="s">
        <v>20</v>
      </c>
      <c r="C134" s="14" t="str">
        <f>_xlfn.XLOOKUP(B134,Giocatori!A:A,Giocatori!B:B)</f>
        <v>Attaccante</v>
      </c>
      <c r="D134" s="10" t="s">
        <v>2</v>
      </c>
      <c r="E134" s="10" t="str">
        <f>_xlfn.XLOOKUP(A134,Partite!A:A,Partite!E:E)</f>
        <v>Scuri</v>
      </c>
      <c r="F134" s="10" t="str">
        <f t="shared" si="10"/>
        <v>No</v>
      </c>
      <c r="G134" s="11">
        <v>3</v>
      </c>
      <c r="H134" s="10">
        <f>IF(D134="Scuri",_xlfn.XLOOKUP(A134,Partite!A:A,Partite!C:C),_xlfn.XLOOKUP(A134,Partite!A:A,Partite!D:D))</f>
        <v>14</v>
      </c>
      <c r="I134" s="10">
        <f>IF(D134="Bianchi",_xlfn.XLOOKUP(A134,Partite!A:A,Partite!C:C),_xlfn.XLOOKUP(A134,Partite!A:A,Partite!D:D))</f>
        <v>8</v>
      </c>
      <c r="J134" s="11">
        <v>0</v>
      </c>
      <c r="K134" s="10" t="s">
        <v>59</v>
      </c>
      <c r="L134" s="10" t="s">
        <v>59</v>
      </c>
      <c r="M134" s="11">
        <v>0</v>
      </c>
      <c r="N134" s="10" t="s">
        <v>59</v>
      </c>
      <c r="O134" s="10">
        <f>Parametri!$B$4</f>
        <v>3</v>
      </c>
      <c r="P134" s="10">
        <f>IF(N134="Sì",Parametri!$B$7,0)</f>
        <v>0</v>
      </c>
      <c r="Q134" s="10">
        <f>IFERROR(_xlfn.CEILING.MATH(IF(C134="Difensore",MAX(0,Parametri!$B$11-H134),IF(C134="Centrocampista",MAX(0,Parametri!$B$11-H134)/2,IF(C134="Attaccante",MAX(0,Parametri!$B$11-H134)/3,IF(C134="Portiere",MAX(0,Parametri!$B$11-H134) +Parametri!$B$12, "NA"))))),0)</f>
        <v>0</v>
      </c>
      <c r="R134" s="10">
        <f t="shared" si="12"/>
        <v>0</v>
      </c>
      <c r="S134" s="10">
        <f>IF(F134="Sì",Parametri!$B$2,IF(Punti!F134="Pareggio",Parametri!$B$3,0))</f>
        <v>0</v>
      </c>
      <c r="T134" s="10">
        <f>Parametri!$B$5*G134</f>
        <v>3</v>
      </c>
      <c r="U134" s="10">
        <f>J134*Parametri!$B$6</f>
        <v>0</v>
      </c>
      <c r="V134" s="10">
        <f>IF(K134="Sì",Parametri!$B$8, 0)</f>
        <v>0</v>
      </c>
      <c r="W134" s="10">
        <f t="shared" si="13"/>
        <v>0</v>
      </c>
      <c r="X134" s="10">
        <f t="shared" si="14"/>
        <v>0</v>
      </c>
      <c r="Y134" s="10">
        <f t="shared" si="11"/>
        <v>6</v>
      </c>
    </row>
    <row r="135" spans="1:25" ht="21" x14ac:dyDescent="0.25">
      <c r="A135" s="9">
        <v>45001</v>
      </c>
      <c r="B135" s="14" t="s">
        <v>15</v>
      </c>
      <c r="C135" s="14" t="str">
        <f>_xlfn.XLOOKUP(B135,Giocatori!A:A,Giocatori!B:B)</f>
        <v>Difensore</v>
      </c>
      <c r="D135" s="10" t="s">
        <v>2</v>
      </c>
      <c r="E135" s="10" t="str">
        <f>_xlfn.XLOOKUP(A135,Partite!A:A,Partite!E:E)</f>
        <v>Scuri</v>
      </c>
      <c r="F135" s="10" t="str">
        <f t="shared" si="10"/>
        <v>No</v>
      </c>
      <c r="G135" s="11">
        <v>0</v>
      </c>
      <c r="H135" s="10">
        <f>IF(D135="Scuri",_xlfn.XLOOKUP(A135,Partite!A:A,Partite!C:C),_xlfn.XLOOKUP(A135,Partite!A:A,Partite!D:D))</f>
        <v>14</v>
      </c>
      <c r="I135" s="10">
        <f>IF(D135="Bianchi",_xlfn.XLOOKUP(A135,Partite!A:A,Partite!C:C),_xlfn.XLOOKUP(A135,Partite!A:A,Partite!D:D))</f>
        <v>8</v>
      </c>
      <c r="J135" s="11">
        <v>0</v>
      </c>
      <c r="K135" s="10" t="s">
        <v>59</v>
      </c>
      <c r="L135" s="10" t="s">
        <v>59</v>
      </c>
      <c r="M135" s="11">
        <v>0</v>
      </c>
      <c r="N135" s="10" t="s">
        <v>59</v>
      </c>
      <c r="O135" s="10">
        <f>Parametri!$B$4</f>
        <v>3</v>
      </c>
      <c r="P135" s="10">
        <f>IF(N135="Sì",Parametri!$B$7,0)</f>
        <v>0</v>
      </c>
      <c r="Q135" s="10">
        <f>IFERROR(_xlfn.CEILING.MATH(IF(C135="Difensore",MAX(0,Parametri!$B$11-H135),IF(C135="Centrocampista",MAX(0,Parametri!$B$11-H135)/2,IF(C135="Attaccante",MAX(0,Parametri!$B$11-H135)/3,IF(C135="Portiere",MAX(0,Parametri!$B$11-H135) +Parametri!$B$12, "NA"))))),0)</f>
        <v>0</v>
      </c>
      <c r="R135" s="10">
        <f t="shared" si="12"/>
        <v>0</v>
      </c>
      <c r="S135" s="10">
        <f>IF(F135="Sì",Parametri!$B$2,IF(Punti!F135="Pareggio",Parametri!$B$3,0))</f>
        <v>0</v>
      </c>
      <c r="T135" s="10">
        <f>Parametri!$B$5*G135</f>
        <v>0</v>
      </c>
      <c r="U135" s="10">
        <f>J135*Parametri!$B$6</f>
        <v>0</v>
      </c>
      <c r="V135" s="10">
        <f>IF(K135="Sì",Parametri!$B$8, 0)</f>
        <v>0</v>
      </c>
      <c r="W135" s="10">
        <f t="shared" si="13"/>
        <v>0</v>
      </c>
      <c r="X135" s="10">
        <f t="shared" si="14"/>
        <v>0</v>
      </c>
      <c r="Y135" s="10">
        <f t="shared" si="11"/>
        <v>3</v>
      </c>
    </row>
    <row r="136" spans="1:25" ht="21" x14ac:dyDescent="0.25">
      <c r="A136" s="9">
        <v>45001</v>
      </c>
      <c r="B136" s="14" t="s">
        <v>17</v>
      </c>
      <c r="C136" s="14" t="str">
        <f>_xlfn.XLOOKUP(B136,Giocatori!A:A,Giocatori!B:B)</f>
        <v>Difensore</v>
      </c>
      <c r="D136" s="10" t="s">
        <v>2</v>
      </c>
      <c r="E136" s="10" t="str">
        <f>_xlfn.XLOOKUP(A136,Partite!A:A,Partite!E:E)</f>
        <v>Scuri</v>
      </c>
      <c r="F136" s="10" t="str">
        <f t="shared" si="10"/>
        <v>No</v>
      </c>
      <c r="G136" s="11">
        <v>1</v>
      </c>
      <c r="H136" s="10">
        <f>IF(D136="Scuri",_xlfn.XLOOKUP(A136,Partite!A:A,Partite!C:C),_xlfn.XLOOKUP(A136,Partite!A:A,Partite!D:D))</f>
        <v>14</v>
      </c>
      <c r="I136" s="10">
        <f>IF(D136="Bianchi",_xlfn.XLOOKUP(A136,Partite!A:A,Partite!C:C),_xlfn.XLOOKUP(A136,Partite!A:A,Partite!D:D))</f>
        <v>8</v>
      </c>
      <c r="J136" s="11">
        <v>0</v>
      </c>
      <c r="K136" s="10" t="s">
        <v>58</v>
      </c>
      <c r="L136" s="10" t="s">
        <v>59</v>
      </c>
      <c r="M136" s="11">
        <v>0</v>
      </c>
      <c r="N136" s="10" t="s">
        <v>59</v>
      </c>
      <c r="O136" s="10">
        <f>Parametri!$B$4</f>
        <v>3</v>
      </c>
      <c r="P136" s="10">
        <f>IF(N136="Sì",Parametri!$B$7,0)</f>
        <v>0</v>
      </c>
      <c r="Q136" s="10">
        <f>IFERROR(_xlfn.CEILING.MATH(IF(C136="Difensore",MAX(0,Parametri!$B$11-H136),IF(C136="Centrocampista",MAX(0,Parametri!$B$11-H136)/2,IF(C136="Attaccante",MAX(0,Parametri!$B$11-H136)/3,IF(C136="Portiere",MAX(0,Parametri!$B$11-H136) +Parametri!$B$12, "NA"))))),0)</f>
        <v>0</v>
      </c>
      <c r="R136" s="10">
        <f t="shared" si="12"/>
        <v>0</v>
      </c>
      <c r="S136" s="10">
        <f>IF(F136="Sì",Parametri!$B$2,IF(Punti!F136="Pareggio",Parametri!$B$3,0))</f>
        <v>0</v>
      </c>
      <c r="T136" s="10">
        <f>Parametri!$B$5*G136</f>
        <v>1</v>
      </c>
      <c r="U136" s="10">
        <f>J136*Parametri!$B$6</f>
        <v>0</v>
      </c>
      <c r="V136" s="10">
        <f>IF(K136="Sì",Parametri!$B$8, 0)</f>
        <v>3</v>
      </c>
      <c r="W136" s="10">
        <f t="shared" si="13"/>
        <v>0</v>
      </c>
      <c r="X136" s="10">
        <f t="shared" si="14"/>
        <v>0</v>
      </c>
      <c r="Y136" s="10">
        <f t="shared" si="11"/>
        <v>7</v>
      </c>
    </row>
    <row r="137" spans="1:25" ht="21" x14ac:dyDescent="0.25">
      <c r="A137" s="9">
        <v>45001</v>
      </c>
      <c r="B137" s="14" t="s">
        <v>26</v>
      </c>
      <c r="C137" s="14" t="str">
        <f>_xlfn.XLOOKUP(B137,Giocatori!A:A,Giocatori!B:B)</f>
        <v>Difensore</v>
      </c>
      <c r="D137" s="10" t="s">
        <v>2</v>
      </c>
      <c r="E137" s="10" t="str">
        <f>_xlfn.XLOOKUP(A137,Partite!A:A,Partite!E:E)</f>
        <v>Scuri</v>
      </c>
      <c r="F137" s="10" t="str">
        <f t="shared" si="10"/>
        <v>No</v>
      </c>
      <c r="G137" s="11">
        <v>2</v>
      </c>
      <c r="H137" s="10">
        <f>IF(D137="Scuri",_xlfn.XLOOKUP(A137,Partite!A:A,Partite!C:C),_xlfn.XLOOKUP(A137,Partite!A:A,Partite!D:D))</f>
        <v>14</v>
      </c>
      <c r="I137" s="10">
        <f>IF(D137="Bianchi",_xlfn.XLOOKUP(A137,Partite!A:A,Partite!C:C),_xlfn.XLOOKUP(A137,Partite!A:A,Partite!D:D))</f>
        <v>8</v>
      </c>
      <c r="J137" s="11">
        <v>0</v>
      </c>
      <c r="K137" s="10" t="s">
        <v>59</v>
      </c>
      <c r="L137" s="10" t="s">
        <v>59</v>
      </c>
      <c r="M137" s="11">
        <v>0</v>
      </c>
      <c r="N137" s="10" t="s">
        <v>59</v>
      </c>
      <c r="O137" s="10">
        <f>Parametri!$B$4</f>
        <v>3</v>
      </c>
      <c r="P137" s="10">
        <f>IF(N137="Sì",Parametri!$B$7,0)</f>
        <v>0</v>
      </c>
      <c r="Q137" s="10">
        <f>IFERROR(_xlfn.CEILING.MATH(IF(C137="Difensore",MAX(0,Parametri!$B$11-H137),IF(C137="Centrocampista",MAX(0,Parametri!$B$11-H137)/2,IF(C137="Attaccante",MAX(0,Parametri!$B$11-H137)/3,IF(C137="Portiere",MAX(0,Parametri!$B$11-H137) +Parametri!$B$12, "NA"))))),0)</f>
        <v>0</v>
      </c>
      <c r="R137" s="10">
        <f t="shared" si="12"/>
        <v>0</v>
      </c>
      <c r="S137" s="10">
        <f>IF(F137="Sì",Parametri!$B$2,IF(Punti!F137="Pareggio",Parametri!$B$3,0))</f>
        <v>0</v>
      </c>
      <c r="T137" s="10">
        <f>Parametri!$B$5*G137</f>
        <v>2</v>
      </c>
      <c r="U137" s="10">
        <f>J137*Parametri!$B$6</f>
        <v>0</v>
      </c>
      <c r="V137" s="10">
        <f>IF(K137="Sì",Parametri!$B$8, 0)</f>
        <v>0</v>
      </c>
      <c r="W137" s="10">
        <f t="shared" si="13"/>
        <v>0</v>
      </c>
      <c r="X137" s="10">
        <f t="shared" si="14"/>
        <v>0</v>
      </c>
      <c r="Y137" s="10">
        <f t="shared" si="11"/>
        <v>5</v>
      </c>
    </row>
    <row r="138" spans="1:25" ht="21" x14ac:dyDescent="0.25">
      <c r="A138" s="9">
        <v>45001</v>
      </c>
      <c r="B138" s="14" t="s">
        <v>38</v>
      </c>
      <c r="C138" s="14" t="str">
        <f>_xlfn.XLOOKUP(B138,Giocatori!A:A,Giocatori!B:B)</f>
        <v>Centrocampista</v>
      </c>
      <c r="D138" s="10" t="s">
        <v>2</v>
      </c>
      <c r="E138" s="10" t="str">
        <f>_xlfn.XLOOKUP(A138,Partite!A:A,Partite!E:E)</f>
        <v>Scuri</v>
      </c>
      <c r="F138" s="10" t="str">
        <f t="shared" si="10"/>
        <v>No</v>
      </c>
      <c r="G138" s="11">
        <v>1</v>
      </c>
      <c r="H138" s="10">
        <f>IF(D138="Scuri",_xlfn.XLOOKUP(A138,Partite!A:A,Partite!C:C),_xlfn.XLOOKUP(A138,Partite!A:A,Partite!D:D))</f>
        <v>14</v>
      </c>
      <c r="I138" s="10">
        <f>IF(D138="Bianchi",_xlfn.XLOOKUP(A138,Partite!A:A,Partite!C:C),_xlfn.XLOOKUP(A138,Partite!A:A,Partite!D:D))</f>
        <v>8</v>
      </c>
      <c r="J138" s="11">
        <v>0</v>
      </c>
      <c r="K138" s="10" t="s">
        <v>59</v>
      </c>
      <c r="L138" s="10" t="s">
        <v>59</v>
      </c>
      <c r="M138" s="11">
        <v>0</v>
      </c>
      <c r="N138" s="10" t="s">
        <v>59</v>
      </c>
      <c r="O138" s="10">
        <f>Parametri!$B$4</f>
        <v>3</v>
      </c>
      <c r="P138" s="10">
        <f>IF(N138="Sì",Parametri!$B$7,0)</f>
        <v>0</v>
      </c>
      <c r="Q138" s="10">
        <f>IFERROR(_xlfn.CEILING.MATH(IF(C138="Difensore",MAX(0,Parametri!$B$11-H138),IF(C138="Centrocampista",MAX(0,Parametri!$B$11-H138)/2,IF(C138="Attaccante",MAX(0,Parametri!$B$11-H138)/3,IF(C138="Portiere",MAX(0,Parametri!$B$11-H138) +Parametri!$B$12, "NA"))))),0)</f>
        <v>0</v>
      </c>
      <c r="R138" s="10">
        <f t="shared" si="12"/>
        <v>0</v>
      </c>
      <c r="S138" s="10">
        <f>IF(F138="Sì",Parametri!$B$2,IF(Punti!F138="Pareggio",Parametri!$B$3,0))</f>
        <v>0</v>
      </c>
      <c r="T138" s="10">
        <f>Parametri!$B$5*G138</f>
        <v>1</v>
      </c>
      <c r="U138" s="10">
        <f>J138*Parametri!$B$6</f>
        <v>0</v>
      </c>
      <c r="V138" s="10">
        <f>IF(K138="Sì",Parametri!$B$8, 0)</f>
        <v>0</v>
      </c>
      <c r="W138" s="10">
        <f t="shared" si="13"/>
        <v>0</v>
      </c>
      <c r="X138" s="10">
        <f t="shared" si="14"/>
        <v>0</v>
      </c>
      <c r="Y138" s="10">
        <f t="shared" si="11"/>
        <v>4</v>
      </c>
    </row>
    <row r="139" spans="1:25" ht="21" x14ac:dyDescent="0.25">
      <c r="A139" s="9">
        <v>45001</v>
      </c>
      <c r="B139" s="14" t="s">
        <v>27</v>
      </c>
      <c r="C139" s="14" t="str">
        <f>_xlfn.XLOOKUP(B139,Giocatori!A:A,Giocatori!B:B)</f>
        <v>Difensore</v>
      </c>
      <c r="D139" s="10" t="s">
        <v>2</v>
      </c>
      <c r="E139" s="10" t="str">
        <f>_xlfn.XLOOKUP(A139,Partite!A:A,Partite!E:E)</f>
        <v>Scuri</v>
      </c>
      <c r="F139" s="10" t="str">
        <f t="shared" si="10"/>
        <v>No</v>
      </c>
      <c r="G139" s="11">
        <v>1</v>
      </c>
      <c r="H139" s="10">
        <f>IF(D139="Scuri",_xlfn.XLOOKUP(A139,Partite!A:A,Partite!C:C),_xlfn.XLOOKUP(A139,Partite!A:A,Partite!D:D))</f>
        <v>14</v>
      </c>
      <c r="I139" s="10">
        <f>IF(D139="Bianchi",_xlfn.XLOOKUP(A139,Partite!A:A,Partite!C:C),_xlfn.XLOOKUP(A139,Partite!A:A,Partite!D:D))</f>
        <v>8</v>
      </c>
      <c r="J139" s="11">
        <v>0</v>
      </c>
      <c r="K139" s="10" t="s">
        <v>59</v>
      </c>
      <c r="L139" s="10" t="s">
        <v>59</v>
      </c>
      <c r="M139" s="11">
        <v>0</v>
      </c>
      <c r="N139" s="10" t="s">
        <v>59</v>
      </c>
      <c r="O139" s="10">
        <f>Parametri!$B$4</f>
        <v>3</v>
      </c>
      <c r="P139" s="10">
        <f>IF(N139="Sì",Parametri!$B$7,0)</f>
        <v>0</v>
      </c>
      <c r="Q139" s="10">
        <f>IFERROR(_xlfn.CEILING.MATH(IF(C139="Difensore",MAX(0,Parametri!$B$11-H139),IF(C139="Centrocampista",MAX(0,Parametri!$B$11-H139)/2,IF(C139="Attaccante",MAX(0,Parametri!$B$11-H139)/3,IF(C139="Portiere",MAX(0,Parametri!$B$11-H139) +Parametri!$B$12, "NA"))))),0)</f>
        <v>0</v>
      </c>
      <c r="R139" s="10">
        <f t="shared" si="12"/>
        <v>0</v>
      </c>
      <c r="S139" s="10">
        <f>IF(F139="Sì",Parametri!$B$2,IF(Punti!F139="Pareggio",Parametri!$B$3,0))</f>
        <v>0</v>
      </c>
      <c r="T139" s="10">
        <f>Parametri!$B$5*G139</f>
        <v>1</v>
      </c>
      <c r="U139" s="10">
        <f>J139*Parametri!$B$6</f>
        <v>0</v>
      </c>
      <c r="V139" s="10">
        <f>IF(K139="Sì",Parametri!$B$8, 0)</f>
        <v>0</v>
      </c>
      <c r="W139" s="10">
        <f t="shared" si="13"/>
        <v>0</v>
      </c>
      <c r="X139" s="10">
        <f t="shared" si="14"/>
        <v>0</v>
      </c>
      <c r="Y139" s="10">
        <f t="shared" si="11"/>
        <v>4</v>
      </c>
    </row>
    <row r="140" spans="1:25" ht="21" x14ac:dyDescent="0.25">
      <c r="A140" s="9">
        <v>45008</v>
      </c>
      <c r="B140" s="14" t="s">
        <v>12</v>
      </c>
      <c r="C140" s="14" t="str">
        <f>_xlfn.XLOOKUP(B140,Giocatori!A:A,Giocatori!B:B)</f>
        <v>Attaccante</v>
      </c>
      <c r="D140" s="10" t="s">
        <v>1</v>
      </c>
      <c r="E140" s="10" t="str">
        <f>_xlfn.XLOOKUP(A140,Partite!A:A,Partite!E:E)</f>
        <v>Pareggio</v>
      </c>
      <c r="F140" s="10" t="str">
        <f t="shared" si="10"/>
        <v>Pari</v>
      </c>
      <c r="G140" s="11">
        <v>4</v>
      </c>
      <c r="H140" s="10">
        <f>IF(D140="Scuri",_xlfn.XLOOKUP(A140,Partite!A:A,Partite!C:C),_xlfn.XLOOKUP(A140,Partite!A:A,Partite!D:D))</f>
        <v>5</v>
      </c>
      <c r="I140" s="10">
        <f>IF(D140="Bianchi",_xlfn.XLOOKUP(A140,Partite!A:A,Partite!C:C),_xlfn.XLOOKUP(A140,Partite!A:A,Partite!D:D))</f>
        <v>5</v>
      </c>
      <c r="J140" s="11">
        <v>1</v>
      </c>
      <c r="K140" s="10" t="s">
        <v>59</v>
      </c>
      <c r="L140" s="10" t="s">
        <v>59</v>
      </c>
      <c r="M140" s="11">
        <v>0</v>
      </c>
      <c r="N140" s="10" t="s">
        <v>59</v>
      </c>
      <c r="O140" s="10">
        <f>Parametri!$B$4</f>
        <v>3</v>
      </c>
      <c r="P140" s="10">
        <f>IF(N140="Sì",Parametri!$B$7,0)</f>
        <v>0</v>
      </c>
      <c r="Q140" s="10">
        <f>IFERROR(_xlfn.CEILING.MATH(IF(C140="Difensore",MAX(0,Parametri!$B$11-H140),IF(C140="Centrocampista",MAX(0,Parametri!$B$11-H140)/2,IF(C140="Attaccante",MAX(0,Parametri!$B$11-H140)/3,IF(C140="Portiere",MAX(0,Parametri!$B$11-H140) +Parametri!$B$12, "NA"))))),0)</f>
        <v>2</v>
      </c>
      <c r="R140" s="10">
        <f t="shared" si="12"/>
        <v>0</v>
      </c>
      <c r="S140" s="10">
        <f>IF(F140="Sì",Parametri!$B$2,IF(Punti!F140="Pareggio",Parametri!$B$3,0))</f>
        <v>0</v>
      </c>
      <c r="T140" s="10">
        <f>Parametri!$B$5*G140</f>
        <v>4</v>
      </c>
      <c r="U140" s="10">
        <f>J140*Parametri!$B$6</f>
        <v>-2</v>
      </c>
      <c r="V140" s="10">
        <f>IF(K140="Sì",Parametri!$B$8, 0)</f>
        <v>0</v>
      </c>
      <c r="W140" s="10">
        <f t="shared" si="13"/>
        <v>0</v>
      </c>
      <c r="X140" s="10">
        <f t="shared" si="14"/>
        <v>0</v>
      </c>
      <c r="Y140" s="10">
        <f t="shared" si="11"/>
        <v>7</v>
      </c>
    </row>
    <row r="141" spans="1:25" ht="21" x14ac:dyDescent="0.25">
      <c r="A141" s="9">
        <v>45008</v>
      </c>
      <c r="B141" s="14" t="s">
        <v>7</v>
      </c>
      <c r="C141" s="14" t="str">
        <f>_xlfn.XLOOKUP(B141,Giocatori!A:A,Giocatori!B:B)</f>
        <v>Difensore</v>
      </c>
      <c r="D141" s="10" t="s">
        <v>1</v>
      </c>
      <c r="E141" s="10" t="str">
        <f>_xlfn.XLOOKUP(A141,Partite!A:A,Partite!E:E)</f>
        <v>Pareggio</v>
      </c>
      <c r="F141" s="10" t="str">
        <f t="shared" si="10"/>
        <v>Pari</v>
      </c>
      <c r="G141" s="11">
        <v>1</v>
      </c>
      <c r="H141" s="10">
        <f>IF(D141="Scuri",_xlfn.XLOOKUP(A141,Partite!A:A,Partite!C:C),_xlfn.XLOOKUP(A141,Partite!A:A,Partite!D:D))</f>
        <v>5</v>
      </c>
      <c r="I141" s="10">
        <f>IF(D141="Bianchi",_xlfn.XLOOKUP(A141,Partite!A:A,Partite!C:C),_xlfn.XLOOKUP(A141,Partite!A:A,Partite!D:D))</f>
        <v>5</v>
      </c>
      <c r="J141" s="11">
        <v>0</v>
      </c>
      <c r="K141" s="10" t="s">
        <v>59</v>
      </c>
      <c r="L141" s="10" t="s">
        <v>59</v>
      </c>
      <c r="M141" s="11">
        <v>0</v>
      </c>
      <c r="N141" s="10" t="s">
        <v>59</v>
      </c>
      <c r="O141" s="10">
        <f>Parametri!$B$4</f>
        <v>3</v>
      </c>
      <c r="P141" s="10">
        <f>IF(N141="Sì",Parametri!$B$7,0)</f>
        <v>0</v>
      </c>
      <c r="Q141" s="10">
        <f>IFERROR(_xlfn.CEILING.MATH(IF(C141="Difensore",MAX(0,Parametri!$B$11-H141),IF(C141="Centrocampista",MAX(0,Parametri!$B$11-H141)/2,IF(C141="Attaccante",MAX(0,Parametri!$B$11-H141)/3,IF(C141="Portiere",MAX(0,Parametri!$B$11-H141) +Parametri!$B$12, "NA"))))),0)</f>
        <v>5</v>
      </c>
      <c r="R141" s="10">
        <f t="shared" si="12"/>
        <v>0</v>
      </c>
      <c r="S141" s="10">
        <f>IF(F141="Sì",Parametri!$B$2,IF(Punti!F141="Pareggio",Parametri!$B$3,0))</f>
        <v>0</v>
      </c>
      <c r="T141" s="10">
        <f>Parametri!$B$5*G141</f>
        <v>1</v>
      </c>
      <c r="U141" s="10">
        <f>J141*Parametri!$B$6</f>
        <v>0</v>
      </c>
      <c r="V141" s="10">
        <f>IF(K141="Sì",Parametri!$B$8, 0)</f>
        <v>0</v>
      </c>
      <c r="W141" s="10">
        <f t="shared" si="13"/>
        <v>0</v>
      </c>
      <c r="X141" s="10">
        <f t="shared" si="14"/>
        <v>0</v>
      </c>
      <c r="Y141" s="10">
        <f t="shared" si="11"/>
        <v>9</v>
      </c>
    </row>
    <row r="142" spans="1:25" ht="21" x14ac:dyDescent="0.25">
      <c r="A142" s="9">
        <v>45008</v>
      </c>
      <c r="B142" s="14" t="s">
        <v>9</v>
      </c>
      <c r="C142" s="14" t="str">
        <f>_xlfn.XLOOKUP(B142,Giocatori!A:A,Giocatori!B:B)</f>
        <v>Difensore</v>
      </c>
      <c r="D142" s="10" t="s">
        <v>1</v>
      </c>
      <c r="E142" s="10" t="str">
        <f>_xlfn.XLOOKUP(A142,Partite!A:A,Partite!E:E)</f>
        <v>Pareggio</v>
      </c>
      <c r="F142" s="10" t="str">
        <f t="shared" si="10"/>
        <v>Pari</v>
      </c>
      <c r="G142" s="11">
        <v>0</v>
      </c>
      <c r="H142" s="10">
        <f>IF(D142="Scuri",_xlfn.XLOOKUP(A142,Partite!A:A,Partite!C:C),_xlfn.XLOOKUP(A142,Partite!A:A,Partite!D:D))</f>
        <v>5</v>
      </c>
      <c r="I142" s="10">
        <f>IF(D142="Bianchi",_xlfn.XLOOKUP(A142,Partite!A:A,Partite!C:C),_xlfn.XLOOKUP(A142,Partite!A:A,Partite!D:D))</f>
        <v>5</v>
      </c>
      <c r="J142" s="11">
        <v>0</v>
      </c>
      <c r="K142" s="10" t="s">
        <v>59</v>
      </c>
      <c r="L142" s="10" t="s">
        <v>59</v>
      </c>
      <c r="M142" s="11">
        <v>0</v>
      </c>
      <c r="N142" s="10" t="s">
        <v>59</v>
      </c>
      <c r="O142" s="10">
        <f>Parametri!$B$4</f>
        <v>3</v>
      </c>
      <c r="P142" s="10">
        <f>IF(N142="Sì",Parametri!$B$7,0)</f>
        <v>0</v>
      </c>
      <c r="Q142" s="10">
        <f>IFERROR(_xlfn.CEILING.MATH(IF(C142="Difensore",MAX(0,Parametri!$B$11-H142),IF(C142="Centrocampista",MAX(0,Parametri!$B$11-H142)/2,IF(C142="Attaccante",MAX(0,Parametri!$B$11-H142)/3,IF(C142="Portiere",MAX(0,Parametri!$B$11-H142) +Parametri!$B$12, "NA"))))),0)</f>
        <v>5</v>
      </c>
      <c r="R142" s="10">
        <f t="shared" si="12"/>
        <v>0</v>
      </c>
      <c r="S142" s="10">
        <f>IF(F142="Sì",Parametri!$B$2,IF(Punti!F142="Pareggio",Parametri!$B$3,0))</f>
        <v>0</v>
      </c>
      <c r="T142" s="10">
        <f>Parametri!$B$5*G142</f>
        <v>0</v>
      </c>
      <c r="U142" s="10">
        <f>J142*Parametri!$B$6</f>
        <v>0</v>
      </c>
      <c r="V142" s="10">
        <f>IF(K142="Sì",Parametri!$B$8, 0)</f>
        <v>0</v>
      </c>
      <c r="W142" s="10">
        <f t="shared" si="13"/>
        <v>0</v>
      </c>
      <c r="X142" s="10">
        <f t="shared" si="14"/>
        <v>0</v>
      </c>
      <c r="Y142" s="10">
        <f t="shared" si="11"/>
        <v>8</v>
      </c>
    </row>
    <row r="143" spans="1:25" ht="21" x14ac:dyDescent="0.25">
      <c r="A143" s="9">
        <v>45008</v>
      </c>
      <c r="B143" s="14" t="s">
        <v>27</v>
      </c>
      <c r="C143" s="14" t="str">
        <f>_xlfn.XLOOKUP(B143,Giocatori!A:A,Giocatori!B:B)</f>
        <v>Difensore</v>
      </c>
      <c r="D143" s="10" t="s">
        <v>1</v>
      </c>
      <c r="E143" s="10" t="str">
        <f>_xlfn.XLOOKUP(A143,Partite!A:A,Partite!E:E)</f>
        <v>Pareggio</v>
      </c>
      <c r="F143" s="10" t="str">
        <f t="shared" si="10"/>
        <v>Pari</v>
      </c>
      <c r="G143" s="11">
        <v>0</v>
      </c>
      <c r="H143" s="10">
        <f>IF(D143="Scuri",_xlfn.XLOOKUP(A143,Partite!A:A,Partite!C:C),_xlfn.XLOOKUP(A143,Partite!A:A,Partite!D:D))</f>
        <v>5</v>
      </c>
      <c r="I143" s="10">
        <f>IF(D143="Bianchi",_xlfn.XLOOKUP(A143,Partite!A:A,Partite!C:C),_xlfn.XLOOKUP(A143,Partite!A:A,Partite!D:D))</f>
        <v>5</v>
      </c>
      <c r="J143" s="11">
        <v>0</v>
      </c>
      <c r="K143" s="10" t="s">
        <v>59</v>
      </c>
      <c r="L143" s="10" t="s">
        <v>59</v>
      </c>
      <c r="M143" s="11">
        <v>0</v>
      </c>
      <c r="N143" s="10" t="s">
        <v>59</v>
      </c>
      <c r="O143" s="10">
        <f>Parametri!$B$4</f>
        <v>3</v>
      </c>
      <c r="P143" s="10">
        <f>IF(N143="Sì",Parametri!$B$7,0)</f>
        <v>0</v>
      </c>
      <c r="Q143" s="10">
        <f>IFERROR(_xlfn.CEILING.MATH(IF(C143="Difensore",MAX(0,Parametri!$B$11-H143),IF(C143="Centrocampista",MAX(0,Parametri!$B$11-H143)/2,IF(C143="Attaccante",MAX(0,Parametri!$B$11-H143)/3,IF(C143="Portiere",MAX(0,Parametri!$B$11-H143) +Parametri!$B$12, "NA"))))),0)</f>
        <v>5</v>
      </c>
      <c r="R143" s="10">
        <f t="shared" si="12"/>
        <v>0</v>
      </c>
      <c r="S143" s="10">
        <f>IF(F143="Sì",Parametri!$B$2,IF(Punti!F143="Pareggio",Parametri!$B$3,0))</f>
        <v>0</v>
      </c>
      <c r="T143" s="10">
        <f>Parametri!$B$5*G143</f>
        <v>0</v>
      </c>
      <c r="U143" s="10">
        <f>J143*Parametri!$B$6</f>
        <v>0</v>
      </c>
      <c r="V143" s="10">
        <f>IF(K143="Sì",Parametri!$B$8, 0)</f>
        <v>0</v>
      </c>
      <c r="W143" s="10">
        <f t="shared" si="13"/>
        <v>0</v>
      </c>
      <c r="X143" s="10">
        <f t="shared" si="14"/>
        <v>0</v>
      </c>
      <c r="Y143" s="10">
        <f t="shared" si="11"/>
        <v>8</v>
      </c>
    </row>
    <row r="144" spans="1:25" ht="21" x14ac:dyDescent="0.25">
      <c r="A144" s="9">
        <v>45008</v>
      </c>
      <c r="B144" s="14" t="s">
        <v>30</v>
      </c>
      <c r="C144" s="14" t="str">
        <f>_xlfn.XLOOKUP(B144,Giocatori!A:A,Giocatori!B:B)</f>
        <v>Centrocampista</v>
      </c>
      <c r="D144" s="10" t="s">
        <v>1</v>
      </c>
      <c r="E144" s="10" t="str">
        <f>_xlfn.XLOOKUP(A144,Partite!A:A,Partite!E:E)</f>
        <v>Pareggio</v>
      </c>
      <c r="F144" s="10" t="str">
        <f t="shared" si="10"/>
        <v>Pari</v>
      </c>
      <c r="G144" s="11">
        <v>0</v>
      </c>
      <c r="H144" s="10">
        <f>IF(D144="Scuri",_xlfn.XLOOKUP(A144,Partite!A:A,Partite!C:C),_xlfn.XLOOKUP(A144,Partite!A:A,Partite!D:D))</f>
        <v>5</v>
      </c>
      <c r="I144" s="10">
        <f>IF(D144="Bianchi",_xlfn.XLOOKUP(A144,Partite!A:A,Partite!C:C),_xlfn.XLOOKUP(A144,Partite!A:A,Partite!D:D))</f>
        <v>5</v>
      </c>
      <c r="J144" s="11">
        <v>0</v>
      </c>
      <c r="K144" s="10" t="s">
        <v>59</v>
      </c>
      <c r="L144" s="10" t="s">
        <v>58</v>
      </c>
      <c r="M144" s="11">
        <v>0</v>
      </c>
      <c r="N144" s="10" t="s">
        <v>59</v>
      </c>
      <c r="O144" s="10">
        <f>Parametri!$B$4</f>
        <v>3</v>
      </c>
      <c r="P144" s="10">
        <f>IF(N144="Sì",Parametri!$B$7,0)</f>
        <v>0</v>
      </c>
      <c r="Q144" s="10">
        <f>IFERROR(_xlfn.CEILING.MATH(IF(C144="Difensore",MAX(0,Parametri!$B$11-H144),IF(C144="Centrocampista",MAX(0,Parametri!$B$11-H144)/2,IF(C144="Attaccante",MAX(0,Parametri!$B$11-H144)/3,IF(C144="Portiere",MAX(0,Parametri!$B$11-H144) +Parametri!$B$12, "NA"))))),0)</f>
        <v>3</v>
      </c>
      <c r="R144" s="10">
        <f t="shared" si="12"/>
        <v>0</v>
      </c>
      <c r="S144" s="10">
        <f>IF(F144="Sì",Parametri!$B$2,IF(Punti!F144="Pareggio",Parametri!$B$3,0))</f>
        <v>0</v>
      </c>
      <c r="T144" s="10">
        <f>Parametri!$B$5*G144</f>
        <v>0</v>
      </c>
      <c r="U144" s="10">
        <f>J144*Parametri!$B$6</f>
        <v>0</v>
      </c>
      <c r="V144" s="10">
        <f>IF(K144="Sì",Parametri!$B$8, 0)</f>
        <v>0</v>
      </c>
      <c r="W144" s="10">
        <f t="shared" si="13"/>
        <v>3</v>
      </c>
      <c r="X144" s="10">
        <f t="shared" si="14"/>
        <v>0</v>
      </c>
      <c r="Y144" s="10">
        <f t="shared" si="11"/>
        <v>9</v>
      </c>
    </row>
    <row r="145" spans="1:25" ht="21" x14ac:dyDescent="0.25">
      <c r="A145" s="9">
        <v>45008</v>
      </c>
      <c r="B145" s="14" t="s">
        <v>26</v>
      </c>
      <c r="C145" s="14" t="str">
        <f>_xlfn.XLOOKUP(B145,Giocatori!A:A,Giocatori!B:B)</f>
        <v>Difensore</v>
      </c>
      <c r="D145" s="10" t="s">
        <v>1</v>
      </c>
      <c r="E145" s="10" t="str">
        <f>_xlfn.XLOOKUP(A145,Partite!A:A,Partite!E:E)</f>
        <v>Pareggio</v>
      </c>
      <c r="F145" s="10" t="str">
        <f t="shared" si="10"/>
        <v>Pari</v>
      </c>
      <c r="G145" s="11">
        <v>0</v>
      </c>
      <c r="H145" s="10">
        <f>IF(D145="Scuri",_xlfn.XLOOKUP(A145,Partite!A:A,Partite!C:C),_xlfn.XLOOKUP(A145,Partite!A:A,Partite!D:D))</f>
        <v>5</v>
      </c>
      <c r="I145" s="10">
        <f>IF(D145="Bianchi",_xlfn.XLOOKUP(A145,Partite!A:A,Partite!C:C),_xlfn.XLOOKUP(A145,Partite!A:A,Partite!D:D))</f>
        <v>5</v>
      </c>
      <c r="J145" s="11">
        <v>0</v>
      </c>
      <c r="K145" s="10" t="s">
        <v>59</v>
      </c>
      <c r="L145" s="10" t="s">
        <v>59</v>
      </c>
      <c r="M145" s="11">
        <v>0</v>
      </c>
      <c r="N145" s="10" t="s">
        <v>59</v>
      </c>
      <c r="O145" s="10">
        <f>Parametri!$B$4</f>
        <v>3</v>
      </c>
      <c r="P145" s="10">
        <f>IF(N145="Sì",Parametri!$B$7,0)</f>
        <v>0</v>
      </c>
      <c r="Q145" s="10">
        <f>IFERROR(_xlfn.CEILING.MATH(IF(C145="Difensore",MAX(0,Parametri!$B$11-H145),IF(C145="Centrocampista",MAX(0,Parametri!$B$11-H145)/2,IF(C145="Attaccante",MAX(0,Parametri!$B$11-H145)/3,IF(C145="Portiere",MAX(0,Parametri!$B$11-H145) +Parametri!$B$12, "NA"))))),0)</f>
        <v>5</v>
      </c>
      <c r="R145" s="10">
        <f t="shared" si="12"/>
        <v>0</v>
      </c>
      <c r="S145" s="10">
        <f>IF(F145="Sì",Parametri!$B$2,IF(Punti!F145="Pareggio",Parametri!$B$3,0))</f>
        <v>0</v>
      </c>
      <c r="T145" s="10">
        <f>Parametri!$B$5*G145</f>
        <v>0</v>
      </c>
      <c r="U145" s="10">
        <f>J145*Parametri!$B$6</f>
        <v>0</v>
      </c>
      <c r="V145" s="10">
        <f>IF(K145="Sì",Parametri!$B$8, 0)</f>
        <v>0</v>
      </c>
      <c r="W145" s="10">
        <f t="shared" si="13"/>
        <v>0</v>
      </c>
      <c r="X145" s="10">
        <f t="shared" si="14"/>
        <v>0</v>
      </c>
      <c r="Y145" s="10">
        <f t="shared" si="11"/>
        <v>8</v>
      </c>
    </row>
    <row r="146" spans="1:25" ht="21" x14ac:dyDescent="0.25">
      <c r="A146" s="9">
        <v>45008</v>
      </c>
      <c r="B146" s="14" t="s">
        <v>17</v>
      </c>
      <c r="C146" s="14" t="str">
        <f>_xlfn.XLOOKUP(B146,Giocatori!A:A,Giocatori!B:B)</f>
        <v>Difensore</v>
      </c>
      <c r="D146" s="10" t="s">
        <v>1</v>
      </c>
      <c r="E146" s="10" t="str">
        <f>_xlfn.XLOOKUP(A146,Partite!A:A,Partite!E:E)</f>
        <v>Pareggio</v>
      </c>
      <c r="F146" s="10" t="str">
        <f t="shared" si="10"/>
        <v>Pari</v>
      </c>
      <c r="G146" s="11">
        <v>0</v>
      </c>
      <c r="H146" s="10">
        <f>IF(D146="Scuri",_xlfn.XLOOKUP(A146,Partite!A:A,Partite!C:C),_xlfn.XLOOKUP(A146,Partite!A:A,Partite!D:D))</f>
        <v>5</v>
      </c>
      <c r="I146" s="10">
        <f>IF(D146="Bianchi",_xlfn.XLOOKUP(A146,Partite!A:A,Partite!C:C),_xlfn.XLOOKUP(A146,Partite!A:A,Partite!D:D))</f>
        <v>5</v>
      </c>
      <c r="J146" s="11">
        <v>0</v>
      </c>
      <c r="K146" s="10" t="s">
        <v>59</v>
      </c>
      <c r="L146" s="10" t="s">
        <v>59</v>
      </c>
      <c r="M146" s="11">
        <v>0</v>
      </c>
      <c r="N146" s="10" t="s">
        <v>59</v>
      </c>
      <c r="O146" s="10">
        <f>Parametri!$B$4</f>
        <v>3</v>
      </c>
      <c r="P146" s="10">
        <f>IF(N146="Sì",Parametri!$B$7,0)</f>
        <v>0</v>
      </c>
      <c r="Q146" s="10">
        <f>IFERROR(_xlfn.CEILING.MATH(IF(C146="Difensore",MAX(0,Parametri!$B$11-H146),IF(C146="Centrocampista",MAX(0,Parametri!$B$11-H146)/2,IF(C146="Attaccante",MAX(0,Parametri!$B$11-H146)/3,IF(C146="Portiere",MAX(0,Parametri!$B$11-H146) +Parametri!$B$12, "NA"))))),0)</f>
        <v>5</v>
      </c>
      <c r="R146" s="10">
        <f t="shared" si="12"/>
        <v>0</v>
      </c>
      <c r="S146" s="10">
        <f>IF(F146="Sì",Parametri!$B$2,IF(Punti!F146="Pareggio",Parametri!$B$3,0))</f>
        <v>0</v>
      </c>
      <c r="T146" s="10">
        <f>Parametri!$B$5*G146</f>
        <v>0</v>
      </c>
      <c r="U146" s="10">
        <f>J146*Parametri!$B$6</f>
        <v>0</v>
      </c>
      <c r="V146" s="10">
        <f>IF(K146="Sì",Parametri!$B$8, 0)</f>
        <v>0</v>
      </c>
      <c r="W146" s="10">
        <f t="shared" si="13"/>
        <v>0</v>
      </c>
      <c r="X146" s="10">
        <f t="shared" si="14"/>
        <v>0</v>
      </c>
      <c r="Y146" s="10">
        <f t="shared" si="11"/>
        <v>8</v>
      </c>
    </row>
    <row r="147" spans="1:25" ht="21" x14ac:dyDescent="0.25">
      <c r="A147" s="9">
        <v>45008</v>
      </c>
      <c r="B147" s="14" t="s">
        <v>20</v>
      </c>
      <c r="C147" s="14" t="str">
        <f>_xlfn.XLOOKUP(B147,Giocatori!A:A,Giocatori!B:B)</f>
        <v>Attaccante</v>
      </c>
      <c r="D147" s="10" t="s">
        <v>2</v>
      </c>
      <c r="E147" s="10" t="str">
        <f>_xlfn.XLOOKUP(A147,Partite!A:A,Partite!E:E)</f>
        <v>Pareggio</v>
      </c>
      <c r="F147" s="10" t="str">
        <f t="shared" si="10"/>
        <v>Pari</v>
      </c>
      <c r="G147" s="11">
        <v>1</v>
      </c>
      <c r="H147" s="10">
        <f>IF(D147="Scuri",_xlfn.XLOOKUP(A147,Partite!A:A,Partite!C:C),_xlfn.XLOOKUP(A147,Partite!A:A,Partite!D:D))</f>
        <v>5</v>
      </c>
      <c r="I147" s="10">
        <f>IF(D147="Bianchi",_xlfn.XLOOKUP(A147,Partite!A:A,Partite!C:C),_xlfn.XLOOKUP(A147,Partite!A:A,Partite!D:D))</f>
        <v>5</v>
      </c>
      <c r="J147" s="11">
        <v>0</v>
      </c>
      <c r="K147" s="10" t="s">
        <v>59</v>
      </c>
      <c r="L147" s="10" t="s">
        <v>59</v>
      </c>
      <c r="M147" s="11">
        <v>1</v>
      </c>
      <c r="N147" s="10" t="s">
        <v>59</v>
      </c>
      <c r="O147" s="10">
        <f>Parametri!$B$4</f>
        <v>3</v>
      </c>
      <c r="P147" s="10">
        <f>IF(N147="Sì",Parametri!$B$7,0)</f>
        <v>0</v>
      </c>
      <c r="Q147" s="10">
        <f>IFERROR(_xlfn.CEILING.MATH(IF(C147="Difensore",MAX(0,Parametri!$B$11-H147),IF(C147="Centrocampista",MAX(0,Parametri!$B$11-H147)/2,IF(C147="Attaccante",MAX(0,Parametri!$B$11-H147)/3,IF(C147="Portiere",MAX(0,Parametri!$B$11-H147) +Parametri!$B$12, "NA"))))),0)</f>
        <v>2</v>
      </c>
      <c r="R147" s="10">
        <f t="shared" si="12"/>
        <v>0</v>
      </c>
      <c r="S147" s="10">
        <f>IF(F147="Sì",Parametri!$B$2,IF(Punti!F147="Pareggio",Parametri!$B$3,0))</f>
        <v>0</v>
      </c>
      <c r="T147" s="10">
        <f>Parametri!$B$5*G147</f>
        <v>1</v>
      </c>
      <c r="U147" s="10">
        <f>J147*Parametri!$B$6</f>
        <v>0</v>
      </c>
      <c r="V147" s="10">
        <f>IF(K147="Sì",Parametri!$B$8, 0)</f>
        <v>0</v>
      </c>
      <c r="W147" s="10">
        <f t="shared" si="13"/>
        <v>0</v>
      </c>
      <c r="X147" s="10">
        <f t="shared" si="14"/>
        <v>3</v>
      </c>
      <c r="Y147" s="10">
        <f t="shared" si="11"/>
        <v>9</v>
      </c>
    </row>
    <row r="148" spans="1:25" ht="21" x14ac:dyDescent="0.25">
      <c r="A148" s="9">
        <v>45008</v>
      </c>
      <c r="B148" s="14" t="s">
        <v>78</v>
      </c>
      <c r="C148" s="14" t="str">
        <f>_xlfn.XLOOKUP(B148,Giocatori!A:A,Giocatori!B:B)</f>
        <v>Difensore</v>
      </c>
      <c r="D148" s="10" t="s">
        <v>2</v>
      </c>
      <c r="E148" s="10" t="str">
        <f>_xlfn.XLOOKUP(A148,Partite!A:A,Partite!E:E)</f>
        <v>Pareggio</v>
      </c>
      <c r="F148" s="10" t="str">
        <f t="shared" si="10"/>
        <v>Pari</v>
      </c>
      <c r="G148" s="11">
        <v>0</v>
      </c>
      <c r="H148" s="10">
        <f>IF(D148="Scuri",_xlfn.XLOOKUP(A148,Partite!A:A,Partite!C:C),_xlfn.XLOOKUP(A148,Partite!A:A,Partite!D:D))</f>
        <v>5</v>
      </c>
      <c r="I148" s="10">
        <f>IF(D148="Bianchi",_xlfn.XLOOKUP(A148,Partite!A:A,Partite!C:C),_xlfn.XLOOKUP(A148,Partite!A:A,Partite!D:D))</f>
        <v>5</v>
      </c>
      <c r="J148" s="11">
        <v>0</v>
      </c>
      <c r="K148" s="10" t="s">
        <v>59</v>
      </c>
      <c r="L148" s="10" t="s">
        <v>59</v>
      </c>
      <c r="M148" s="11">
        <v>0</v>
      </c>
      <c r="N148" s="10" t="s">
        <v>59</v>
      </c>
      <c r="O148" s="10">
        <f>Parametri!$B$4</f>
        <v>3</v>
      </c>
      <c r="P148" s="10">
        <f>IF(N148="Sì",Parametri!$B$7,0)</f>
        <v>0</v>
      </c>
      <c r="Q148" s="10">
        <f>IFERROR(_xlfn.CEILING.MATH(IF(C148="Difensore",MAX(0,Parametri!$B$11-H148),IF(C148="Centrocampista",MAX(0,Parametri!$B$11-H148)/2,IF(C148="Attaccante",MAX(0,Parametri!$B$11-H148)/3,IF(C148="Portiere",MAX(0,Parametri!$B$11-H148) +Parametri!$B$12, "NA"))))),0)</f>
        <v>5</v>
      </c>
      <c r="R148" s="10">
        <f t="shared" si="12"/>
        <v>0</v>
      </c>
      <c r="S148" s="10">
        <f>IF(F148="Sì",Parametri!$B$2,IF(Punti!F148="Pareggio",Parametri!$B$3,0))</f>
        <v>0</v>
      </c>
      <c r="T148" s="10">
        <f>Parametri!$B$5*G148</f>
        <v>0</v>
      </c>
      <c r="U148" s="10">
        <f>J148*Parametri!$B$6</f>
        <v>0</v>
      </c>
      <c r="V148" s="10">
        <f>IF(K148="Sì",Parametri!$B$8, 0)</f>
        <v>0</v>
      </c>
      <c r="W148" s="10">
        <f t="shared" si="13"/>
        <v>0</v>
      </c>
      <c r="X148" s="10">
        <f t="shared" si="14"/>
        <v>0</v>
      </c>
      <c r="Y148" s="10">
        <f t="shared" si="11"/>
        <v>8</v>
      </c>
    </row>
    <row r="149" spans="1:25" ht="21" x14ac:dyDescent="0.25">
      <c r="A149" s="9">
        <v>45008</v>
      </c>
      <c r="B149" s="14" t="s">
        <v>18</v>
      </c>
      <c r="C149" s="14" t="str">
        <f>_xlfn.XLOOKUP(B149,Giocatori!A:A,Giocatori!B:B)</f>
        <v>Difensore</v>
      </c>
      <c r="D149" s="10" t="s">
        <v>2</v>
      </c>
      <c r="E149" s="10" t="str">
        <f>_xlfn.XLOOKUP(A149,Partite!A:A,Partite!E:E)</f>
        <v>Pareggio</v>
      </c>
      <c r="F149" s="10" t="str">
        <f t="shared" si="10"/>
        <v>Pari</v>
      </c>
      <c r="G149" s="11">
        <v>1</v>
      </c>
      <c r="H149" s="10">
        <f>IF(D149="Scuri",_xlfn.XLOOKUP(A149,Partite!A:A,Partite!C:C),_xlfn.XLOOKUP(A149,Partite!A:A,Partite!D:D))</f>
        <v>5</v>
      </c>
      <c r="I149" s="10">
        <f>IF(D149="Bianchi",_xlfn.XLOOKUP(A149,Partite!A:A,Partite!C:C),_xlfn.XLOOKUP(A149,Partite!A:A,Partite!D:D))</f>
        <v>5</v>
      </c>
      <c r="J149" s="11">
        <v>0</v>
      </c>
      <c r="K149" s="10" t="s">
        <v>59</v>
      </c>
      <c r="L149" s="10" t="s">
        <v>59</v>
      </c>
      <c r="M149" s="11">
        <v>0</v>
      </c>
      <c r="N149" s="10" t="s">
        <v>59</v>
      </c>
      <c r="O149" s="10">
        <f>Parametri!$B$4</f>
        <v>3</v>
      </c>
      <c r="P149" s="10">
        <f>IF(N149="Sì",Parametri!$B$7,0)</f>
        <v>0</v>
      </c>
      <c r="Q149" s="10">
        <f>IFERROR(_xlfn.CEILING.MATH(IF(C149="Difensore",MAX(0,Parametri!$B$11-H149),IF(C149="Centrocampista",MAX(0,Parametri!$B$11-H149)/2,IF(C149="Attaccante",MAX(0,Parametri!$B$11-H149)/3,IF(C149="Portiere",MAX(0,Parametri!$B$11-H149) +Parametri!$B$12, "NA"))))),0)</f>
        <v>5</v>
      </c>
      <c r="R149" s="10">
        <f t="shared" si="12"/>
        <v>0</v>
      </c>
      <c r="S149" s="10">
        <f>IF(F149="Sì",Parametri!$B$2,IF(Punti!F149="Pareggio",Parametri!$B$3,0))</f>
        <v>0</v>
      </c>
      <c r="T149" s="10">
        <f>Parametri!$B$5*G149</f>
        <v>1</v>
      </c>
      <c r="U149" s="10">
        <f>J149*Parametri!$B$6</f>
        <v>0</v>
      </c>
      <c r="V149" s="10">
        <f>IF(K149="Sì",Parametri!$B$8, 0)</f>
        <v>0</v>
      </c>
      <c r="W149" s="10">
        <f t="shared" si="13"/>
        <v>0</v>
      </c>
      <c r="X149" s="10">
        <f t="shared" si="14"/>
        <v>0</v>
      </c>
      <c r="Y149" s="10">
        <f t="shared" si="11"/>
        <v>9</v>
      </c>
    </row>
    <row r="150" spans="1:25" ht="21" x14ac:dyDescent="0.25">
      <c r="A150" s="9">
        <v>45008</v>
      </c>
      <c r="B150" s="14" t="s">
        <v>15</v>
      </c>
      <c r="C150" s="14" t="str">
        <f>_xlfn.XLOOKUP(B150,Giocatori!A:A,Giocatori!B:B)</f>
        <v>Difensore</v>
      </c>
      <c r="D150" s="10" t="s">
        <v>2</v>
      </c>
      <c r="E150" s="10" t="str">
        <f>_xlfn.XLOOKUP(A150,Partite!A:A,Partite!E:E)</f>
        <v>Pareggio</v>
      </c>
      <c r="F150" s="10" t="str">
        <f t="shared" si="10"/>
        <v>Pari</v>
      </c>
      <c r="G150" s="11">
        <v>2</v>
      </c>
      <c r="H150" s="10">
        <f>IF(D150="Scuri",_xlfn.XLOOKUP(A150,Partite!A:A,Partite!C:C),_xlfn.XLOOKUP(A150,Partite!A:A,Partite!D:D))</f>
        <v>5</v>
      </c>
      <c r="I150" s="10">
        <f>IF(D150="Bianchi",_xlfn.XLOOKUP(A150,Partite!A:A,Partite!C:C),_xlfn.XLOOKUP(A150,Partite!A:A,Partite!D:D))</f>
        <v>5</v>
      </c>
      <c r="J150" s="11">
        <v>0</v>
      </c>
      <c r="K150" s="10" t="s">
        <v>58</v>
      </c>
      <c r="L150" s="10" t="s">
        <v>59</v>
      </c>
      <c r="M150" s="11">
        <v>0</v>
      </c>
      <c r="N150" s="10" t="s">
        <v>59</v>
      </c>
      <c r="O150" s="10">
        <f>Parametri!$B$4</f>
        <v>3</v>
      </c>
      <c r="P150" s="10">
        <f>IF(N150="Sì",Parametri!$B$7,0)</f>
        <v>0</v>
      </c>
      <c r="Q150" s="10">
        <f>IFERROR(_xlfn.CEILING.MATH(IF(C150="Difensore",MAX(0,Parametri!$B$11-H150),IF(C150="Centrocampista",MAX(0,Parametri!$B$11-H150)/2,IF(C150="Attaccante",MAX(0,Parametri!$B$11-H150)/3,IF(C150="Portiere",MAX(0,Parametri!$B$11-H150) +Parametri!$B$12, "NA"))))),0)</f>
        <v>5</v>
      </c>
      <c r="R150" s="10">
        <f t="shared" si="12"/>
        <v>0</v>
      </c>
      <c r="S150" s="10">
        <f>IF(F150="Sì",Parametri!$B$2,IF(Punti!F150="Pareggio",Parametri!$B$3,0))</f>
        <v>0</v>
      </c>
      <c r="T150" s="10">
        <f>Parametri!$B$5*G150</f>
        <v>2</v>
      </c>
      <c r="U150" s="10">
        <f>J150*Parametri!$B$6</f>
        <v>0</v>
      </c>
      <c r="V150" s="10">
        <f>IF(K150="Sì",Parametri!$B$8, 0)</f>
        <v>3</v>
      </c>
      <c r="W150" s="10">
        <f t="shared" si="13"/>
        <v>0</v>
      </c>
      <c r="X150" s="10">
        <f t="shared" si="14"/>
        <v>0</v>
      </c>
      <c r="Y150" s="10">
        <f t="shared" si="11"/>
        <v>13</v>
      </c>
    </row>
    <row r="151" spans="1:25" ht="21" x14ac:dyDescent="0.25">
      <c r="A151" s="9">
        <v>45008</v>
      </c>
      <c r="B151" s="14" t="s">
        <v>38</v>
      </c>
      <c r="C151" s="14" t="str">
        <f>_xlfn.XLOOKUP(B151,Giocatori!A:A,Giocatori!B:B)</f>
        <v>Centrocampista</v>
      </c>
      <c r="D151" s="10" t="s">
        <v>2</v>
      </c>
      <c r="E151" s="10" t="str">
        <f>_xlfn.XLOOKUP(A151,Partite!A:A,Partite!E:E)</f>
        <v>Pareggio</v>
      </c>
      <c r="F151" s="10" t="str">
        <f t="shared" si="10"/>
        <v>Pari</v>
      </c>
      <c r="G151" s="11">
        <v>0</v>
      </c>
      <c r="H151" s="10">
        <f>IF(D151="Scuri",_xlfn.XLOOKUP(A151,Partite!A:A,Partite!C:C),_xlfn.XLOOKUP(A151,Partite!A:A,Partite!D:D))</f>
        <v>5</v>
      </c>
      <c r="I151" s="10">
        <f>IF(D151="Bianchi",_xlfn.XLOOKUP(A151,Partite!A:A,Partite!C:C),_xlfn.XLOOKUP(A151,Partite!A:A,Partite!D:D))</f>
        <v>5</v>
      </c>
      <c r="J151" s="11">
        <v>0</v>
      </c>
      <c r="K151" s="10" t="s">
        <v>59</v>
      </c>
      <c r="L151" s="10" t="s">
        <v>59</v>
      </c>
      <c r="M151" s="11">
        <v>0</v>
      </c>
      <c r="N151" s="10" t="s">
        <v>59</v>
      </c>
      <c r="O151" s="10">
        <f>Parametri!$B$4</f>
        <v>3</v>
      </c>
      <c r="P151" s="10">
        <f>IF(N151="Sì",Parametri!$B$7,0)</f>
        <v>0</v>
      </c>
      <c r="Q151" s="10">
        <f>IFERROR(_xlfn.CEILING.MATH(IF(C151="Difensore",MAX(0,Parametri!$B$11-H151),IF(C151="Centrocampista",MAX(0,Parametri!$B$11-H151)/2,IF(C151="Attaccante",MAX(0,Parametri!$B$11-H151)/3,IF(C151="Portiere",MAX(0,Parametri!$B$11-H151) +Parametri!$B$12, "NA"))))),0)</f>
        <v>3</v>
      </c>
      <c r="R151" s="10">
        <f t="shared" si="12"/>
        <v>0</v>
      </c>
      <c r="S151" s="10">
        <f>IF(F151="Sì",Parametri!$B$2,IF(Punti!F151="Pareggio",Parametri!$B$3,0))</f>
        <v>0</v>
      </c>
      <c r="T151" s="10">
        <f>Parametri!$B$5*G151</f>
        <v>0</v>
      </c>
      <c r="U151" s="10">
        <f>J151*Parametri!$B$6</f>
        <v>0</v>
      </c>
      <c r="V151" s="10">
        <f>IF(K151="Sì",Parametri!$B$8, 0)</f>
        <v>0</v>
      </c>
      <c r="W151" s="10">
        <f t="shared" si="13"/>
        <v>0</v>
      </c>
      <c r="X151" s="10">
        <f t="shared" si="14"/>
        <v>0</v>
      </c>
      <c r="Y151" s="10">
        <f t="shared" si="11"/>
        <v>6</v>
      </c>
    </row>
    <row r="152" spans="1:25" ht="21" x14ac:dyDescent="0.25">
      <c r="A152" s="9">
        <v>45008</v>
      </c>
      <c r="B152" s="14" t="s">
        <v>32</v>
      </c>
      <c r="C152" s="14" t="str">
        <f>_xlfn.XLOOKUP(B152,Giocatori!A:A,Giocatori!B:B)</f>
        <v>Difensore</v>
      </c>
      <c r="D152" s="10" t="s">
        <v>2</v>
      </c>
      <c r="E152" s="10" t="str">
        <f>_xlfn.XLOOKUP(A152,Partite!A:A,Partite!E:E)</f>
        <v>Pareggio</v>
      </c>
      <c r="F152" s="10" t="str">
        <f t="shared" si="10"/>
        <v>Pari</v>
      </c>
      <c r="G152" s="11">
        <v>0</v>
      </c>
      <c r="H152" s="10">
        <f>IF(D152="Scuri",_xlfn.XLOOKUP(A152,Partite!A:A,Partite!C:C),_xlfn.XLOOKUP(A152,Partite!A:A,Partite!D:D))</f>
        <v>5</v>
      </c>
      <c r="I152" s="10">
        <f>IF(D152="Bianchi",_xlfn.XLOOKUP(A152,Partite!A:A,Partite!C:C),_xlfn.XLOOKUP(A152,Partite!A:A,Partite!D:D))</f>
        <v>5</v>
      </c>
      <c r="J152" s="11">
        <v>0</v>
      </c>
      <c r="K152" s="10" t="s">
        <v>59</v>
      </c>
      <c r="L152" s="10" t="s">
        <v>59</v>
      </c>
      <c r="M152" s="11">
        <v>0</v>
      </c>
      <c r="N152" s="10" t="s">
        <v>58</v>
      </c>
      <c r="O152" s="10">
        <f>Parametri!$B$4</f>
        <v>3</v>
      </c>
      <c r="P152" s="10">
        <f>IF(N152="Sì",Parametri!$B$7,0)</f>
        <v>-4</v>
      </c>
      <c r="Q152" s="10">
        <f>IFERROR(_xlfn.CEILING.MATH(IF(C152="Difensore",MAX(0,Parametri!$B$11-H152),IF(C152="Centrocampista",MAX(0,Parametri!$B$11-H152)/2,IF(C152="Attaccante",MAX(0,Parametri!$B$11-H152)/3,IF(C152="Portiere",MAX(0,Parametri!$B$11-H152) +Parametri!$B$12, "NA"))))),0)</f>
        <v>5</v>
      </c>
      <c r="R152" s="10">
        <f t="shared" si="12"/>
        <v>0</v>
      </c>
      <c r="S152" s="10">
        <f>IF(F152="Sì",Parametri!$B$2,IF(Punti!F152="Pareggio",Parametri!$B$3,0))</f>
        <v>0</v>
      </c>
      <c r="T152" s="10">
        <f>Parametri!$B$5*G152</f>
        <v>0</v>
      </c>
      <c r="U152" s="10">
        <f>J152*Parametri!$B$6</f>
        <v>0</v>
      </c>
      <c r="V152" s="10">
        <f>IF(K152="Sì",Parametri!$B$8, 0)</f>
        <v>0</v>
      </c>
      <c r="W152" s="10">
        <f t="shared" si="13"/>
        <v>0</v>
      </c>
      <c r="X152" s="10">
        <f t="shared" si="14"/>
        <v>0</v>
      </c>
      <c r="Y152" s="10">
        <f t="shared" si="11"/>
        <v>4</v>
      </c>
    </row>
    <row r="153" spans="1:25" ht="21" x14ac:dyDescent="0.25">
      <c r="A153" s="9">
        <v>45008</v>
      </c>
      <c r="B153" s="14" t="s">
        <v>33</v>
      </c>
      <c r="C153" s="14" t="str">
        <f>_xlfn.XLOOKUP(B153,Giocatori!A:A,Giocatori!B:B)</f>
        <v>Difensore</v>
      </c>
      <c r="D153" s="10" t="s">
        <v>2</v>
      </c>
      <c r="E153" s="10" t="str">
        <f>_xlfn.XLOOKUP(A153,Partite!A:A,Partite!E:E)</f>
        <v>Pareggio</v>
      </c>
      <c r="F153" s="10" t="str">
        <f t="shared" si="10"/>
        <v>Pari</v>
      </c>
      <c r="G153" s="11">
        <v>0</v>
      </c>
      <c r="H153" s="10">
        <f>IF(D153="Scuri",_xlfn.XLOOKUP(A153,Partite!A:A,Partite!C:C),_xlfn.XLOOKUP(A153,Partite!A:A,Partite!D:D))</f>
        <v>5</v>
      </c>
      <c r="I153" s="10">
        <f>IF(D153="Bianchi",_xlfn.XLOOKUP(A153,Partite!A:A,Partite!C:C),_xlfn.XLOOKUP(A153,Partite!A:A,Partite!D:D))</f>
        <v>5</v>
      </c>
      <c r="J153" s="11">
        <v>0</v>
      </c>
      <c r="K153" s="10" t="s">
        <v>59</v>
      </c>
      <c r="L153" s="10" t="s">
        <v>59</v>
      </c>
      <c r="M153" s="11">
        <v>0</v>
      </c>
      <c r="N153" s="10" t="s">
        <v>59</v>
      </c>
      <c r="O153" s="10">
        <f>Parametri!$B$4</f>
        <v>3</v>
      </c>
      <c r="P153" s="10">
        <f>IF(N153="Sì",Parametri!$B$7,0)</f>
        <v>0</v>
      </c>
      <c r="Q153" s="10">
        <f>IFERROR(_xlfn.CEILING.MATH(IF(C153="Difensore",MAX(0,Parametri!$B$11-H153),IF(C153="Centrocampista",MAX(0,Parametri!$B$11-H153)/2,IF(C153="Attaccante",MAX(0,Parametri!$B$11-H153)/3,IF(C153="Portiere",MAX(0,Parametri!$B$11-H153) +Parametri!$B$12, "NA"))))),0)</f>
        <v>5</v>
      </c>
      <c r="R153" s="10">
        <f t="shared" si="12"/>
        <v>0</v>
      </c>
      <c r="S153" s="10">
        <f>IF(F153="Sì",Parametri!$B$2,IF(Punti!F153="Pareggio",Parametri!$B$3,0))</f>
        <v>0</v>
      </c>
      <c r="T153" s="10">
        <f>Parametri!$B$5*G153</f>
        <v>0</v>
      </c>
      <c r="U153" s="10">
        <f>J153*Parametri!$B$6</f>
        <v>0</v>
      </c>
      <c r="V153" s="10">
        <f>IF(K153="Sì",Parametri!$B$8, 0)</f>
        <v>0</v>
      </c>
      <c r="W153" s="10">
        <f t="shared" si="13"/>
        <v>0</v>
      </c>
      <c r="X153" s="10">
        <f t="shared" si="14"/>
        <v>0</v>
      </c>
      <c r="Y153" s="10">
        <f t="shared" si="11"/>
        <v>8</v>
      </c>
    </row>
    <row r="154" spans="1:25" ht="21" x14ac:dyDescent="0.25">
      <c r="A154" s="9">
        <v>45015</v>
      </c>
      <c r="B154" s="14" t="s">
        <v>7</v>
      </c>
      <c r="C154" s="14" t="str">
        <f>_xlfn.XLOOKUP(B154,Giocatori!A:A,Giocatori!B:B)</f>
        <v>Difensore</v>
      </c>
      <c r="D154" s="10" t="s">
        <v>1</v>
      </c>
      <c r="E154" s="10" t="str">
        <f>_xlfn.XLOOKUP(A154,Partite!A:A,Partite!E:E)</f>
        <v>Bianchi</v>
      </c>
      <c r="F154" s="10" t="str">
        <f t="shared" ref="F154" si="15">IF(D154=E154,"Sì",IF(E154="Pareggio","Pari","No"))</f>
        <v>No</v>
      </c>
      <c r="G154" s="11">
        <v>0</v>
      </c>
      <c r="H154" s="10">
        <f>IF(D154="Scuri",_xlfn.XLOOKUP(A154,Partite!A:A,Partite!C:C),_xlfn.XLOOKUP(A154,Partite!A:A,Partite!D:D))</f>
        <v>9</v>
      </c>
      <c r="I154" s="10">
        <f>IF(D154="Bianchi",_xlfn.XLOOKUP(A154,Partite!A:A,Partite!C:C),_xlfn.XLOOKUP(A154,Partite!A:A,Partite!D:D))</f>
        <v>7</v>
      </c>
      <c r="J154" s="11">
        <v>0</v>
      </c>
      <c r="K154" s="10" t="s">
        <v>59</v>
      </c>
      <c r="L154" s="10" t="s">
        <v>59</v>
      </c>
      <c r="M154" s="11">
        <v>0</v>
      </c>
      <c r="N154" s="10" t="s">
        <v>59</v>
      </c>
      <c r="O154" s="10">
        <f>Parametri!$B$4</f>
        <v>3</v>
      </c>
      <c r="P154" s="10">
        <f>IF(N154="Sì",Parametri!$B$7,0)</f>
        <v>0</v>
      </c>
      <c r="Q154" s="10">
        <f>IFERROR(_xlfn.CEILING.MATH(IF(C154="Difensore",MAX(0,Parametri!$B$11-H154),IF(C154="Centrocampista",MAX(0,Parametri!$B$11-H154)/2,IF(C154="Attaccante",MAX(0,Parametri!$B$11-H154)/3,IF(C154="Portiere",MAX(0,Parametri!$B$11-H154) +Parametri!$B$12, "NA"))))),0)</f>
        <v>1</v>
      </c>
      <c r="R154" s="10">
        <f t="shared" si="12"/>
        <v>0</v>
      </c>
      <c r="S154" s="10">
        <f>IF(F154="Sì",Parametri!$B$2,IF(Punti!F154="Pareggio",Parametri!$B$3,0))</f>
        <v>0</v>
      </c>
      <c r="T154" s="10">
        <f>Parametri!$B$5*G154</f>
        <v>0</v>
      </c>
      <c r="U154" s="10">
        <f>J154*Parametri!$B$6</f>
        <v>0</v>
      </c>
      <c r="V154" s="10">
        <f>IF(K154="Sì",Parametri!$B$8, 0)</f>
        <v>0</v>
      </c>
      <c r="W154" s="10">
        <f t="shared" si="13"/>
        <v>0</v>
      </c>
      <c r="X154" s="10">
        <f t="shared" si="14"/>
        <v>0</v>
      </c>
      <c r="Y154" s="10">
        <f t="shared" si="11"/>
        <v>4</v>
      </c>
    </row>
    <row r="155" spans="1:25" ht="21" x14ac:dyDescent="0.25">
      <c r="A155" s="9">
        <v>45015</v>
      </c>
      <c r="B155" s="14" t="s">
        <v>12</v>
      </c>
      <c r="C155" s="14" t="str">
        <f>_xlfn.XLOOKUP(B155,Giocatori!A:A,Giocatori!B:B)</f>
        <v>Attaccante</v>
      </c>
      <c r="D155" s="10" t="s">
        <v>1</v>
      </c>
      <c r="E155" s="10" t="str">
        <f>_xlfn.XLOOKUP(A155,Partite!A:A,Partite!E:E)</f>
        <v>Bianchi</v>
      </c>
      <c r="F155" s="10" t="str">
        <f t="shared" ref="F155:F167" si="16">IF(D155=E155,"Sì",IF(E155="Pareggio","Pari","No"))</f>
        <v>No</v>
      </c>
      <c r="G155" s="11">
        <v>3</v>
      </c>
      <c r="H155" s="10">
        <f>IF(D155="Scuri",_xlfn.XLOOKUP(A155,Partite!A:A,Partite!C:C),_xlfn.XLOOKUP(A155,Partite!A:A,Partite!D:D))</f>
        <v>9</v>
      </c>
      <c r="I155" s="10">
        <f>IF(D155="Bianchi",_xlfn.XLOOKUP(A155,Partite!A:A,Partite!C:C),_xlfn.XLOOKUP(A155,Partite!A:A,Partite!D:D))</f>
        <v>7</v>
      </c>
      <c r="J155" s="11">
        <v>0</v>
      </c>
      <c r="K155" s="10" t="s">
        <v>58</v>
      </c>
      <c r="L155" s="10" t="s">
        <v>59</v>
      </c>
      <c r="M155" s="11">
        <v>0</v>
      </c>
      <c r="N155" s="10" t="s">
        <v>59</v>
      </c>
      <c r="O155" s="10">
        <f>Parametri!$B$4</f>
        <v>3</v>
      </c>
      <c r="P155" s="10">
        <f>IF(N155="Sì",Parametri!$B$7,0)</f>
        <v>0</v>
      </c>
      <c r="Q155" s="10">
        <f>IFERROR(_xlfn.CEILING.MATH(IF(C155="Difensore",MAX(0,Parametri!$B$11-H155),IF(C155="Centrocampista",MAX(0,Parametri!$B$11-H155)/2,IF(C155="Attaccante",MAX(0,Parametri!$B$11-H155)/3,IF(C155="Portiere",MAX(0,Parametri!$B$11-H155) +Parametri!$B$12, "NA"))))),0)</f>
        <v>1</v>
      </c>
      <c r="R155" s="10">
        <f t="shared" si="12"/>
        <v>0</v>
      </c>
      <c r="S155" s="10">
        <f>IF(F155="Sì",Parametri!$B$2,IF(Punti!F155="Pareggio",Parametri!$B$3,0))</f>
        <v>0</v>
      </c>
      <c r="T155" s="10">
        <f>Parametri!$B$5*G155</f>
        <v>3</v>
      </c>
      <c r="U155" s="10">
        <f>J155*Parametri!$B$6</f>
        <v>0</v>
      </c>
      <c r="V155" s="10">
        <f>IF(K155="Sì",Parametri!$B$8, 0)</f>
        <v>3</v>
      </c>
      <c r="W155" s="10">
        <f t="shared" si="13"/>
        <v>0</v>
      </c>
      <c r="X155" s="10">
        <f t="shared" si="14"/>
        <v>0</v>
      </c>
      <c r="Y155" s="10">
        <f t="shared" si="11"/>
        <v>10</v>
      </c>
    </row>
    <row r="156" spans="1:25" ht="21" x14ac:dyDescent="0.25">
      <c r="A156" s="9">
        <v>45015</v>
      </c>
      <c r="B156" s="14" t="s">
        <v>9</v>
      </c>
      <c r="C156" s="14" t="str">
        <f>_xlfn.XLOOKUP(B156,Giocatori!A:A,Giocatori!B:B)</f>
        <v>Difensore</v>
      </c>
      <c r="D156" s="10" t="s">
        <v>1</v>
      </c>
      <c r="E156" s="10" t="str">
        <f>_xlfn.XLOOKUP(A156,Partite!A:A,Partite!E:E)</f>
        <v>Bianchi</v>
      </c>
      <c r="F156" s="10" t="str">
        <f t="shared" si="16"/>
        <v>No</v>
      </c>
      <c r="G156" s="11">
        <v>0</v>
      </c>
      <c r="H156" s="10">
        <f>IF(D156="Scuri",_xlfn.XLOOKUP(A156,Partite!A:A,Partite!C:C),_xlfn.XLOOKUP(A156,Partite!A:A,Partite!D:D))</f>
        <v>9</v>
      </c>
      <c r="I156" s="10">
        <f>IF(D156="Bianchi",_xlfn.XLOOKUP(A156,Partite!A:A,Partite!C:C),_xlfn.XLOOKUP(A156,Partite!A:A,Partite!D:D))</f>
        <v>7</v>
      </c>
      <c r="J156" s="11">
        <v>0</v>
      </c>
      <c r="K156" s="10" t="s">
        <v>59</v>
      </c>
      <c r="L156" s="10" t="s">
        <v>59</v>
      </c>
      <c r="M156" s="11">
        <v>0</v>
      </c>
      <c r="N156" s="10" t="s">
        <v>59</v>
      </c>
      <c r="O156" s="10">
        <f>Parametri!$B$4</f>
        <v>3</v>
      </c>
      <c r="P156" s="10">
        <f>IF(N156="Sì",Parametri!$B$7,0)</f>
        <v>0</v>
      </c>
      <c r="Q156" s="10">
        <f>IFERROR(_xlfn.CEILING.MATH(IF(C156="Difensore",MAX(0,Parametri!$B$11-H156),IF(C156="Centrocampista",MAX(0,Parametri!$B$11-H156)/2,IF(C156="Attaccante",MAX(0,Parametri!$B$11-H156)/3,IF(C156="Portiere",MAX(0,Parametri!$B$11-H156) +Parametri!$B$12, "NA"))))),0)</f>
        <v>1</v>
      </c>
      <c r="R156" s="10">
        <f t="shared" si="12"/>
        <v>0</v>
      </c>
      <c r="S156" s="10">
        <f>IF(F156="Sì",Parametri!$B$2,IF(Punti!F156="Pareggio",Parametri!$B$3,0))</f>
        <v>0</v>
      </c>
      <c r="T156" s="10">
        <f>Parametri!$B$5*G156</f>
        <v>0</v>
      </c>
      <c r="U156" s="10">
        <f>J156*Parametri!$B$6</f>
        <v>0</v>
      </c>
      <c r="V156" s="10">
        <f>IF(K156="Sì",Parametri!$B$8, 0)</f>
        <v>0</v>
      </c>
      <c r="W156" s="10">
        <f t="shared" si="13"/>
        <v>0</v>
      </c>
      <c r="X156" s="10">
        <f t="shared" si="14"/>
        <v>0</v>
      </c>
      <c r="Y156" s="10">
        <f t="shared" si="11"/>
        <v>4</v>
      </c>
    </row>
    <row r="157" spans="1:25" ht="21" x14ac:dyDescent="0.25">
      <c r="A157" s="9">
        <v>45015</v>
      </c>
      <c r="B157" s="14" t="s">
        <v>21</v>
      </c>
      <c r="C157" s="14" t="str">
        <f>_xlfn.XLOOKUP(B157,Giocatori!A:A,Giocatori!B:B)</f>
        <v>Difensore</v>
      </c>
      <c r="D157" s="10" t="s">
        <v>1</v>
      </c>
      <c r="E157" s="10" t="str">
        <f>_xlfn.XLOOKUP(A157,Partite!A:A,Partite!E:E)</f>
        <v>Bianchi</v>
      </c>
      <c r="F157" s="10" t="str">
        <f t="shared" si="16"/>
        <v>No</v>
      </c>
      <c r="G157" s="11">
        <v>1</v>
      </c>
      <c r="H157" s="10">
        <f>IF(D157="Scuri",_xlfn.XLOOKUP(A157,Partite!A:A,Partite!C:C),_xlfn.XLOOKUP(A157,Partite!A:A,Partite!D:D))</f>
        <v>9</v>
      </c>
      <c r="I157" s="10">
        <f>IF(D157="Bianchi",_xlfn.XLOOKUP(A157,Partite!A:A,Partite!C:C),_xlfn.XLOOKUP(A157,Partite!A:A,Partite!D:D))</f>
        <v>7</v>
      </c>
      <c r="J157" s="11">
        <v>0</v>
      </c>
      <c r="K157" s="10" t="s">
        <v>59</v>
      </c>
      <c r="L157" s="10" t="s">
        <v>59</v>
      </c>
      <c r="M157" s="11">
        <v>0</v>
      </c>
      <c r="N157" s="10" t="s">
        <v>59</v>
      </c>
      <c r="O157" s="10">
        <f>Parametri!$B$4</f>
        <v>3</v>
      </c>
      <c r="P157" s="10">
        <f>IF(N157="Sì",Parametri!$B$7,0)</f>
        <v>0</v>
      </c>
      <c r="Q157" s="10">
        <f>IFERROR(_xlfn.CEILING.MATH(IF(C157="Difensore",MAX(0,Parametri!$B$11-H157),IF(C157="Centrocampista",MAX(0,Parametri!$B$11-H157)/2,IF(C157="Attaccante",MAX(0,Parametri!$B$11-H157)/3,IF(C157="Portiere",MAX(0,Parametri!$B$11-H157) +Parametri!$B$12, "NA"))))),0)</f>
        <v>1</v>
      </c>
      <c r="R157" s="10">
        <f t="shared" si="12"/>
        <v>0</v>
      </c>
      <c r="S157" s="10">
        <f>IF(F157="Sì",Parametri!$B$2,IF(Punti!F157="Pareggio",Parametri!$B$3,0))</f>
        <v>0</v>
      </c>
      <c r="T157" s="10">
        <f>Parametri!$B$5*G157</f>
        <v>1</v>
      </c>
      <c r="U157" s="10">
        <f>J157*Parametri!$B$6</f>
        <v>0</v>
      </c>
      <c r="V157" s="10">
        <f>IF(K157="Sì",Parametri!$B$8, 0)</f>
        <v>0</v>
      </c>
      <c r="W157" s="10">
        <f t="shared" si="13"/>
        <v>0</v>
      </c>
      <c r="X157" s="10">
        <f t="shared" si="14"/>
        <v>0</v>
      </c>
      <c r="Y157" s="10">
        <f t="shared" si="11"/>
        <v>5</v>
      </c>
    </row>
    <row r="158" spans="1:25" ht="21" x14ac:dyDescent="0.25">
      <c r="A158" s="9">
        <v>45015</v>
      </c>
      <c r="B158" s="14" t="s">
        <v>25</v>
      </c>
      <c r="C158" s="14" t="str">
        <f>_xlfn.XLOOKUP(B158,Giocatori!A:A,Giocatori!B:B)</f>
        <v>Difensore</v>
      </c>
      <c r="D158" s="10" t="s">
        <v>1</v>
      </c>
      <c r="E158" s="10" t="str">
        <f>_xlfn.XLOOKUP(A158,Partite!A:A,Partite!E:E)</f>
        <v>Bianchi</v>
      </c>
      <c r="F158" s="10" t="str">
        <f t="shared" si="16"/>
        <v>No</v>
      </c>
      <c r="G158" s="11">
        <v>1</v>
      </c>
      <c r="H158" s="10">
        <f>IF(D158="Scuri",_xlfn.XLOOKUP(A158,Partite!A:A,Partite!C:C),_xlfn.XLOOKUP(A158,Partite!A:A,Partite!D:D))</f>
        <v>9</v>
      </c>
      <c r="I158" s="10">
        <f>IF(D158="Bianchi",_xlfn.XLOOKUP(A158,Partite!A:A,Partite!C:C),_xlfn.XLOOKUP(A158,Partite!A:A,Partite!D:D))</f>
        <v>7</v>
      </c>
      <c r="J158" s="11">
        <v>0</v>
      </c>
      <c r="K158" s="10" t="s">
        <v>59</v>
      </c>
      <c r="L158" s="10" t="s">
        <v>59</v>
      </c>
      <c r="M158" s="11">
        <v>0</v>
      </c>
      <c r="N158" s="10" t="s">
        <v>59</v>
      </c>
      <c r="O158" s="10">
        <f>Parametri!$B$4</f>
        <v>3</v>
      </c>
      <c r="P158" s="10">
        <f>IF(N158="Sì",Parametri!$B$7,0)</f>
        <v>0</v>
      </c>
      <c r="Q158" s="10">
        <f>IFERROR(_xlfn.CEILING.MATH(IF(C158="Difensore",MAX(0,Parametri!$B$11-H158),IF(C158="Centrocampista",MAX(0,Parametri!$B$11-H158)/2,IF(C158="Attaccante",MAX(0,Parametri!$B$11-H158)/3,IF(C158="Portiere",MAX(0,Parametri!$B$11-H158) +Parametri!$B$12, "NA"))))),0)</f>
        <v>1</v>
      </c>
      <c r="R158" s="10">
        <f t="shared" si="12"/>
        <v>0</v>
      </c>
      <c r="S158" s="10">
        <f>IF(F158="Sì",Parametri!$B$2,IF(Punti!F158="Pareggio",Parametri!$B$3,0))</f>
        <v>0</v>
      </c>
      <c r="T158" s="10">
        <f>Parametri!$B$5*G158</f>
        <v>1</v>
      </c>
      <c r="U158" s="10">
        <f>J158*Parametri!$B$6</f>
        <v>0</v>
      </c>
      <c r="V158" s="10">
        <f>IF(K158="Sì",Parametri!$B$8, 0)</f>
        <v>0</v>
      </c>
      <c r="W158" s="10">
        <f t="shared" si="13"/>
        <v>0</v>
      </c>
      <c r="X158" s="10">
        <f t="shared" si="14"/>
        <v>0</v>
      </c>
      <c r="Y158" s="10">
        <f t="shared" si="11"/>
        <v>5</v>
      </c>
    </row>
    <row r="159" spans="1:25" ht="21" x14ac:dyDescent="0.25">
      <c r="A159" s="9">
        <v>45015</v>
      </c>
      <c r="B159" s="14" t="s">
        <v>17</v>
      </c>
      <c r="C159" s="14" t="str">
        <f>_xlfn.XLOOKUP(B159,Giocatori!A:A,Giocatori!B:B)</f>
        <v>Difensore</v>
      </c>
      <c r="D159" s="10" t="s">
        <v>1</v>
      </c>
      <c r="E159" s="10" t="str">
        <f>_xlfn.XLOOKUP(A159,Partite!A:A,Partite!E:E)</f>
        <v>Bianchi</v>
      </c>
      <c r="F159" s="10" t="str">
        <f t="shared" si="16"/>
        <v>No</v>
      </c>
      <c r="G159" s="11">
        <v>1</v>
      </c>
      <c r="H159" s="10">
        <f>IF(D159="Scuri",_xlfn.XLOOKUP(A159,Partite!A:A,Partite!C:C),_xlfn.XLOOKUP(A159,Partite!A:A,Partite!D:D))</f>
        <v>9</v>
      </c>
      <c r="I159" s="10">
        <f>IF(D159="Bianchi",_xlfn.XLOOKUP(A159,Partite!A:A,Partite!C:C),_xlfn.XLOOKUP(A159,Partite!A:A,Partite!D:D))</f>
        <v>7</v>
      </c>
      <c r="J159" s="11">
        <v>0</v>
      </c>
      <c r="K159" s="10" t="s">
        <v>59</v>
      </c>
      <c r="L159" s="10" t="s">
        <v>59</v>
      </c>
      <c r="M159" s="11">
        <v>0</v>
      </c>
      <c r="N159" s="10" t="s">
        <v>59</v>
      </c>
      <c r="O159" s="10">
        <f>Parametri!$B$4</f>
        <v>3</v>
      </c>
      <c r="P159" s="10">
        <f>IF(N159="Sì",Parametri!$B$7,0)</f>
        <v>0</v>
      </c>
      <c r="Q159" s="10">
        <f>IFERROR(_xlfn.CEILING.MATH(IF(C159="Difensore",MAX(0,Parametri!$B$11-H159),IF(C159="Centrocampista",MAX(0,Parametri!$B$11-H159)/2,IF(C159="Attaccante",MAX(0,Parametri!$B$11-H159)/3,IF(C159="Portiere",MAX(0,Parametri!$B$11-H159) +Parametri!$B$12, "NA"))))),0)</f>
        <v>1</v>
      </c>
      <c r="R159" s="10">
        <f t="shared" si="12"/>
        <v>0</v>
      </c>
      <c r="S159" s="10">
        <f>IF(F159="Sì",Parametri!$B$2,IF(Punti!F159="Pareggio",Parametri!$B$3,0))</f>
        <v>0</v>
      </c>
      <c r="T159" s="10">
        <f>Parametri!$B$5*G159</f>
        <v>1</v>
      </c>
      <c r="U159" s="10">
        <f>J159*Parametri!$B$6</f>
        <v>0</v>
      </c>
      <c r="V159" s="10">
        <f>IF(K159="Sì",Parametri!$B$8, 0)</f>
        <v>0</v>
      </c>
      <c r="W159" s="10">
        <f t="shared" si="13"/>
        <v>0</v>
      </c>
      <c r="X159" s="10">
        <f t="shared" si="14"/>
        <v>0</v>
      </c>
      <c r="Y159" s="10">
        <f t="shared" si="11"/>
        <v>5</v>
      </c>
    </row>
    <row r="160" spans="1:25" ht="21" x14ac:dyDescent="0.25">
      <c r="A160" s="9">
        <v>45015</v>
      </c>
      <c r="B160" s="14" t="s">
        <v>19</v>
      </c>
      <c r="C160" s="14" t="str">
        <f>_xlfn.XLOOKUP(B160,Giocatori!A:A,Giocatori!B:B)</f>
        <v>Centrocampista</v>
      </c>
      <c r="D160" s="10" t="s">
        <v>1</v>
      </c>
      <c r="E160" s="10" t="str">
        <f>_xlfn.XLOOKUP(A160,Partite!A:A,Partite!E:E)</f>
        <v>Bianchi</v>
      </c>
      <c r="F160" s="10" t="str">
        <f t="shared" si="16"/>
        <v>No</v>
      </c>
      <c r="G160" s="11">
        <v>1</v>
      </c>
      <c r="H160" s="10">
        <f>IF(D160="Scuri",_xlfn.XLOOKUP(A160,Partite!A:A,Partite!C:C),_xlfn.XLOOKUP(A160,Partite!A:A,Partite!D:D))</f>
        <v>9</v>
      </c>
      <c r="I160" s="10">
        <f>IF(D160="Bianchi",_xlfn.XLOOKUP(A160,Partite!A:A,Partite!C:C),_xlfn.XLOOKUP(A160,Partite!A:A,Partite!D:D))</f>
        <v>7</v>
      </c>
      <c r="J160" s="11">
        <v>0</v>
      </c>
      <c r="K160" s="10" t="s">
        <v>59</v>
      </c>
      <c r="L160" s="10" t="s">
        <v>59</v>
      </c>
      <c r="M160" s="11">
        <v>0</v>
      </c>
      <c r="N160" s="10" t="s">
        <v>59</v>
      </c>
      <c r="O160" s="10">
        <f>Parametri!$B$4</f>
        <v>3</v>
      </c>
      <c r="P160" s="10">
        <f>IF(N160="Sì",Parametri!$B$7,0)</f>
        <v>0</v>
      </c>
      <c r="Q160" s="10">
        <f>IFERROR(_xlfn.CEILING.MATH(IF(C160="Difensore",MAX(0,Parametri!$B$11-H160),IF(C160="Centrocampista",MAX(0,Parametri!$B$11-H160)/2,IF(C160="Attaccante",MAX(0,Parametri!$B$11-H160)/3,IF(C160="Portiere",MAX(0,Parametri!$B$11-H160) +Parametri!$B$12, "NA"))))),0)</f>
        <v>1</v>
      </c>
      <c r="R160" s="10">
        <f t="shared" si="12"/>
        <v>0</v>
      </c>
      <c r="S160" s="10">
        <f>IF(F160="Sì",Parametri!$B$2,IF(Punti!F160="Pareggio",Parametri!$B$3,0))</f>
        <v>0</v>
      </c>
      <c r="T160" s="10">
        <f>Parametri!$B$5*G160</f>
        <v>1</v>
      </c>
      <c r="U160" s="10">
        <f>J160*Parametri!$B$6</f>
        <v>0</v>
      </c>
      <c r="V160" s="10">
        <f>IF(K160="Sì",Parametri!$B$8, 0)</f>
        <v>0</v>
      </c>
      <c r="W160" s="10">
        <f t="shared" si="13"/>
        <v>0</v>
      </c>
      <c r="X160" s="10">
        <f t="shared" si="14"/>
        <v>0</v>
      </c>
      <c r="Y160" s="10">
        <f t="shared" si="11"/>
        <v>5</v>
      </c>
    </row>
    <row r="161" spans="1:25" ht="21" x14ac:dyDescent="0.25">
      <c r="A161" s="9">
        <v>45015</v>
      </c>
      <c r="B161" s="14" t="s">
        <v>15</v>
      </c>
      <c r="C161" s="14" t="str">
        <f>_xlfn.XLOOKUP(B161,Giocatori!A:A,Giocatori!B:B)</f>
        <v>Difensore</v>
      </c>
      <c r="D161" s="10" t="s">
        <v>2</v>
      </c>
      <c r="E161" s="10" t="str">
        <f>_xlfn.XLOOKUP(A161,Partite!A:A,Partite!E:E)</f>
        <v>Bianchi</v>
      </c>
      <c r="F161" s="10" t="str">
        <f t="shared" si="16"/>
        <v>Sì</v>
      </c>
      <c r="G161" s="11">
        <v>1</v>
      </c>
      <c r="H161" s="10">
        <f>IF(D161="Scuri",_xlfn.XLOOKUP(A161,Partite!A:A,Partite!C:C),_xlfn.XLOOKUP(A161,Partite!A:A,Partite!D:D))</f>
        <v>7</v>
      </c>
      <c r="I161" s="10">
        <f>IF(D161="Bianchi",_xlfn.XLOOKUP(A161,Partite!A:A,Partite!C:C),_xlfn.XLOOKUP(A161,Partite!A:A,Partite!D:D))</f>
        <v>9</v>
      </c>
      <c r="J161" s="11">
        <v>0</v>
      </c>
      <c r="K161" s="10" t="s">
        <v>59</v>
      </c>
      <c r="L161" s="10" t="s">
        <v>58</v>
      </c>
      <c r="M161" s="11">
        <v>0</v>
      </c>
      <c r="N161" s="10" t="s">
        <v>59</v>
      </c>
      <c r="O161" s="10">
        <f>Parametri!$B$4</f>
        <v>3</v>
      </c>
      <c r="P161" s="10">
        <f>IF(N161="Sì",Parametri!$B$7,0)</f>
        <v>0</v>
      </c>
      <c r="Q161" s="10">
        <f>IFERROR(_xlfn.CEILING.MATH(IF(C161="Difensore",MAX(0,Parametri!$B$11-H161),IF(C161="Centrocampista",MAX(0,Parametri!$B$11-H161)/2,IF(C161="Attaccante",MAX(0,Parametri!$B$11-H161)/3,IF(C161="Portiere",MAX(0,Parametri!$B$11-H161) +Parametri!$B$12, "NA"))))),0)</f>
        <v>3</v>
      </c>
      <c r="R161" s="10">
        <f t="shared" si="12"/>
        <v>1</v>
      </c>
      <c r="S161" s="10">
        <f>IF(F161="Sì",Parametri!$B$2,IF(Punti!F161="Pareggio",Parametri!$B$3,0))</f>
        <v>3</v>
      </c>
      <c r="T161" s="10">
        <f>Parametri!$B$5*G161</f>
        <v>1</v>
      </c>
      <c r="U161" s="10">
        <f>J161*Parametri!$B$6</f>
        <v>0</v>
      </c>
      <c r="V161" s="10">
        <f>IF(K161="Sì",Parametri!$B$8, 0)</f>
        <v>0</v>
      </c>
      <c r="W161" s="10">
        <f t="shared" si="13"/>
        <v>3</v>
      </c>
      <c r="X161" s="10">
        <f t="shared" si="14"/>
        <v>0</v>
      </c>
      <c r="Y161" s="10">
        <f t="shared" si="11"/>
        <v>14</v>
      </c>
    </row>
    <row r="162" spans="1:25" ht="21" x14ac:dyDescent="0.25">
      <c r="A162" s="9">
        <v>45015</v>
      </c>
      <c r="B162" s="14" t="s">
        <v>38</v>
      </c>
      <c r="C162" s="14" t="str">
        <f>_xlfn.XLOOKUP(B162,Giocatori!A:A,Giocatori!B:B)</f>
        <v>Centrocampista</v>
      </c>
      <c r="D162" s="10" t="s">
        <v>2</v>
      </c>
      <c r="E162" s="10" t="str">
        <f>_xlfn.XLOOKUP(A162,Partite!A:A,Partite!E:E)</f>
        <v>Bianchi</v>
      </c>
      <c r="F162" s="10" t="str">
        <f t="shared" si="16"/>
        <v>Sì</v>
      </c>
      <c r="G162" s="11">
        <v>0</v>
      </c>
      <c r="H162" s="10">
        <f>IF(D162="Scuri",_xlfn.XLOOKUP(A162,Partite!A:A,Partite!C:C),_xlfn.XLOOKUP(A162,Partite!A:A,Partite!D:D))</f>
        <v>7</v>
      </c>
      <c r="I162" s="10">
        <f>IF(D162="Bianchi",_xlfn.XLOOKUP(A162,Partite!A:A,Partite!C:C),_xlfn.XLOOKUP(A162,Partite!A:A,Partite!D:D))</f>
        <v>9</v>
      </c>
      <c r="J162" s="11">
        <v>0</v>
      </c>
      <c r="K162" s="10" t="s">
        <v>59</v>
      </c>
      <c r="L162" s="10" t="s">
        <v>59</v>
      </c>
      <c r="M162" s="11">
        <v>0</v>
      </c>
      <c r="N162" s="10" t="s">
        <v>59</v>
      </c>
      <c r="O162" s="10">
        <f>Parametri!$B$4</f>
        <v>3</v>
      </c>
      <c r="P162" s="10">
        <f>IF(N162="Sì",Parametri!$B$7,0)</f>
        <v>0</v>
      </c>
      <c r="Q162" s="10">
        <f>IFERROR(_xlfn.CEILING.MATH(IF(C162="Difensore",MAX(0,Parametri!$B$11-H162),IF(C162="Centrocampista",MAX(0,Parametri!$B$11-H162)/2,IF(C162="Attaccante",MAX(0,Parametri!$B$11-H162)/3,IF(C162="Portiere",MAX(0,Parametri!$B$11-H162) +Parametri!$B$12, "NA"))))),0)</f>
        <v>2</v>
      </c>
      <c r="R162" s="10">
        <f t="shared" si="12"/>
        <v>2</v>
      </c>
      <c r="S162" s="10">
        <f>IF(F162="Sì",Parametri!$B$2,IF(Punti!F162="Pareggio",Parametri!$B$3,0))</f>
        <v>3</v>
      </c>
      <c r="T162" s="10">
        <f>Parametri!$B$5*G162</f>
        <v>0</v>
      </c>
      <c r="U162" s="10">
        <f>J162*Parametri!$B$6</f>
        <v>0</v>
      </c>
      <c r="V162" s="10">
        <f>IF(K162="Sì",Parametri!$B$8, 0)</f>
        <v>0</v>
      </c>
      <c r="W162" s="10">
        <f t="shared" si="13"/>
        <v>0</v>
      </c>
      <c r="X162" s="10">
        <f t="shared" si="14"/>
        <v>0</v>
      </c>
      <c r="Y162" s="10">
        <f t="shared" si="11"/>
        <v>10</v>
      </c>
    </row>
    <row r="163" spans="1:25" ht="21" x14ac:dyDescent="0.25">
      <c r="A163" s="9">
        <v>45015</v>
      </c>
      <c r="B163" s="14" t="s">
        <v>39</v>
      </c>
      <c r="C163" s="14" t="str">
        <f>_xlfn.XLOOKUP(B163,Giocatori!A:A,Giocatori!B:B)</f>
        <v>Difensore</v>
      </c>
      <c r="D163" s="10" t="s">
        <v>2</v>
      </c>
      <c r="E163" s="10" t="str">
        <f>_xlfn.XLOOKUP(A163,Partite!A:A,Partite!E:E)</f>
        <v>Bianchi</v>
      </c>
      <c r="F163" s="10" t="str">
        <f t="shared" si="16"/>
        <v>Sì</v>
      </c>
      <c r="G163" s="11">
        <v>0</v>
      </c>
      <c r="H163" s="10">
        <f>IF(D163="Scuri",_xlfn.XLOOKUP(A163,Partite!A:A,Partite!C:C),_xlfn.XLOOKUP(A163,Partite!A:A,Partite!D:D))</f>
        <v>7</v>
      </c>
      <c r="I163" s="10">
        <f>IF(D163="Bianchi",_xlfn.XLOOKUP(A163,Partite!A:A,Partite!C:C),_xlfn.XLOOKUP(A163,Partite!A:A,Partite!D:D))</f>
        <v>9</v>
      </c>
      <c r="J163" s="11">
        <v>0</v>
      </c>
      <c r="K163" s="10" t="s">
        <v>59</v>
      </c>
      <c r="L163" s="10" t="s">
        <v>59</v>
      </c>
      <c r="M163" s="11">
        <v>0</v>
      </c>
      <c r="N163" s="10" t="s">
        <v>59</v>
      </c>
      <c r="O163" s="10">
        <f>Parametri!$B$4</f>
        <v>3</v>
      </c>
      <c r="P163" s="10">
        <f>IF(N163="Sì",Parametri!$B$7,0)</f>
        <v>0</v>
      </c>
      <c r="Q163" s="10">
        <f>IFERROR(_xlfn.CEILING.MATH(IF(C163="Difensore",MAX(0,Parametri!$B$11-H163),IF(C163="Centrocampista",MAX(0,Parametri!$B$11-H163)/2,IF(C163="Attaccante",MAX(0,Parametri!$B$11-H163)/3,IF(C163="Portiere",MAX(0,Parametri!$B$11-H163) +Parametri!$B$12, "NA"))))),0)</f>
        <v>3</v>
      </c>
      <c r="R163" s="10">
        <f t="shared" si="12"/>
        <v>1</v>
      </c>
      <c r="S163" s="10">
        <f>IF(F163="Sì",Parametri!$B$2,IF(Punti!F163="Pareggio",Parametri!$B$3,0))</f>
        <v>3</v>
      </c>
      <c r="T163" s="10">
        <f>Parametri!$B$5*G163</f>
        <v>0</v>
      </c>
      <c r="U163" s="10">
        <f>J163*Parametri!$B$6</f>
        <v>0</v>
      </c>
      <c r="V163" s="10">
        <f>IF(K163="Sì",Parametri!$B$8, 0)</f>
        <v>0</v>
      </c>
      <c r="W163" s="10">
        <f t="shared" si="13"/>
        <v>0</v>
      </c>
      <c r="X163" s="10">
        <f t="shared" si="14"/>
        <v>0</v>
      </c>
      <c r="Y163" s="10">
        <f t="shared" si="11"/>
        <v>10</v>
      </c>
    </row>
    <row r="164" spans="1:25" ht="21" x14ac:dyDescent="0.25">
      <c r="A164" s="9">
        <v>45015</v>
      </c>
      <c r="B164" s="14" t="s">
        <v>73</v>
      </c>
      <c r="C164" s="14" t="str">
        <f>_xlfn.XLOOKUP(B164,Giocatori!A:A,Giocatori!B:B)</f>
        <v>Centrocampista</v>
      </c>
      <c r="D164" s="10" t="s">
        <v>2</v>
      </c>
      <c r="E164" s="10" t="str">
        <f>_xlfn.XLOOKUP(A164,Partite!A:A,Partite!E:E)</f>
        <v>Bianchi</v>
      </c>
      <c r="F164" s="10" t="str">
        <f t="shared" si="16"/>
        <v>Sì</v>
      </c>
      <c r="G164" s="11">
        <v>3</v>
      </c>
      <c r="H164" s="10">
        <f>IF(D164="Scuri",_xlfn.XLOOKUP(A164,Partite!A:A,Partite!C:C),_xlfn.XLOOKUP(A164,Partite!A:A,Partite!D:D))</f>
        <v>7</v>
      </c>
      <c r="I164" s="10">
        <f>IF(D164="Bianchi",_xlfn.XLOOKUP(A164,Partite!A:A,Partite!C:C),_xlfn.XLOOKUP(A164,Partite!A:A,Partite!D:D))</f>
        <v>9</v>
      </c>
      <c r="J164" s="11">
        <v>0</v>
      </c>
      <c r="K164" s="10" t="s">
        <v>59</v>
      </c>
      <c r="L164" s="10" t="s">
        <v>59</v>
      </c>
      <c r="M164" s="11">
        <v>0</v>
      </c>
      <c r="N164" s="10" t="s">
        <v>59</v>
      </c>
      <c r="O164" s="10">
        <f>Parametri!$B$4</f>
        <v>3</v>
      </c>
      <c r="P164" s="10">
        <f>IF(N164="Sì",Parametri!$B$7,0)</f>
        <v>0</v>
      </c>
      <c r="Q164" s="10">
        <f>IFERROR(_xlfn.CEILING.MATH(IF(C164="Difensore",MAX(0,Parametri!$B$11-H164),IF(C164="Centrocampista",MAX(0,Parametri!$B$11-H164)/2,IF(C164="Attaccante",MAX(0,Parametri!$B$11-H164)/3,IF(C164="Portiere",MAX(0,Parametri!$B$11-H164) +Parametri!$B$12, "NA"))))),0)</f>
        <v>2</v>
      </c>
      <c r="R164" s="10">
        <f t="shared" si="12"/>
        <v>2</v>
      </c>
      <c r="S164" s="10">
        <f>IF(F164="Sì",Parametri!$B$2,IF(Punti!F164="Pareggio",Parametri!$B$3,0))</f>
        <v>3</v>
      </c>
      <c r="T164" s="10">
        <f>Parametri!$B$5*G164</f>
        <v>3</v>
      </c>
      <c r="U164" s="10">
        <f>J164*Parametri!$B$6</f>
        <v>0</v>
      </c>
      <c r="V164" s="10">
        <f>IF(K164="Sì",Parametri!$B$8, 0)</f>
        <v>0</v>
      </c>
      <c r="W164" s="10">
        <f t="shared" si="13"/>
        <v>0</v>
      </c>
      <c r="X164" s="10">
        <f t="shared" si="14"/>
        <v>0</v>
      </c>
      <c r="Y164" s="10">
        <f t="shared" si="11"/>
        <v>13</v>
      </c>
    </row>
    <row r="165" spans="1:25" ht="21" x14ac:dyDescent="0.25">
      <c r="A165" s="9">
        <v>45015</v>
      </c>
      <c r="B165" s="14" t="s">
        <v>33</v>
      </c>
      <c r="C165" s="14" t="str">
        <f>_xlfn.XLOOKUP(B165,Giocatori!A:A,Giocatori!B:B)</f>
        <v>Difensore</v>
      </c>
      <c r="D165" s="10" t="s">
        <v>2</v>
      </c>
      <c r="E165" s="10" t="str">
        <f>_xlfn.XLOOKUP(A165,Partite!A:A,Partite!E:E)</f>
        <v>Bianchi</v>
      </c>
      <c r="F165" s="10" t="str">
        <f t="shared" si="16"/>
        <v>Sì</v>
      </c>
      <c r="G165" s="11">
        <v>1</v>
      </c>
      <c r="H165" s="10">
        <f>IF(D165="Scuri",_xlfn.XLOOKUP(A165,Partite!A:A,Partite!C:C),_xlfn.XLOOKUP(A165,Partite!A:A,Partite!D:D))</f>
        <v>7</v>
      </c>
      <c r="I165" s="10">
        <f>IF(D165="Bianchi",_xlfn.XLOOKUP(A165,Partite!A:A,Partite!C:C),_xlfn.XLOOKUP(A165,Partite!A:A,Partite!D:D))</f>
        <v>9</v>
      </c>
      <c r="J165" s="11">
        <v>0</v>
      </c>
      <c r="K165" s="10" t="s">
        <v>59</v>
      </c>
      <c r="L165" s="10" t="s">
        <v>59</v>
      </c>
      <c r="M165" s="11">
        <v>0</v>
      </c>
      <c r="N165" s="10" t="s">
        <v>59</v>
      </c>
      <c r="O165" s="10">
        <f>Parametri!$B$4</f>
        <v>3</v>
      </c>
      <c r="P165" s="10">
        <f>IF(N165="Sì",Parametri!$B$7,0)</f>
        <v>0</v>
      </c>
      <c r="Q165" s="10">
        <f>IFERROR(_xlfn.CEILING.MATH(IF(C165="Difensore",MAX(0,Parametri!$B$11-H165),IF(C165="Centrocampista",MAX(0,Parametri!$B$11-H165)/2,IF(C165="Attaccante",MAX(0,Parametri!$B$11-H165)/3,IF(C165="Portiere",MAX(0,Parametri!$B$11-H165) +Parametri!$B$12, "NA"))))),0)</f>
        <v>3</v>
      </c>
      <c r="R165" s="10">
        <f t="shared" si="12"/>
        <v>1</v>
      </c>
      <c r="S165" s="10">
        <f>IF(F165="Sì",Parametri!$B$2,IF(Punti!F165="Pareggio",Parametri!$B$3,0))</f>
        <v>3</v>
      </c>
      <c r="T165" s="10">
        <f>Parametri!$B$5*G165</f>
        <v>1</v>
      </c>
      <c r="U165" s="10">
        <f>J165*Parametri!$B$6</f>
        <v>0</v>
      </c>
      <c r="V165" s="10">
        <f>IF(K165="Sì",Parametri!$B$8, 0)</f>
        <v>0</v>
      </c>
      <c r="W165" s="10">
        <f t="shared" si="13"/>
        <v>0</v>
      </c>
      <c r="X165" s="10">
        <f t="shared" si="14"/>
        <v>0</v>
      </c>
      <c r="Y165" s="10">
        <f t="shared" si="11"/>
        <v>11</v>
      </c>
    </row>
    <row r="166" spans="1:25" ht="21" x14ac:dyDescent="0.25">
      <c r="A166" s="9">
        <v>45015</v>
      </c>
      <c r="B166" s="14" t="s">
        <v>20</v>
      </c>
      <c r="C166" s="14" t="str">
        <f>_xlfn.XLOOKUP(B166,Giocatori!A:A,Giocatori!B:B)</f>
        <v>Attaccante</v>
      </c>
      <c r="D166" s="10" t="s">
        <v>2</v>
      </c>
      <c r="E166" s="10" t="str">
        <f>_xlfn.XLOOKUP(A166,Partite!A:A,Partite!E:E)</f>
        <v>Bianchi</v>
      </c>
      <c r="F166" s="10" t="str">
        <f t="shared" si="16"/>
        <v>Sì</v>
      </c>
      <c r="G166" s="11">
        <v>4</v>
      </c>
      <c r="H166" s="10">
        <f>IF(D166="Scuri",_xlfn.XLOOKUP(A166,Partite!A:A,Partite!C:C),_xlfn.XLOOKUP(A166,Partite!A:A,Partite!D:D))</f>
        <v>7</v>
      </c>
      <c r="I166" s="10">
        <f>IF(D166="Bianchi",_xlfn.XLOOKUP(A166,Partite!A:A,Partite!C:C),_xlfn.XLOOKUP(A166,Partite!A:A,Partite!D:D))</f>
        <v>9</v>
      </c>
      <c r="J166" s="11">
        <v>0</v>
      </c>
      <c r="K166" s="10" t="s">
        <v>59</v>
      </c>
      <c r="L166" s="10" t="s">
        <v>59</v>
      </c>
      <c r="M166" s="11">
        <v>0</v>
      </c>
      <c r="N166" s="10" t="s">
        <v>59</v>
      </c>
      <c r="O166" s="10">
        <f>Parametri!$B$4</f>
        <v>3</v>
      </c>
      <c r="P166" s="10">
        <f>IF(N166="Sì",Parametri!$B$7,0)</f>
        <v>0</v>
      </c>
      <c r="Q166" s="10">
        <f>IFERROR(_xlfn.CEILING.MATH(IF(C166="Difensore",MAX(0,Parametri!$B$11-H166),IF(C166="Centrocampista",MAX(0,Parametri!$B$11-H166)/2,IF(C166="Attaccante",MAX(0,Parametri!$B$11-H166)/3,IF(C166="Portiere",MAX(0,Parametri!$B$11-H166) +Parametri!$B$12, "NA"))))),0)</f>
        <v>1</v>
      </c>
      <c r="R166" s="10">
        <f t="shared" si="12"/>
        <v>1</v>
      </c>
      <c r="S166" s="10">
        <f>IF(F166="Sì",Parametri!$B$2,IF(Punti!F166="Pareggio",Parametri!$B$3,0))</f>
        <v>3</v>
      </c>
      <c r="T166" s="10">
        <f>Parametri!$B$5*G166</f>
        <v>4</v>
      </c>
      <c r="U166" s="10">
        <f>J166*Parametri!$B$6</f>
        <v>0</v>
      </c>
      <c r="V166" s="10">
        <f>IF(K166="Sì",Parametri!$B$8, 0)</f>
        <v>0</v>
      </c>
      <c r="W166" s="10">
        <f t="shared" si="13"/>
        <v>0</v>
      </c>
      <c r="X166" s="10">
        <f t="shared" si="14"/>
        <v>0</v>
      </c>
      <c r="Y166" s="10">
        <f t="shared" si="11"/>
        <v>12</v>
      </c>
    </row>
    <row r="167" spans="1:25" ht="21" x14ac:dyDescent="0.25">
      <c r="A167" s="9">
        <v>45015</v>
      </c>
      <c r="B167" s="14" t="s">
        <v>32</v>
      </c>
      <c r="C167" s="14" t="str">
        <f>_xlfn.XLOOKUP(B167,Giocatori!A:A,Giocatori!B:B)</f>
        <v>Difensore</v>
      </c>
      <c r="D167" s="10" t="s">
        <v>2</v>
      </c>
      <c r="E167" s="10" t="str">
        <f>_xlfn.XLOOKUP(A167,Partite!A:A,Partite!E:E)</f>
        <v>Bianchi</v>
      </c>
      <c r="F167" s="10" t="str">
        <f t="shared" si="16"/>
        <v>Sì</v>
      </c>
      <c r="G167" s="11">
        <v>0</v>
      </c>
      <c r="H167" s="10">
        <f>IF(D167="Scuri",_xlfn.XLOOKUP(A167,Partite!A:A,Partite!C:C),_xlfn.XLOOKUP(A167,Partite!A:A,Partite!D:D))</f>
        <v>7</v>
      </c>
      <c r="I167" s="10">
        <f>IF(D167="Bianchi",_xlfn.XLOOKUP(A167,Partite!A:A,Partite!C:C),_xlfn.XLOOKUP(A167,Partite!A:A,Partite!D:D))</f>
        <v>9</v>
      </c>
      <c r="J167" s="11">
        <v>0</v>
      </c>
      <c r="K167" s="10" t="s">
        <v>59</v>
      </c>
      <c r="L167" s="10" t="s">
        <v>59</v>
      </c>
      <c r="M167" s="11">
        <v>0</v>
      </c>
      <c r="N167" s="10" t="s">
        <v>59</v>
      </c>
      <c r="O167" s="10">
        <f>Parametri!$B$4</f>
        <v>3</v>
      </c>
      <c r="P167" s="10">
        <f>IF(N167="Sì",Parametri!$B$7,0)</f>
        <v>0</v>
      </c>
      <c r="Q167" s="10">
        <f>IFERROR(_xlfn.CEILING.MATH(IF(C167="Difensore",MAX(0,Parametri!$B$11-H167),IF(C167="Centrocampista",MAX(0,Parametri!$B$11-H167)/2,IF(C167="Attaccante",MAX(0,Parametri!$B$11-H167)/3,IF(C167="Portiere",MAX(0,Parametri!$B$11-H167) +Parametri!$B$12, "NA"))))),0)</f>
        <v>3</v>
      </c>
      <c r="R167" s="10">
        <f t="shared" si="12"/>
        <v>1</v>
      </c>
      <c r="S167" s="10">
        <f>IF(F167="Sì",Parametri!$B$2,IF(Punti!F167="Pareggio",Parametri!$B$3,0))</f>
        <v>3</v>
      </c>
      <c r="T167" s="10">
        <f>Parametri!$B$5*G167</f>
        <v>0</v>
      </c>
      <c r="U167" s="10">
        <f>J167*Parametri!$B$6</f>
        <v>0</v>
      </c>
      <c r="V167" s="10">
        <f>IF(K167="Sì",Parametri!$B$8, 0)</f>
        <v>0</v>
      </c>
      <c r="W167" s="10">
        <f t="shared" si="13"/>
        <v>0</v>
      </c>
      <c r="X167" s="10">
        <f t="shared" si="14"/>
        <v>0</v>
      </c>
      <c r="Y167" s="10">
        <f t="shared" si="11"/>
        <v>10</v>
      </c>
    </row>
    <row r="168" spans="1:25" ht="21" x14ac:dyDescent="0.25">
      <c r="A168" s="9">
        <v>45022</v>
      </c>
      <c r="B168" s="14" t="s">
        <v>16</v>
      </c>
      <c r="C168" s="14" t="str">
        <f>_xlfn.XLOOKUP(B168,Giocatori!A:A,Giocatori!B:B)</f>
        <v>Centrocampista</v>
      </c>
      <c r="D168" s="10" t="s">
        <v>2</v>
      </c>
      <c r="E168" s="10" t="str">
        <f>_xlfn.XLOOKUP(A168,Partite!A:A,Partite!E:E)</f>
        <v>Scuri</v>
      </c>
      <c r="F168" s="10" t="str">
        <f t="shared" ref="F168" si="17">IF(D168=E168,"Sì",IF(E168="Pareggio","Pari","No"))</f>
        <v>No</v>
      </c>
      <c r="G168" s="11">
        <v>2</v>
      </c>
      <c r="H168" s="10">
        <f>IF(D168="Scuri",_xlfn.XLOOKUP(A168,Partite!A:A,Partite!C:C),_xlfn.XLOOKUP(A168,Partite!A:A,Partite!D:D))</f>
        <v>15</v>
      </c>
      <c r="I168" s="10">
        <f>IF(D168="Bianchi",_xlfn.XLOOKUP(A168,Partite!A:A,Partite!C:C),_xlfn.XLOOKUP(A168,Partite!A:A,Partite!D:D))</f>
        <v>8</v>
      </c>
      <c r="J168" s="11">
        <v>0</v>
      </c>
      <c r="K168" s="10" t="s">
        <v>59</v>
      </c>
      <c r="L168" s="10" t="s">
        <v>59</v>
      </c>
      <c r="M168" s="11">
        <v>0</v>
      </c>
      <c r="N168" s="10" t="s">
        <v>59</v>
      </c>
      <c r="O168" s="10">
        <f>Parametri!$B$4</f>
        <v>3</v>
      </c>
      <c r="P168" s="10">
        <f>IF(N168="Sì",Parametri!$B$7,0)</f>
        <v>0</v>
      </c>
      <c r="Q168" s="10">
        <f>IFERROR(_xlfn.CEILING.MATH(IF(C168="Difensore",MAX(0,Parametri!$B$11-H168),IF(C168="Centrocampista",MAX(0,Parametri!$B$11-H168)/2,IF(C168="Attaccante",MAX(0,Parametri!$B$11-H168)/3,IF(C168="Portiere",MAX(0,Parametri!$B$11-H168) +Parametri!$B$12, "NA"))))),0)</f>
        <v>0</v>
      </c>
      <c r="R168" s="10">
        <f t="shared" si="12"/>
        <v>0</v>
      </c>
      <c r="S168" s="10">
        <f>IF(F168="Sì",Parametri!$B$2,IF(Punti!F168="Pareggio",Parametri!$B$3,0))</f>
        <v>0</v>
      </c>
      <c r="T168" s="10">
        <f>Parametri!$B$5*G168</f>
        <v>2</v>
      </c>
      <c r="U168" s="10">
        <f>J168*Parametri!$B$6</f>
        <v>0</v>
      </c>
      <c r="V168" s="10">
        <f>IF(K168="Sì",Parametri!$B$8, 0)</f>
        <v>0</v>
      </c>
      <c r="W168" s="10">
        <f t="shared" si="13"/>
        <v>0</v>
      </c>
      <c r="X168" s="10">
        <f t="shared" si="14"/>
        <v>0</v>
      </c>
      <c r="Y168" s="10">
        <f t="shared" si="11"/>
        <v>5</v>
      </c>
    </row>
    <row r="169" spans="1:25" ht="21" x14ac:dyDescent="0.25">
      <c r="A169" s="9">
        <v>45022</v>
      </c>
      <c r="B169" s="14" t="s">
        <v>110</v>
      </c>
      <c r="C169" s="14" t="str">
        <f>_xlfn.XLOOKUP(B169,Giocatori!A:A,Giocatori!B:B)</f>
        <v>Attaccante</v>
      </c>
      <c r="D169" s="10" t="s">
        <v>2</v>
      </c>
      <c r="E169" s="10" t="str">
        <f>_xlfn.XLOOKUP(A169,Partite!A:A,Partite!E:E)</f>
        <v>Scuri</v>
      </c>
      <c r="F169" s="10" t="str">
        <f t="shared" ref="F169:F181" si="18">IF(D169=E169,"Sì",IF(E169="Pareggio","Pari","No"))</f>
        <v>No</v>
      </c>
      <c r="G169" s="11">
        <v>1</v>
      </c>
      <c r="H169" s="10">
        <f>IF(D169="Scuri",_xlfn.XLOOKUP(A169,Partite!A:A,Partite!C:C),_xlfn.XLOOKUP(A169,Partite!A:A,Partite!D:D))</f>
        <v>15</v>
      </c>
      <c r="I169" s="10">
        <f>IF(D169="Bianchi",_xlfn.XLOOKUP(A169,Partite!A:A,Partite!C:C),_xlfn.XLOOKUP(A169,Partite!A:A,Partite!D:D))</f>
        <v>8</v>
      </c>
      <c r="J169" s="11">
        <v>0</v>
      </c>
      <c r="K169" s="10" t="s">
        <v>59</v>
      </c>
      <c r="L169" s="10" t="s">
        <v>59</v>
      </c>
      <c r="M169" s="11">
        <v>0</v>
      </c>
      <c r="N169" s="10" t="s">
        <v>59</v>
      </c>
      <c r="O169" s="10">
        <f>Parametri!$B$4</f>
        <v>3</v>
      </c>
      <c r="P169" s="10">
        <f>IF(N169="Sì",Parametri!$B$7,0)</f>
        <v>0</v>
      </c>
      <c r="Q169" s="10">
        <f>IFERROR(_xlfn.CEILING.MATH(IF(C169="Difensore",MAX(0,Parametri!$B$11-H169),IF(C169="Centrocampista",MAX(0,Parametri!$B$11-H169)/2,IF(C169="Attaccante",MAX(0,Parametri!$B$11-H169)/3,IF(C169="Portiere",MAX(0,Parametri!$B$11-H169) +Parametri!$B$12, "NA"))))),0)</f>
        <v>0</v>
      </c>
      <c r="R169" s="10">
        <f t="shared" si="12"/>
        <v>0</v>
      </c>
      <c r="S169" s="10">
        <f>IF(F169="Sì",Parametri!$B$2,IF(Punti!F169="Pareggio",Parametri!$B$3,0))</f>
        <v>0</v>
      </c>
      <c r="T169" s="10">
        <f>Parametri!$B$5*G169</f>
        <v>1</v>
      </c>
      <c r="U169" s="10">
        <f>J169*Parametri!$B$6</f>
        <v>0</v>
      </c>
      <c r="V169" s="10">
        <f>IF(K169="Sì",Parametri!$B$8, 0)</f>
        <v>0</v>
      </c>
      <c r="W169" s="10">
        <f t="shared" si="13"/>
        <v>0</v>
      </c>
      <c r="X169" s="10">
        <f t="shared" si="14"/>
        <v>0</v>
      </c>
      <c r="Y169" s="10">
        <f t="shared" si="11"/>
        <v>4</v>
      </c>
    </row>
    <row r="170" spans="1:25" ht="21" x14ac:dyDescent="0.25">
      <c r="A170" s="9">
        <v>45022</v>
      </c>
      <c r="B170" s="14" t="s">
        <v>35</v>
      </c>
      <c r="C170" s="14" t="str">
        <f>_xlfn.XLOOKUP(B170,Giocatori!A:A,Giocatori!B:B)</f>
        <v>Attaccante</v>
      </c>
      <c r="D170" s="10" t="s">
        <v>2</v>
      </c>
      <c r="E170" s="10" t="str">
        <f>_xlfn.XLOOKUP(A170,Partite!A:A,Partite!E:E)</f>
        <v>Scuri</v>
      </c>
      <c r="F170" s="10" t="str">
        <f t="shared" si="18"/>
        <v>No</v>
      </c>
      <c r="G170" s="11">
        <v>3</v>
      </c>
      <c r="H170" s="10">
        <f>IF(D170="Scuri",_xlfn.XLOOKUP(A170,Partite!A:A,Partite!C:C),_xlfn.XLOOKUP(A170,Partite!A:A,Partite!D:D))</f>
        <v>15</v>
      </c>
      <c r="I170" s="10">
        <f>IF(D170="Bianchi",_xlfn.XLOOKUP(A170,Partite!A:A,Partite!C:C),_xlfn.XLOOKUP(A170,Partite!A:A,Partite!D:D))</f>
        <v>8</v>
      </c>
      <c r="J170" s="11">
        <v>0</v>
      </c>
      <c r="K170" s="10" t="s">
        <v>59</v>
      </c>
      <c r="L170" s="10" t="s">
        <v>59</v>
      </c>
      <c r="M170" s="11">
        <v>0</v>
      </c>
      <c r="N170" s="10" t="s">
        <v>59</v>
      </c>
      <c r="O170" s="10">
        <f>Parametri!$B$4</f>
        <v>3</v>
      </c>
      <c r="P170" s="10">
        <f>IF(N170="Sì",Parametri!$B$7,0)</f>
        <v>0</v>
      </c>
      <c r="Q170" s="10">
        <f>IFERROR(_xlfn.CEILING.MATH(IF(C170="Difensore",MAX(0,Parametri!$B$11-H170),IF(C170="Centrocampista",MAX(0,Parametri!$B$11-H170)/2,IF(C170="Attaccante",MAX(0,Parametri!$B$11-H170)/3,IF(C170="Portiere",MAX(0,Parametri!$B$11-H170) +Parametri!$B$12, "NA"))))),0)</f>
        <v>0</v>
      </c>
      <c r="R170" s="10">
        <f t="shared" si="12"/>
        <v>0</v>
      </c>
      <c r="S170" s="10">
        <f>IF(F170="Sì",Parametri!$B$2,IF(Punti!F170="Pareggio",Parametri!$B$3,0))</f>
        <v>0</v>
      </c>
      <c r="T170" s="10">
        <f>Parametri!$B$5*G170</f>
        <v>3</v>
      </c>
      <c r="U170" s="10">
        <f>J170*Parametri!$B$6</f>
        <v>0</v>
      </c>
      <c r="V170" s="10">
        <f>IF(K170="Sì",Parametri!$B$8, 0)</f>
        <v>0</v>
      </c>
      <c r="W170" s="10">
        <f t="shared" si="13"/>
        <v>0</v>
      </c>
      <c r="X170" s="10">
        <f t="shared" si="14"/>
        <v>0</v>
      </c>
      <c r="Y170" s="10">
        <f t="shared" si="11"/>
        <v>6</v>
      </c>
    </row>
    <row r="171" spans="1:25" ht="21" x14ac:dyDescent="0.25">
      <c r="A171" s="9">
        <v>45022</v>
      </c>
      <c r="B171" s="14" t="s">
        <v>32</v>
      </c>
      <c r="C171" s="14" t="str">
        <f>_xlfn.XLOOKUP(B171,Giocatori!A:A,Giocatori!B:B)</f>
        <v>Difensore</v>
      </c>
      <c r="D171" s="10" t="s">
        <v>2</v>
      </c>
      <c r="E171" s="10" t="str">
        <f>_xlfn.XLOOKUP(A171,Partite!A:A,Partite!E:E)</f>
        <v>Scuri</v>
      </c>
      <c r="F171" s="10" t="str">
        <f t="shared" si="18"/>
        <v>No</v>
      </c>
      <c r="G171" s="11">
        <v>0</v>
      </c>
      <c r="H171" s="10">
        <f>IF(D171="Scuri",_xlfn.XLOOKUP(A171,Partite!A:A,Partite!C:C),_xlfn.XLOOKUP(A171,Partite!A:A,Partite!D:D))</f>
        <v>15</v>
      </c>
      <c r="I171" s="10">
        <f>IF(D171="Bianchi",_xlfn.XLOOKUP(A171,Partite!A:A,Partite!C:C),_xlfn.XLOOKUP(A171,Partite!A:A,Partite!D:D))</f>
        <v>8</v>
      </c>
      <c r="J171" s="11">
        <v>0</v>
      </c>
      <c r="K171" s="10" t="s">
        <v>59</v>
      </c>
      <c r="L171" s="10" t="s">
        <v>59</v>
      </c>
      <c r="M171" s="11">
        <v>0</v>
      </c>
      <c r="N171" s="10" t="s">
        <v>59</v>
      </c>
      <c r="O171" s="10">
        <f>Parametri!$B$4</f>
        <v>3</v>
      </c>
      <c r="P171" s="10">
        <f>IF(N171="Sì",Parametri!$B$7,0)</f>
        <v>0</v>
      </c>
      <c r="Q171" s="10">
        <f>IFERROR(_xlfn.CEILING.MATH(IF(C171="Difensore",MAX(0,Parametri!$B$11-H171),IF(C171="Centrocampista",MAX(0,Parametri!$B$11-H171)/2,IF(C171="Attaccante",MAX(0,Parametri!$B$11-H171)/3,IF(C171="Portiere",MAX(0,Parametri!$B$11-H171) +Parametri!$B$12, "NA"))))),0)</f>
        <v>0</v>
      </c>
      <c r="R171" s="10">
        <f t="shared" si="12"/>
        <v>0</v>
      </c>
      <c r="S171" s="10">
        <f>IF(F171="Sì",Parametri!$B$2,IF(Punti!F171="Pareggio",Parametri!$B$3,0))</f>
        <v>0</v>
      </c>
      <c r="T171" s="10">
        <f>Parametri!$B$5*G171</f>
        <v>0</v>
      </c>
      <c r="U171" s="10">
        <f>J171*Parametri!$B$6</f>
        <v>0</v>
      </c>
      <c r="V171" s="10">
        <f>IF(K171="Sì",Parametri!$B$8, 0)</f>
        <v>0</v>
      </c>
      <c r="W171" s="10">
        <f t="shared" si="13"/>
        <v>0</v>
      </c>
      <c r="X171" s="10">
        <f t="shared" si="14"/>
        <v>0</v>
      </c>
      <c r="Y171" s="10">
        <f t="shared" si="11"/>
        <v>3</v>
      </c>
    </row>
    <row r="172" spans="1:25" ht="21" x14ac:dyDescent="0.25">
      <c r="A172" s="9">
        <v>45022</v>
      </c>
      <c r="B172" s="14" t="s">
        <v>26</v>
      </c>
      <c r="C172" s="14" t="str">
        <f>_xlfn.XLOOKUP(B172,Giocatori!A:A,Giocatori!B:B)</f>
        <v>Difensore</v>
      </c>
      <c r="D172" s="10" t="s">
        <v>2</v>
      </c>
      <c r="E172" s="10" t="str">
        <f>_xlfn.XLOOKUP(A172,Partite!A:A,Partite!E:E)</f>
        <v>Scuri</v>
      </c>
      <c r="F172" s="10" t="str">
        <f t="shared" si="18"/>
        <v>No</v>
      </c>
      <c r="G172" s="11">
        <v>2</v>
      </c>
      <c r="H172" s="10">
        <f>IF(D172="Scuri",_xlfn.XLOOKUP(A172,Partite!A:A,Partite!C:C),_xlfn.XLOOKUP(A172,Partite!A:A,Partite!D:D))</f>
        <v>15</v>
      </c>
      <c r="I172" s="10">
        <f>IF(D172="Bianchi",_xlfn.XLOOKUP(A172,Partite!A:A,Partite!C:C),_xlfn.XLOOKUP(A172,Partite!A:A,Partite!D:D))</f>
        <v>8</v>
      </c>
      <c r="J172" s="11">
        <v>0</v>
      </c>
      <c r="K172" s="10" t="s">
        <v>59</v>
      </c>
      <c r="L172" s="10" t="s">
        <v>59</v>
      </c>
      <c r="M172" s="11">
        <v>0</v>
      </c>
      <c r="N172" s="10" t="s">
        <v>59</v>
      </c>
      <c r="O172" s="10">
        <f>Parametri!$B$4</f>
        <v>3</v>
      </c>
      <c r="P172" s="10">
        <f>IF(N172="Sì",Parametri!$B$7,0)</f>
        <v>0</v>
      </c>
      <c r="Q172" s="10">
        <f>IFERROR(_xlfn.CEILING.MATH(IF(C172="Difensore",MAX(0,Parametri!$B$11-H172),IF(C172="Centrocampista",MAX(0,Parametri!$B$11-H172)/2,IF(C172="Attaccante",MAX(0,Parametri!$B$11-H172)/3,IF(C172="Portiere",MAX(0,Parametri!$B$11-H172) +Parametri!$B$12, "NA"))))),0)</f>
        <v>0</v>
      </c>
      <c r="R172" s="10">
        <f t="shared" si="12"/>
        <v>0</v>
      </c>
      <c r="S172" s="10">
        <f>IF(F172="Sì",Parametri!$B$2,IF(Punti!F172="Pareggio",Parametri!$B$3,0))</f>
        <v>0</v>
      </c>
      <c r="T172" s="10">
        <f>Parametri!$B$5*G172</f>
        <v>2</v>
      </c>
      <c r="U172" s="10">
        <f>J172*Parametri!$B$6</f>
        <v>0</v>
      </c>
      <c r="V172" s="10">
        <f>IF(K172="Sì",Parametri!$B$8, 0)</f>
        <v>0</v>
      </c>
      <c r="W172" s="10">
        <f t="shared" si="13"/>
        <v>0</v>
      </c>
      <c r="X172" s="10">
        <f t="shared" si="14"/>
        <v>0</v>
      </c>
      <c r="Y172" s="10">
        <f t="shared" si="11"/>
        <v>5</v>
      </c>
    </row>
    <row r="173" spans="1:25" ht="21" x14ac:dyDescent="0.25">
      <c r="A173" s="9">
        <v>45022</v>
      </c>
      <c r="B173" s="14" t="s">
        <v>109</v>
      </c>
      <c r="C173" s="14" t="str">
        <f>_xlfn.XLOOKUP(B173,Giocatori!A:A,Giocatori!B:B)</f>
        <v>Centrocampista</v>
      </c>
      <c r="D173" s="10" t="s">
        <v>2</v>
      </c>
      <c r="E173" s="10" t="str">
        <f>_xlfn.XLOOKUP(A173,Partite!A:A,Partite!E:E)</f>
        <v>Scuri</v>
      </c>
      <c r="F173" s="10" t="str">
        <f t="shared" si="18"/>
        <v>No</v>
      </c>
      <c r="G173" s="11">
        <v>0</v>
      </c>
      <c r="H173" s="10">
        <f>IF(D173="Scuri",_xlfn.XLOOKUP(A173,Partite!A:A,Partite!C:C),_xlfn.XLOOKUP(A173,Partite!A:A,Partite!D:D))</f>
        <v>15</v>
      </c>
      <c r="I173" s="10">
        <f>IF(D173="Bianchi",_xlfn.XLOOKUP(A173,Partite!A:A,Partite!C:C),_xlfn.XLOOKUP(A173,Partite!A:A,Partite!D:D))</f>
        <v>8</v>
      </c>
      <c r="J173" s="11">
        <v>0</v>
      </c>
      <c r="K173" s="10" t="s">
        <v>59</v>
      </c>
      <c r="L173" s="10" t="s">
        <v>59</v>
      </c>
      <c r="M173" s="11">
        <v>0</v>
      </c>
      <c r="N173" s="10" t="s">
        <v>59</v>
      </c>
      <c r="O173" s="10">
        <f>Parametri!$B$4</f>
        <v>3</v>
      </c>
      <c r="P173" s="10">
        <f>IF(N173="Sì",Parametri!$B$7,0)</f>
        <v>0</v>
      </c>
      <c r="Q173" s="10">
        <f>IFERROR(_xlfn.CEILING.MATH(IF(C173="Difensore",MAX(0,Parametri!$B$11-H173),IF(C173="Centrocampista",MAX(0,Parametri!$B$11-H173)/2,IF(C173="Attaccante",MAX(0,Parametri!$B$11-H173)/3,IF(C173="Portiere",MAX(0,Parametri!$B$11-H173) +Parametri!$B$12, "NA"))))),0)</f>
        <v>0</v>
      </c>
      <c r="R173" s="10">
        <f t="shared" si="12"/>
        <v>0</v>
      </c>
      <c r="S173" s="10">
        <f>IF(F173="Sì",Parametri!$B$2,IF(Punti!F173="Pareggio",Parametri!$B$3,0))</f>
        <v>0</v>
      </c>
      <c r="T173" s="10">
        <f>Parametri!$B$5*G173</f>
        <v>0</v>
      </c>
      <c r="U173" s="10">
        <f>J173*Parametri!$B$6</f>
        <v>0</v>
      </c>
      <c r="V173" s="10">
        <f>IF(K173="Sì",Parametri!$B$8, 0)</f>
        <v>0</v>
      </c>
      <c r="W173" s="10">
        <f t="shared" si="13"/>
        <v>0</v>
      </c>
      <c r="X173" s="10">
        <f t="shared" si="14"/>
        <v>0</v>
      </c>
      <c r="Y173" s="10">
        <f t="shared" si="11"/>
        <v>3</v>
      </c>
    </row>
    <row r="174" spans="1:25" ht="21" x14ac:dyDescent="0.25">
      <c r="A174" s="9">
        <v>45022</v>
      </c>
      <c r="B174" s="14" t="s">
        <v>38</v>
      </c>
      <c r="C174" s="14" t="str">
        <f>_xlfn.XLOOKUP(B174,Giocatori!A:A,Giocatori!B:B)</f>
        <v>Centrocampista</v>
      </c>
      <c r="D174" s="10" t="s">
        <v>2</v>
      </c>
      <c r="E174" s="10" t="str">
        <f>_xlfn.XLOOKUP(A174,Partite!A:A,Partite!E:E)</f>
        <v>Scuri</v>
      </c>
      <c r="F174" s="10" t="str">
        <f t="shared" si="18"/>
        <v>No</v>
      </c>
      <c r="G174" s="11">
        <v>0</v>
      </c>
      <c r="H174" s="10">
        <f>IF(D174="Scuri",_xlfn.XLOOKUP(A174,Partite!A:A,Partite!C:C),_xlfn.XLOOKUP(A174,Partite!A:A,Partite!D:D))</f>
        <v>15</v>
      </c>
      <c r="I174" s="10">
        <f>IF(D174="Bianchi",_xlfn.XLOOKUP(A174,Partite!A:A,Partite!C:C),_xlfn.XLOOKUP(A174,Partite!A:A,Partite!D:D))</f>
        <v>8</v>
      </c>
      <c r="J174" s="11">
        <v>0</v>
      </c>
      <c r="K174" s="10" t="s">
        <v>59</v>
      </c>
      <c r="L174" s="10" t="s">
        <v>59</v>
      </c>
      <c r="M174" s="11">
        <v>0</v>
      </c>
      <c r="N174" s="10" t="s">
        <v>59</v>
      </c>
      <c r="O174" s="10">
        <f>Parametri!$B$4</f>
        <v>3</v>
      </c>
      <c r="P174" s="10">
        <f>IF(N174="Sì",Parametri!$B$7,0)</f>
        <v>0</v>
      </c>
      <c r="Q174" s="10">
        <f>IFERROR(_xlfn.CEILING.MATH(IF(C174="Difensore",MAX(0,Parametri!$B$11-H174),IF(C174="Centrocampista",MAX(0,Parametri!$B$11-H174)/2,IF(C174="Attaccante",MAX(0,Parametri!$B$11-H174)/3,IF(C174="Portiere",MAX(0,Parametri!$B$11-H174) +Parametri!$B$12, "NA"))))),0)</f>
        <v>0</v>
      </c>
      <c r="R174" s="10">
        <f t="shared" si="12"/>
        <v>0</v>
      </c>
      <c r="S174" s="10">
        <f>IF(F174="Sì",Parametri!$B$2,IF(Punti!F174="Pareggio",Parametri!$B$3,0))</f>
        <v>0</v>
      </c>
      <c r="T174" s="10">
        <f>Parametri!$B$5*G174</f>
        <v>0</v>
      </c>
      <c r="U174" s="10">
        <f>J174*Parametri!$B$6</f>
        <v>0</v>
      </c>
      <c r="V174" s="10">
        <f>IF(K174="Sì",Parametri!$B$8, 0)</f>
        <v>0</v>
      </c>
      <c r="W174" s="10">
        <f t="shared" si="13"/>
        <v>0</v>
      </c>
      <c r="X174" s="10">
        <f t="shared" si="14"/>
        <v>0</v>
      </c>
      <c r="Y174" s="10">
        <f t="shared" si="11"/>
        <v>3</v>
      </c>
    </row>
    <row r="175" spans="1:25" ht="21" x14ac:dyDescent="0.25">
      <c r="A175" s="9">
        <v>45022</v>
      </c>
      <c r="B175" s="14" t="s">
        <v>7</v>
      </c>
      <c r="C175" s="14" t="str">
        <f>_xlfn.XLOOKUP(B175,Giocatori!A:A,Giocatori!B:B)</f>
        <v>Difensore</v>
      </c>
      <c r="D175" s="10" t="s">
        <v>1</v>
      </c>
      <c r="E175" s="10" t="str">
        <f>_xlfn.XLOOKUP(A175,Partite!A:A,Partite!E:E)</f>
        <v>Scuri</v>
      </c>
      <c r="F175" s="10" t="str">
        <f t="shared" si="18"/>
        <v>Sì</v>
      </c>
      <c r="G175" s="11">
        <v>0</v>
      </c>
      <c r="H175" s="10">
        <f>IF(D175="Scuri",_xlfn.XLOOKUP(A175,Partite!A:A,Partite!C:C),_xlfn.XLOOKUP(A175,Partite!A:A,Partite!D:D))</f>
        <v>8</v>
      </c>
      <c r="I175" s="10">
        <f>IF(D175="Bianchi",_xlfn.XLOOKUP(A175,Partite!A:A,Partite!C:C),_xlfn.XLOOKUP(A175,Partite!A:A,Partite!D:D))</f>
        <v>15</v>
      </c>
      <c r="J175" s="11">
        <v>0</v>
      </c>
      <c r="K175" s="10" t="s">
        <v>59</v>
      </c>
      <c r="L175" s="10" t="s">
        <v>59</v>
      </c>
      <c r="M175" s="11">
        <v>0</v>
      </c>
      <c r="N175" s="10" t="s">
        <v>59</v>
      </c>
      <c r="O175" s="10">
        <f>Parametri!$B$4</f>
        <v>3</v>
      </c>
      <c r="P175" s="10">
        <f>IF(N175="Sì",Parametri!$B$7,0)</f>
        <v>0</v>
      </c>
      <c r="Q175" s="10">
        <f>IFERROR(_xlfn.CEILING.MATH(IF(C175="Difensore",MAX(0,Parametri!$B$11-H175),IF(C175="Centrocampista",MAX(0,Parametri!$B$11-H175)/2,IF(C175="Attaccante",MAX(0,Parametri!$B$11-H175)/3,IF(C175="Portiere",MAX(0,Parametri!$B$11-H175) +Parametri!$B$12, "NA"))))),0)</f>
        <v>2</v>
      </c>
      <c r="R175" s="10">
        <f t="shared" si="12"/>
        <v>3</v>
      </c>
      <c r="S175" s="10">
        <f>IF(F175="Sì",Parametri!$B$2,IF(Punti!F175="Pareggio",Parametri!$B$3,0))</f>
        <v>3</v>
      </c>
      <c r="T175" s="10">
        <f>Parametri!$B$5*G175</f>
        <v>0</v>
      </c>
      <c r="U175" s="10">
        <f>J175*Parametri!$B$6</f>
        <v>0</v>
      </c>
      <c r="V175" s="10">
        <f>IF(K175="Sì",Parametri!$B$8, 0)</f>
        <v>0</v>
      </c>
      <c r="W175" s="10">
        <f t="shared" si="13"/>
        <v>0</v>
      </c>
      <c r="X175" s="10">
        <f t="shared" si="14"/>
        <v>0</v>
      </c>
      <c r="Y175" s="10">
        <f t="shared" si="11"/>
        <v>11</v>
      </c>
    </row>
    <row r="176" spans="1:25" ht="21" x14ac:dyDescent="0.25">
      <c r="A176" s="9">
        <v>45022</v>
      </c>
      <c r="B176" s="14" t="s">
        <v>25</v>
      </c>
      <c r="C176" s="14" t="str">
        <f>_xlfn.XLOOKUP(B176,Giocatori!A:A,Giocatori!B:B)</f>
        <v>Difensore</v>
      </c>
      <c r="D176" s="10" t="s">
        <v>1</v>
      </c>
      <c r="E176" s="10" t="str">
        <f>_xlfn.XLOOKUP(A176,Partite!A:A,Partite!E:E)</f>
        <v>Scuri</v>
      </c>
      <c r="F176" s="10" t="str">
        <f t="shared" si="18"/>
        <v>Sì</v>
      </c>
      <c r="G176" s="11">
        <v>3</v>
      </c>
      <c r="H176" s="10">
        <f>IF(D176="Scuri",_xlfn.XLOOKUP(A176,Partite!A:A,Partite!C:C),_xlfn.XLOOKUP(A176,Partite!A:A,Partite!D:D))</f>
        <v>8</v>
      </c>
      <c r="I176" s="10">
        <f>IF(D176="Bianchi",_xlfn.XLOOKUP(A176,Partite!A:A,Partite!C:C),_xlfn.XLOOKUP(A176,Partite!A:A,Partite!D:D))</f>
        <v>15</v>
      </c>
      <c r="J176" s="11">
        <v>0</v>
      </c>
      <c r="K176" s="10" t="s">
        <v>59</v>
      </c>
      <c r="L176" s="10" t="s">
        <v>59</v>
      </c>
      <c r="M176" s="11">
        <v>0</v>
      </c>
      <c r="N176" s="10" t="s">
        <v>59</v>
      </c>
      <c r="O176" s="10">
        <f>Parametri!$B$4</f>
        <v>3</v>
      </c>
      <c r="P176" s="10">
        <f>IF(N176="Sì",Parametri!$B$7,0)</f>
        <v>0</v>
      </c>
      <c r="Q176" s="10">
        <f>IFERROR(_xlfn.CEILING.MATH(IF(C176="Difensore",MAX(0,Parametri!$B$11-H176),IF(C176="Centrocampista",MAX(0,Parametri!$B$11-H176)/2,IF(C176="Attaccante",MAX(0,Parametri!$B$11-H176)/3,IF(C176="Portiere",MAX(0,Parametri!$B$11-H176) +Parametri!$B$12, "NA"))))),0)</f>
        <v>2</v>
      </c>
      <c r="R176" s="10">
        <f t="shared" si="12"/>
        <v>3</v>
      </c>
      <c r="S176" s="10">
        <f>IF(F176="Sì",Parametri!$B$2,IF(Punti!F176="Pareggio",Parametri!$B$3,0))</f>
        <v>3</v>
      </c>
      <c r="T176" s="10">
        <f>Parametri!$B$5*G176</f>
        <v>3</v>
      </c>
      <c r="U176" s="10">
        <f>J176*Parametri!$B$6</f>
        <v>0</v>
      </c>
      <c r="V176" s="10">
        <f>IF(K176="Sì",Parametri!$B$8, 0)</f>
        <v>0</v>
      </c>
      <c r="W176" s="10">
        <f t="shared" si="13"/>
        <v>0</v>
      </c>
      <c r="X176" s="10">
        <f t="shared" si="14"/>
        <v>0</v>
      </c>
      <c r="Y176" s="10">
        <f t="shared" si="11"/>
        <v>14</v>
      </c>
    </row>
    <row r="177" spans="1:25" ht="21" x14ac:dyDescent="0.25">
      <c r="A177" s="9">
        <v>45022</v>
      </c>
      <c r="B177" s="14" t="s">
        <v>12</v>
      </c>
      <c r="C177" s="14" t="str">
        <f>_xlfn.XLOOKUP(B177,Giocatori!A:A,Giocatori!B:B)</f>
        <v>Attaccante</v>
      </c>
      <c r="D177" s="10" t="s">
        <v>1</v>
      </c>
      <c r="E177" s="10" t="str">
        <f>_xlfn.XLOOKUP(A177,Partite!A:A,Partite!E:E)</f>
        <v>Scuri</v>
      </c>
      <c r="F177" s="10" t="str">
        <f t="shared" si="18"/>
        <v>Sì</v>
      </c>
      <c r="G177" s="11">
        <v>7</v>
      </c>
      <c r="H177" s="10">
        <f>IF(D177="Scuri",_xlfn.XLOOKUP(A177,Partite!A:A,Partite!C:C),_xlfn.XLOOKUP(A177,Partite!A:A,Partite!D:D))</f>
        <v>8</v>
      </c>
      <c r="I177" s="10">
        <f>IF(D177="Bianchi",_xlfn.XLOOKUP(A177,Partite!A:A,Partite!C:C),_xlfn.XLOOKUP(A177,Partite!A:A,Partite!D:D))</f>
        <v>15</v>
      </c>
      <c r="J177" s="11">
        <v>0</v>
      </c>
      <c r="K177" s="10" t="s">
        <v>59</v>
      </c>
      <c r="L177" s="10" t="s">
        <v>58</v>
      </c>
      <c r="M177" s="11">
        <v>1</v>
      </c>
      <c r="N177" s="10" t="s">
        <v>59</v>
      </c>
      <c r="O177" s="10">
        <f>Parametri!$B$4</f>
        <v>3</v>
      </c>
      <c r="P177" s="10">
        <f>IF(N177="Sì",Parametri!$B$7,0)</f>
        <v>0</v>
      </c>
      <c r="Q177" s="10">
        <f>IFERROR(_xlfn.CEILING.MATH(IF(C177="Difensore",MAX(0,Parametri!$B$11-H177),IF(C177="Centrocampista",MAX(0,Parametri!$B$11-H177)/2,IF(C177="Attaccante",MAX(0,Parametri!$B$11-H177)/3,IF(C177="Portiere",MAX(0,Parametri!$B$11-H177) +Parametri!$B$12, "NA"))))),0)</f>
        <v>1</v>
      </c>
      <c r="R177" s="10">
        <f t="shared" si="12"/>
        <v>4</v>
      </c>
      <c r="S177" s="10">
        <f>IF(F177="Sì",Parametri!$B$2,IF(Punti!F177="Pareggio",Parametri!$B$3,0))</f>
        <v>3</v>
      </c>
      <c r="T177" s="10">
        <f>Parametri!$B$5*G177</f>
        <v>7</v>
      </c>
      <c r="U177" s="10">
        <f>J177*Parametri!$B$6</f>
        <v>0</v>
      </c>
      <c r="V177" s="10">
        <f>IF(K177="Sì",Parametri!$B$8, 0)</f>
        <v>0</v>
      </c>
      <c r="W177" s="10">
        <f t="shared" si="13"/>
        <v>3</v>
      </c>
      <c r="X177" s="10">
        <f t="shared" si="14"/>
        <v>3</v>
      </c>
      <c r="Y177" s="10">
        <f t="shared" si="11"/>
        <v>24</v>
      </c>
    </row>
    <row r="178" spans="1:25" ht="21" x14ac:dyDescent="0.25">
      <c r="A178" s="9">
        <v>45022</v>
      </c>
      <c r="B178" s="14" t="s">
        <v>9</v>
      </c>
      <c r="C178" s="14" t="str">
        <f>_xlfn.XLOOKUP(B178,Giocatori!A:A,Giocatori!B:B)</f>
        <v>Difensore</v>
      </c>
      <c r="D178" s="10" t="s">
        <v>1</v>
      </c>
      <c r="E178" s="10" t="str">
        <f>_xlfn.XLOOKUP(A178,Partite!A:A,Partite!E:E)</f>
        <v>Scuri</v>
      </c>
      <c r="F178" s="10" t="str">
        <f t="shared" si="18"/>
        <v>Sì</v>
      </c>
      <c r="G178" s="11">
        <v>3</v>
      </c>
      <c r="H178" s="10">
        <f>IF(D178="Scuri",_xlfn.XLOOKUP(A178,Partite!A:A,Partite!C:C),_xlfn.XLOOKUP(A178,Partite!A:A,Partite!D:D))</f>
        <v>8</v>
      </c>
      <c r="I178" s="10">
        <f>IF(D178="Bianchi",_xlfn.XLOOKUP(A178,Partite!A:A,Partite!C:C),_xlfn.XLOOKUP(A178,Partite!A:A,Partite!D:D))</f>
        <v>15</v>
      </c>
      <c r="J178" s="11">
        <v>0</v>
      </c>
      <c r="K178" s="10" t="s">
        <v>59</v>
      </c>
      <c r="L178" s="10" t="s">
        <v>59</v>
      </c>
      <c r="M178" s="11">
        <v>0</v>
      </c>
      <c r="N178" s="10" t="s">
        <v>59</v>
      </c>
      <c r="O178" s="10">
        <f>Parametri!$B$4</f>
        <v>3</v>
      </c>
      <c r="P178" s="10">
        <f>IF(N178="Sì",Parametri!$B$7,0)</f>
        <v>0</v>
      </c>
      <c r="Q178" s="10">
        <f>IFERROR(_xlfn.CEILING.MATH(IF(C178="Difensore",MAX(0,Parametri!$B$11-H178),IF(C178="Centrocampista",MAX(0,Parametri!$B$11-H178)/2,IF(C178="Attaccante",MAX(0,Parametri!$B$11-H178)/3,IF(C178="Portiere",MAX(0,Parametri!$B$11-H178) +Parametri!$B$12, "NA"))))),0)</f>
        <v>2</v>
      </c>
      <c r="R178" s="10">
        <f t="shared" si="12"/>
        <v>3</v>
      </c>
      <c r="S178" s="10">
        <f>IF(F178="Sì",Parametri!$B$2,IF(Punti!F178="Pareggio",Parametri!$B$3,0))</f>
        <v>3</v>
      </c>
      <c r="T178" s="10">
        <f>Parametri!$B$5*G178</f>
        <v>3</v>
      </c>
      <c r="U178" s="10">
        <f>J178*Parametri!$B$6</f>
        <v>0</v>
      </c>
      <c r="V178" s="10">
        <f>IF(K178="Sì",Parametri!$B$8, 0)</f>
        <v>0</v>
      </c>
      <c r="W178" s="10">
        <f t="shared" si="13"/>
        <v>0</v>
      </c>
      <c r="X178" s="10">
        <f t="shared" si="14"/>
        <v>0</v>
      </c>
      <c r="Y178" s="10">
        <f t="shared" si="11"/>
        <v>14</v>
      </c>
    </row>
    <row r="179" spans="1:25" ht="21" x14ac:dyDescent="0.25">
      <c r="A179" s="9">
        <v>45022</v>
      </c>
      <c r="B179" s="14" t="s">
        <v>21</v>
      </c>
      <c r="C179" s="14" t="str">
        <f>_xlfn.XLOOKUP(B179,Giocatori!A:A,Giocatori!B:B)</f>
        <v>Difensore</v>
      </c>
      <c r="D179" s="10" t="s">
        <v>1</v>
      </c>
      <c r="E179" s="10" t="str">
        <f>_xlfn.XLOOKUP(A179,Partite!A:A,Partite!E:E)</f>
        <v>Scuri</v>
      </c>
      <c r="F179" s="10" t="str">
        <f t="shared" si="18"/>
        <v>Sì</v>
      </c>
      <c r="G179" s="11">
        <v>0</v>
      </c>
      <c r="H179" s="10">
        <f>IF(D179="Scuri",_xlfn.XLOOKUP(A179,Partite!A:A,Partite!C:C),_xlfn.XLOOKUP(A179,Partite!A:A,Partite!D:D))</f>
        <v>8</v>
      </c>
      <c r="I179" s="10">
        <f>IF(D179="Bianchi",_xlfn.XLOOKUP(A179,Partite!A:A,Partite!C:C),_xlfn.XLOOKUP(A179,Partite!A:A,Partite!D:D))</f>
        <v>15</v>
      </c>
      <c r="J179" s="11">
        <v>0</v>
      </c>
      <c r="K179" s="10" t="s">
        <v>58</v>
      </c>
      <c r="L179" s="10" t="s">
        <v>59</v>
      </c>
      <c r="M179" s="11">
        <v>0</v>
      </c>
      <c r="N179" s="10" t="s">
        <v>59</v>
      </c>
      <c r="O179" s="10">
        <f>Parametri!$B$4</f>
        <v>3</v>
      </c>
      <c r="P179" s="10">
        <f>IF(N179="Sì",Parametri!$B$7,0)</f>
        <v>0</v>
      </c>
      <c r="Q179" s="10">
        <f>IFERROR(_xlfn.CEILING.MATH(IF(C179="Difensore",MAX(0,Parametri!$B$11-H179),IF(C179="Centrocampista",MAX(0,Parametri!$B$11-H179)/2,IF(C179="Attaccante",MAX(0,Parametri!$B$11-H179)/3,IF(C179="Portiere",MAX(0,Parametri!$B$11-H179) +Parametri!$B$12, "NA"))))),0)</f>
        <v>2</v>
      </c>
      <c r="R179" s="10">
        <f t="shared" si="12"/>
        <v>3</v>
      </c>
      <c r="S179" s="10">
        <f>IF(F179="Sì",Parametri!$B$2,IF(Punti!F179="Pareggio",Parametri!$B$3,0))</f>
        <v>3</v>
      </c>
      <c r="T179" s="10">
        <f>Parametri!$B$5*G179</f>
        <v>0</v>
      </c>
      <c r="U179" s="10">
        <f>J179*Parametri!$B$6</f>
        <v>0</v>
      </c>
      <c r="V179" s="10">
        <f>IF(K179="Sì",Parametri!$B$8, 0)</f>
        <v>3</v>
      </c>
      <c r="W179" s="10">
        <f t="shared" si="13"/>
        <v>0</v>
      </c>
      <c r="X179" s="10">
        <f t="shared" si="14"/>
        <v>0</v>
      </c>
      <c r="Y179" s="10">
        <f t="shared" si="11"/>
        <v>14</v>
      </c>
    </row>
    <row r="180" spans="1:25" ht="21" x14ac:dyDescent="0.25">
      <c r="A180" s="9">
        <v>45022</v>
      </c>
      <c r="B180" s="14" t="s">
        <v>30</v>
      </c>
      <c r="C180" s="14" t="str">
        <f>_xlfn.XLOOKUP(B180,Giocatori!A:A,Giocatori!B:B)</f>
        <v>Centrocampista</v>
      </c>
      <c r="D180" s="10" t="s">
        <v>1</v>
      </c>
      <c r="E180" s="10" t="str">
        <f>_xlfn.XLOOKUP(A180,Partite!A:A,Partite!E:E)</f>
        <v>Scuri</v>
      </c>
      <c r="F180" s="10" t="str">
        <f t="shared" si="18"/>
        <v>Sì</v>
      </c>
      <c r="G180" s="11">
        <v>2</v>
      </c>
      <c r="H180" s="10">
        <f>IF(D180="Scuri",_xlfn.XLOOKUP(A180,Partite!A:A,Partite!C:C),_xlfn.XLOOKUP(A180,Partite!A:A,Partite!D:D))</f>
        <v>8</v>
      </c>
      <c r="I180" s="10">
        <f>IF(D180="Bianchi",_xlfn.XLOOKUP(A180,Partite!A:A,Partite!C:C),_xlfn.XLOOKUP(A180,Partite!A:A,Partite!D:D))</f>
        <v>15</v>
      </c>
      <c r="J180" s="11">
        <v>0</v>
      </c>
      <c r="K180" s="10" t="s">
        <v>59</v>
      </c>
      <c r="L180" s="10" t="s">
        <v>59</v>
      </c>
      <c r="M180" s="11">
        <v>0</v>
      </c>
      <c r="N180" s="10" t="s">
        <v>59</v>
      </c>
      <c r="O180" s="10">
        <f>Parametri!$B$4</f>
        <v>3</v>
      </c>
      <c r="P180" s="10">
        <f>IF(N180="Sì",Parametri!$B$7,0)</f>
        <v>0</v>
      </c>
      <c r="Q180" s="10">
        <f>IFERROR(_xlfn.CEILING.MATH(IF(C180="Difensore",MAX(0,Parametri!$B$11-H180),IF(C180="Centrocampista",MAX(0,Parametri!$B$11-H180)/2,IF(C180="Attaccante",MAX(0,Parametri!$B$11-H180)/3,IF(C180="Portiere",MAX(0,Parametri!$B$11-H180) +Parametri!$B$12, "NA"))))),0)</f>
        <v>1</v>
      </c>
      <c r="R180" s="10">
        <f t="shared" si="12"/>
        <v>7</v>
      </c>
      <c r="S180" s="10">
        <f>IF(F180="Sì",Parametri!$B$2,IF(Punti!F180="Pareggio",Parametri!$B$3,0))</f>
        <v>3</v>
      </c>
      <c r="T180" s="10">
        <f>Parametri!$B$5*G180</f>
        <v>2</v>
      </c>
      <c r="U180" s="10">
        <f>J180*Parametri!$B$6</f>
        <v>0</v>
      </c>
      <c r="V180" s="10">
        <f>IF(K180="Sì",Parametri!$B$8, 0)</f>
        <v>0</v>
      </c>
      <c r="W180" s="10">
        <f t="shared" si="13"/>
        <v>0</v>
      </c>
      <c r="X180" s="10">
        <f t="shared" si="14"/>
        <v>0</v>
      </c>
      <c r="Y180" s="10">
        <f t="shared" si="11"/>
        <v>16</v>
      </c>
    </row>
    <row r="181" spans="1:25" ht="21" x14ac:dyDescent="0.25">
      <c r="A181" s="9">
        <v>45022</v>
      </c>
      <c r="B181" s="14" t="s">
        <v>79</v>
      </c>
      <c r="C181" s="14" t="str">
        <f>_xlfn.XLOOKUP(B181,Giocatori!A:A,Giocatori!B:B)</f>
        <v>Difensore</v>
      </c>
      <c r="D181" s="10" t="s">
        <v>1</v>
      </c>
      <c r="E181" s="10" t="str">
        <f>_xlfn.XLOOKUP(A181,Partite!A:A,Partite!E:E)</f>
        <v>Scuri</v>
      </c>
      <c r="F181" s="10" t="str">
        <f t="shared" si="18"/>
        <v>Sì</v>
      </c>
      <c r="G181" s="11">
        <v>0</v>
      </c>
      <c r="H181" s="10">
        <f>IF(D181="Scuri",_xlfn.XLOOKUP(A181,Partite!A:A,Partite!C:C),_xlfn.XLOOKUP(A181,Partite!A:A,Partite!D:D))</f>
        <v>8</v>
      </c>
      <c r="I181" s="10">
        <f>IF(D181="Bianchi",_xlfn.XLOOKUP(A181,Partite!A:A,Partite!C:C),_xlfn.XLOOKUP(A181,Partite!A:A,Partite!D:D))</f>
        <v>15</v>
      </c>
      <c r="J181" s="11">
        <v>0</v>
      </c>
      <c r="K181" s="10" t="s">
        <v>59</v>
      </c>
      <c r="L181" s="10" t="s">
        <v>59</v>
      </c>
      <c r="M181" s="11">
        <v>0</v>
      </c>
      <c r="N181" s="10" t="s">
        <v>59</v>
      </c>
      <c r="O181" s="10">
        <f>Parametri!$B$4</f>
        <v>3</v>
      </c>
      <c r="P181" s="10">
        <f>IF(N181="Sì",Parametri!$B$7,0)</f>
        <v>0</v>
      </c>
      <c r="Q181" s="10">
        <f>IFERROR(_xlfn.CEILING.MATH(IF(C181="Difensore",MAX(0,Parametri!$B$11-H181),IF(C181="Centrocampista",MAX(0,Parametri!$B$11-H181)/2,IF(C181="Attaccante",MAX(0,Parametri!$B$11-H181)/3,IF(C181="Portiere",MAX(0,Parametri!$B$11-H181) +Parametri!$B$12, "NA"))))),0)</f>
        <v>2</v>
      </c>
      <c r="R181" s="10">
        <f t="shared" si="12"/>
        <v>3</v>
      </c>
      <c r="S181" s="10">
        <f>IF(F181="Sì",Parametri!$B$2,IF(Punti!F181="Pareggio",Parametri!$B$3,0))</f>
        <v>3</v>
      </c>
      <c r="T181" s="10">
        <f>Parametri!$B$5*G181</f>
        <v>0</v>
      </c>
      <c r="U181" s="10">
        <f>J181*Parametri!$B$6</f>
        <v>0</v>
      </c>
      <c r="V181" s="10">
        <f>IF(K181="Sì",Parametri!$B$8, 0)</f>
        <v>0</v>
      </c>
      <c r="W181" s="10">
        <f t="shared" si="13"/>
        <v>0</v>
      </c>
      <c r="X181" s="10">
        <f t="shared" si="14"/>
        <v>0</v>
      </c>
      <c r="Y181" s="10">
        <f t="shared" si="11"/>
        <v>11</v>
      </c>
    </row>
    <row r="182" spans="1:25" ht="21" x14ac:dyDescent="0.25">
      <c r="A182" s="9">
        <v>45030</v>
      </c>
      <c r="B182" s="14" t="s">
        <v>79</v>
      </c>
      <c r="C182" s="14" t="str">
        <f>_xlfn.XLOOKUP(B182,Giocatori!A:A,Giocatori!B:B)</f>
        <v>Difensore</v>
      </c>
      <c r="D182" s="10" t="s">
        <v>2</v>
      </c>
      <c r="E182" s="10" t="str">
        <f>_xlfn.XLOOKUP(A182,Partite!A:A,Partite!E:E)</f>
        <v>Scuri</v>
      </c>
      <c r="F182" s="10" t="str">
        <f t="shared" ref="F182:F203" si="19">IF(D182=E182,"Sì",IF(E182="Pareggio","Pari","No"))</f>
        <v>No</v>
      </c>
      <c r="G182" s="11">
        <v>0</v>
      </c>
      <c r="H182" s="10">
        <f>IF(D182="Scuri",_xlfn.XLOOKUP(A182,Partite!A:A,Partite!C:C),_xlfn.XLOOKUP(A182,Partite!A:A,Partite!D:D))</f>
        <v>7</v>
      </c>
      <c r="I182" s="10">
        <f>IF(D182="Bianchi",_xlfn.XLOOKUP(A182,Partite!A:A,Partite!C:C),_xlfn.XLOOKUP(A182,Partite!A:A,Partite!D:D))</f>
        <v>1</v>
      </c>
      <c r="J182" s="11">
        <v>0</v>
      </c>
      <c r="K182" s="10" t="s">
        <v>59</v>
      </c>
      <c r="L182" s="10" t="s">
        <v>59</v>
      </c>
      <c r="M182" s="11">
        <v>0</v>
      </c>
      <c r="N182" s="10" t="s">
        <v>59</v>
      </c>
      <c r="O182" s="10">
        <f>Parametri!$B$4</f>
        <v>3</v>
      </c>
      <c r="P182" s="10">
        <f>IF(N182="Sì",Parametri!$B$7,0)</f>
        <v>0</v>
      </c>
      <c r="Q182" s="10">
        <f>IFERROR(_xlfn.CEILING.MATH(IF(C182="Difensore",MAX(0,Parametri!$B$11-H182),IF(C182="Centrocampista",MAX(0,Parametri!$B$11-H182)/2,IF(C182="Attaccante",MAX(0,Parametri!$B$11-H182)/3,IF(C182="Portiere",MAX(0,Parametri!$B$11-H182) +Parametri!$B$12, "NA"))))),0)</f>
        <v>3</v>
      </c>
      <c r="R182" s="10">
        <f t="shared" si="12"/>
        <v>0</v>
      </c>
      <c r="S182" s="10">
        <f>IF(F182="Sì",Parametri!$B$2,IF(Punti!F182="Pareggio",Parametri!$B$3,0))</f>
        <v>0</v>
      </c>
      <c r="T182" s="10">
        <f>Parametri!$B$5*G182</f>
        <v>0</v>
      </c>
      <c r="U182" s="10">
        <f>J182*Parametri!$B$6</f>
        <v>0</v>
      </c>
      <c r="V182" s="10">
        <f>IF(K182="Sì",Parametri!$B$8, 0)</f>
        <v>0</v>
      </c>
      <c r="W182" s="10">
        <f t="shared" si="13"/>
        <v>0</v>
      </c>
      <c r="X182" s="10">
        <f t="shared" si="14"/>
        <v>0</v>
      </c>
      <c r="Y182" s="10">
        <f t="shared" si="11"/>
        <v>6</v>
      </c>
    </row>
    <row r="183" spans="1:25" ht="21" x14ac:dyDescent="0.25">
      <c r="A183" s="9">
        <v>45030</v>
      </c>
      <c r="B183" s="14" t="s">
        <v>12</v>
      </c>
      <c r="C183" s="14" t="str">
        <f>_xlfn.XLOOKUP(B183,Giocatori!A:A,Giocatori!B:B)</f>
        <v>Attaccante</v>
      </c>
      <c r="D183" s="10" t="s">
        <v>2</v>
      </c>
      <c r="E183" s="10" t="str">
        <f>_xlfn.XLOOKUP(A183,Partite!A:A,Partite!E:E)</f>
        <v>Scuri</v>
      </c>
      <c r="F183" s="10" t="str">
        <f t="shared" si="19"/>
        <v>No</v>
      </c>
      <c r="G183" s="11">
        <v>0</v>
      </c>
      <c r="H183" s="10">
        <f>IF(D183="Scuri",_xlfn.XLOOKUP(A183,Partite!A:A,Partite!C:C),_xlfn.XLOOKUP(A183,Partite!A:A,Partite!D:D))</f>
        <v>7</v>
      </c>
      <c r="I183" s="10">
        <f>IF(D183="Bianchi",_xlfn.XLOOKUP(A183,Partite!A:A,Partite!C:C),_xlfn.XLOOKUP(A183,Partite!A:A,Partite!D:D))</f>
        <v>1</v>
      </c>
      <c r="J183" s="11">
        <v>0</v>
      </c>
      <c r="K183" s="10" t="s">
        <v>59</v>
      </c>
      <c r="L183" s="10" t="s">
        <v>59</v>
      </c>
      <c r="M183" s="11">
        <v>0</v>
      </c>
      <c r="N183" s="10" t="s">
        <v>59</v>
      </c>
      <c r="O183" s="10">
        <f>Parametri!$B$4</f>
        <v>3</v>
      </c>
      <c r="P183" s="10">
        <f>IF(N183="Sì",Parametri!$B$7,0)</f>
        <v>0</v>
      </c>
      <c r="Q183" s="10">
        <f>IFERROR(_xlfn.CEILING.MATH(IF(C183="Difensore",MAX(0,Parametri!$B$11-H183),IF(C183="Centrocampista",MAX(0,Parametri!$B$11-H183)/2,IF(C183="Attaccante",MAX(0,Parametri!$B$11-H183)/3,IF(C183="Portiere",MAX(0,Parametri!$B$11-H183) +Parametri!$B$12, "NA"))))),0)</f>
        <v>1</v>
      </c>
      <c r="R183" s="10">
        <f t="shared" si="12"/>
        <v>0</v>
      </c>
      <c r="S183" s="10">
        <f>IF(F183="Sì",Parametri!$B$2,IF(Punti!F183="Pareggio",Parametri!$B$3,0))</f>
        <v>0</v>
      </c>
      <c r="T183" s="10">
        <f>Parametri!$B$5*G183</f>
        <v>0</v>
      </c>
      <c r="U183" s="10">
        <f>J183*Parametri!$B$6</f>
        <v>0</v>
      </c>
      <c r="V183" s="10">
        <f>IF(K183="Sì",Parametri!$B$8, 0)</f>
        <v>0</v>
      </c>
      <c r="W183" s="10">
        <f t="shared" si="13"/>
        <v>0</v>
      </c>
      <c r="X183" s="10">
        <f t="shared" si="14"/>
        <v>0</v>
      </c>
      <c r="Y183" s="10">
        <f t="shared" si="11"/>
        <v>4</v>
      </c>
    </row>
    <row r="184" spans="1:25" ht="21" x14ac:dyDescent="0.25">
      <c r="A184" s="9">
        <v>45030</v>
      </c>
      <c r="B184" s="14" t="s">
        <v>17</v>
      </c>
      <c r="C184" s="14" t="str">
        <f>_xlfn.XLOOKUP(B184,Giocatori!A:A,Giocatori!B:B)</f>
        <v>Difensore</v>
      </c>
      <c r="D184" s="10" t="s">
        <v>2</v>
      </c>
      <c r="E184" s="10" t="str">
        <f>_xlfn.XLOOKUP(A184,Partite!A:A,Partite!E:E)</f>
        <v>Scuri</v>
      </c>
      <c r="F184" s="10" t="str">
        <f t="shared" si="19"/>
        <v>No</v>
      </c>
      <c r="G184" s="11">
        <v>0</v>
      </c>
      <c r="H184" s="10">
        <f>IF(D184="Scuri",_xlfn.XLOOKUP(A184,Partite!A:A,Partite!C:C),_xlfn.XLOOKUP(A184,Partite!A:A,Partite!D:D))</f>
        <v>7</v>
      </c>
      <c r="I184" s="10">
        <f>IF(D184="Bianchi",_xlfn.XLOOKUP(A184,Partite!A:A,Partite!C:C),_xlfn.XLOOKUP(A184,Partite!A:A,Partite!D:D))</f>
        <v>1</v>
      </c>
      <c r="J184" s="11">
        <v>0</v>
      </c>
      <c r="K184" s="10" t="s">
        <v>59</v>
      </c>
      <c r="L184" s="10" t="s">
        <v>59</v>
      </c>
      <c r="M184" s="11">
        <v>0</v>
      </c>
      <c r="N184" s="10" t="s">
        <v>59</v>
      </c>
      <c r="O184" s="10">
        <f>Parametri!$B$4</f>
        <v>3</v>
      </c>
      <c r="P184" s="10">
        <f>IF(N184="Sì",Parametri!$B$7,0)</f>
        <v>0</v>
      </c>
      <c r="Q184" s="10">
        <f>IFERROR(_xlfn.CEILING.MATH(IF(C184="Difensore",MAX(0,Parametri!$B$11-H184),IF(C184="Centrocampista",MAX(0,Parametri!$B$11-H184)/2,IF(C184="Attaccante",MAX(0,Parametri!$B$11-H184)/3,IF(C184="Portiere",MAX(0,Parametri!$B$11-H184) +Parametri!$B$12, "NA"))))),0)</f>
        <v>3</v>
      </c>
      <c r="R184" s="10">
        <f t="shared" si="12"/>
        <v>0</v>
      </c>
      <c r="S184" s="10">
        <f>IF(F184="Sì",Parametri!$B$2,IF(Punti!F184="Pareggio",Parametri!$B$3,0))</f>
        <v>0</v>
      </c>
      <c r="T184" s="10">
        <f>Parametri!$B$5*G184</f>
        <v>0</v>
      </c>
      <c r="U184" s="10">
        <f>J184*Parametri!$B$6</f>
        <v>0</v>
      </c>
      <c r="V184" s="10">
        <f>IF(K184="Sì",Parametri!$B$8, 0)</f>
        <v>0</v>
      </c>
      <c r="W184" s="10">
        <f t="shared" si="13"/>
        <v>0</v>
      </c>
      <c r="X184" s="10">
        <f t="shared" si="14"/>
        <v>0</v>
      </c>
      <c r="Y184" s="10">
        <f t="shared" si="11"/>
        <v>6</v>
      </c>
    </row>
    <row r="185" spans="1:25" ht="21" x14ac:dyDescent="0.25">
      <c r="A185" s="9">
        <v>45030</v>
      </c>
      <c r="B185" s="14" t="s">
        <v>35</v>
      </c>
      <c r="C185" s="14" t="str">
        <f>_xlfn.XLOOKUP(B185,Giocatori!A:A,Giocatori!B:B)</f>
        <v>Attaccante</v>
      </c>
      <c r="D185" s="10" t="s">
        <v>2</v>
      </c>
      <c r="E185" s="10" t="str">
        <f>_xlfn.XLOOKUP(A185,Partite!A:A,Partite!E:E)</f>
        <v>Scuri</v>
      </c>
      <c r="F185" s="10" t="str">
        <f t="shared" si="19"/>
        <v>No</v>
      </c>
      <c r="G185" s="11">
        <v>0</v>
      </c>
      <c r="H185" s="10">
        <f>IF(D185="Scuri",_xlfn.XLOOKUP(A185,Partite!A:A,Partite!C:C),_xlfn.XLOOKUP(A185,Partite!A:A,Partite!D:D))</f>
        <v>7</v>
      </c>
      <c r="I185" s="10">
        <f>IF(D185="Bianchi",_xlfn.XLOOKUP(A185,Partite!A:A,Partite!C:C),_xlfn.XLOOKUP(A185,Partite!A:A,Partite!D:D))</f>
        <v>1</v>
      </c>
      <c r="J185" s="11">
        <v>0</v>
      </c>
      <c r="K185" s="10" t="s">
        <v>59</v>
      </c>
      <c r="L185" s="10" t="s">
        <v>59</v>
      </c>
      <c r="M185" s="11">
        <v>0</v>
      </c>
      <c r="N185" s="10" t="s">
        <v>59</v>
      </c>
      <c r="O185" s="10">
        <f>Parametri!$B$4</f>
        <v>3</v>
      </c>
      <c r="P185" s="10">
        <f>IF(N185="Sì",Parametri!$B$7,0)</f>
        <v>0</v>
      </c>
      <c r="Q185" s="10">
        <f>IFERROR(_xlfn.CEILING.MATH(IF(C185="Difensore",MAX(0,Parametri!$B$11-H185),IF(C185="Centrocampista",MAX(0,Parametri!$B$11-H185)/2,IF(C185="Attaccante",MAX(0,Parametri!$B$11-H185)/3,IF(C185="Portiere",MAX(0,Parametri!$B$11-H185) +Parametri!$B$12, "NA"))))),0)</f>
        <v>1</v>
      </c>
      <c r="R185" s="10">
        <f t="shared" si="12"/>
        <v>0</v>
      </c>
      <c r="S185" s="10">
        <f>IF(F185="Sì",Parametri!$B$2,IF(Punti!F185="Pareggio",Parametri!$B$3,0))</f>
        <v>0</v>
      </c>
      <c r="T185" s="10">
        <f>Parametri!$B$5*G185</f>
        <v>0</v>
      </c>
      <c r="U185" s="10">
        <f>J185*Parametri!$B$6</f>
        <v>0</v>
      </c>
      <c r="V185" s="10">
        <f>IF(K185="Sì",Parametri!$B$8, 0)</f>
        <v>0</v>
      </c>
      <c r="W185" s="10">
        <f t="shared" si="13"/>
        <v>0</v>
      </c>
      <c r="X185" s="10">
        <f t="shared" si="14"/>
        <v>0</v>
      </c>
      <c r="Y185" s="10">
        <f t="shared" si="11"/>
        <v>4</v>
      </c>
    </row>
    <row r="186" spans="1:25" ht="21" x14ac:dyDescent="0.25">
      <c r="A186" s="9">
        <v>45030</v>
      </c>
      <c r="B186" s="14" t="s">
        <v>40</v>
      </c>
      <c r="C186" s="14" t="str">
        <f>_xlfn.XLOOKUP(B186,Giocatori!A:A,Giocatori!B:B)</f>
        <v>Centrocampista</v>
      </c>
      <c r="D186" s="10" t="s">
        <v>2</v>
      </c>
      <c r="E186" s="10" t="str">
        <f>_xlfn.XLOOKUP(A186,Partite!A:A,Partite!E:E)</f>
        <v>Scuri</v>
      </c>
      <c r="F186" s="10" t="str">
        <f t="shared" si="19"/>
        <v>No</v>
      </c>
      <c r="G186" s="11">
        <v>1</v>
      </c>
      <c r="H186" s="10">
        <f>IF(D186="Scuri",_xlfn.XLOOKUP(A186,Partite!A:A,Partite!C:C),_xlfn.XLOOKUP(A186,Partite!A:A,Partite!D:D))</f>
        <v>7</v>
      </c>
      <c r="I186" s="10">
        <f>IF(D186="Bianchi",_xlfn.XLOOKUP(A186,Partite!A:A,Partite!C:C),_xlfn.XLOOKUP(A186,Partite!A:A,Partite!D:D))</f>
        <v>1</v>
      </c>
      <c r="J186" s="11">
        <v>0</v>
      </c>
      <c r="K186" s="10" t="s">
        <v>58</v>
      </c>
      <c r="L186" s="10" t="s">
        <v>59</v>
      </c>
      <c r="M186" s="11">
        <v>0</v>
      </c>
      <c r="N186" s="10" t="s">
        <v>59</v>
      </c>
      <c r="O186" s="10">
        <f>Parametri!$B$4</f>
        <v>3</v>
      </c>
      <c r="P186" s="10">
        <f>IF(N186="Sì",Parametri!$B$7,0)</f>
        <v>0</v>
      </c>
      <c r="Q186" s="10">
        <f>IFERROR(_xlfn.CEILING.MATH(IF(C186="Difensore",MAX(0,Parametri!$B$11-H186),IF(C186="Centrocampista",MAX(0,Parametri!$B$11-H186)/2,IF(C186="Attaccante",MAX(0,Parametri!$B$11-H186)/3,IF(C186="Portiere",MAX(0,Parametri!$B$11-H186) +Parametri!$B$12, "NA"))))),0)</f>
        <v>2</v>
      </c>
      <c r="R186" s="10">
        <f t="shared" si="12"/>
        <v>0</v>
      </c>
      <c r="S186" s="10">
        <f>IF(F186="Sì",Parametri!$B$2,IF(Punti!F186="Pareggio",Parametri!$B$3,0))</f>
        <v>0</v>
      </c>
      <c r="T186" s="10">
        <f>Parametri!$B$5*G186</f>
        <v>1</v>
      </c>
      <c r="U186" s="10">
        <f>J186*Parametri!$B$6</f>
        <v>0</v>
      </c>
      <c r="V186" s="10">
        <f>IF(K186="Sì",Parametri!$B$8, 0)</f>
        <v>3</v>
      </c>
      <c r="W186" s="10">
        <f t="shared" si="13"/>
        <v>0</v>
      </c>
      <c r="X186" s="10">
        <f t="shared" si="14"/>
        <v>0</v>
      </c>
      <c r="Y186" s="10">
        <f t="shared" si="11"/>
        <v>9</v>
      </c>
    </row>
    <row r="187" spans="1:25" ht="21" x14ac:dyDescent="0.25">
      <c r="A187" s="9">
        <v>45030</v>
      </c>
      <c r="B187" s="14" t="s">
        <v>10</v>
      </c>
      <c r="C187" s="14" t="str">
        <f>_xlfn.XLOOKUP(B187,Giocatori!A:A,Giocatori!B:B)</f>
        <v>Centrocampista</v>
      </c>
      <c r="D187" s="10" t="s">
        <v>2</v>
      </c>
      <c r="E187" s="10" t="str">
        <f>_xlfn.XLOOKUP(A187,Partite!A:A,Partite!E:E)</f>
        <v>Scuri</v>
      </c>
      <c r="F187" s="10" t="str">
        <f t="shared" si="19"/>
        <v>No</v>
      </c>
      <c r="G187" s="11">
        <v>0</v>
      </c>
      <c r="H187" s="10">
        <f>IF(D187="Scuri",_xlfn.XLOOKUP(A187,Partite!A:A,Partite!C:C),_xlfn.XLOOKUP(A187,Partite!A:A,Partite!D:D))</f>
        <v>7</v>
      </c>
      <c r="I187" s="10">
        <f>IF(D187="Bianchi",_xlfn.XLOOKUP(A187,Partite!A:A,Partite!C:C),_xlfn.XLOOKUP(A187,Partite!A:A,Partite!D:D))</f>
        <v>1</v>
      </c>
      <c r="J187" s="11">
        <v>0</v>
      </c>
      <c r="K187" s="10" t="s">
        <v>59</v>
      </c>
      <c r="L187" s="10" t="s">
        <v>59</v>
      </c>
      <c r="M187" s="11">
        <v>0</v>
      </c>
      <c r="N187" s="10" t="s">
        <v>59</v>
      </c>
      <c r="O187" s="10">
        <f>Parametri!$B$4</f>
        <v>3</v>
      </c>
      <c r="P187" s="10">
        <f>IF(N187="Sì",Parametri!$B$7,0)</f>
        <v>0</v>
      </c>
      <c r="Q187" s="10">
        <f>IFERROR(_xlfn.CEILING.MATH(IF(C187="Difensore",MAX(0,Parametri!$B$11-H187),IF(C187="Centrocampista",MAX(0,Parametri!$B$11-H187)/2,IF(C187="Attaccante",MAX(0,Parametri!$B$11-H187)/3,IF(C187="Portiere",MAX(0,Parametri!$B$11-H187) +Parametri!$B$12, "NA"))))),0)</f>
        <v>2</v>
      </c>
      <c r="R187" s="10">
        <f t="shared" si="12"/>
        <v>0</v>
      </c>
      <c r="S187" s="10">
        <f>IF(F187="Sì",Parametri!$B$2,IF(Punti!F187="Pareggio",Parametri!$B$3,0))</f>
        <v>0</v>
      </c>
      <c r="T187" s="10">
        <f>Parametri!$B$5*G187</f>
        <v>0</v>
      </c>
      <c r="U187" s="10">
        <f>J187*Parametri!$B$6</f>
        <v>0</v>
      </c>
      <c r="V187" s="10">
        <f>IF(K187="Sì",Parametri!$B$8, 0)</f>
        <v>0</v>
      </c>
      <c r="W187" s="10">
        <f t="shared" si="13"/>
        <v>0</v>
      </c>
      <c r="X187" s="10">
        <f t="shared" si="14"/>
        <v>0</v>
      </c>
      <c r="Y187" s="10">
        <f t="shared" si="11"/>
        <v>5</v>
      </c>
    </row>
    <row r="188" spans="1:25" ht="21" x14ac:dyDescent="0.25">
      <c r="A188" s="9">
        <v>45030</v>
      </c>
      <c r="B188" s="14" t="s">
        <v>80</v>
      </c>
      <c r="C188" s="14" t="str">
        <f>_xlfn.XLOOKUP(B188,Giocatori!A:A,Giocatori!B:B)</f>
        <v>Centrocampista</v>
      </c>
      <c r="D188" s="10" t="s">
        <v>2</v>
      </c>
      <c r="E188" s="10" t="str">
        <f>_xlfn.XLOOKUP(A188,Partite!A:A,Partite!E:E)</f>
        <v>Scuri</v>
      </c>
      <c r="F188" s="10" t="str">
        <f t="shared" si="19"/>
        <v>No</v>
      </c>
      <c r="G188" s="11">
        <v>0</v>
      </c>
      <c r="H188" s="10">
        <f>IF(D188="Scuri",_xlfn.XLOOKUP(A188,Partite!A:A,Partite!C:C),_xlfn.XLOOKUP(A188,Partite!A:A,Partite!D:D))</f>
        <v>7</v>
      </c>
      <c r="I188" s="10">
        <f>IF(D188="Bianchi",_xlfn.XLOOKUP(A188,Partite!A:A,Partite!C:C),_xlfn.XLOOKUP(A188,Partite!A:A,Partite!D:D))</f>
        <v>1</v>
      </c>
      <c r="J188" s="11">
        <v>0</v>
      </c>
      <c r="K188" s="10" t="s">
        <v>59</v>
      </c>
      <c r="L188" s="10" t="s">
        <v>59</v>
      </c>
      <c r="M188" s="11">
        <v>0</v>
      </c>
      <c r="N188" s="10" t="s">
        <v>59</v>
      </c>
      <c r="O188" s="10">
        <f>Parametri!$B$4</f>
        <v>3</v>
      </c>
      <c r="P188" s="10">
        <f>IF(N188="Sì",Parametri!$B$7,0)</f>
        <v>0</v>
      </c>
      <c r="Q188" s="10">
        <f>IFERROR(_xlfn.CEILING.MATH(IF(C188="Difensore",MAX(0,Parametri!$B$11-H188),IF(C188="Centrocampista",MAX(0,Parametri!$B$11-H188)/2,IF(C188="Attaccante",MAX(0,Parametri!$B$11-H188)/3,IF(C188="Portiere",MAX(0,Parametri!$B$11-H188) +Parametri!$B$12, "NA"))))),0)</f>
        <v>2</v>
      </c>
      <c r="R188" s="10">
        <f t="shared" si="12"/>
        <v>0</v>
      </c>
      <c r="S188" s="10">
        <f>IF(F188="Sì",Parametri!$B$2,IF(Punti!F188="Pareggio",Parametri!$B$3,0))</f>
        <v>0</v>
      </c>
      <c r="T188" s="10">
        <f>Parametri!$B$5*G188</f>
        <v>0</v>
      </c>
      <c r="U188" s="10">
        <f>J188*Parametri!$B$6</f>
        <v>0</v>
      </c>
      <c r="V188" s="10">
        <f>IF(K188="Sì",Parametri!$B$8, 0)</f>
        <v>0</v>
      </c>
      <c r="W188" s="10">
        <f t="shared" si="13"/>
        <v>0</v>
      </c>
      <c r="X188" s="10">
        <f t="shared" si="14"/>
        <v>0</v>
      </c>
      <c r="Y188" s="10">
        <f t="shared" si="11"/>
        <v>5</v>
      </c>
    </row>
    <row r="189" spans="1:25" ht="21" x14ac:dyDescent="0.25">
      <c r="A189" s="9">
        <v>45030</v>
      </c>
      <c r="B189" s="14" t="s">
        <v>7</v>
      </c>
      <c r="C189" s="14" t="str">
        <f>_xlfn.XLOOKUP(B189,Giocatori!A:A,Giocatori!B:B)</f>
        <v>Difensore</v>
      </c>
      <c r="D189" s="10" t="s">
        <v>2</v>
      </c>
      <c r="E189" s="10" t="str">
        <f>_xlfn.XLOOKUP(A189,Partite!A:A,Partite!E:E)</f>
        <v>Scuri</v>
      </c>
      <c r="F189" s="10" t="str">
        <f t="shared" si="19"/>
        <v>No</v>
      </c>
      <c r="G189" s="11">
        <v>0</v>
      </c>
      <c r="H189" s="10">
        <f>IF(D189="Scuri",_xlfn.XLOOKUP(A189,Partite!A:A,Partite!C:C),_xlfn.XLOOKUP(A189,Partite!A:A,Partite!D:D))</f>
        <v>7</v>
      </c>
      <c r="I189" s="10">
        <f>IF(D189="Bianchi",_xlfn.XLOOKUP(A189,Partite!A:A,Partite!C:C),_xlfn.XLOOKUP(A189,Partite!A:A,Partite!D:D))</f>
        <v>1</v>
      </c>
      <c r="J189" s="11">
        <v>0</v>
      </c>
      <c r="K189" s="10" t="s">
        <v>59</v>
      </c>
      <c r="L189" s="10" t="s">
        <v>59</v>
      </c>
      <c r="M189" s="11">
        <v>0</v>
      </c>
      <c r="N189" s="10" t="s">
        <v>59</v>
      </c>
      <c r="O189" s="10">
        <f>Parametri!$B$4</f>
        <v>3</v>
      </c>
      <c r="P189" s="10">
        <f>IF(N189="Sì",Parametri!$B$7,0)</f>
        <v>0</v>
      </c>
      <c r="Q189" s="10">
        <f>IFERROR(_xlfn.CEILING.MATH(IF(C189="Difensore",MAX(0,Parametri!$B$11-H189),IF(C189="Centrocampista",MAX(0,Parametri!$B$11-H189)/2,IF(C189="Attaccante",MAX(0,Parametri!$B$11-H189)/3,IF(C189="Portiere",MAX(0,Parametri!$B$11-H189) +Parametri!$B$12, "NA"))))),0)</f>
        <v>3</v>
      </c>
      <c r="R189" s="10">
        <f t="shared" si="12"/>
        <v>0</v>
      </c>
      <c r="S189" s="10">
        <f>IF(F189="Sì",Parametri!$B$2,IF(Punti!F189="Pareggio",Parametri!$B$3,0))</f>
        <v>0</v>
      </c>
      <c r="T189" s="10">
        <f>Parametri!$B$5*G189</f>
        <v>0</v>
      </c>
      <c r="U189" s="10">
        <f>J189*Parametri!$B$6</f>
        <v>0</v>
      </c>
      <c r="V189" s="10">
        <f>IF(K189="Sì",Parametri!$B$8, 0)</f>
        <v>0</v>
      </c>
      <c r="W189" s="10">
        <f t="shared" si="13"/>
        <v>0</v>
      </c>
      <c r="X189" s="10">
        <f t="shared" si="14"/>
        <v>0</v>
      </c>
      <c r="Y189" s="10">
        <f t="shared" si="11"/>
        <v>6</v>
      </c>
    </row>
    <row r="190" spans="1:25" ht="21" x14ac:dyDescent="0.25">
      <c r="A190" s="9">
        <v>45030</v>
      </c>
      <c r="B190" s="14" t="s">
        <v>25</v>
      </c>
      <c r="C190" s="14" t="str">
        <f>_xlfn.XLOOKUP(B190,Giocatori!A:A,Giocatori!B:B)</f>
        <v>Difensore</v>
      </c>
      <c r="D190" s="10" t="s">
        <v>2</v>
      </c>
      <c r="E190" s="10" t="str">
        <f>_xlfn.XLOOKUP(A190,Partite!A:A,Partite!E:E)</f>
        <v>Scuri</v>
      </c>
      <c r="F190" s="10" t="str">
        <f t="shared" si="19"/>
        <v>No</v>
      </c>
      <c r="G190" s="11">
        <v>0</v>
      </c>
      <c r="H190" s="10">
        <f>IF(D190="Scuri",_xlfn.XLOOKUP(A190,Partite!A:A,Partite!C:C),_xlfn.XLOOKUP(A190,Partite!A:A,Partite!D:D))</f>
        <v>7</v>
      </c>
      <c r="I190" s="10">
        <f>IF(D190="Bianchi",_xlfn.XLOOKUP(A190,Partite!A:A,Partite!C:C),_xlfn.XLOOKUP(A190,Partite!A:A,Partite!D:D))</f>
        <v>1</v>
      </c>
      <c r="J190" s="11">
        <v>0</v>
      </c>
      <c r="K190" s="10" t="s">
        <v>59</v>
      </c>
      <c r="L190" s="10" t="s">
        <v>59</v>
      </c>
      <c r="M190" s="11">
        <v>0</v>
      </c>
      <c r="N190" s="10" t="s">
        <v>59</v>
      </c>
      <c r="O190" s="10">
        <f>Parametri!$B$4</f>
        <v>3</v>
      </c>
      <c r="P190" s="10">
        <f>IF(N190="Sì",Parametri!$B$7,0)</f>
        <v>0</v>
      </c>
      <c r="Q190" s="10">
        <f>IFERROR(_xlfn.CEILING.MATH(IF(C190="Difensore",MAX(0,Parametri!$B$11-H190),IF(C190="Centrocampista",MAX(0,Parametri!$B$11-H190)/2,IF(C190="Attaccante",MAX(0,Parametri!$B$11-H190)/3,IF(C190="Portiere",MAX(0,Parametri!$B$11-H190) +Parametri!$B$12, "NA"))))),0)</f>
        <v>3</v>
      </c>
      <c r="R190" s="10">
        <f t="shared" si="12"/>
        <v>0</v>
      </c>
      <c r="S190" s="10">
        <f>IF(F190="Sì",Parametri!$B$2,IF(Punti!F190="Pareggio",Parametri!$B$3,0))</f>
        <v>0</v>
      </c>
      <c r="T190" s="10">
        <f>Parametri!$B$5*G190</f>
        <v>0</v>
      </c>
      <c r="U190" s="10">
        <f>J190*Parametri!$B$6</f>
        <v>0</v>
      </c>
      <c r="V190" s="10">
        <f>IF(K190="Sì",Parametri!$B$8, 0)</f>
        <v>0</v>
      </c>
      <c r="W190" s="10">
        <f t="shared" si="13"/>
        <v>0</v>
      </c>
      <c r="X190" s="10">
        <f t="shared" si="14"/>
        <v>0</v>
      </c>
      <c r="Y190" s="10">
        <f t="shared" si="11"/>
        <v>6</v>
      </c>
    </row>
    <row r="191" spans="1:25" ht="21" x14ac:dyDescent="0.25">
      <c r="A191" s="9">
        <v>45030</v>
      </c>
      <c r="B191" s="14" t="s">
        <v>9</v>
      </c>
      <c r="C191" s="14" t="str">
        <f>_xlfn.XLOOKUP(B191,Giocatori!A:A,Giocatori!B:B)</f>
        <v>Difensore</v>
      </c>
      <c r="D191" s="10" t="s">
        <v>2</v>
      </c>
      <c r="E191" s="10" t="str">
        <f>_xlfn.XLOOKUP(A191,Partite!A:A,Partite!E:E)</f>
        <v>Scuri</v>
      </c>
      <c r="F191" s="10" t="str">
        <f t="shared" si="19"/>
        <v>No</v>
      </c>
      <c r="G191" s="11">
        <v>0</v>
      </c>
      <c r="H191" s="10">
        <f>IF(D191="Scuri",_xlfn.XLOOKUP(A191,Partite!A:A,Partite!C:C),_xlfn.XLOOKUP(A191,Partite!A:A,Partite!D:D))</f>
        <v>7</v>
      </c>
      <c r="I191" s="10">
        <f>IF(D191="Bianchi",_xlfn.XLOOKUP(A191,Partite!A:A,Partite!C:C),_xlfn.XLOOKUP(A191,Partite!A:A,Partite!D:D))</f>
        <v>1</v>
      </c>
      <c r="J191" s="11">
        <v>0</v>
      </c>
      <c r="K191" s="10" t="s">
        <v>59</v>
      </c>
      <c r="L191" s="10" t="s">
        <v>59</v>
      </c>
      <c r="M191" s="11">
        <v>0</v>
      </c>
      <c r="N191" s="10" t="s">
        <v>59</v>
      </c>
      <c r="O191" s="10">
        <f>Parametri!$B$4</f>
        <v>3</v>
      </c>
      <c r="P191" s="10">
        <f>IF(N191="Sì",Parametri!$B$7,0)</f>
        <v>0</v>
      </c>
      <c r="Q191" s="10">
        <f>IFERROR(_xlfn.CEILING.MATH(IF(C191="Difensore",MAX(0,Parametri!$B$11-H191),IF(C191="Centrocampista",MAX(0,Parametri!$B$11-H191)/2,IF(C191="Attaccante",MAX(0,Parametri!$B$11-H191)/3,IF(C191="Portiere",MAX(0,Parametri!$B$11-H191) +Parametri!$B$12, "NA"))))),0)</f>
        <v>3</v>
      </c>
      <c r="R191" s="10">
        <f t="shared" si="12"/>
        <v>0</v>
      </c>
      <c r="S191" s="10">
        <f>IF(F191="Sì",Parametri!$B$2,IF(Punti!F191="Pareggio",Parametri!$B$3,0))</f>
        <v>0</v>
      </c>
      <c r="T191" s="10">
        <f>Parametri!$B$5*G191</f>
        <v>0</v>
      </c>
      <c r="U191" s="10">
        <f>J191*Parametri!$B$6</f>
        <v>0</v>
      </c>
      <c r="V191" s="10">
        <f>IF(K191="Sì",Parametri!$B$8, 0)</f>
        <v>0</v>
      </c>
      <c r="W191" s="10">
        <f t="shared" si="13"/>
        <v>0</v>
      </c>
      <c r="X191" s="10">
        <f t="shared" si="14"/>
        <v>0</v>
      </c>
      <c r="Y191" s="10">
        <f t="shared" si="11"/>
        <v>6</v>
      </c>
    </row>
    <row r="192" spans="1:25" ht="21" x14ac:dyDescent="0.25">
      <c r="A192" s="9">
        <v>45030</v>
      </c>
      <c r="B192" s="14" t="s">
        <v>21</v>
      </c>
      <c r="C192" s="14" t="str">
        <f>_xlfn.XLOOKUP(B192,Giocatori!A:A,Giocatori!B:B)</f>
        <v>Difensore</v>
      </c>
      <c r="D192" s="10" t="s">
        <v>2</v>
      </c>
      <c r="E192" s="10" t="str">
        <f>_xlfn.XLOOKUP(A192,Partite!A:A,Partite!E:E)</f>
        <v>Scuri</v>
      </c>
      <c r="F192" s="10" t="str">
        <f t="shared" si="19"/>
        <v>No</v>
      </c>
      <c r="G192" s="11">
        <v>0</v>
      </c>
      <c r="H192" s="10">
        <f>IF(D192="Scuri",_xlfn.XLOOKUP(A192,Partite!A:A,Partite!C:C),_xlfn.XLOOKUP(A192,Partite!A:A,Partite!D:D))</f>
        <v>7</v>
      </c>
      <c r="I192" s="10">
        <f>IF(D192="Bianchi",_xlfn.XLOOKUP(A192,Partite!A:A,Partite!C:C),_xlfn.XLOOKUP(A192,Partite!A:A,Partite!D:D))</f>
        <v>1</v>
      </c>
      <c r="J192" s="11">
        <v>0</v>
      </c>
      <c r="K192" s="10" t="s">
        <v>59</v>
      </c>
      <c r="L192" s="10" t="s">
        <v>59</v>
      </c>
      <c r="M192" s="11">
        <v>0</v>
      </c>
      <c r="N192" s="10" t="s">
        <v>59</v>
      </c>
      <c r="O192" s="10">
        <f>Parametri!$B$4</f>
        <v>3</v>
      </c>
      <c r="P192" s="10">
        <f>IF(N192="Sì",Parametri!$B$7,0)</f>
        <v>0</v>
      </c>
      <c r="Q192" s="10">
        <f>IFERROR(_xlfn.CEILING.MATH(IF(C192="Difensore",MAX(0,Parametri!$B$11-H192),IF(C192="Centrocampista",MAX(0,Parametri!$B$11-H192)/2,IF(C192="Attaccante",MAX(0,Parametri!$B$11-H192)/3,IF(C192="Portiere",MAX(0,Parametri!$B$11-H192) +Parametri!$B$12, "NA"))))),0)</f>
        <v>3</v>
      </c>
      <c r="R192" s="10">
        <f t="shared" si="12"/>
        <v>0</v>
      </c>
      <c r="S192" s="10">
        <f>IF(F192="Sì",Parametri!$B$2,IF(Punti!F192="Pareggio",Parametri!$B$3,0))</f>
        <v>0</v>
      </c>
      <c r="T192" s="10">
        <f>Parametri!$B$5*G192</f>
        <v>0</v>
      </c>
      <c r="U192" s="10">
        <f>J192*Parametri!$B$6</f>
        <v>0</v>
      </c>
      <c r="V192" s="10">
        <f>IF(K192="Sì",Parametri!$B$8, 0)</f>
        <v>0</v>
      </c>
      <c r="W192" s="10">
        <f t="shared" si="13"/>
        <v>0</v>
      </c>
      <c r="X192" s="10">
        <f t="shared" si="14"/>
        <v>0</v>
      </c>
      <c r="Y192" s="10">
        <f t="shared" si="11"/>
        <v>6</v>
      </c>
    </row>
    <row r="193" spans="1:25" ht="21" x14ac:dyDescent="0.25">
      <c r="A193" s="9">
        <v>45030</v>
      </c>
      <c r="B193" s="14" t="s">
        <v>73</v>
      </c>
      <c r="C193" s="14" t="str">
        <f>_xlfn.XLOOKUP(B193,Giocatori!A:A,Giocatori!B:B)</f>
        <v>Centrocampista</v>
      </c>
      <c r="D193" s="10" t="s">
        <v>1</v>
      </c>
      <c r="E193" s="10" t="str">
        <f>_xlfn.XLOOKUP(A193,Partite!A:A,Partite!E:E)</f>
        <v>Scuri</v>
      </c>
      <c r="F193" s="10" t="str">
        <f t="shared" si="19"/>
        <v>Sì</v>
      </c>
      <c r="G193" s="11">
        <v>3</v>
      </c>
      <c r="H193" s="10">
        <f>IF(D193="Scuri",_xlfn.XLOOKUP(A193,Partite!A:A,Partite!C:C),_xlfn.XLOOKUP(A193,Partite!A:A,Partite!D:D))</f>
        <v>1</v>
      </c>
      <c r="I193" s="10">
        <f>IF(D193="Bianchi",_xlfn.XLOOKUP(A193,Partite!A:A,Partite!C:C),_xlfn.XLOOKUP(A193,Partite!A:A,Partite!D:D))</f>
        <v>7</v>
      </c>
      <c r="J193" s="11">
        <v>0</v>
      </c>
      <c r="K193" s="10" t="s">
        <v>59</v>
      </c>
      <c r="L193" s="10" t="s">
        <v>59</v>
      </c>
      <c r="M193" s="11">
        <v>0</v>
      </c>
      <c r="N193" s="10" t="s">
        <v>59</v>
      </c>
      <c r="O193" s="10">
        <f>Parametri!$B$4</f>
        <v>3</v>
      </c>
      <c r="P193" s="10">
        <f>IF(N193="Sì",Parametri!$B$7,0)</f>
        <v>0</v>
      </c>
      <c r="Q193" s="10">
        <f>IFERROR(_xlfn.CEILING.MATH(IF(C193="Difensore",MAX(0,Parametri!$B$11-H193),IF(C193="Centrocampista",MAX(0,Parametri!$B$11-H193)/2,IF(C193="Attaccante",MAX(0,Parametri!$B$11-H193)/3,IF(C193="Portiere",MAX(0,Parametri!$B$11-H193) +Parametri!$B$12, "NA"))))),0)</f>
        <v>5</v>
      </c>
      <c r="R193" s="10">
        <f t="shared" si="12"/>
        <v>6</v>
      </c>
      <c r="S193" s="10">
        <f>IF(F193="Sì",Parametri!$B$2,IF(Punti!F193="Pareggio",Parametri!$B$3,0))</f>
        <v>3</v>
      </c>
      <c r="T193" s="10">
        <f>Parametri!$B$5*G193</f>
        <v>3</v>
      </c>
      <c r="U193" s="10">
        <f>J193*Parametri!$B$6</f>
        <v>0</v>
      </c>
      <c r="V193" s="10">
        <f>IF(K193="Sì",Parametri!$B$8, 0)</f>
        <v>0</v>
      </c>
      <c r="W193" s="10">
        <f t="shared" si="13"/>
        <v>0</v>
      </c>
      <c r="X193" s="10">
        <f t="shared" si="14"/>
        <v>0</v>
      </c>
      <c r="Y193" s="10">
        <f t="shared" si="11"/>
        <v>20</v>
      </c>
    </row>
    <row r="194" spans="1:25" ht="21" x14ac:dyDescent="0.25">
      <c r="A194" s="9">
        <v>45030</v>
      </c>
      <c r="B194" s="14" t="s">
        <v>16</v>
      </c>
      <c r="C194" s="14" t="str">
        <f>_xlfn.XLOOKUP(B194,Giocatori!A:A,Giocatori!B:B)</f>
        <v>Centrocampista</v>
      </c>
      <c r="D194" s="10" t="s">
        <v>1</v>
      </c>
      <c r="E194" s="10" t="str">
        <f>_xlfn.XLOOKUP(A194,Partite!A:A,Partite!E:E)</f>
        <v>Scuri</v>
      </c>
      <c r="F194" s="10" t="str">
        <f t="shared" si="19"/>
        <v>Sì</v>
      </c>
      <c r="G194" s="11">
        <v>0</v>
      </c>
      <c r="H194" s="10">
        <f>IF(D194="Scuri",_xlfn.XLOOKUP(A194,Partite!A:A,Partite!C:C),_xlfn.XLOOKUP(A194,Partite!A:A,Partite!D:D))</f>
        <v>1</v>
      </c>
      <c r="I194" s="10">
        <f>IF(D194="Bianchi",_xlfn.XLOOKUP(A194,Partite!A:A,Partite!C:C),_xlfn.XLOOKUP(A194,Partite!A:A,Partite!D:D))</f>
        <v>7</v>
      </c>
      <c r="J194" s="11">
        <v>0</v>
      </c>
      <c r="K194" s="10" t="s">
        <v>59</v>
      </c>
      <c r="L194" s="10" t="s">
        <v>59</v>
      </c>
      <c r="M194" s="11">
        <v>0</v>
      </c>
      <c r="N194" s="10" t="s">
        <v>59</v>
      </c>
      <c r="O194" s="10">
        <f>Parametri!$B$4</f>
        <v>3</v>
      </c>
      <c r="P194" s="10">
        <f>IF(N194="Sì",Parametri!$B$7,0)</f>
        <v>0</v>
      </c>
      <c r="Q194" s="10">
        <f>IFERROR(_xlfn.CEILING.MATH(IF(C194="Difensore",MAX(0,Parametri!$B$11-H194),IF(C194="Centrocampista",MAX(0,Parametri!$B$11-H194)/2,IF(C194="Attaccante",MAX(0,Parametri!$B$11-H194)/3,IF(C194="Portiere",MAX(0,Parametri!$B$11-H194) +Parametri!$B$12, "NA"))))),0)</f>
        <v>5</v>
      </c>
      <c r="R194" s="10">
        <f t="shared" si="12"/>
        <v>6</v>
      </c>
      <c r="S194" s="10">
        <f>IF(F194="Sì",Parametri!$B$2,IF(Punti!F194="Pareggio",Parametri!$B$3,0))</f>
        <v>3</v>
      </c>
      <c r="T194" s="10">
        <f>Parametri!$B$5*G194</f>
        <v>0</v>
      </c>
      <c r="U194" s="10">
        <f>J194*Parametri!$B$6</f>
        <v>0</v>
      </c>
      <c r="V194" s="10">
        <f>IF(K194="Sì",Parametri!$B$8, 0)</f>
        <v>0</v>
      </c>
      <c r="W194" s="10">
        <f t="shared" si="13"/>
        <v>0</v>
      </c>
      <c r="X194" s="10">
        <f t="shared" si="14"/>
        <v>0</v>
      </c>
      <c r="Y194" s="10">
        <f t="shared" ref="Y194:Y257" si="20">SUM(O194:X194)</f>
        <v>17</v>
      </c>
    </row>
    <row r="195" spans="1:25" ht="21" x14ac:dyDescent="0.25">
      <c r="A195" s="9">
        <v>45030</v>
      </c>
      <c r="B195" s="14" t="s">
        <v>110</v>
      </c>
      <c r="C195" s="14" t="str">
        <f>_xlfn.XLOOKUP(B195,Giocatori!A:A,Giocatori!B:B)</f>
        <v>Attaccante</v>
      </c>
      <c r="D195" s="10" t="s">
        <v>1</v>
      </c>
      <c r="E195" s="10" t="str">
        <f>_xlfn.XLOOKUP(A195,Partite!A:A,Partite!E:E)</f>
        <v>Scuri</v>
      </c>
      <c r="F195" s="10" t="str">
        <f t="shared" si="19"/>
        <v>Sì</v>
      </c>
      <c r="G195" s="11">
        <v>1</v>
      </c>
      <c r="H195" s="10">
        <f>IF(D195="Scuri",_xlfn.XLOOKUP(A195,Partite!A:A,Partite!C:C),_xlfn.XLOOKUP(A195,Partite!A:A,Partite!D:D))</f>
        <v>1</v>
      </c>
      <c r="I195" s="10">
        <f>IF(D195="Bianchi",_xlfn.XLOOKUP(A195,Partite!A:A,Partite!C:C),_xlfn.XLOOKUP(A195,Partite!A:A,Partite!D:D))</f>
        <v>7</v>
      </c>
      <c r="J195" s="11">
        <v>0</v>
      </c>
      <c r="K195" s="10" t="s">
        <v>59</v>
      </c>
      <c r="L195" s="10" t="s">
        <v>59</v>
      </c>
      <c r="M195" s="11">
        <v>0</v>
      </c>
      <c r="N195" s="10" t="s">
        <v>59</v>
      </c>
      <c r="O195" s="10">
        <f>Parametri!$B$4</f>
        <v>3</v>
      </c>
      <c r="P195" s="10">
        <f>IF(N195="Sì",Parametri!$B$7,0)</f>
        <v>0</v>
      </c>
      <c r="Q195" s="10">
        <f>IFERROR(_xlfn.CEILING.MATH(IF(C195="Difensore",MAX(0,Parametri!$B$11-H195),IF(C195="Centrocampista",MAX(0,Parametri!$B$11-H195)/2,IF(C195="Attaccante",MAX(0,Parametri!$B$11-H195)/3,IF(C195="Portiere",MAX(0,Parametri!$B$11-H195) +Parametri!$B$12, "NA"))))),0)</f>
        <v>3</v>
      </c>
      <c r="R195" s="10">
        <f t="shared" ref="R195:R258" si="21">IFERROR(_xlfn.CEILING.MATH(IF(C195="Difensore",MAX(0,I195-H195)/3,IF(C195="Centrocampista",MAX(0,I195-H195),IF(C195="Attaccante",MAX(0,I195-H195)/2,0)))),0)</f>
        <v>3</v>
      </c>
      <c r="S195" s="10">
        <f>IF(F195="Sì",Parametri!$B$2,IF(Punti!F195="Pareggio",Parametri!$B$3,0))</f>
        <v>3</v>
      </c>
      <c r="T195" s="10">
        <f>Parametri!$B$5*G195</f>
        <v>1</v>
      </c>
      <c r="U195" s="10">
        <f>J195*Parametri!$B$6</f>
        <v>0</v>
      </c>
      <c r="V195" s="10">
        <f>IF(K195="Sì",Parametri!$B$8, 0)</f>
        <v>0</v>
      </c>
      <c r="W195" s="10">
        <f t="shared" ref="W195:W258" si="22">IF(L195="Sì", 3, 0)</f>
        <v>0</v>
      </c>
      <c r="X195" s="10">
        <f t="shared" ref="X195:X258" si="23">M195*3</f>
        <v>0</v>
      </c>
      <c r="Y195" s="10">
        <f t="shared" si="20"/>
        <v>13</v>
      </c>
    </row>
    <row r="196" spans="1:25" ht="21" x14ac:dyDescent="0.25">
      <c r="A196" s="9">
        <v>45030</v>
      </c>
      <c r="B196" s="14" t="s">
        <v>15</v>
      </c>
      <c r="C196" s="14" t="str">
        <f>_xlfn.XLOOKUP(B196,Giocatori!A:A,Giocatori!B:B)</f>
        <v>Difensore</v>
      </c>
      <c r="D196" s="10" t="s">
        <v>1</v>
      </c>
      <c r="E196" s="10" t="str">
        <f>_xlfn.XLOOKUP(A196,Partite!A:A,Partite!E:E)</f>
        <v>Scuri</v>
      </c>
      <c r="F196" s="10" t="str">
        <f t="shared" si="19"/>
        <v>Sì</v>
      </c>
      <c r="G196" s="11">
        <v>0</v>
      </c>
      <c r="H196" s="10">
        <f>IF(D196="Scuri",_xlfn.XLOOKUP(A196,Partite!A:A,Partite!C:C),_xlfn.XLOOKUP(A196,Partite!A:A,Partite!D:D))</f>
        <v>1</v>
      </c>
      <c r="I196" s="10">
        <f>IF(D196="Bianchi",_xlfn.XLOOKUP(A196,Partite!A:A,Partite!C:C),_xlfn.XLOOKUP(A196,Partite!A:A,Partite!D:D))</f>
        <v>7</v>
      </c>
      <c r="J196" s="11">
        <v>0</v>
      </c>
      <c r="K196" s="10" t="s">
        <v>59</v>
      </c>
      <c r="L196" s="10" t="s">
        <v>59</v>
      </c>
      <c r="M196" s="11">
        <v>0</v>
      </c>
      <c r="N196" s="10" t="s">
        <v>59</v>
      </c>
      <c r="O196" s="10">
        <f>Parametri!$B$4</f>
        <v>3</v>
      </c>
      <c r="P196" s="10">
        <f>IF(N196="Sì",Parametri!$B$7,0)</f>
        <v>0</v>
      </c>
      <c r="Q196" s="10">
        <f>IFERROR(_xlfn.CEILING.MATH(IF(C196="Difensore",MAX(0,Parametri!$B$11-H196),IF(C196="Centrocampista",MAX(0,Parametri!$B$11-H196)/2,IF(C196="Attaccante",MAX(0,Parametri!$B$11-H196)/3,IF(C196="Portiere",MAX(0,Parametri!$B$11-H196) +Parametri!$B$12, "NA"))))),0)</f>
        <v>9</v>
      </c>
      <c r="R196" s="10">
        <f t="shared" si="21"/>
        <v>2</v>
      </c>
      <c r="S196" s="10">
        <f>IF(F196="Sì",Parametri!$B$2,IF(Punti!F196="Pareggio",Parametri!$B$3,0))</f>
        <v>3</v>
      </c>
      <c r="T196" s="10">
        <f>Parametri!$B$5*G196</f>
        <v>0</v>
      </c>
      <c r="U196" s="10">
        <f>J196*Parametri!$B$6</f>
        <v>0</v>
      </c>
      <c r="V196" s="10">
        <f>IF(K196="Sì",Parametri!$B$8, 0)</f>
        <v>0</v>
      </c>
      <c r="W196" s="10">
        <f t="shared" si="22"/>
        <v>0</v>
      </c>
      <c r="X196" s="10">
        <f t="shared" si="23"/>
        <v>0</v>
      </c>
      <c r="Y196" s="10">
        <f t="shared" si="20"/>
        <v>17</v>
      </c>
    </row>
    <row r="197" spans="1:25" ht="21" x14ac:dyDescent="0.25">
      <c r="A197" s="9">
        <v>45030</v>
      </c>
      <c r="B197" s="14" t="s">
        <v>33</v>
      </c>
      <c r="C197" s="14" t="str">
        <f>_xlfn.XLOOKUP(B197,Giocatori!A:A,Giocatori!B:B)</f>
        <v>Difensore</v>
      </c>
      <c r="D197" s="10" t="s">
        <v>1</v>
      </c>
      <c r="E197" s="10" t="str">
        <f>_xlfn.XLOOKUP(A197,Partite!A:A,Partite!E:E)</f>
        <v>Scuri</v>
      </c>
      <c r="F197" s="10" t="str">
        <f t="shared" si="19"/>
        <v>Sì</v>
      </c>
      <c r="G197" s="11">
        <v>0</v>
      </c>
      <c r="H197" s="10">
        <f>IF(D197="Scuri",_xlfn.XLOOKUP(A197,Partite!A:A,Partite!C:C),_xlfn.XLOOKUP(A197,Partite!A:A,Partite!D:D))</f>
        <v>1</v>
      </c>
      <c r="I197" s="10">
        <f>IF(D197="Bianchi",_xlfn.XLOOKUP(A197,Partite!A:A,Partite!C:C),_xlfn.XLOOKUP(A197,Partite!A:A,Partite!D:D))</f>
        <v>7</v>
      </c>
      <c r="J197" s="11">
        <v>0</v>
      </c>
      <c r="K197" s="10" t="s">
        <v>59</v>
      </c>
      <c r="L197" s="10" t="s">
        <v>58</v>
      </c>
      <c r="M197" s="11">
        <v>0</v>
      </c>
      <c r="N197" s="10" t="s">
        <v>59</v>
      </c>
      <c r="O197" s="10">
        <f>Parametri!$B$4</f>
        <v>3</v>
      </c>
      <c r="P197" s="10">
        <f>IF(N197="Sì",Parametri!$B$7,0)</f>
        <v>0</v>
      </c>
      <c r="Q197" s="10">
        <f>IFERROR(_xlfn.CEILING.MATH(IF(C197="Difensore",MAX(0,Parametri!$B$11-H197),IF(C197="Centrocampista",MAX(0,Parametri!$B$11-H197)/2,IF(C197="Attaccante",MAX(0,Parametri!$B$11-H197)/3,IF(C197="Portiere",MAX(0,Parametri!$B$11-H197) +Parametri!$B$12, "NA"))))),0)</f>
        <v>9</v>
      </c>
      <c r="R197" s="10">
        <f t="shared" si="21"/>
        <v>2</v>
      </c>
      <c r="S197" s="10">
        <f>IF(F197="Sì",Parametri!$B$2,IF(Punti!F197="Pareggio",Parametri!$B$3,0))</f>
        <v>3</v>
      </c>
      <c r="T197" s="10">
        <f>Parametri!$B$5*G197</f>
        <v>0</v>
      </c>
      <c r="U197" s="10">
        <f>J197*Parametri!$B$6</f>
        <v>0</v>
      </c>
      <c r="V197" s="10">
        <f>IF(K197="Sì",Parametri!$B$8, 0)</f>
        <v>0</v>
      </c>
      <c r="W197" s="10">
        <f t="shared" si="22"/>
        <v>3</v>
      </c>
      <c r="X197" s="10">
        <f t="shared" si="23"/>
        <v>0</v>
      </c>
      <c r="Y197" s="10">
        <f t="shared" si="20"/>
        <v>20</v>
      </c>
    </row>
    <row r="198" spans="1:25" ht="21" x14ac:dyDescent="0.25">
      <c r="A198" s="9">
        <v>45030</v>
      </c>
      <c r="B198" s="14" t="s">
        <v>19</v>
      </c>
      <c r="C198" s="14" t="str">
        <f>_xlfn.XLOOKUP(B198,Giocatori!A:A,Giocatori!B:B)</f>
        <v>Centrocampista</v>
      </c>
      <c r="D198" s="10" t="s">
        <v>1</v>
      </c>
      <c r="E198" s="10" t="str">
        <f>_xlfn.XLOOKUP(A198,Partite!A:A,Partite!E:E)</f>
        <v>Scuri</v>
      </c>
      <c r="F198" s="10" t="str">
        <f t="shared" si="19"/>
        <v>Sì</v>
      </c>
      <c r="G198" s="11">
        <v>1</v>
      </c>
      <c r="H198" s="10">
        <f>IF(D198="Scuri",_xlfn.XLOOKUP(A198,Partite!A:A,Partite!C:C),_xlfn.XLOOKUP(A198,Partite!A:A,Partite!D:D))</f>
        <v>1</v>
      </c>
      <c r="I198" s="10">
        <f>IF(D198="Bianchi",_xlfn.XLOOKUP(A198,Partite!A:A,Partite!C:C),_xlfn.XLOOKUP(A198,Partite!A:A,Partite!D:D))</f>
        <v>7</v>
      </c>
      <c r="J198" s="11">
        <v>0</v>
      </c>
      <c r="K198" s="10" t="s">
        <v>59</v>
      </c>
      <c r="L198" s="10" t="s">
        <v>59</v>
      </c>
      <c r="M198" s="11">
        <v>0</v>
      </c>
      <c r="N198" s="10" t="s">
        <v>59</v>
      </c>
      <c r="O198" s="10">
        <f>Parametri!$B$4</f>
        <v>3</v>
      </c>
      <c r="P198" s="10">
        <f>IF(N198="Sì",Parametri!$B$7,0)</f>
        <v>0</v>
      </c>
      <c r="Q198" s="10">
        <f>IFERROR(_xlfn.CEILING.MATH(IF(C198="Difensore",MAX(0,Parametri!$B$11-H198),IF(C198="Centrocampista",MAX(0,Parametri!$B$11-H198)/2,IF(C198="Attaccante",MAX(0,Parametri!$B$11-H198)/3,IF(C198="Portiere",MAX(0,Parametri!$B$11-H198) +Parametri!$B$12, "NA"))))),0)</f>
        <v>5</v>
      </c>
      <c r="R198" s="10">
        <f t="shared" si="21"/>
        <v>6</v>
      </c>
      <c r="S198" s="10">
        <f>IF(F198="Sì",Parametri!$B$2,IF(Punti!F198="Pareggio",Parametri!$B$3,0))</f>
        <v>3</v>
      </c>
      <c r="T198" s="10">
        <f>Parametri!$B$5*G198</f>
        <v>1</v>
      </c>
      <c r="U198" s="10">
        <f>J198*Parametri!$B$6</f>
        <v>0</v>
      </c>
      <c r="V198" s="10">
        <f>IF(K198="Sì",Parametri!$B$8, 0)</f>
        <v>0</v>
      </c>
      <c r="W198" s="10">
        <f t="shared" si="22"/>
        <v>0</v>
      </c>
      <c r="X198" s="10">
        <f t="shared" si="23"/>
        <v>0</v>
      </c>
      <c r="Y198" s="10">
        <f t="shared" si="20"/>
        <v>18</v>
      </c>
    </row>
    <row r="199" spans="1:25" ht="21" x14ac:dyDescent="0.25">
      <c r="A199" s="9">
        <v>45030</v>
      </c>
      <c r="B199" s="14" t="s">
        <v>30</v>
      </c>
      <c r="C199" s="14" t="str">
        <f>_xlfn.XLOOKUP(B199,Giocatori!A:A,Giocatori!B:B)</f>
        <v>Centrocampista</v>
      </c>
      <c r="D199" s="10" t="s">
        <v>1</v>
      </c>
      <c r="E199" s="10" t="str">
        <f>_xlfn.XLOOKUP(A199,Partite!A:A,Partite!E:E)</f>
        <v>Scuri</v>
      </c>
      <c r="F199" s="10" t="str">
        <f t="shared" si="19"/>
        <v>Sì</v>
      </c>
      <c r="G199" s="11">
        <v>0</v>
      </c>
      <c r="H199" s="10">
        <f>IF(D199="Scuri",_xlfn.XLOOKUP(A199,Partite!A:A,Partite!C:C),_xlfn.XLOOKUP(A199,Partite!A:A,Partite!D:D))</f>
        <v>1</v>
      </c>
      <c r="I199" s="10">
        <f>IF(D199="Bianchi",_xlfn.XLOOKUP(A199,Partite!A:A,Partite!C:C),_xlfn.XLOOKUP(A199,Partite!A:A,Partite!D:D))</f>
        <v>7</v>
      </c>
      <c r="J199" s="11">
        <v>0</v>
      </c>
      <c r="K199" s="10" t="s">
        <v>59</v>
      </c>
      <c r="L199" s="10" t="s">
        <v>59</v>
      </c>
      <c r="M199" s="11">
        <v>0</v>
      </c>
      <c r="N199" s="10" t="s">
        <v>59</v>
      </c>
      <c r="O199" s="10">
        <f>Parametri!$B$4</f>
        <v>3</v>
      </c>
      <c r="P199" s="10">
        <f>IF(N199="Sì",Parametri!$B$7,0)</f>
        <v>0</v>
      </c>
      <c r="Q199" s="10">
        <f>IFERROR(_xlfn.CEILING.MATH(IF(C199="Difensore",MAX(0,Parametri!$B$11-H199),IF(C199="Centrocampista",MAX(0,Parametri!$B$11-H199)/2,IF(C199="Attaccante",MAX(0,Parametri!$B$11-H199)/3,IF(C199="Portiere",MAX(0,Parametri!$B$11-H199) +Parametri!$B$12, "NA"))))),0)</f>
        <v>5</v>
      </c>
      <c r="R199" s="10">
        <f t="shared" si="21"/>
        <v>6</v>
      </c>
      <c r="S199" s="10">
        <f>IF(F199="Sì",Parametri!$B$2,IF(Punti!F199="Pareggio",Parametri!$B$3,0))</f>
        <v>3</v>
      </c>
      <c r="T199" s="10">
        <f>Parametri!$B$5*G199</f>
        <v>0</v>
      </c>
      <c r="U199" s="10">
        <f>J199*Parametri!$B$6</f>
        <v>0</v>
      </c>
      <c r="V199" s="10">
        <f>IF(K199="Sì",Parametri!$B$8, 0)</f>
        <v>0</v>
      </c>
      <c r="W199" s="10">
        <f t="shared" si="22"/>
        <v>0</v>
      </c>
      <c r="X199" s="10">
        <f t="shared" si="23"/>
        <v>0</v>
      </c>
      <c r="Y199" s="10">
        <f t="shared" si="20"/>
        <v>17</v>
      </c>
    </row>
    <row r="200" spans="1:25" ht="21" x14ac:dyDescent="0.25">
      <c r="A200" s="9">
        <v>45030</v>
      </c>
      <c r="B200" s="14" t="s">
        <v>39</v>
      </c>
      <c r="C200" s="14" t="str">
        <f>_xlfn.XLOOKUP(B200,Giocatori!A:A,Giocatori!B:B)</f>
        <v>Difensore</v>
      </c>
      <c r="D200" s="10" t="s">
        <v>1</v>
      </c>
      <c r="E200" s="10" t="str">
        <f>_xlfn.XLOOKUP(A200,Partite!A:A,Partite!E:E)</f>
        <v>Scuri</v>
      </c>
      <c r="F200" s="10" t="str">
        <f t="shared" si="19"/>
        <v>Sì</v>
      </c>
      <c r="G200" s="11">
        <v>0</v>
      </c>
      <c r="H200" s="10">
        <f>IF(D200="Scuri",_xlfn.XLOOKUP(A200,Partite!A:A,Partite!C:C),_xlfn.XLOOKUP(A200,Partite!A:A,Partite!D:D))</f>
        <v>1</v>
      </c>
      <c r="I200" s="10">
        <f>IF(D200="Bianchi",_xlfn.XLOOKUP(A200,Partite!A:A,Partite!C:C),_xlfn.XLOOKUP(A200,Partite!A:A,Partite!D:D))</f>
        <v>7</v>
      </c>
      <c r="J200" s="11">
        <v>0</v>
      </c>
      <c r="K200" s="10" t="s">
        <v>59</v>
      </c>
      <c r="L200" s="10" t="s">
        <v>59</v>
      </c>
      <c r="M200" s="11">
        <v>0</v>
      </c>
      <c r="N200" s="10" t="s">
        <v>59</v>
      </c>
      <c r="O200" s="10">
        <f>Parametri!$B$4</f>
        <v>3</v>
      </c>
      <c r="P200" s="10">
        <f>IF(N200="Sì",Parametri!$B$7,0)</f>
        <v>0</v>
      </c>
      <c r="Q200" s="10">
        <f>IFERROR(_xlfn.CEILING.MATH(IF(C200="Difensore",MAX(0,Parametri!$B$11-H200),IF(C200="Centrocampista",MAX(0,Parametri!$B$11-H200)/2,IF(C200="Attaccante",MAX(0,Parametri!$B$11-H200)/3,IF(C200="Portiere",MAX(0,Parametri!$B$11-H200) +Parametri!$B$12, "NA"))))),0)</f>
        <v>9</v>
      </c>
      <c r="R200" s="10">
        <f t="shared" si="21"/>
        <v>2</v>
      </c>
      <c r="S200" s="10">
        <f>IF(F200="Sì",Parametri!$B$2,IF(Punti!F200="Pareggio",Parametri!$B$3,0))</f>
        <v>3</v>
      </c>
      <c r="T200" s="10">
        <f>Parametri!$B$5*G200</f>
        <v>0</v>
      </c>
      <c r="U200" s="10">
        <f>J200*Parametri!$B$6</f>
        <v>0</v>
      </c>
      <c r="V200" s="10">
        <f>IF(K200="Sì",Parametri!$B$8, 0)</f>
        <v>0</v>
      </c>
      <c r="W200" s="10">
        <f t="shared" si="22"/>
        <v>0</v>
      </c>
      <c r="X200" s="10">
        <f t="shared" si="23"/>
        <v>0</v>
      </c>
      <c r="Y200" s="10">
        <f t="shared" si="20"/>
        <v>17</v>
      </c>
    </row>
    <row r="201" spans="1:25" ht="21" x14ac:dyDescent="0.25">
      <c r="A201" s="9">
        <v>45030</v>
      </c>
      <c r="B201" s="14" t="s">
        <v>20</v>
      </c>
      <c r="C201" s="14" t="str">
        <f>_xlfn.XLOOKUP(B201,Giocatori!A:A,Giocatori!B:B)</f>
        <v>Attaccante</v>
      </c>
      <c r="D201" s="10" t="s">
        <v>1</v>
      </c>
      <c r="E201" s="10" t="str">
        <f>_xlfn.XLOOKUP(A201,Partite!A:A,Partite!E:E)</f>
        <v>Scuri</v>
      </c>
      <c r="F201" s="10" t="str">
        <f t="shared" si="19"/>
        <v>Sì</v>
      </c>
      <c r="G201" s="11">
        <v>2</v>
      </c>
      <c r="H201" s="10">
        <f>IF(D201="Scuri",_xlfn.XLOOKUP(A201,Partite!A:A,Partite!C:C),_xlfn.XLOOKUP(A201,Partite!A:A,Partite!D:D))</f>
        <v>1</v>
      </c>
      <c r="I201" s="10">
        <f>IF(D201="Bianchi",_xlfn.XLOOKUP(A201,Partite!A:A,Partite!C:C),_xlfn.XLOOKUP(A201,Partite!A:A,Partite!D:D))</f>
        <v>7</v>
      </c>
      <c r="J201" s="11">
        <v>0</v>
      </c>
      <c r="K201" s="10" t="s">
        <v>59</v>
      </c>
      <c r="L201" s="10" t="s">
        <v>59</v>
      </c>
      <c r="M201" s="11">
        <v>0</v>
      </c>
      <c r="N201" s="10" t="s">
        <v>59</v>
      </c>
      <c r="O201" s="10">
        <f>Parametri!$B$4</f>
        <v>3</v>
      </c>
      <c r="P201" s="10">
        <f>IF(N201="Sì",Parametri!$B$7,0)</f>
        <v>0</v>
      </c>
      <c r="Q201" s="10">
        <f>IFERROR(_xlfn.CEILING.MATH(IF(C201="Difensore",MAX(0,Parametri!$B$11-H201),IF(C201="Centrocampista",MAX(0,Parametri!$B$11-H201)/2,IF(C201="Attaccante",MAX(0,Parametri!$B$11-H201)/3,IF(C201="Portiere",MAX(0,Parametri!$B$11-H201) +Parametri!$B$12, "NA"))))),0)</f>
        <v>3</v>
      </c>
      <c r="R201" s="10">
        <f t="shared" si="21"/>
        <v>3</v>
      </c>
      <c r="S201" s="10">
        <f>IF(F201="Sì",Parametri!$B$2,IF(Punti!F201="Pareggio",Parametri!$B$3,0))</f>
        <v>3</v>
      </c>
      <c r="T201" s="10">
        <f>Parametri!$B$5*G201</f>
        <v>2</v>
      </c>
      <c r="U201" s="10">
        <f>J201*Parametri!$B$6</f>
        <v>0</v>
      </c>
      <c r="V201" s="10">
        <f>IF(K201="Sì",Parametri!$B$8, 0)</f>
        <v>0</v>
      </c>
      <c r="W201" s="10">
        <f t="shared" si="22"/>
        <v>0</v>
      </c>
      <c r="X201" s="10">
        <f t="shared" si="23"/>
        <v>0</v>
      </c>
      <c r="Y201" s="10">
        <f t="shared" si="20"/>
        <v>14</v>
      </c>
    </row>
    <row r="202" spans="1:25" ht="21" x14ac:dyDescent="0.25">
      <c r="A202" s="9">
        <v>45030</v>
      </c>
      <c r="B202" s="14" t="s">
        <v>42</v>
      </c>
      <c r="C202" s="14" t="str">
        <f>_xlfn.XLOOKUP(B202,Giocatori!A:A,Giocatori!B:B)</f>
        <v>Difensore</v>
      </c>
      <c r="D202" s="10" t="s">
        <v>1</v>
      </c>
      <c r="E202" s="10" t="str">
        <f>_xlfn.XLOOKUP(A202,Partite!A:A,Partite!E:E)</f>
        <v>Scuri</v>
      </c>
      <c r="F202" s="10" t="str">
        <f t="shared" si="19"/>
        <v>Sì</v>
      </c>
      <c r="G202" s="11">
        <v>0</v>
      </c>
      <c r="H202" s="10">
        <f>IF(D202="Scuri",_xlfn.XLOOKUP(A202,Partite!A:A,Partite!C:C),_xlfn.XLOOKUP(A202,Partite!A:A,Partite!D:D))</f>
        <v>1</v>
      </c>
      <c r="I202" s="10">
        <f>IF(D202="Bianchi",_xlfn.XLOOKUP(A202,Partite!A:A,Partite!C:C),_xlfn.XLOOKUP(A202,Partite!A:A,Partite!D:D))</f>
        <v>7</v>
      </c>
      <c r="J202" s="11">
        <v>0</v>
      </c>
      <c r="K202" s="10" t="s">
        <v>59</v>
      </c>
      <c r="L202" s="10" t="s">
        <v>59</v>
      </c>
      <c r="M202" s="11">
        <v>0</v>
      </c>
      <c r="N202" s="10" t="s">
        <v>59</v>
      </c>
      <c r="O202" s="10">
        <f>Parametri!$B$4</f>
        <v>3</v>
      </c>
      <c r="P202" s="10">
        <f>IF(N202="Sì",Parametri!$B$7,0)</f>
        <v>0</v>
      </c>
      <c r="Q202" s="10">
        <f>IFERROR(_xlfn.CEILING.MATH(IF(C202="Difensore",MAX(0,Parametri!$B$11-H202),IF(C202="Centrocampista",MAX(0,Parametri!$B$11-H202)/2,IF(C202="Attaccante",MAX(0,Parametri!$B$11-H202)/3,IF(C202="Portiere",MAX(0,Parametri!$B$11-H202) +Parametri!$B$12, "NA"))))),0)</f>
        <v>9</v>
      </c>
      <c r="R202" s="10">
        <f t="shared" si="21"/>
        <v>2</v>
      </c>
      <c r="S202" s="10">
        <f>IF(F202="Sì",Parametri!$B$2,IF(Punti!F202="Pareggio",Parametri!$B$3,0))</f>
        <v>3</v>
      </c>
      <c r="T202" s="10">
        <f>Parametri!$B$5*G202</f>
        <v>0</v>
      </c>
      <c r="U202" s="10">
        <f>J202*Parametri!$B$6</f>
        <v>0</v>
      </c>
      <c r="V202" s="10">
        <f>IF(K202="Sì",Parametri!$B$8, 0)</f>
        <v>0</v>
      </c>
      <c r="W202" s="10">
        <f t="shared" si="22"/>
        <v>0</v>
      </c>
      <c r="X202" s="10">
        <f t="shared" si="23"/>
        <v>0</v>
      </c>
      <c r="Y202" s="10">
        <f t="shared" si="20"/>
        <v>17</v>
      </c>
    </row>
    <row r="203" spans="1:25" ht="21" x14ac:dyDescent="0.25">
      <c r="A203" s="9">
        <v>45030</v>
      </c>
      <c r="B203" s="14" t="s">
        <v>26</v>
      </c>
      <c r="C203" s="14" t="str">
        <f>_xlfn.XLOOKUP(B203,Giocatori!A:A,Giocatori!B:B)</f>
        <v>Difensore</v>
      </c>
      <c r="D203" s="10" t="s">
        <v>1</v>
      </c>
      <c r="E203" s="10" t="str">
        <f>_xlfn.XLOOKUP(A203,Partite!A:A,Partite!E:E)</f>
        <v>Scuri</v>
      </c>
      <c r="F203" s="10" t="str">
        <f t="shared" si="19"/>
        <v>Sì</v>
      </c>
      <c r="G203" s="11">
        <v>0</v>
      </c>
      <c r="H203" s="10">
        <f>IF(D203="Scuri",_xlfn.XLOOKUP(A203,Partite!A:A,Partite!C:C),_xlfn.XLOOKUP(A203,Partite!A:A,Partite!D:D))</f>
        <v>1</v>
      </c>
      <c r="I203" s="10">
        <f>IF(D203="Bianchi",_xlfn.XLOOKUP(A203,Partite!A:A,Partite!C:C),_xlfn.XLOOKUP(A203,Partite!A:A,Partite!D:D))</f>
        <v>7</v>
      </c>
      <c r="J203" s="11">
        <v>0</v>
      </c>
      <c r="K203" s="10" t="s">
        <v>59</v>
      </c>
      <c r="L203" s="10" t="s">
        <v>59</v>
      </c>
      <c r="M203" s="11">
        <v>0</v>
      </c>
      <c r="N203" s="10" t="s">
        <v>59</v>
      </c>
      <c r="O203" s="10">
        <f>Parametri!$B$4</f>
        <v>3</v>
      </c>
      <c r="P203" s="10">
        <f>IF(N203="Sì",Parametri!$B$7,0)</f>
        <v>0</v>
      </c>
      <c r="Q203" s="10">
        <f>IFERROR(_xlfn.CEILING.MATH(IF(C203="Difensore",MAX(0,Parametri!$B$11-H203),IF(C203="Centrocampista",MAX(0,Parametri!$B$11-H203)/2,IF(C203="Attaccante",MAX(0,Parametri!$B$11-H203)/3,IF(C203="Portiere",MAX(0,Parametri!$B$11-H203) +Parametri!$B$12, "NA"))))),0)</f>
        <v>9</v>
      </c>
      <c r="R203" s="10">
        <f t="shared" si="21"/>
        <v>2</v>
      </c>
      <c r="S203" s="10">
        <f>IF(F203="Sì",Parametri!$B$2,IF(Punti!F203="Pareggio",Parametri!$B$3,0))</f>
        <v>3</v>
      </c>
      <c r="T203" s="10">
        <f>Parametri!$B$5*G203</f>
        <v>0</v>
      </c>
      <c r="U203" s="10">
        <f>J203*Parametri!$B$6</f>
        <v>0</v>
      </c>
      <c r="V203" s="10">
        <f>IF(K203="Sì",Parametri!$B$8, 0)</f>
        <v>0</v>
      </c>
      <c r="W203" s="10">
        <f t="shared" si="22"/>
        <v>0</v>
      </c>
      <c r="X203" s="10">
        <f t="shared" si="23"/>
        <v>0</v>
      </c>
      <c r="Y203" s="10">
        <f t="shared" si="20"/>
        <v>17</v>
      </c>
    </row>
    <row r="204" spans="1:25" ht="21" x14ac:dyDescent="0.25">
      <c r="A204" s="9">
        <v>45050</v>
      </c>
      <c r="B204" s="14" t="s">
        <v>16</v>
      </c>
      <c r="C204" s="14" t="str">
        <f>_xlfn.XLOOKUP(B204,Giocatori!A:A,Giocatori!B:B)</f>
        <v>Centrocampista</v>
      </c>
      <c r="D204" s="10" t="s">
        <v>1</v>
      </c>
      <c r="E204" s="10" t="str">
        <f>_xlfn.XLOOKUP(A204,Partite!A:A,Partite!E:E)</f>
        <v>Scuri</v>
      </c>
      <c r="F204" s="10" t="str">
        <f t="shared" ref="F204" si="24">IF(D204=E204,"Sì",IF(E204="Pareggio","Pari","No"))</f>
        <v>Sì</v>
      </c>
      <c r="G204" s="11">
        <v>1</v>
      </c>
      <c r="H204" s="10">
        <f>IF(D204="Scuri",_xlfn.XLOOKUP(A204,Partite!A:A,Partite!C:C),_xlfn.XLOOKUP(A204,Partite!A:A,Partite!D:D))</f>
        <v>3</v>
      </c>
      <c r="I204" s="10">
        <f>IF(D204="Bianchi",_xlfn.XLOOKUP(A204,Partite!A:A,Partite!C:C),_xlfn.XLOOKUP(A204,Partite!A:A,Partite!D:D))</f>
        <v>4</v>
      </c>
      <c r="J204" s="11">
        <v>0</v>
      </c>
      <c r="K204" s="10" t="s">
        <v>59</v>
      </c>
      <c r="L204" s="10" t="s">
        <v>59</v>
      </c>
      <c r="M204" s="11">
        <v>0</v>
      </c>
      <c r="N204" s="10" t="s">
        <v>59</v>
      </c>
      <c r="O204" s="10">
        <f>Parametri!$B$4</f>
        <v>3</v>
      </c>
      <c r="P204" s="10">
        <f>IF(N204="Sì",Parametri!$B$7,0)</f>
        <v>0</v>
      </c>
      <c r="Q204" s="10">
        <f>IFERROR(_xlfn.CEILING.MATH(IF(C204="Difensore",MAX(0,Parametri!$B$11-H204),IF(C204="Centrocampista",MAX(0,Parametri!$B$11-H204)/2,IF(C204="Attaccante",MAX(0,Parametri!$B$11-H204)/3,IF(C204="Portiere",MAX(0,Parametri!$B$11-H204) +Parametri!$B$12, "NA"))))),0)</f>
        <v>4</v>
      </c>
      <c r="R204" s="10">
        <f t="shared" si="21"/>
        <v>1</v>
      </c>
      <c r="S204" s="10">
        <f>IF(F204="Sì",Parametri!$B$2,IF(Punti!F204="Pareggio",Parametri!$B$3,0))</f>
        <v>3</v>
      </c>
      <c r="T204" s="10">
        <f>Parametri!$B$5*G204</f>
        <v>1</v>
      </c>
      <c r="U204" s="10">
        <f>J204*Parametri!$B$6</f>
        <v>0</v>
      </c>
      <c r="V204" s="10">
        <f>IF(K204="Sì",Parametri!$B$8, 0)</f>
        <v>0</v>
      </c>
      <c r="W204" s="10">
        <f t="shared" si="22"/>
        <v>0</v>
      </c>
      <c r="X204" s="10">
        <f t="shared" si="23"/>
        <v>0</v>
      </c>
      <c r="Y204" s="10">
        <f t="shared" si="20"/>
        <v>12</v>
      </c>
    </row>
    <row r="205" spans="1:25" ht="21" x14ac:dyDescent="0.25">
      <c r="A205" s="9">
        <v>45050</v>
      </c>
      <c r="B205" s="14" t="s">
        <v>24</v>
      </c>
      <c r="C205" s="14" t="str">
        <f>_xlfn.XLOOKUP(B205,Giocatori!A:A,Giocatori!B:B)</f>
        <v>Attaccante</v>
      </c>
      <c r="D205" s="10" t="s">
        <v>1</v>
      </c>
      <c r="E205" s="10" t="str">
        <f>_xlfn.XLOOKUP(A205,Partite!A:A,Partite!E:E)</f>
        <v>Scuri</v>
      </c>
      <c r="F205" s="10" t="str">
        <f t="shared" ref="F205:F219" si="25">IF(D205=E205,"Sì",IF(E205="Pareggio","Pari","No"))</f>
        <v>Sì</v>
      </c>
      <c r="G205" s="11">
        <v>2</v>
      </c>
      <c r="H205" s="10">
        <f>IF(D205="Scuri",_xlfn.XLOOKUP(A205,Partite!A:A,Partite!C:C),_xlfn.XLOOKUP(A205,Partite!A:A,Partite!D:D))</f>
        <v>3</v>
      </c>
      <c r="I205" s="10">
        <f>IF(D205="Bianchi",_xlfn.XLOOKUP(A205,Partite!A:A,Partite!C:C),_xlfn.XLOOKUP(A205,Partite!A:A,Partite!D:D))</f>
        <v>4</v>
      </c>
      <c r="J205" s="11">
        <v>0</v>
      </c>
      <c r="K205" s="10" t="s">
        <v>59</v>
      </c>
      <c r="L205" s="10" t="s">
        <v>59</v>
      </c>
      <c r="M205" s="11">
        <v>0</v>
      </c>
      <c r="N205" s="10" t="s">
        <v>59</v>
      </c>
      <c r="O205" s="10">
        <f>Parametri!$B$4</f>
        <v>3</v>
      </c>
      <c r="P205" s="10">
        <f>IF(N205="Sì",Parametri!$B$7,0)</f>
        <v>0</v>
      </c>
      <c r="Q205" s="10">
        <f>IFERROR(_xlfn.CEILING.MATH(IF(C205="Difensore",MAX(0,Parametri!$B$11-H205),IF(C205="Centrocampista",MAX(0,Parametri!$B$11-H205)/2,IF(C205="Attaccante",MAX(0,Parametri!$B$11-H205)/3,IF(C205="Portiere",MAX(0,Parametri!$B$11-H205) +Parametri!$B$12, "NA"))))),0)</f>
        <v>3</v>
      </c>
      <c r="R205" s="10">
        <f t="shared" si="21"/>
        <v>1</v>
      </c>
      <c r="S205" s="10">
        <f>IF(F205="Sì",Parametri!$B$2,IF(Punti!F205="Pareggio",Parametri!$B$3,0))</f>
        <v>3</v>
      </c>
      <c r="T205" s="10">
        <f>Parametri!$B$5*G205</f>
        <v>2</v>
      </c>
      <c r="U205" s="10">
        <f>J205*Parametri!$B$6</f>
        <v>0</v>
      </c>
      <c r="V205" s="10">
        <f>IF(K205="Sì",Parametri!$B$8, 0)</f>
        <v>0</v>
      </c>
      <c r="W205" s="10">
        <f t="shared" si="22"/>
        <v>0</v>
      </c>
      <c r="X205" s="10">
        <f t="shared" si="23"/>
        <v>0</v>
      </c>
      <c r="Y205" s="10">
        <f t="shared" si="20"/>
        <v>12</v>
      </c>
    </row>
    <row r="206" spans="1:25" ht="21" x14ac:dyDescent="0.25">
      <c r="A206" s="9">
        <v>45050</v>
      </c>
      <c r="B206" s="14" t="s">
        <v>81</v>
      </c>
      <c r="C206" s="14" t="str">
        <f>_xlfn.XLOOKUP(B206,Giocatori!A:A,Giocatori!B:B)</f>
        <v>Difensore</v>
      </c>
      <c r="D206" s="10" t="s">
        <v>1</v>
      </c>
      <c r="E206" s="10" t="str">
        <f>_xlfn.XLOOKUP(A206,Partite!A:A,Partite!E:E)</f>
        <v>Scuri</v>
      </c>
      <c r="F206" s="10" t="str">
        <f t="shared" si="25"/>
        <v>Sì</v>
      </c>
      <c r="G206" s="11">
        <v>0</v>
      </c>
      <c r="H206" s="10">
        <f>IF(D206="Scuri",_xlfn.XLOOKUP(A206,Partite!A:A,Partite!C:C),_xlfn.XLOOKUP(A206,Partite!A:A,Partite!D:D))</f>
        <v>3</v>
      </c>
      <c r="I206" s="10">
        <f>IF(D206="Bianchi",_xlfn.XLOOKUP(A206,Partite!A:A,Partite!C:C),_xlfn.XLOOKUP(A206,Partite!A:A,Partite!D:D))</f>
        <v>4</v>
      </c>
      <c r="J206" s="11">
        <v>0</v>
      </c>
      <c r="K206" s="10" t="s">
        <v>59</v>
      </c>
      <c r="L206" s="10" t="s">
        <v>59</v>
      </c>
      <c r="M206" s="11">
        <v>0</v>
      </c>
      <c r="N206" s="10" t="s">
        <v>59</v>
      </c>
      <c r="O206" s="10">
        <f>Parametri!$B$4</f>
        <v>3</v>
      </c>
      <c r="P206" s="10">
        <f>IF(N206="Sì",Parametri!$B$7,0)</f>
        <v>0</v>
      </c>
      <c r="Q206" s="10">
        <f>IFERROR(_xlfn.CEILING.MATH(IF(C206="Difensore",MAX(0,Parametri!$B$11-H206),IF(C206="Centrocampista",MAX(0,Parametri!$B$11-H206)/2,IF(C206="Attaccante",MAX(0,Parametri!$B$11-H206)/3,IF(C206="Portiere",MAX(0,Parametri!$B$11-H206) +Parametri!$B$12, "NA"))))),0)</f>
        <v>7</v>
      </c>
      <c r="R206" s="10">
        <f t="shared" si="21"/>
        <v>1</v>
      </c>
      <c r="S206" s="10">
        <f>IF(F206="Sì",Parametri!$B$2,IF(Punti!F206="Pareggio",Parametri!$B$3,0))</f>
        <v>3</v>
      </c>
      <c r="T206" s="10">
        <f>Parametri!$B$5*G206</f>
        <v>0</v>
      </c>
      <c r="U206" s="10">
        <f>J206*Parametri!$B$6</f>
        <v>0</v>
      </c>
      <c r="V206" s="10">
        <f>IF(K206="Sì",Parametri!$B$8, 0)</f>
        <v>0</v>
      </c>
      <c r="W206" s="10">
        <f t="shared" si="22"/>
        <v>0</v>
      </c>
      <c r="X206" s="10">
        <f t="shared" si="23"/>
        <v>0</v>
      </c>
      <c r="Y206" s="10">
        <f t="shared" si="20"/>
        <v>14</v>
      </c>
    </row>
    <row r="207" spans="1:25" ht="21" x14ac:dyDescent="0.25">
      <c r="A207" s="9">
        <v>45050</v>
      </c>
      <c r="B207" s="14" t="s">
        <v>42</v>
      </c>
      <c r="C207" s="14" t="str">
        <f>_xlfn.XLOOKUP(B207,Giocatori!A:A,Giocatori!B:B)</f>
        <v>Difensore</v>
      </c>
      <c r="D207" s="10" t="s">
        <v>1</v>
      </c>
      <c r="E207" s="10" t="str">
        <f>_xlfn.XLOOKUP(A207,Partite!A:A,Partite!E:E)</f>
        <v>Scuri</v>
      </c>
      <c r="F207" s="10" t="str">
        <f t="shared" si="25"/>
        <v>Sì</v>
      </c>
      <c r="G207" s="11">
        <v>0</v>
      </c>
      <c r="H207" s="10">
        <f>IF(D207="Scuri",_xlfn.XLOOKUP(A207,Partite!A:A,Partite!C:C),_xlfn.XLOOKUP(A207,Partite!A:A,Partite!D:D))</f>
        <v>3</v>
      </c>
      <c r="I207" s="10">
        <f>IF(D207="Bianchi",_xlfn.XLOOKUP(A207,Partite!A:A,Partite!C:C),_xlfn.XLOOKUP(A207,Partite!A:A,Partite!D:D))</f>
        <v>4</v>
      </c>
      <c r="J207" s="11">
        <v>0</v>
      </c>
      <c r="K207" s="10" t="s">
        <v>59</v>
      </c>
      <c r="L207" s="10" t="s">
        <v>58</v>
      </c>
      <c r="M207" s="11">
        <v>0</v>
      </c>
      <c r="N207" s="10" t="s">
        <v>59</v>
      </c>
      <c r="O207" s="10">
        <f>Parametri!$B$4</f>
        <v>3</v>
      </c>
      <c r="P207" s="10">
        <f>IF(N207="Sì",Parametri!$B$7,0)</f>
        <v>0</v>
      </c>
      <c r="Q207" s="10">
        <f>IFERROR(_xlfn.CEILING.MATH(IF(C207="Difensore",MAX(0,Parametri!$B$11-H207),IF(C207="Centrocampista",MAX(0,Parametri!$B$11-H207)/2,IF(C207="Attaccante",MAX(0,Parametri!$B$11-H207)/3,IF(C207="Portiere",MAX(0,Parametri!$B$11-H207) +Parametri!$B$12, "NA"))))),0)</f>
        <v>7</v>
      </c>
      <c r="R207" s="10">
        <f t="shared" si="21"/>
        <v>1</v>
      </c>
      <c r="S207" s="10">
        <f>IF(F207="Sì",Parametri!$B$2,IF(Punti!F207="Pareggio",Parametri!$B$3,0))</f>
        <v>3</v>
      </c>
      <c r="T207" s="10">
        <f>Parametri!$B$5*G207</f>
        <v>0</v>
      </c>
      <c r="U207" s="10">
        <f>J207*Parametri!$B$6</f>
        <v>0</v>
      </c>
      <c r="V207" s="10">
        <f>IF(K207="Sì",Parametri!$B$8, 0)</f>
        <v>0</v>
      </c>
      <c r="W207" s="10">
        <f t="shared" si="22"/>
        <v>3</v>
      </c>
      <c r="X207" s="10">
        <f t="shared" si="23"/>
        <v>0</v>
      </c>
      <c r="Y207" s="10">
        <f t="shared" si="20"/>
        <v>17</v>
      </c>
    </row>
    <row r="208" spans="1:25" ht="21" x14ac:dyDescent="0.25">
      <c r="A208" s="9">
        <v>45050</v>
      </c>
      <c r="B208" s="14" t="s">
        <v>32</v>
      </c>
      <c r="C208" s="14" t="str">
        <f>_xlfn.XLOOKUP(B208,Giocatori!A:A,Giocatori!B:B)</f>
        <v>Difensore</v>
      </c>
      <c r="D208" s="10" t="s">
        <v>1</v>
      </c>
      <c r="E208" s="10" t="str">
        <f>_xlfn.XLOOKUP(A208,Partite!A:A,Partite!E:E)</f>
        <v>Scuri</v>
      </c>
      <c r="F208" s="10" t="str">
        <f t="shared" si="25"/>
        <v>Sì</v>
      </c>
      <c r="G208" s="11">
        <v>0</v>
      </c>
      <c r="H208" s="10">
        <f>IF(D208="Scuri",_xlfn.XLOOKUP(A208,Partite!A:A,Partite!C:C),_xlfn.XLOOKUP(A208,Partite!A:A,Partite!D:D))</f>
        <v>3</v>
      </c>
      <c r="I208" s="10">
        <f>IF(D208="Bianchi",_xlfn.XLOOKUP(A208,Partite!A:A,Partite!C:C),_xlfn.XLOOKUP(A208,Partite!A:A,Partite!D:D))</f>
        <v>4</v>
      </c>
      <c r="J208" s="11">
        <v>0</v>
      </c>
      <c r="K208" s="10" t="s">
        <v>59</v>
      </c>
      <c r="L208" s="10" t="s">
        <v>59</v>
      </c>
      <c r="M208" s="11">
        <v>0</v>
      </c>
      <c r="N208" s="10" t="s">
        <v>59</v>
      </c>
      <c r="O208" s="10">
        <f>Parametri!$B$4</f>
        <v>3</v>
      </c>
      <c r="P208" s="10">
        <f>IF(N208="Sì",Parametri!$B$7,0)</f>
        <v>0</v>
      </c>
      <c r="Q208" s="10">
        <f>IFERROR(_xlfn.CEILING.MATH(IF(C208="Difensore",MAX(0,Parametri!$B$11-H208),IF(C208="Centrocampista",MAX(0,Parametri!$B$11-H208)/2,IF(C208="Attaccante",MAX(0,Parametri!$B$11-H208)/3,IF(C208="Portiere",MAX(0,Parametri!$B$11-H208) +Parametri!$B$12, "NA"))))),0)</f>
        <v>7</v>
      </c>
      <c r="R208" s="10">
        <f t="shared" si="21"/>
        <v>1</v>
      </c>
      <c r="S208" s="10">
        <f>IF(F208="Sì",Parametri!$B$2,IF(Punti!F208="Pareggio",Parametri!$B$3,0))</f>
        <v>3</v>
      </c>
      <c r="T208" s="10">
        <f>Parametri!$B$5*G208</f>
        <v>0</v>
      </c>
      <c r="U208" s="10">
        <f>J208*Parametri!$B$6</f>
        <v>0</v>
      </c>
      <c r="V208" s="10">
        <f>IF(K208="Sì",Parametri!$B$8, 0)</f>
        <v>0</v>
      </c>
      <c r="W208" s="10">
        <f t="shared" si="22"/>
        <v>0</v>
      </c>
      <c r="X208" s="10">
        <f t="shared" si="23"/>
        <v>0</v>
      </c>
      <c r="Y208" s="10">
        <f t="shared" si="20"/>
        <v>14</v>
      </c>
    </row>
    <row r="209" spans="1:25" ht="21" x14ac:dyDescent="0.25">
      <c r="A209" s="9">
        <v>45050</v>
      </c>
      <c r="B209" s="18" t="s">
        <v>33</v>
      </c>
      <c r="C209" s="14" t="str">
        <f>_xlfn.XLOOKUP(B209,Giocatori!A:A,Giocatori!B:B)</f>
        <v>Difensore</v>
      </c>
      <c r="D209" s="10" t="s">
        <v>1</v>
      </c>
      <c r="E209" s="10" t="str">
        <f>_xlfn.XLOOKUP(A209,Partite!A:A,Partite!E:E)</f>
        <v>Scuri</v>
      </c>
      <c r="F209" s="10" t="str">
        <f t="shared" si="25"/>
        <v>Sì</v>
      </c>
      <c r="G209" s="11">
        <v>0</v>
      </c>
      <c r="H209" s="10">
        <f>IF(D209="Scuri",_xlfn.XLOOKUP(A209,Partite!A:A,Partite!C:C),_xlfn.XLOOKUP(A209,Partite!A:A,Partite!D:D))</f>
        <v>3</v>
      </c>
      <c r="I209" s="10">
        <f>IF(D209="Bianchi",_xlfn.XLOOKUP(A209,Partite!A:A,Partite!C:C),_xlfn.XLOOKUP(A209,Partite!A:A,Partite!D:D))</f>
        <v>4</v>
      </c>
      <c r="J209" s="11">
        <v>0</v>
      </c>
      <c r="K209" s="10" t="s">
        <v>59</v>
      </c>
      <c r="L209" s="10" t="s">
        <v>59</v>
      </c>
      <c r="M209" s="11">
        <v>0</v>
      </c>
      <c r="N209" s="10" t="s">
        <v>59</v>
      </c>
      <c r="O209" s="10">
        <f>Parametri!$B$4</f>
        <v>3</v>
      </c>
      <c r="P209" s="10">
        <f>IF(N209="Sì",Parametri!$B$7,0)</f>
        <v>0</v>
      </c>
      <c r="Q209" s="10">
        <f>IFERROR(_xlfn.CEILING.MATH(IF(C209="Difensore",MAX(0,Parametri!$B$11-H209),IF(C209="Centrocampista",MAX(0,Parametri!$B$11-H209)/2,IF(C209="Attaccante",MAX(0,Parametri!$B$11-H209)/3,IF(C209="Portiere",MAX(0,Parametri!$B$11-H209) +Parametri!$B$12, "NA"))))),0)</f>
        <v>7</v>
      </c>
      <c r="R209" s="10">
        <f t="shared" si="21"/>
        <v>1</v>
      </c>
      <c r="S209" s="10">
        <f>IF(F209="Sì",Parametri!$B$2,IF(Punti!F209="Pareggio",Parametri!$B$3,0))</f>
        <v>3</v>
      </c>
      <c r="T209" s="10">
        <f>Parametri!$B$5*G209</f>
        <v>0</v>
      </c>
      <c r="U209" s="10">
        <f>J209*Parametri!$B$6</f>
        <v>0</v>
      </c>
      <c r="V209" s="10">
        <f>IF(K209="Sì",Parametri!$B$8, 0)</f>
        <v>0</v>
      </c>
      <c r="W209" s="10">
        <f t="shared" si="22"/>
        <v>0</v>
      </c>
      <c r="X209" s="10">
        <f t="shared" si="23"/>
        <v>0</v>
      </c>
      <c r="Y209" s="10">
        <f t="shared" si="20"/>
        <v>14</v>
      </c>
    </row>
    <row r="210" spans="1:25" ht="21" x14ac:dyDescent="0.25">
      <c r="A210" s="9">
        <v>45050</v>
      </c>
      <c r="B210" s="14" t="s">
        <v>38</v>
      </c>
      <c r="C210" s="14" t="str">
        <f>_xlfn.XLOOKUP(B210,Giocatori!A:A,Giocatori!B:B)</f>
        <v>Centrocampista</v>
      </c>
      <c r="D210" s="10" t="s">
        <v>1</v>
      </c>
      <c r="E210" s="10" t="str">
        <f>_xlfn.XLOOKUP(A210,Partite!A:A,Partite!E:E)</f>
        <v>Scuri</v>
      </c>
      <c r="F210" s="10" t="str">
        <f t="shared" si="25"/>
        <v>Sì</v>
      </c>
      <c r="G210" s="11">
        <v>1</v>
      </c>
      <c r="H210" s="10">
        <f>IF(D210="Scuri",_xlfn.XLOOKUP(A210,Partite!A:A,Partite!C:C),_xlfn.XLOOKUP(A210,Partite!A:A,Partite!D:D))</f>
        <v>3</v>
      </c>
      <c r="I210" s="10">
        <f>IF(D210="Bianchi",_xlfn.XLOOKUP(A210,Partite!A:A,Partite!C:C),_xlfn.XLOOKUP(A210,Partite!A:A,Partite!D:D))</f>
        <v>4</v>
      </c>
      <c r="J210" s="11">
        <v>0</v>
      </c>
      <c r="K210" s="10" t="s">
        <v>59</v>
      </c>
      <c r="L210" s="10" t="s">
        <v>59</v>
      </c>
      <c r="M210" s="11">
        <v>0</v>
      </c>
      <c r="N210" s="10" t="s">
        <v>59</v>
      </c>
      <c r="O210" s="10">
        <f>Parametri!$B$4</f>
        <v>3</v>
      </c>
      <c r="P210" s="10">
        <f>IF(N210="Sì",Parametri!$B$7,0)</f>
        <v>0</v>
      </c>
      <c r="Q210" s="10">
        <f>IFERROR(_xlfn.CEILING.MATH(IF(C210="Difensore",MAX(0,Parametri!$B$11-H210),IF(C210="Centrocampista",MAX(0,Parametri!$B$11-H210)/2,IF(C210="Attaccante",MAX(0,Parametri!$B$11-H210)/3,IF(C210="Portiere",MAX(0,Parametri!$B$11-H210) +Parametri!$B$12, "NA"))))),0)</f>
        <v>4</v>
      </c>
      <c r="R210" s="10">
        <f t="shared" si="21"/>
        <v>1</v>
      </c>
      <c r="S210" s="10">
        <f>IF(F210="Sì",Parametri!$B$2,IF(Punti!F210="Pareggio",Parametri!$B$3,0))</f>
        <v>3</v>
      </c>
      <c r="T210" s="10">
        <f>Parametri!$B$5*G210</f>
        <v>1</v>
      </c>
      <c r="U210" s="10">
        <f>J210*Parametri!$B$6</f>
        <v>0</v>
      </c>
      <c r="V210" s="10">
        <f>IF(K210="Sì",Parametri!$B$8, 0)</f>
        <v>0</v>
      </c>
      <c r="W210" s="10">
        <f t="shared" si="22"/>
        <v>0</v>
      </c>
      <c r="X210" s="10">
        <f t="shared" si="23"/>
        <v>0</v>
      </c>
      <c r="Y210" s="10">
        <f t="shared" si="20"/>
        <v>12</v>
      </c>
    </row>
    <row r="211" spans="1:25" ht="21" x14ac:dyDescent="0.25">
      <c r="A211" s="9">
        <v>45050</v>
      </c>
      <c r="B211" s="14" t="s">
        <v>30</v>
      </c>
      <c r="C211" s="14" t="str">
        <f>_xlfn.XLOOKUP(B211,Giocatori!A:A,Giocatori!B:B)</f>
        <v>Centrocampista</v>
      </c>
      <c r="D211" s="10" t="s">
        <v>1</v>
      </c>
      <c r="E211" s="10" t="str">
        <f>_xlfn.XLOOKUP(A211,Partite!A:A,Partite!E:E)</f>
        <v>Scuri</v>
      </c>
      <c r="F211" s="10" t="str">
        <f t="shared" si="25"/>
        <v>Sì</v>
      </c>
      <c r="G211" s="11">
        <v>0</v>
      </c>
      <c r="H211" s="10">
        <f>IF(D211="Scuri",_xlfn.XLOOKUP(A211,Partite!A:A,Partite!C:C),_xlfn.XLOOKUP(A211,Partite!A:A,Partite!D:D))</f>
        <v>3</v>
      </c>
      <c r="I211" s="10">
        <f>IF(D211="Bianchi",_xlfn.XLOOKUP(A211,Partite!A:A,Partite!C:C),_xlfn.XLOOKUP(A211,Partite!A:A,Partite!D:D))</f>
        <v>4</v>
      </c>
      <c r="J211" s="11">
        <v>0</v>
      </c>
      <c r="K211" s="10" t="s">
        <v>59</v>
      </c>
      <c r="L211" s="10" t="s">
        <v>59</v>
      </c>
      <c r="M211" s="11">
        <v>0</v>
      </c>
      <c r="N211" s="10" t="s">
        <v>59</v>
      </c>
      <c r="O211" s="10">
        <f>Parametri!$B$4</f>
        <v>3</v>
      </c>
      <c r="P211" s="10">
        <f>IF(N211="Sì",Parametri!$B$7,0)</f>
        <v>0</v>
      </c>
      <c r="Q211" s="10">
        <f>IFERROR(_xlfn.CEILING.MATH(IF(C211="Difensore",MAX(0,Parametri!$B$11-H211),IF(C211="Centrocampista",MAX(0,Parametri!$B$11-H211)/2,IF(C211="Attaccante",MAX(0,Parametri!$B$11-H211)/3,IF(C211="Portiere",MAX(0,Parametri!$B$11-H211) +Parametri!$B$12, "NA"))))),0)</f>
        <v>4</v>
      </c>
      <c r="R211" s="10">
        <f t="shared" si="21"/>
        <v>1</v>
      </c>
      <c r="S211" s="10">
        <f>IF(F211="Sì",Parametri!$B$2,IF(Punti!F211="Pareggio",Parametri!$B$3,0))</f>
        <v>3</v>
      </c>
      <c r="T211" s="10">
        <f>Parametri!$B$5*G211</f>
        <v>0</v>
      </c>
      <c r="U211" s="10">
        <f>J211*Parametri!$B$6</f>
        <v>0</v>
      </c>
      <c r="V211" s="10">
        <f>IF(K211="Sì",Parametri!$B$8, 0)</f>
        <v>0</v>
      </c>
      <c r="W211" s="10">
        <f t="shared" si="22"/>
        <v>0</v>
      </c>
      <c r="X211" s="10">
        <f t="shared" si="23"/>
        <v>0</v>
      </c>
      <c r="Y211" s="10">
        <f t="shared" si="20"/>
        <v>11</v>
      </c>
    </row>
    <row r="212" spans="1:25" ht="21" x14ac:dyDescent="0.25">
      <c r="A212" s="9">
        <v>45050</v>
      </c>
      <c r="B212" s="14" t="s">
        <v>7</v>
      </c>
      <c r="C212" s="14" t="str">
        <f>_xlfn.XLOOKUP(B212,Giocatori!A:A,Giocatori!B:B)</f>
        <v>Difensore</v>
      </c>
      <c r="D212" s="10" t="s">
        <v>2</v>
      </c>
      <c r="E212" s="10" t="str">
        <f>_xlfn.XLOOKUP(A212,Partite!A:A,Partite!E:E)</f>
        <v>Scuri</v>
      </c>
      <c r="F212" s="10" t="str">
        <f t="shared" si="25"/>
        <v>No</v>
      </c>
      <c r="G212" s="11">
        <v>0</v>
      </c>
      <c r="H212" s="10">
        <f>IF(D212="Scuri",_xlfn.XLOOKUP(A212,Partite!A:A,Partite!C:C),_xlfn.XLOOKUP(A212,Partite!A:A,Partite!D:D))</f>
        <v>4</v>
      </c>
      <c r="I212" s="10">
        <f>IF(D212="Bianchi",_xlfn.XLOOKUP(A212,Partite!A:A,Partite!C:C),_xlfn.XLOOKUP(A212,Partite!A:A,Partite!D:D))</f>
        <v>3</v>
      </c>
      <c r="J212" s="11">
        <v>0</v>
      </c>
      <c r="K212" s="10" t="s">
        <v>59</v>
      </c>
      <c r="L212" s="10" t="s">
        <v>59</v>
      </c>
      <c r="M212" s="11">
        <v>0</v>
      </c>
      <c r="N212" s="10" t="s">
        <v>59</v>
      </c>
      <c r="O212" s="10">
        <f>Parametri!$B$4</f>
        <v>3</v>
      </c>
      <c r="P212" s="10">
        <f>IF(N212="Sì",Parametri!$B$7,0)</f>
        <v>0</v>
      </c>
      <c r="Q212" s="10">
        <f>IFERROR(_xlfn.CEILING.MATH(IF(C212="Difensore",MAX(0,Parametri!$B$11-H212),IF(C212="Centrocampista",MAX(0,Parametri!$B$11-H212)/2,IF(C212="Attaccante",MAX(0,Parametri!$B$11-H212)/3,IF(C212="Portiere",MAX(0,Parametri!$B$11-H212) +Parametri!$B$12, "NA"))))),0)</f>
        <v>6</v>
      </c>
      <c r="R212" s="10">
        <f t="shared" si="21"/>
        <v>0</v>
      </c>
      <c r="S212" s="10">
        <f>IF(F212="Sì",Parametri!$B$2,IF(Punti!F212="Pareggio",Parametri!$B$3,0))</f>
        <v>0</v>
      </c>
      <c r="T212" s="10">
        <f>Parametri!$B$5*G212</f>
        <v>0</v>
      </c>
      <c r="U212" s="10">
        <f>J212*Parametri!$B$6</f>
        <v>0</v>
      </c>
      <c r="V212" s="10">
        <f>IF(K212="Sì",Parametri!$B$8, 0)</f>
        <v>0</v>
      </c>
      <c r="W212" s="10">
        <f t="shared" si="22"/>
        <v>0</v>
      </c>
      <c r="X212" s="10">
        <f t="shared" si="23"/>
        <v>0</v>
      </c>
      <c r="Y212" s="10">
        <f t="shared" si="20"/>
        <v>9</v>
      </c>
    </row>
    <row r="213" spans="1:25" ht="21" x14ac:dyDescent="0.25">
      <c r="A213" s="9">
        <v>45050</v>
      </c>
      <c r="B213" s="14" t="s">
        <v>9</v>
      </c>
      <c r="C213" s="14" t="str">
        <f>_xlfn.XLOOKUP(B213,Giocatori!A:A,Giocatori!B:B)</f>
        <v>Difensore</v>
      </c>
      <c r="D213" s="10" t="s">
        <v>2</v>
      </c>
      <c r="E213" s="10" t="str">
        <f>_xlfn.XLOOKUP(A213,Partite!A:A,Partite!E:E)</f>
        <v>Scuri</v>
      </c>
      <c r="F213" s="10" t="str">
        <f t="shared" si="25"/>
        <v>No</v>
      </c>
      <c r="G213" s="11">
        <v>0</v>
      </c>
      <c r="H213" s="10">
        <f>IF(D213="Scuri",_xlfn.XLOOKUP(A213,Partite!A:A,Partite!C:C),_xlfn.XLOOKUP(A213,Partite!A:A,Partite!D:D))</f>
        <v>4</v>
      </c>
      <c r="I213" s="10">
        <f>IF(D213="Bianchi",_xlfn.XLOOKUP(A213,Partite!A:A,Partite!C:C),_xlfn.XLOOKUP(A213,Partite!A:A,Partite!D:D))</f>
        <v>3</v>
      </c>
      <c r="J213" s="11">
        <v>0</v>
      </c>
      <c r="K213" s="10" t="s">
        <v>59</v>
      </c>
      <c r="L213" s="10" t="s">
        <v>59</v>
      </c>
      <c r="M213" s="11">
        <v>0</v>
      </c>
      <c r="N213" s="10" t="s">
        <v>59</v>
      </c>
      <c r="O213" s="10">
        <f>Parametri!$B$4</f>
        <v>3</v>
      </c>
      <c r="P213" s="10">
        <f>IF(N213="Sì",Parametri!$B$7,0)</f>
        <v>0</v>
      </c>
      <c r="Q213" s="10">
        <f>IFERROR(_xlfn.CEILING.MATH(IF(C213="Difensore",MAX(0,Parametri!$B$11-H213),IF(C213="Centrocampista",MAX(0,Parametri!$B$11-H213)/2,IF(C213="Attaccante",MAX(0,Parametri!$B$11-H213)/3,IF(C213="Portiere",MAX(0,Parametri!$B$11-H213) +Parametri!$B$12, "NA"))))),0)</f>
        <v>6</v>
      </c>
      <c r="R213" s="10">
        <f t="shared" si="21"/>
        <v>0</v>
      </c>
      <c r="S213" s="10">
        <f>IF(F213="Sì",Parametri!$B$2,IF(Punti!F213="Pareggio",Parametri!$B$3,0))</f>
        <v>0</v>
      </c>
      <c r="T213" s="10">
        <f>Parametri!$B$5*G213</f>
        <v>0</v>
      </c>
      <c r="U213" s="10">
        <f>J213*Parametri!$B$6</f>
        <v>0</v>
      </c>
      <c r="V213" s="10">
        <f>IF(K213="Sì",Parametri!$B$8, 0)</f>
        <v>0</v>
      </c>
      <c r="W213" s="10">
        <f t="shared" si="22"/>
        <v>0</v>
      </c>
      <c r="X213" s="10">
        <f t="shared" si="23"/>
        <v>0</v>
      </c>
      <c r="Y213" s="10">
        <f t="shared" si="20"/>
        <v>9</v>
      </c>
    </row>
    <row r="214" spans="1:25" ht="21" x14ac:dyDescent="0.25">
      <c r="A214" s="9">
        <v>45050</v>
      </c>
      <c r="B214" s="14" t="s">
        <v>21</v>
      </c>
      <c r="C214" s="14" t="str">
        <f>_xlfn.XLOOKUP(B214,Giocatori!A:A,Giocatori!B:B)</f>
        <v>Difensore</v>
      </c>
      <c r="D214" s="10" t="s">
        <v>2</v>
      </c>
      <c r="E214" s="10" t="str">
        <f>_xlfn.XLOOKUP(A214,Partite!A:A,Partite!E:E)</f>
        <v>Scuri</v>
      </c>
      <c r="F214" s="10" t="str">
        <f t="shared" si="25"/>
        <v>No</v>
      </c>
      <c r="G214" s="11">
        <v>0</v>
      </c>
      <c r="H214" s="10">
        <f>IF(D214="Scuri",_xlfn.XLOOKUP(A214,Partite!A:A,Partite!C:C),_xlfn.XLOOKUP(A214,Partite!A:A,Partite!D:D))</f>
        <v>4</v>
      </c>
      <c r="I214" s="10">
        <f>IF(D214="Bianchi",_xlfn.XLOOKUP(A214,Partite!A:A,Partite!C:C),_xlfn.XLOOKUP(A214,Partite!A:A,Partite!D:D))</f>
        <v>3</v>
      </c>
      <c r="J214" s="11">
        <v>0</v>
      </c>
      <c r="K214" s="10" t="s">
        <v>59</v>
      </c>
      <c r="L214" s="10" t="s">
        <v>59</v>
      </c>
      <c r="M214" s="11">
        <v>0</v>
      </c>
      <c r="N214" s="10" t="s">
        <v>59</v>
      </c>
      <c r="O214" s="10">
        <f>Parametri!$B$4</f>
        <v>3</v>
      </c>
      <c r="P214" s="10">
        <f>IF(N214="Sì",Parametri!$B$7,0)</f>
        <v>0</v>
      </c>
      <c r="Q214" s="10">
        <f>IFERROR(_xlfn.CEILING.MATH(IF(C214="Difensore",MAX(0,Parametri!$B$11-H214),IF(C214="Centrocampista",MAX(0,Parametri!$B$11-H214)/2,IF(C214="Attaccante",MAX(0,Parametri!$B$11-H214)/3,IF(C214="Portiere",MAX(0,Parametri!$B$11-H214) +Parametri!$B$12, "NA"))))),0)</f>
        <v>6</v>
      </c>
      <c r="R214" s="10">
        <f t="shared" si="21"/>
        <v>0</v>
      </c>
      <c r="S214" s="10">
        <f>IF(F214="Sì",Parametri!$B$2,IF(Punti!F214="Pareggio",Parametri!$B$3,0))</f>
        <v>0</v>
      </c>
      <c r="T214" s="10">
        <f>Parametri!$B$5*G214</f>
        <v>0</v>
      </c>
      <c r="U214" s="10">
        <f>J214*Parametri!$B$6</f>
        <v>0</v>
      </c>
      <c r="V214" s="10">
        <f>IF(K214="Sì",Parametri!$B$8, 0)</f>
        <v>0</v>
      </c>
      <c r="W214" s="10">
        <f t="shared" si="22"/>
        <v>0</v>
      </c>
      <c r="X214" s="10">
        <f t="shared" si="23"/>
        <v>0</v>
      </c>
      <c r="Y214" s="10">
        <f t="shared" si="20"/>
        <v>9</v>
      </c>
    </row>
    <row r="215" spans="1:25" ht="21" x14ac:dyDescent="0.25">
      <c r="A215" s="9">
        <v>45050</v>
      </c>
      <c r="B215" s="14" t="s">
        <v>34</v>
      </c>
      <c r="C215" s="14" t="str">
        <f>_xlfn.XLOOKUP(B215,Giocatori!A:A,Giocatori!B:B)</f>
        <v>Centrocampista</v>
      </c>
      <c r="D215" s="10" t="s">
        <v>2</v>
      </c>
      <c r="E215" s="10" t="str">
        <f>_xlfn.XLOOKUP(A215,Partite!A:A,Partite!E:E)</f>
        <v>Scuri</v>
      </c>
      <c r="F215" s="10" t="str">
        <f t="shared" si="25"/>
        <v>No</v>
      </c>
      <c r="G215" s="11">
        <v>1</v>
      </c>
      <c r="H215" s="10">
        <f>IF(D215="Scuri",_xlfn.XLOOKUP(A215,Partite!A:A,Partite!C:C),_xlfn.XLOOKUP(A215,Partite!A:A,Partite!D:D))</f>
        <v>4</v>
      </c>
      <c r="I215" s="10">
        <f>IF(D215="Bianchi",_xlfn.XLOOKUP(A215,Partite!A:A,Partite!C:C),_xlfn.XLOOKUP(A215,Partite!A:A,Partite!D:D))</f>
        <v>3</v>
      </c>
      <c r="J215" s="11">
        <v>0</v>
      </c>
      <c r="K215" s="10" t="s">
        <v>59</v>
      </c>
      <c r="L215" s="10" t="s">
        <v>59</v>
      </c>
      <c r="M215" s="11">
        <v>0</v>
      </c>
      <c r="N215" s="10" t="s">
        <v>59</v>
      </c>
      <c r="O215" s="10">
        <f>Parametri!$B$4</f>
        <v>3</v>
      </c>
      <c r="P215" s="10">
        <f>IF(N215="Sì",Parametri!$B$7,0)</f>
        <v>0</v>
      </c>
      <c r="Q215" s="10">
        <f>IFERROR(_xlfn.CEILING.MATH(IF(C215="Difensore",MAX(0,Parametri!$B$11-H215),IF(C215="Centrocampista",MAX(0,Parametri!$B$11-H215)/2,IF(C215="Attaccante",MAX(0,Parametri!$B$11-H215)/3,IF(C215="Portiere",MAX(0,Parametri!$B$11-H215) +Parametri!$B$12, "NA"))))),0)</f>
        <v>3</v>
      </c>
      <c r="R215" s="10">
        <f t="shared" si="21"/>
        <v>0</v>
      </c>
      <c r="S215" s="10">
        <f>IF(F215="Sì",Parametri!$B$2,IF(Punti!F215="Pareggio",Parametri!$B$3,0))</f>
        <v>0</v>
      </c>
      <c r="T215" s="10">
        <f>Parametri!$B$5*G215</f>
        <v>1</v>
      </c>
      <c r="U215" s="10">
        <f>J215*Parametri!$B$6</f>
        <v>0</v>
      </c>
      <c r="V215" s="10">
        <f>IF(K215="Sì",Parametri!$B$8, 0)</f>
        <v>0</v>
      </c>
      <c r="W215" s="10">
        <f t="shared" si="22"/>
        <v>0</v>
      </c>
      <c r="X215" s="10">
        <f t="shared" si="23"/>
        <v>0</v>
      </c>
      <c r="Y215" s="10">
        <f t="shared" si="20"/>
        <v>7</v>
      </c>
    </row>
    <row r="216" spans="1:25" ht="21" x14ac:dyDescent="0.25">
      <c r="A216" s="9">
        <v>45050</v>
      </c>
      <c r="B216" s="14" t="s">
        <v>26</v>
      </c>
      <c r="C216" s="14" t="str">
        <f>_xlfn.XLOOKUP(B216,Giocatori!A:A,Giocatori!B:B)</f>
        <v>Difensore</v>
      </c>
      <c r="D216" s="10" t="s">
        <v>2</v>
      </c>
      <c r="E216" s="10" t="str">
        <f>_xlfn.XLOOKUP(A216,Partite!A:A,Partite!E:E)</f>
        <v>Scuri</v>
      </c>
      <c r="F216" s="10" t="str">
        <f t="shared" si="25"/>
        <v>No</v>
      </c>
      <c r="G216" s="11">
        <v>0</v>
      </c>
      <c r="H216" s="10">
        <f>IF(D216="Scuri",_xlfn.XLOOKUP(A216,Partite!A:A,Partite!C:C),_xlfn.XLOOKUP(A216,Partite!A:A,Partite!D:D))</f>
        <v>4</v>
      </c>
      <c r="I216" s="10">
        <f>IF(D216="Bianchi",_xlfn.XLOOKUP(A216,Partite!A:A,Partite!C:C),_xlfn.XLOOKUP(A216,Partite!A:A,Partite!D:D))</f>
        <v>3</v>
      </c>
      <c r="J216" s="11">
        <v>0</v>
      </c>
      <c r="K216" s="10" t="s">
        <v>58</v>
      </c>
      <c r="L216" s="10" t="s">
        <v>59</v>
      </c>
      <c r="M216" s="11">
        <v>0</v>
      </c>
      <c r="N216" s="10" t="s">
        <v>59</v>
      </c>
      <c r="O216" s="10">
        <f>Parametri!$B$4</f>
        <v>3</v>
      </c>
      <c r="P216" s="10">
        <f>IF(N216="Sì",Parametri!$B$7,0)</f>
        <v>0</v>
      </c>
      <c r="Q216" s="10">
        <f>IFERROR(_xlfn.CEILING.MATH(IF(C216="Difensore",MAX(0,Parametri!$B$11-H216),IF(C216="Centrocampista",MAX(0,Parametri!$B$11-H216)/2,IF(C216="Attaccante",MAX(0,Parametri!$B$11-H216)/3,IF(C216="Portiere",MAX(0,Parametri!$B$11-H216) +Parametri!$B$12, "NA"))))),0)</f>
        <v>6</v>
      </c>
      <c r="R216" s="10">
        <f t="shared" si="21"/>
        <v>0</v>
      </c>
      <c r="S216" s="10">
        <f>IF(F216="Sì",Parametri!$B$2,IF(Punti!F216="Pareggio",Parametri!$B$3,0))</f>
        <v>0</v>
      </c>
      <c r="T216" s="10">
        <f>Parametri!$B$5*G216</f>
        <v>0</v>
      </c>
      <c r="U216" s="10">
        <f>J216*Parametri!$B$6</f>
        <v>0</v>
      </c>
      <c r="V216" s="10">
        <f>IF(K216="Sì",Parametri!$B$8, 0)</f>
        <v>3</v>
      </c>
      <c r="W216" s="10">
        <f t="shared" si="22"/>
        <v>0</v>
      </c>
      <c r="X216" s="10">
        <f t="shared" si="23"/>
        <v>0</v>
      </c>
      <c r="Y216" s="10">
        <f t="shared" si="20"/>
        <v>12</v>
      </c>
    </row>
    <row r="217" spans="1:25" ht="21" x14ac:dyDescent="0.25">
      <c r="A217" s="9">
        <v>45050</v>
      </c>
      <c r="B217" s="14" t="s">
        <v>20</v>
      </c>
      <c r="C217" s="14" t="str">
        <f>_xlfn.XLOOKUP(B217,Giocatori!A:A,Giocatori!B:B)</f>
        <v>Attaccante</v>
      </c>
      <c r="D217" s="10" t="s">
        <v>2</v>
      </c>
      <c r="E217" s="10" t="str">
        <f>_xlfn.XLOOKUP(A217,Partite!A:A,Partite!E:E)</f>
        <v>Scuri</v>
      </c>
      <c r="F217" s="10" t="str">
        <f t="shared" si="25"/>
        <v>No</v>
      </c>
      <c r="G217" s="11">
        <v>2</v>
      </c>
      <c r="H217" s="10">
        <f>IF(D217="Scuri",_xlfn.XLOOKUP(A217,Partite!A:A,Partite!C:C),_xlfn.XLOOKUP(A217,Partite!A:A,Partite!D:D))</f>
        <v>4</v>
      </c>
      <c r="I217" s="10">
        <f>IF(D217="Bianchi",_xlfn.XLOOKUP(A217,Partite!A:A,Partite!C:C),_xlfn.XLOOKUP(A217,Partite!A:A,Partite!D:D))</f>
        <v>3</v>
      </c>
      <c r="J217" s="11">
        <v>0</v>
      </c>
      <c r="K217" s="10" t="s">
        <v>59</v>
      </c>
      <c r="L217" s="10" t="s">
        <v>59</v>
      </c>
      <c r="M217" s="11">
        <v>0</v>
      </c>
      <c r="N217" s="10" t="s">
        <v>59</v>
      </c>
      <c r="O217" s="10">
        <f>Parametri!$B$4</f>
        <v>3</v>
      </c>
      <c r="P217" s="10">
        <f>IF(N217="Sì",Parametri!$B$7,0)</f>
        <v>0</v>
      </c>
      <c r="Q217" s="10">
        <f>IFERROR(_xlfn.CEILING.MATH(IF(C217="Difensore",MAX(0,Parametri!$B$11-H217),IF(C217="Centrocampista",MAX(0,Parametri!$B$11-H217)/2,IF(C217="Attaccante",MAX(0,Parametri!$B$11-H217)/3,IF(C217="Portiere",MAX(0,Parametri!$B$11-H217) +Parametri!$B$12, "NA"))))),0)</f>
        <v>2</v>
      </c>
      <c r="R217" s="10">
        <f t="shared" si="21"/>
        <v>0</v>
      </c>
      <c r="S217" s="10">
        <f>IF(F217="Sì",Parametri!$B$2,IF(Punti!F217="Pareggio",Parametri!$B$3,0))</f>
        <v>0</v>
      </c>
      <c r="T217" s="10">
        <f>Parametri!$B$5*G217</f>
        <v>2</v>
      </c>
      <c r="U217" s="10">
        <f>J217*Parametri!$B$6</f>
        <v>0</v>
      </c>
      <c r="V217" s="10">
        <f>IF(K217="Sì",Parametri!$B$8, 0)</f>
        <v>0</v>
      </c>
      <c r="W217" s="10">
        <f t="shared" si="22"/>
        <v>0</v>
      </c>
      <c r="X217" s="10">
        <f t="shared" si="23"/>
        <v>0</v>
      </c>
      <c r="Y217" s="10">
        <f t="shared" si="20"/>
        <v>7</v>
      </c>
    </row>
    <row r="218" spans="1:25" ht="21" x14ac:dyDescent="0.25">
      <c r="A218" s="9">
        <v>45050</v>
      </c>
      <c r="B218" s="14" t="s">
        <v>73</v>
      </c>
      <c r="C218" s="14" t="str">
        <f>_xlfn.XLOOKUP(B218,Giocatori!A:A,Giocatori!B:B)</f>
        <v>Centrocampista</v>
      </c>
      <c r="D218" s="10" t="s">
        <v>2</v>
      </c>
      <c r="E218" s="10" t="str">
        <f>_xlfn.XLOOKUP(A218,Partite!A:A,Partite!E:E)</f>
        <v>Scuri</v>
      </c>
      <c r="F218" s="10" t="str">
        <f t="shared" si="25"/>
        <v>No</v>
      </c>
      <c r="G218" s="11">
        <v>0</v>
      </c>
      <c r="H218" s="10">
        <f>IF(D218="Scuri",_xlfn.XLOOKUP(A218,Partite!A:A,Partite!C:C),_xlfn.XLOOKUP(A218,Partite!A:A,Partite!D:D))</f>
        <v>4</v>
      </c>
      <c r="I218" s="10">
        <f>IF(D218="Bianchi",_xlfn.XLOOKUP(A218,Partite!A:A,Partite!C:C),_xlfn.XLOOKUP(A218,Partite!A:A,Partite!D:D))</f>
        <v>3</v>
      </c>
      <c r="J218" s="11">
        <v>0</v>
      </c>
      <c r="K218" s="10" t="s">
        <v>59</v>
      </c>
      <c r="L218" s="10" t="s">
        <v>59</v>
      </c>
      <c r="M218" s="11">
        <v>0</v>
      </c>
      <c r="N218" s="10" t="s">
        <v>59</v>
      </c>
      <c r="O218" s="10">
        <f>Parametri!$B$4</f>
        <v>3</v>
      </c>
      <c r="P218" s="10">
        <f>IF(N218="Sì",Parametri!$B$7,0)</f>
        <v>0</v>
      </c>
      <c r="Q218" s="10">
        <f>IFERROR(_xlfn.CEILING.MATH(IF(C218="Difensore",MAX(0,Parametri!$B$11-H218),IF(C218="Centrocampista",MAX(0,Parametri!$B$11-H218)/2,IF(C218="Attaccante",MAX(0,Parametri!$B$11-H218)/3,IF(C218="Portiere",MAX(0,Parametri!$B$11-H218) +Parametri!$B$12, "NA"))))),0)</f>
        <v>3</v>
      </c>
      <c r="R218" s="10">
        <f t="shared" si="21"/>
        <v>0</v>
      </c>
      <c r="S218" s="10">
        <f>IF(F218="Sì",Parametri!$B$2,IF(Punti!F218="Pareggio",Parametri!$B$3,0))</f>
        <v>0</v>
      </c>
      <c r="T218" s="10">
        <f>Parametri!$B$5*G218</f>
        <v>0</v>
      </c>
      <c r="U218" s="10">
        <f>J218*Parametri!$B$6</f>
        <v>0</v>
      </c>
      <c r="V218" s="10">
        <f>IF(K218="Sì",Parametri!$B$8, 0)</f>
        <v>0</v>
      </c>
      <c r="W218" s="10">
        <f t="shared" si="22"/>
        <v>0</v>
      </c>
      <c r="X218" s="10">
        <f t="shared" si="23"/>
        <v>0</v>
      </c>
      <c r="Y218" s="10">
        <f t="shared" si="20"/>
        <v>6</v>
      </c>
    </row>
    <row r="219" spans="1:25" ht="21" x14ac:dyDescent="0.25">
      <c r="A219" s="9">
        <v>45050</v>
      </c>
      <c r="B219" s="14" t="s">
        <v>10</v>
      </c>
      <c r="C219" s="14" t="str">
        <f>_xlfn.XLOOKUP(B219,Giocatori!A:A,Giocatori!B:B)</f>
        <v>Centrocampista</v>
      </c>
      <c r="D219" s="10" t="s">
        <v>2</v>
      </c>
      <c r="E219" s="10" t="str">
        <f>_xlfn.XLOOKUP(A219,Partite!A:A,Partite!E:E)</f>
        <v>Scuri</v>
      </c>
      <c r="F219" s="10" t="str">
        <f t="shared" si="25"/>
        <v>No</v>
      </c>
      <c r="G219" s="11">
        <v>0</v>
      </c>
      <c r="H219" s="10">
        <f>IF(D219="Scuri",_xlfn.XLOOKUP(A219,Partite!A:A,Partite!C:C),_xlfn.XLOOKUP(A219,Partite!A:A,Partite!D:D))</f>
        <v>4</v>
      </c>
      <c r="I219" s="10">
        <f>IF(D219="Bianchi",_xlfn.XLOOKUP(A219,Partite!A:A,Partite!C:C),_xlfn.XLOOKUP(A219,Partite!A:A,Partite!D:D))</f>
        <v>3</v>
      </c>
      <c r="J219" s="11">
        <v>0</v>
      </c>
      <c r="K219" s="10" t="s">
        <v>59</v>
      </c>
      <c r="L219" s="10" t="s">
        <v>59</v>
      </c>
      <c r="M219" s="11">
        <v>0</v>
      </c>
      <c r="N219" s="10" t="s">
        <v>59</v>
      </c>
      <c r="O219" s="10">
        <f>Parametri!$B$4</f>
        <v>3</v>
      </c>
      <c r="P219" s="10">
        <f>IF(N219="Sì",Parametri!$B$7,0)</f>
        <v>0</v>
      </c>
      <c r="Q219" s="10">
        <f>IFERROR(_xlfn.CEILING.MATH(IF(C219="Difensore",MAX(0,Parametri!$B$11-H219),IF(C219="Centrocampista",MAX(0,Parametri!$B$11-H219)/2,IF(C219="Attaccante",MAX(0,Parametri!$B$11-H219)/3,IF(C219="Portiere",MAX(0,Parametri!$B$11-H219) +Parametri!$B$12, "NA"))))),0)</f>
        <v>3</v>
      </c>
      <c r="R219" s="10">
        <f t="shared" si="21"/>
        <v>0</v>
      </c>
      <c r="S219" s="10">
        <f>IF(F219="Sì",Parametri!$B$2,IF(Punti!F219="Pareggio",Parametri!$B$3,0))</f>
        <v>0</v>
      </c>
      <c r="T219" s="10">
        <f>Parametri!$B$5*G219</f>
        <v>0</v>
      </c>
      <c r="U219" s="10">
        <f>J219*Parametri!$B$6</f>
        <v>0</v>
      </c>
      <c r="V219" s="10">
        <f>IF(K219="Sì",Parametri!$B$8, 0)</f>
        <v>0</v>
      </c>
      <c r="W219" s="10">
        <f t="shared" si="22"/>
        <v>0</v>
      </c>
      <c r="X219" s="10">
        <f t="shared" si="23"/>
        <v>0</v>
      </c>
      <c r="Y219" s="10">
        <f t="shared" si="20"/>
        <v>6</v>
      </c>
    </row>
    <row r="220" spans="1:25" ht="21" x14ac:dyDescent="0.25">
      <c r="A220" s="9">
        <v>45057</v>
      </c>
      <c r="B220" s="14" t="s">
        <v>26</v>
      </c>
      <c r="C220" s="14" t="str">
        <f>_xlfn.XLOOKUP(B220,Giocatori!A:A,Giocatori!B:B)</f>
        <v>Difensore</v>
      </c>
      <c r="D220" s="10" t="s">
        <v>2</v>
      </c>
      <c r="E220" s="10" t="str">
        <f>_xlfn.XLOOKUP(A220,Partite!A:A,Partite!E:E)</f>
        <v>Scuri</v>
      </c>
      <c r="F220" s="10" t="str">
        <f t="shared" ref="F220" si="26">IF(D220=E220,"Sì",IF(E220="Pareggio","Pari","No"))</f>
        <v>No</v>
      </c>
      <c r="G220" s="11">
        <v>0</v>
      </c>
      <c r="H220" s="10">
        <f>IF(D220="Scuri",_xlfn.XLOOKUP(A220,Partite!A:A,Partite!C:C),_xlfn.XLOOKUP(A220,Partite!A:A,Partite!D:D))</f>
        <v>6</v>
      </c>
      <c r="I220" s="10">
        <f>IF(D220="Bianchi",_xlfn.XLOOKUP(A220,Partite!A:A,Partite!C:C),_xlfn.XLOOKUP(A220,Partite!A:A,Partite!D:D))</f>
        <v>4</v>
      </c>
      <c r="J220" s="11">
        <v>0</v>
      </c>
      <c r="K220" s="10" t="s">
        <v>59</v>
      </c>
      <c r="L220" s="10" t="s">
        <v>59</v>
      </c>
      <c r="M220" s="11">
        <v>0</v>
      </c>
      <c r="N220" s="10" t="s">
        <v>59</v>
      </c>
      <c r="O220" s="10">
        <f>Parametri!$B$4</f>
        <v>3</v>
      </c>
      <c r="P220" s="10">
        <f>IF(N220="Sì",Parametri!$B$7,0)</f>
        <v>0</v>
      </c>
      <c r="Q220" s="10">
        <f>IFERROR(_xlfn.CEILING.MATH(IF(C220="Difensore",MAX(0,Parametri!$B$11-H220),IF(C220="Centrocampista",MAX(0,Parametri!$B$11-H220)/2,IF(C220="Attaccante",MAX(0,Parametri!$B$11-H220)/3,IF(C220="Portiere",MAX(0,Parametri!$B$11-H220) +Parametri!$B$12, "NA"))))),0)</f>
        <v>4</v>
      </c>
      <c r="R220" s="10">
        <f t="shared" si="21"/>
        <v>0</v>
      </c>
      <c r="S220" s="10">
        <f>IF(F220="Sì",Parametri!$B$2,IF(Punti!F220="Pareggio",Parametri!$B$3,0))</f>
        <v>0</v>
      </c>
      <c r="T220" s="10">
        <f>Parametri!$B$5*G220</f>
        <v>0</v>
      </c>
      <c r="U220" s="10">
        <f>J220*Parametri!$B$6</f>
        <v>0</v>
      </c>
      <c r="V220" s="10">
        <f>IF(K220="Sì",Parametri!$B$8, 0)</f>
        <v>0</v>
      </c>
      <c r="W220" s="10">
        <f t="shared" si="22"/>
        <v>0</v>
      </c>
      <c r="X220" s="10">
        <f t="shared" si="23"/>
        <v>0</v>
      </c>
      <c r="Y220" s="10">
        <f t="shared" si="20"/>
        <v>7</v>
      </c>
    </row>
    <row r="221" spans="1:25" ht="21" x14ac:dyDescent="0.25">
      <c r="A221" s="9">
        <v>45057</v>
      </c>
      <c r="B221" s="14" t="s">
        <v>42</v>
      </c>
      <c r="C221" s="14" t="str">
        <f>_xlfn.XLOOKUP(B221,Giocatori!A:A,Giocatori!B:B)</f>
        <v>Difensore</v>
      </c>
      <c r="D221" s="10" t="s">
        <v>2</v>
      </c>
      <c r="E221" s="10" t="str">
        <f>_xlfn.XLOOKUP(A221,Partite!A:A,Partite!E:E)</f>
        <v>Scuri</v>
      </c>
      <c r="F221" s="10" t="str">
        <f t="shared" ref="F221:F233" si="27">IF(D221=E221,"Sì",IF(E221="Pareggio","Pari","No"))</f>
        <v>No</v>
      </c>
      <c r="G221" s="11">
        <v>0</v>
      </c>
      <c r="H221" s="10">
        <f>IF(D221="Scuri",_xlfn.XLOOKUP(A221,Partite!A:A,Partite!C:C),_xlfn.XLOOKUP(A221,Partite!A:A,Partite!D:D))</f>
        <v>6</v>
      </c>
      <c r="I221" s="10">
        <f>IF(D221="Bianchi",_xlfn.XLOOKUP(A221,Partite!A:A,Partite!C:C),_xlfn.XLOOKUP(A221,Partite!A:A,Partite!D:D))</f>
        <v>4</v>
      </c>
      <c r="J221" s="11">
        <v>0</v>
      </c>
      <c r="K221" s="10" t="s">
        <v>59</v>
      </c>
      <c r="L221" s="10" t="s">
        <v>59</v>
      </c>
      <c r="M221" s="11">
        <v>0</v>
      </c>
      <c r="N221" s="10" t="s">
        <v>59</v>
      </c>
      <c r="O221" s="10">
        <f>Parametri!$B$4</f>
        <v>3</v>
      </c>
      <c r="P221" s="10">
        <f>IF(N221="Sì",Parametri!$B$7,0)</f>
        <v>0</v>
      </c>
      <c r="Q221" s="10">
        <f>IFERROR(_xlfn.CEILING.MATH(IF(C221="Difensore",MAX(0,Parametri!$B$11-H221),IF(C221="Centrocampista",MAX(0,Parametri!$B$11-H221)/2,IF(C221="Attaccante",MAX(0,Parametri!$B$11-H221)/3,IF(C221="Portiere",MAX(0,Parametri!$B$11-H221) +Parametri!$B$12, "NA"))))),0)</f>
        <v>4</v>
      </c>
      <c r="R221" s="10">
        <f t="shared" si="21"/>
        <v>0</v>
      </c>
      <c r="S221" s="10">
        <f>IF(F221="Sì",Parametri!$B$2,IF(Punti!F221="Pareggio",Parametri!$B$3,0))</f>
        <v>0</v>
      </c>
      <c r="T221" s="10">
        <f>Parametri!$B$5*G221</f>
        <v>0</v>
      </c>
      <c r="U221" s="10">
        <f>J221*Parametri!$B$6</f>
        <v>0</v>
      </c>
      <c r="V221" s="10">
        <f>IF(K221="Sì",Parametri!$B$8, 0)</f>
        <v>0</v>
      </c>
      <c r="W221" s="10">
        <f t="shared" si="22"/>
        <v>0</v>
      </c>
      <c r="X221" s="10">
        <f t="shared" si="23"/>
        <v>0</v>
      </c>
      <c r="Y221" s="10">
        <f t="shared" si="20"/>
        <v>7</v>
      </c>
    </row>
    <row r="222" spans="1:25" ht="21" x14ac:dyDescent="0.25">
      <c r="A222" s="9">
        <v>45057</v>
      </c>
      <c r="B222" s="14" t="s">
        <v>9</v>
      </c>
      <c r="C222" s="14" t="str">
        <f>_xlfn.XLOOKUP(B222,Giocatori!A:A,Giocatori!B:B)</f>
        <v>Difensore</v>
      </c>
      <c r="D222" s="10" t="s">
        <v>2</v>
      </c>
      <c r="E222" s="10" t="str">
        <f>_xlfn.XLOOKUP(A222,Partite!A:A,Partite!E:E)</f>
        <v>Scuri</v>
      </c>
      <c r="F222" s="10" t="str">
        <f t="shared" si="27"/>
        <v>No</v>
      </c>
      <c r="G222" s="11">
        <v>0</v>
      </c>
      <c r="H222" s="10">
        <f>IF(D222="Scuri",_xlfn.XLOOKUP(A222,Partite!A:A,Partite!C:C),_xlfn.XLOOKUP(A222,Partite!A:A,Partite!D:D))</f>
        <v>6</v>
      </c>
      <c r="I222" s="10">
        <f>IF(D222="Bianchi",_xlfn.XLOOKUP(A222,Partite!A:A,Partite!C:C),_xlfn.XLOOKUP(A222,Partite!A:A,Partite!D:D))</f>
        <v>4</v>
      </c>
      <c r="J222" s="11">
        <v>0</v>
      </c>
      <c r="K222" s="10" t="s">
        <v>59</v>
      </c>
      <c r="L222" s="10" t="s">
        <v>59</v>
      </c>
      <c r="M222" s="11">
        <v>0</v>
      </c>
      <c r="N222" s="10" t="s">
        <v>59</v>
      </c>
      <c r="O222" s="10">
        <f>Parametri!$B$4</f>
        <v>3</v>
      </c>
      <c r="P222" s="10">
        <f>IF(N222="Sì",Parametri!$B$7,0)</f>
        <v>0</v>
      </c>
      <c r="Q222" s="10">
        <f>IFERROR(_xlfn.CEILING.MATH(IF(C222="Difensore",MAX(0,Parametri!$B$11-H222),IF(C222="Centrocampista",MAX(0,Parametri!$B$11-H222)/2,IF(C222="Attaccante",MAX(0,Parametri!$B$11-H222)/3,IF(C222="Portiere",MAX(0,Parametri!$B$11-H222) +Parametri!$B$12, "NA"))))),0)</f>
        <v>4</v>
      </c>
      <c r="R222" s="10">
        <f t="shared" si="21"/>
        <v>0</v>
      </c>
      <c r="S222" s="10">
        <f>IF(F222="Sì",Parametri!$B$2,IF(Punti!F222="Pareggio",Parametri!$B$3,0))</f>
        <v>0</v>
      </c>
      <c r="T222" s="10">
        <f>Parametri!$B$5*G222</f>
        <v>0</v>
      </c>
      <c r="U222" s="10">
        <f>J222*Parametri!$B$6</f>
        <v>0</v>
      </c>
      <c r="V222" s="10">
        <f>IF(K222="Sì",Parametri!$B$8, 0)</f>
        <v>0</v>
      </c>
      <c r="W222" s="10">
        <f t="shared" si="22"/>
        <v>0</v>
      </c>
      <c r="X222" s="10">
        <f t="shared" si="23"/>
        <v>0</v>
      </c>
      <c r="Y222" s="10">
        <f t="shared" si="20"/>
        <v>7</v>
      </c>
    </row>
    <row r="223" spans="1:25" ht="21" x14ac:dyDescent="0.25">
      <c r="A223" s="9">
        <v>45057</v>
      </c>
      <c r="B223" s="14" t="s">
        <v>34</v>
      </c>
      <c r="C223" s="14" t="str">
        <f>_xlfn.XLOOKUP(B223,Giocatori!A:A,Giocatori!B:B)</f>
        <v>Centrocampista</v>
      </c>
      <c r="D223" s="10" t="s">
        <v>2</v>
      </c>
      <c r="E223" s="10" t="str">
        <f>_xlfn.XLOOKUP(A223,Partite!A:A,Partite!E:E)</f>
        <v>Scuri</v>
      </c>
      <c r="F223" s="10" t="str">
        <f t="shared" si="27"/>
        <v>No</v>
      </c>
      <c r="G223" s="11">
        <v>0</v>
      </c>
      <c r="H223" s="10">
        <f>IF(D223="Scuri",_xlfn.XLOOKUP(A223,Partite!A:A,Partite!C:C),_xlfn.XLOOKUP(A223,Partite!A:A,Partite!D:D))</f>
        <v>6</v>
      </c>
      <c r="I223" s="10">
        <f>IF(D223="Bianchi",_xlfn.XLOOKUP(A223,Partite!A:A,Partite!C:C),_xlfn.XLOOKUP(A223,Partite!A:A,Partite!D:D))</f>
        <v>4</v>
      </c>
      <c r="J223" s="11">
        <v>0</v>
      </c>
      <c r="K223" s="10" t="s">
        <v>59</v>
      </c>
      <c r="L223" s="10" t="s">
        <v>59</v>
      </c>
      <c r="M223" s="11">
        <v>0</v>
      </c>
      <c r="N223" s="10" t="s">
        <v>59</v>
      </c>
      <c r="O223" s="10">
        <f>Parametri!$B$4</f>
        <v>3</v>
      </c>
      <c r="P223" s="10">
        <f>IF(N223="Sì",Parametri!$B$7,0)</f>
        <v>0</v>
      </c>
      <c r="Q223" s="10">
        <f>IFERROR(_xlfn.CEILING.MATH(IF(C223="Difensore",MAX(0,Parametri!$B$11-H223),IF(C223="Centrocampista",MAX(0,Parametri!$B$11-H223)/2,IF(C223="Attaccante",MAX(0,Parametri!$B$11-H223)/3,IF(C223="Portiere",MAX(0,Parametri!$B$11-H223) +Parametri!$B$12, "NA"))))),0)</f>
        <v>2</v>
      </c>
      <c r="R223" s="10">
        <f t="shared" si="21"/>
        <v>0</v>
      </c>
      <c r="S223" s="10">
        <f>IF(F223="Sì",Parametri!$B$2,IF(Punti!F223="Pareggio",Parametri!$B$3,0))</f>
        <v>0</v>
      </c>
      <c r="T223" s="10">
        <f>Parametri!$B$5*G223</f>
        <v>0</v>
      </c>
      <c r="U223" s="10">
        <f>J223*Parametri!$B$6</f>
        <v>0</v>
      </c>
      <c r="V223" s="10">
        <f>IF(K223="Sì",Parametri!$B$8, 0)</f>
        <v>0</v>
      </c>
      <c r="W223" s="10">
        <f t="shared" si="22"/>
        <v>0</v>
      </c>
      <c r="X223" s="10">
        <f t="shared" si="23"/>
        <v>0</v>
      </c>
      <c r="Y223" s="10">
        <f t="shared" si="20"/>
        <v>5</v>
      </c>
    </row>
    <row r="224" spans="1:25" ht="21" x14ac:dyDescent="0.25">
      <c r="A224" s="9">
        <v>45057</v>
      </c>
      <c r="B224" s="14" t="s">
        <v>33</v>
      </c>
      <c r="C224" s="14" t="str">
        <f>_xlfn.XLOOKUP(B224,Giocatori!A:A,Giocatori!B:B)</f>
        <v>Difensore</v>
      </c>
      <c r="D224" s="10" t="s">
        <v>2</v>
      </c>
      <c r="E224" s="10" t="str">
        <f>_xlfn.XLOOKUP(A224,Partite!A:A,Partite!E:E)</f>
        <v>Scuri</v>
      </c>
      <c r="F224" s="10" t="str">
        <f t="shared" si="27"/>
        <v>No</v>
      </c>
      <c r="G224" s="11">
        <v>0</v>
      </c>
      <c r="H224" s="10">
        <f>IF(D224="Scuri",_xlfn.XLOOKUP(A224,Partite!A:A,Partite!C:C),_xlfn.XLOOKUP(A224,Partite!A:A,Partite!D:D))</f>
        <v>6</v>
      </c>
      <c r="I224" s="10">
        <f>IF(D224="Bianchi",_xlfn.XLOOKUP(A224,Partite!A:A,Partite!C:C),_xlfn.XLOOKUP(A224,Partite!A:A,Partite!D:D))</f>
        <v>4</v>
      </c>
      <c r="J224" s="11">
        <v>0</v>
      </c>
      <c r="K224" s="10" t="s">
        <v>59</v>
      </c>
      <c r="L224" s="10" t="s">
        <v>59</v>
      </c>
      <c r="M224" s="11">
        <v>0</v>
      </c>
      <c r="N224" s="10" t="s">
        <v>59</v>
      </c>
      <c r="O224" s="10">
        <f>Parametri!$B$4</f>
        <v>3</v>
      </c>
      <c r="P224" s="10">
        <f>IF(N224="Sì",Parametri!$B$7,0)</f>
        <v>0</v>
      </c>
      <c r="Q224" s="10">
        <f>IFERROR(_xlfn.CEILING.MATH(IF(C224="Difensore",MAX(0,Parametri!$B$11-H224),IF(C224="Centrocampista",MAX(0,Parametri!$B$11-H224)/2,IF(C224="Attaccante",MAX(0,Parametri!$B$11-H224)/3,IF(C224="Portiere",MAX(0,Parametri!$B$11-H224) +Parametri!$B$12, "NA"))))),0)</f>
        <v>4</v>
      </c>
      <c r="R224" s="10">
        <f t="shared" si="21"/>
        <v>0</v>
      </c>
      <c r="S224" s="10">
        <f>IF(F224="Sì",Parametri!$B$2,IF(Punti!F224="Pareggio",Parametri!$B$3,0))</f>
        <v>0</v>
      </c>
      <c r="T224" s="10">
        <f>Parametri!$B$5*G224</f>
        <v>0</v>
      </c>
      <c r="U224" s="10">
        <f>J224*Parametri!$B$6</f>
        <v>0</v>
      </c>
      <c r="V224" s="10">
        <f>IF(K224="Sì",Parametri!$B$8, 0)</f>
        <v>0</v>
      </c>
      <c r="W224" s="10">
        <f t="shared" si="22"/>
        <v>0</v>
      </c>
      <c r="X224" s="10">
        <f t="shared" si="23"/>
        <v>0</v>
      </c>
      <c r="Y224" s="10">
        <f t="shared" si="20"/>
        <v>7</v>
      </c>
    </row>
    <row r="225" spans="1:25" ht="21" x14ac:dyDescent="0.25">
      <c r="A225" s="9">
        <v>45057</v>
      </c>
      <c r="B225" s="14" t="s">
        <v>20</v>
      </c>
      <c r="C225" s="14" t="str">
        <f>_xlfn.XLOOKUP(B225,Giocatori!A:A,Giocatori!B:B)</f>
        <v>Attaccante</v>
      </c>
      <c r="D225" s="10" t="s">
        <v>2</v>
      </c>
      <c r="E225" s="10" t="str">
        <f>_xlfn.XLOOKUP(A225,Partite!A:A,Partite!E:E)</f>
        <v>Scuri</v>
      </c>
      <c r="F225" s="10" t="str">
        <f t="shared" si="27"/>
        <v>No</v>
      </c>
      <c r="G225" s="11">
        <v>4</v>
      </c>
      <c r="H225" s="10">
        <f>IF(D225="Scuri",_xlfn.XLOOKUP(A225,Partite!A:A,Partite!C:C),_xlfn.XLOOKUP(A225,Partite!A:A,Partite!D:D))</f>
        <v>6</v>
      </c>
      <c r="I225" s="10">
        <f>IF(D225="Bianchi",_xlfn.XLOOKUP(A225,Partite!A:A,Partite!C:C),_xlfn.XLOOKUP(A225,Partite!A:A,Partite!D:D))</f>
        <v>4</v>
      </c>
      <c r="J225" s="11">
        <v>0</v>
      </c>
      <c r="K225" s="10" t="s">
        <v>58</v>
      </c>
      <c r="L225" s="10" t="s">
        <v>59</v>
      </c>
      <c r="M225" s="11">
        <v>0</v>
      </c>
      <c r="N225" s="10" t="s">
        <v>59</v>
      </c>
      <c r="O225" s="10">
        <f>Parametri!$B$4</f>
        <v>3</v>
      </c>
      <c r="P225" s="10">
        <f>IF(N225="Sì",Parametri!$B$7,0)</f>
        <v>0</v>
      </c>
      <c r="Q225" s="10">
        <f>IFERROR(_xlfn.CEILING.MATH(IF(C225="Difensore",MAX(0,Parametri!$B$11-H225),IF(C225="Centrocampista",MAX(0,Parametri!$B$11-H225)/2,IF(C225="Attaccante",MAX(0,Parametri!$B$11-H225)/3,IF(C225="Portiere",MAX(0,Parametri!$B$11-H225) +Parametri!$B$12, "NA"))))),0)</f>
        <v>2</v>
      </c>
      <c r="R225" s="10">
        <f t="shared" si="21"/>
        <v>0</v>
      </c>
      <c r="S225" s="10">
        <f>IF(F225="Sì",Parametri!$B$2,IF(Punti!F225="Pareggio",Parametri!$B$3,0))</f>
        <v>0</v>
      </c>
      <c r="T225" s="10">
        <f>Parametri!$B$5*G225</f>
        <v>4</v>
      </c>
      <c r="U225" s="10">
        <f>J225*Parametri!$B$6</f>
        <v>0</v>
      </c>
      <c r="V225" s="10">
        <f>IF(K225="Sì",Parametri!$B$8, 0)</f>
        <v>3</v>
      </c>
      <c r="W225" s="10">
        <f t="shared" si="22"/>
        <v>0</v>
      </c>
      <c r="X225" s="10">
        <f t="shared" si="23"/>
        <v>0</v>
      </c>
      <c r="Y225" s="10">
        <f t="shared" si="20"/>
        <v>12</v>
      </c>
    </row>
    <row r="226" spans="1:25" ht="21" x14ac:dyDescent="0.25">
      <c r="A226" s="9">
        <v>45057</v>
      </c>
      <c r="B226" s="14" t="s">
        <v>110</v>
      </c>
      <c r="C226" s="14" t="str">
        <f>_xlfn.XLOOKUP(B226,Giocatori!A:A,Giocatori!B:B)</f>
        <v>Attaccante</v>
      </c>
      <c r="D226" s="10" t="s">
        <v>2</v>
      </c>
      <c r="E226" s="10" t="str">
        <f>_xlfn.XLOOKUP(A226,Partite!A:A,Partite!E:E)</f>
        <v>Scuri</v>
      </c>
      <c r="F226" s="10" t="str">
        <f t="shared" si="27"/>
        <v>No</v>
      </c>
      <c r="G226" s="11">
        <v>0</v>
      </c>
      <c r="H226" s="10">
        <f>IF(D226="Scuri",_xlfn.XLOOKUP(A226,Partite!A:A,Partite!C:C),_xlfn.XLOOKUP(A226,Partite!A:A,Partite!D:D))</f>
        <v>6</v>
      </c>
      <c r="I226" s="10">
        <f>IF(D226="Bianchi",_xlfn.XLOOKUP(A226,Partite!A:A,Partite!C:C),_xlfn.XLOOKUP(A226,Partite!A:A,Partite!D:D))</f>
        <v>4</v>
      </c>
      <c r="J226" s="11">
        <v>0</v>
      </c>
      <c r="K226" s="10" t="s">
        <v>59</v>
      </c>
      <c r="L226" s="10" t="s">
        <v>59</v>
      </c>
      <c r="M226" s="11">
        <v>0</v>
      </c>
      <c r="N226" s="10" t="s">
        <v>59</v>
      </c>
      <c r="O226" s="10">
        <f>Parametri!$B$4</f>
        <v>3</v>
      </c>
      <c r="P226" s="10">
        <f>IF(N226="Sì",Parametri!$B$7,0)</f>
        <v>0</v>
      </c>
      <c r="Q226" s="10">
        <f>IFERROR(_xlfn.CEILING.MATH(IF(C226="Difensore",MAX(0,Parametri!$B$11-H226),IF(C226="Centrocampista",MAX(0,Parametri!$B$11-H226)/2,IF(C226="Attaccante",MAX(0,Parametri!$B$11-H226)/3,IF(C226="Portiere",MAX(0,Parametri!$B$11-H226) +Parametri!$B$12, "NA"))))),0)</f>
        <v>2</v>
      </c>
      <c r="R226" s="10">
        <f t="shared" si="21"/>
        <v>0</v>
      </c>
      <c r="S226" s="10">
        <f>IF(F226="Sì",Parametri!$B$2,IF(Punti!F226="Pareggio",Parametri!$B$3,0))</f>
        <v>0</v>
      </c>
      <c r="T226" s="10">
        <f>Parametri!$B$5*G226</f>
        <v>0</v>
      </c>
      <c r="U226" s="10">
        <f>J226*Parametri!$B$6</f>
        <v>0</v>
      </c>
      <c r="V226" s="10">
        <f>IF(K226="Sì",Parametri!$B$8, 0)</f>
        <v>0</v>
      </c>
      <c r="W226" s="10">
        <f t="shared" si="22"/>
        <v>0</v>
      </c>
      <c r="X226" s="10">
        <f t="shared" si="23"/>
        <v>0</v>
      </c>
      <c r="Y226" s="10">
        <f t="shared" si="20"/>
        <v>5</v>
      </c>
    </row>
    <row r="227" spans="1:25" ht="21" x14ac:dyDescent="0.25">
      <c r="A227" s="9">
        <v>45057</v>
      </c>
      <c r="B227" s="14" t="s">
        <v>16</v>
      </c>
      <c r="C227" s="14" t="str">
        <f>_xlfn.XLOOKUP(B227,Giocatori!A:A,Giocatori!B:B)</f>
        <v>Centrocampista</v>
      </c>
      <c r="D227" s="10" t="s">
        <v>1</v>
      </c>
      <c r="E227" s="10" t="str">
        <f>_xlfn.XLOOKUP(A227,Partite!A:A,Partite!E:E)</f>
        <v>Scuri</v>
      </c>
      <c r="F227" s="10" t="str">
        <f t="shared" si="27"/>
        <v>Sì</v>
      </c>
      <c r="G227" s="11">
        <v>2</v>
      </c>
      <c r="H227" s="10">
        <f>IF(D227="Scuri",_xlfn.XLOOKUP(A227,Partite!A:A,Partite!C:C),_xlfn.XLOOKUP(A227,Partite!A:A,Partite!D:D))</f>
        <v>4</v>
      </c>
      <c r="I227" s="10">
        <f>IF(D227="Bianchi",_xlfn.XLOOKUP(A227,Partite!A:A,Partite!C:C),_xlfn.XLOOKUP(A227,Partite!A:A,Partite!D:D))</f>
        <v>6</v>
      </c>
      <c r="J227" s="11">
        <v>0</v>
      </c>
      <c r="K227" s="10" t="s">
        <v>59</v>
      </c>
      <c r="L227" s="10" t="s">
        <v>59</v>
      </c>
      <c r="M227" s="11">
        <v>1</v>
      </c>
      <c r="N227" s="10" t="s">
        <v>59</v>
      </c>
      <c r="O227" s="10">
        <f>Parametri!$B$4</f>
        <v>3</v>
      </c>
      <c r="P227" s="10">
        <f>IF(N227="Sì",Parametri!$B$7,0)</f>
        <v>0</v>
      </c>
      <c r="Q227" s="10">
        <f>IFERROR(_xlfn.CEILING.MATH(IF(C227="Difensore",MAX(0,Parametri!$B$11-H227),IF(C227="Centrocampista",MAX(0,Parametri!$B$11-H227)/2,IF(C227="Attaccante",MAX(0,Parametri!$B$11-H227)/3,IF(C227="Portiere",MAX(0,Parametri!$B$11-H227) +Parametri!$B$12, "NA"))))),0)</f>
        <v>3</v>
      </c>
      <c r="R227" s="10">
        <f t="shared" si="21"/>
        <v>2</v>
      </c>
      <c r="S227" s="10">
        <f>IF(F227="Sì",Parametri!$B$2,IF(Punti!F227="Pareggio",Parametri!$B$3,0))</f>
        <v>3</v>
      </c>
      <c r="T227" s="10">
        <f>Parametri!$B$5*G227</f>
        <v>2</v>
      </c>
      <c r="U227" s="10">
        <f>J227*Parametri!$B$6</f>
        <v>0</v>
      </c>
      <c r="V227" s="10">
        <f>IF(K227="Sì",Parametri!$B$8, 0)</f>
        <v>0</v>
      </c>
      <c r="W227" s="10">
        <f t="shared" si="22"/>
        <v>0</v>
      </c>
      <c r="X227" s="10">
        <f t="shared" si="23"/>
        <v>3</v>
      </c>
      <c r="Y227" s="10">
        <f t="shared" si="20"/>
        <v>16</v>
      </c>
    </row>
    <row r="228" spans="1:25" ht="21" x14ac:dyDescent="0.25">
      <c r="A228" s="9">
        <v>45057</v>
      </c>
      <c r="B228" s="14" t="s">
        <v>30</v>
      </c>
      <c r="C228" s="14" t="str">
        <f>_xlfn.XLOOKUP(B228,Giocatori!A:A,Giocatori!B:B)</f>
        <v>Centrocampista</v>
      </c>
      <c r="D228" s="10" t="s">
        <v>1</v>
      </c>
      <c r="E228" s="10" t="str">
        <f>_xlfn.XLOOKUP(A228,Partite!A:A,Partite!E:E)</f>
        <v>Scuri</v>
      </c>
      <c r="F228" s="10" t="str">
        <f t="shared" si="27"/>
        <v>Sì</v>
      </c>
      <c r="G228" s="11">
        <v>0</v>
      </c>
      <c r="H228" s="10">
        <f>IF(D228="Scuri",_xlfn.XLOOKUP(A228,Partite!A:A,Partite!C:C),_xlfn.XLOOKUP(A228,Partite!A:A,Partite!D:D))</f>
        <v>4</v>
      </c>
      <c r="I228" s="10">
        <f>IF(D228="Bianchi",_xlfn.XLOOKUP(A228,Partite!A:A,Partite!C:C),_xlfn.XLOOKUP(A228,Partite!A:A,Partite!D:D))</f>
        <v>6</v>
      </c>
      <c r="J228" s="11">
        <v>0</v>
      </c>
      <c r="K228" s="10" t="s">
        <v>59</v>
      </c>
      <c r="L228" s="10" t="s">
        <v>58</v>
      </c>
      <c r="M228" s="11">
        <v>1</v>
      </c>
      <c r="N228" s="10" t="s">
        <v>59</v>
      </c>
      <c r="O228" s="10">
        <f>Parametri!$B$4</f>
        <v>3</v>
      </c>
      <c r="P228" s="10">
        <f>IF(N228="Sì",Parametri!$B$7,0)</f>
        <v>0</v>
      </c>
      <c r="Q228" s="10">
        <f>IFERROR(_xlfn.CEILING.MATH(IF(C228="Difensore",MAX(0,Parametri!$B$11-H228),IF(C228="Centrocampista",MAX(0,Parametri!$B$11-H228)/2,IF(C228="Attaccante",MAX(0,Parametri!$B$11-H228)/3,IF(C228="Portiere",MAX(0,Parametri!$B$11-H228) +Parametri!$B$12, "NA"))))),0)</f>
        <v>3</v>
      </c>
      <c r="R228" s="10">
        <f t="shared" si="21"/>
        <v>2</v>
      </c>
      <c r="S228" s="10">
        <f>IF(F228="Sì",Parametri!$B$2,IF(Punti!F228="Pareggio",Parametri!$B$3,0))</f>
        <v>3</v>
      </c>
      <c r="T228" s="10">
        <f>Parametri!$B$5*G228</f>
        <v>0</v>
      </c>
      <c r="U228" s="10">
        <f>J228*Parametri!$B$6</f>
        <v>0</v>
      </c>
      <c r="V228" s="10">
        <f>IF(K228="Sì",Parametri!$B$8, 0)</f>
        <v>0</v>
      </c>
      <c r="W228" s="10">
        <f t="shared" si="22"/>
        <v>3</v>
      </c>
      <c r="X228" s="10">
        <f t="shared" si="23"/>
        <v>3</v>
      </c>
      <c r="Y228" s="10">
        <f t="shared" si="20"/>
        <v>17</v>
      </c>
    </row>
    <row r="229" spans="1:25" ht="21" x14ac:dyDescent="0.25">
      <c r="A229" s="9">
        <v>45057</v>
      </c>
      <c r="B229" s="14" t="s">
        <v>86</v>
      </c>
      <c r="C229" s="14" t="str">
        <f>_xlfn.XLOOKUP(B229,Giocatori!A:A,Giocatori!B:B)</f>
        <v>Centrocampista</v>
      </c>
      <c r="D229" s="10" t="s">
        <v>1</v>
      </c>
      <c r="E229" s="10" t="str">
        <f>_xlfn.XLOOKUP(A229,Partite!A:A,Partite!E:E)</f>
        <v>Scuri</v>
      </c>
      <c r="F229" s="10" t="str">
        <f t="shared" si="27"/>
        <v>Sì</v>
      </c>
      <c r="G229" s="11">
        <v>1</v>
      </c>
      <c r="H229" s="10">
        <f>IF(D229="Scuri",_xlfn.XLOOKUP(A229,Partite!A:A,Partite!C:C),_xlfn.XLOOKUP(A229,Partite!A:A,Partite!D:D))</f>
        <v>4</v>
      </c>
      <c r="I229" s="10">
        <f>IF(D229="Bianchi",_xlfn.XLOOKUP(A229,Partite!A:A,Partite!C:C),_xlfn.XLOOKUP(A229,Partite!A:A,Partite!D:D))</f>
        <v>6</v>
      </c>
      <c r="J229" s="11">
        <v>0</v>
      </c>
      <c r="K229" s="10" t="s">
        <v>59</v>
      </c>
      <c r="L229" s="10" t="s">
        <v>59</v>
      </c>
      <c r="M229" s="11">
        <v>0</v>
      </c>
      <c r="N229" s="10" t="s">
        <v>59</v>
      </c>
      <c r="O229" s="10">
        <f>Parametri!$B$4</f>
        <v>3</v>
      </c>
      <c r="P229" s="10">
        <f>IF(N229="Sì",Parametri!$B$7,0)</f>
        <v>0</v>
      </c>
      <c r="Q229" s="10">
        <f>IFERROR(_xlfn.CEILING.MATH(IF(C229="Difensore",MAX(0,Parametri!$B$11-H229),IF(C229="Centrocampista",MAX(0,Parametri!$B$11-H229)/2,IF(C229="Attaccante",MAX(0,Parametri!$B$11-H229)/3,IF(C229="Portiere",MAX(0,Parametri!$B$11-H229) +Parametri!$B$12, "NA"))))),0)</f>
        <v>3</v>
      </c>
      <c r="R229" s="10">
        <f t="shared" si="21"/>
        <v>2</v>
      </c>
      <c r="S229" s="10">
        <f>IF(F229="Sì",Parametri!$B$2,IF(Punti!F229="Pareggio",Parametri!$B$3,0))</f>
        <v>3</v>
      </c>
      <c r="T229" s="10">
        <f>Parametri!$B$5*G229</f>
        <v>1</v>
      </c>
      <c r="U229" s="10">
        <f>J229*Parametri!$B$6</f>
        <v>0</v>
      </c>
      <c r="V229" s="10">
        <f>IF(K229="Sì",Parametri!$B$8, 0)</f>
        <v>0</v>
      </c>
      <c r="W229" s="10">
        <f t="shared" si="22"/>
        <v>0</v>
      </c>
      <c r="X229" s="10">
        <f t="shared" si="23"/>
        <v>0</v>
      </c>
      <c r="Y229" s="10">
        <f t="shared" si="20"/>
        <v>12</v>
      </c>
    </row>
    <row r="230" spans="1:25" ht="21" x14ac:dyDescent="0.25">
      <c r="A230" s="9">
        <v>45057</v>
      </c>
      <c r="B230" s="14" t="s">
        <v>25</v>
      </c>
      <c r="C230" s="14" t="str">
        <f>_xlfn.XLOOKUP(B230,Giocatori!A:A,Giocatori!B:B)</f>
        <v>Difensore</v>
      </c>
      <c r="D230" s="10" t="s">
        <v>1</v>
      </c>
      <c r="E230" s="10" t="str">
        <f>_xlfn.XLOOKUP(A230,Partite!A:A,Partite!E:E)</f>
        <v>Scuri</v>
      </c>
      <c r="F230" s="10" t="str">
        <f t="shared" si="27"/>
        <v>Sì</v>
      </c>
      <c r="G230" s="11">
        <v>0</v>
      </c>
      <c r="H230" s="10">
        <f>IF(D230="Scuri",_xlfn.XLOOKUP(A230,Partite!A:A,Partite!C:C),_xlfn.XLOOKUP(A230,Partite!A:A,Partite!D:D))</f>
        <v>4</v>
      </c>
      <c r="I230" s="10">
        <f>IF(D230="Bianchi",_xlfn.XLOOKUP(A230,Partite!A:A,Partite!C:C),_xlfn.XLOOKUP(A230,Partite!A:A,Partite!D:D))</f>
        <v>6</v>
      </c>
      <c r="J230" s="11">
        <v>0</v>
      </c>
      <c r="K230" s="10" t="s">
        <v>59</v>
      </c>
      <c r="L230" s="10" t="s">
        <v>59</v>
      </c>
      <c r="M230" s="11">
        <v>0</v>
      </c>
      <c r="N230" s="10" t="s">
        <v>59</v>
      </c>
      <c r="O230" s="10">
        <f>Parametri!$B$4</f>
        <v>3</v>
      </c>
      <c r="P230" s="10">
        <f>IF(N230="Sì",Parametri!$B$7,0)</f>
        <v>0</v>
      </c>
      <c r="Q230" s="10">
        <f>IFERROR(_xlfn.CEILING.MATH(IF(C230="Difensore",MAX(0,Parametri!$B$11-H230),IF(C230="Centrocampista",MAX(0,Parametri!$B$11-H230)/2,IF(C230="Attaccante",MAX(0,Parametri!$B$11-H230)/3,IF(C230="Portiere",MAX(0,Parametri!$B$11-H230) +Parametri!$B$12, "NA"))))),0)</f>
        <v>6</v>
      </c>
      <c r="R230" s="10">
        <f t="shared" si="21"/>
        <v>1</v>
      </c>
      <c r="S230" s="10">
        <f>IF(F230="Sì",Parametri!$B$2,IF(Punti!F230="Pareggio",Parametri!$B$3,0))</f>
        <v>3</v>
      </c>
      <c r="T230" s="10">
        <f>Parametri!$B$5*G230</f>
        <v>0</v>
      </c>
      <c r="U230" s="10">
        <f>J230*Parametri!$B$6</f>
        <v>0</v>
      </c>
      <c r="V230" s="10">
        <f>IF(K230="Sì",Parametri!$B$8, 0)</f>
        <v>0</v>
      </c>
      <c r="W230" s="10">
        <f t="shared" si="22"/>
        <v>0</v>
      </c>
      <c r="X230" s="10">
        <f t="shared" si="23"/>
        <v>0</v>
      </c>
      <c r="Y230" s="10">
        <f t="shared" si="20"/>
        <v>13</v>
      </c>
    </row>
    <row r="231" spans="1:25" ht="21" x14ac:dyDescent="0.25">
      <c r="A231" s="9">
        <v>45057</v>
      </c>
      <c r="B231" s="14" t="s">
        <v>17</v>
      </c>
      <c r="C231" s="14" t="str">
        <f>_xlfn.XLOOKUP(B231,Giocatori!A:A,Giocatori!B:B)</f>
        <v>Difensore</v>
      </c>
      <c r="D231" s="10" t="s">
        <v>1</v>
      </c>
      <c r="E231" s="10" t="str">
        <f>_xlfn.XLOOKUP(A231,Partite!A:A,Partite!E:E)</f>
        <v>Scuri</v>
      </c>
      <c r="F231" s="10" t="str">
        <f t="shared" si="27"/>
        <v>Sì</v>
      </c>
      <c r="G231" s="11">
        <v>0</v>
      </c>
      <c r="H231" s="10">
        <f>IF(D231="Scuri",_xlfn.XLOOKUP(A231,Partite!A:A,Partite!C:C),_xlfn.XLOOKUP(A231,Partite!A:A,Partite!D:D))</f>
        <v>4</v>
      </c>
      <c r="I231" s="10">
        <f>IF(D231="Bianchi",_xlfn.XLOOKUP(A231,Partite!A:A,Partite!C:C),_xlfn.XLOOKUP(A231,Partite!A:A,Partite!D:D))</f>
        <v>6</v>
      </c>
      <c r="J231" s="11">
        <v>0</v>
      </c>
      <c r="K231" s="10" t="s">
        <v>59</v>
      </c>
      <c r="L231" s="10" t="s">
        <v>59</v>
      </c>
      <c r="M231" s="11">
        <v>0</v>
      </c>
      <c r="N231" s="10" t="s">
        <v>59</v>
      </c>
      <c r="O231" s="10">
        <f>Parametri!$B$4</f>
        <v>3</v>
      </c>
      <c r="P231" s="10">
        <f>IF(N231="Sì",Parametri!$B$7,0)</f>
        <v>0</v>
      </c>
      <c r="Q231" s="10">
        <f>IFERROR(_xlfn.CEILING.MATH(IF(C231="Difensore",MAX(0,Parametri!$B$11-H231),IF(C231="Centrocampista",MAX(0,Parametri!$B$11-H231)/2,IF(C231="Attaccante",MAX(0,Parametri!$B$11-H231)/3,IF(C231="Portiere",MAX(0,Parametri!$B$11-H231) +Parametri!$B$12, "NA"))))),0)</f>
        <v>6</v>
      </c>
      <c r="R231" s="10">
        <f t="shared" si="21"/>
        <v>1</v>
      </c>
      <c r="S231" s="10">
        <f>IF(F231="Sì",Parametri!$B$2,IF(Punti!F231="Pareggio",Parametri!$B$3,0))</f>
        <v>3</v>
      </c>
      <c r="T231" s="10">
        <f>Parametri!$B$5*G231</f>
        <v>0</v>
      </c>
      <c r="U231" s="10">
        <f>J231*Parametri!$B$6</f>
        <v>0</v>
      </c>
      <c r="V231" s="10">
        <f>IF(K231="Sì",Parametri!$B$8, 0)</f>
        <v>0</v>
      </c>
      <c r="W231" s="10">
        <f t="shared" si="22"/>
        <v>0</v>
      </c>
      <c r="X231" s="10">
        <f t="shared" si="23"/>
        <v>0</v>
      </c>
      <c r="Y231" s="10">
        <f t="shared" si="20"/>
        <v>13</v>
      </c>
    </row>
    <row r="232" spans="1:25" ht="21" x14ac:dyDescent="0.25">
      <c r="A232" s="9">
        <v>45057</v>
      </c>
      <c r="B232" s="14" t="s">
        <v>85</v>
      </c>
      <c r="C232" s="14" t="str">
        <f>_xlfn.XLOOKUP(B232,Giocatori!A:A,Giocatori!B:B)</f>
        <v>Centrocampista</v>
      </c>
      <c r="D232" s="10" t="s">
        <v>1</v>
      </c>
      <c r="E232" s="10" t="str">
        <f>_xlfn.XLOOKUP(A232,Partite!A:A,Partite!E:E)</f>
        <v>Scuri</v>
      </c>
      <c r="F232" s="10" t="str">
        <f t="shared" si="27"/>
        <v>Sì</v>
      </c>
      <c r="G232" s="11">
        <v>1</v>
      </c>
      <c r="H232" s="10">
        <f>IF(D232="Scuri",_xlfn.XLOOKUP(A232,Partite!A:A,Partite!C:C),_xlfn.XLOOKUP(A232,Partite!A:A,Partite!D:D))</f>
        <v>4</v>
      </c>
      <c r="I232" s="10">
        <f>IF(D232="Bianchi",_xlfn.XLOOKUP(A232,Partite!A:A,Partite!C:C),_xlfn.XLOOKUP(A232,Partite!A:A,Partite!D:D))</f>
        <v>6</v>
      </c>
      <c r="J232" s="11">
        <v>0</v>
      </c>
      <c r="K232" s="10" t="s">
        <v>59</v>
      </c>
      <c r="L232" s="10" t="s">
        <v>59</v>
      </c>
      <c r="M232" s="11">
        <v>0</v>
      </c>
      <c r="N232" s="10" t="s">
        <v>59</v>
      </c>
      <c r="O232" s="10">
        <f>Parametri!$B$4</f>
        <v>3</v>
      </c>
      <c r="P232" s="10">
        <f>IF(N232="Sì",Parametri!$B$7,0)</f>
        <v>0</v>
      </c>
      <c r="Q232" s="10">
        <f>IFERROR(_xlfn.CEILING.MATH(IF(C232="Difensore",MAX(0,Parametri!$B$11-H232),IF(C232="Centrocampista",MAX(0,Parametri!$B$11-H232)/2,IF(C232="Attaccante",MAX(0,Parametri!$B$11-H232)/3,IF(C232="Portiere",MAX(0,Parametri!$B$11-H232) +Parametri!$B$12, "NA"))))),0)</f>
        <v>3</v>
      </c>
      <c r="R232" s="10">
        <f t="shared" si="21"/>
        <v>2</v>
      </c>
      <c r="S232" s="10">
        <f>IF(F232="Sì",Parametri!$B$2,IF(Punti!F232="Pareggio",Parametri!$B$3,0))</f>
        <v>3</v>
      </c>
      <c r="T232" s="10">
        <f>Parametri!$B$5*G232</f>
        <v>1</v>
      </c>
      <c r="U232" s="10">
        <f>J232*Parametri!$B$6</f>
        <v>0</v>
      </c>
      <c r="V232" s="10">
        <f>IF(K232="Sì",Parametri!$B$8, 0)</f>
        <v>0</v>
      </c>
      <c r="W232" s="10">
        <f t="shared" si="22"/>
        <v>0</v>
      </c>
      <c r="X232" s="10">
        <f t="shared" si="23"/>
        <v>0</v>
      </c>
      <c r="Y232" s="10">
        <f t="shared" si="20"/>
        <v>12</v>
      </c>
    </row>
    <row r="233" spans="1:25" ht="21" x14ac:dyDescent="0.25">
      <c r="A233" s="9">
        <v>45057</v>
      </c>
      <c r="B233" s="14" t="s">
        <v>73</v>
      </c>
      <c r="C233" s="14" t="str">
        <f>_xlfn.XLOOKUP(B233,Giocatori!A:A,Giocatori!B:B)</f>
        <v>Centrocampista</v>
      </c>
      <c r="D233" s="10" t="s">
        <v>1</v>
      </c>
      <c r="E233" s="10" t="str">
        <f>_xlfn.XLOOKUP(A233,Partite!A:A,Partite!E:E)</f>
        <v>Scuri</v>
      </c>
      <c r="F233" s="10" t="str">
        <f t="shared" si="27"/>
        <v>Sì</v>
      </c>
      <c r="G233" s="11">
        <v>2</v>
      </c>
      <c r="H233" s="10">
        <f>IF(D233="Scuri",_xlfn.XLOOKUP(A233,Partite!A:A,Partite!C:C),_xlfn.XLOOKUP(A233,Partite!A:A,Partite!D:D))</f>
        <v>4</v>
      </c>
      <c r="I233" s="10">
        <f>IF(D233="Bianchi",_xlfn.XLOOKUP(A233,Partite!A:A,Partite!C:C),_xlfn.XLOOKUP(A233,Partite!A:A,Partite!D:D))</f>
        <v>6</v>
      </c>
      <c r="J233" s="11">
        <v>0</v>
      </c>
      <c r="K233" s="10" t="s">
        <v>59</v>
      </c>
      <c r="L233" s="10" t="s">
        <v>59</v>
      </c>
      <c r="M233" s="11">
        <v>0</v>
      </c>
      <c r="N233" s="10" t="s">
        <v>59</v>
      </c>
      <c r="O233" s="10">
        <f>Parametri!$B$4</f>
        <v>3</v>
      </c>
      <c r="P233" s="10">
        <f>IF(N233="Sì",Parametri!$B$7,0)</f>
        <v>0</v>
      </c>
      <c r="Q233" s="10">
        <f>IFERROR(_xlfn.CEILING.MATH(IF(C233="Difensore",MAX(0,Parametri!$B$11-H233),IF(C233="Centrocampista",MAX(0,Parametri!$B$11-H233)/2,IF(C233="Attaccante",MAX(0,Parametri!$B$11-H233)/3,IF(C233="Portiere",MAX(0,Parametri!$B$11-H233) +Parametri!$B$12, "NA"))))),0)</f>
        <v>3</v>
      </c>
      <c r="R233" s="10">
        <f t="shared" si="21"/>
        <v>2</v>
      </c>
      <c r="S233" s="10">
        <f>IF(F233="Sì",Parametri!$B$2,IF(Punti!F233="Pareggio",Parametri!$B$3,0))</f>
        <v>3</v>
      </c>
      <c r="T233" s="10">
        <f>Parametri!$B$5*G233</f>
        <v>2</v>
      </c>
      <c r="U233" s="10">
        <f>J233*Parametri!$B$6</f>
        <v>0</v>
      </c>
      <c r="V233" s="10">
        <f>IF(K233="Sì",Parametri!$B$8, 0)</f>
        <v>0</v>
      </c>
      <c r="W233" s="10">
        <f t="shared" si="22"/>
        <v>0</v>
      </c>
      <c r="X233" s="10">
        <f t="shared" si="23"/>
        <v>0</v>
      </c>
      <c r="Y233" s="10">
        <f t="shared" si="20"/>
        <v>13</v>
      </c>
    </row>
    <row r="234" spans="1:25" ht="21" x14ac:dyDescent="0.25">
      <c r="A234" s="9">
        <v>45064</v>
      </c>
      <c r="B234" s="14" t="s">
        <v>26</v>
      </c>
      <c r="C234" s="14" t="str">
        <f>_xlfn.XLOOKUP(B234,Giocatori!A:A,Giocatori!B:B)</f>
        <v>Difensore</v>
      </c>
      <c r="D234" s="10" t="s">
        <v>1</v>
      </c>
      <c r="E234" s="10" t="str">
        <f>_xlfn.XLOOKUP(A234,Partite!A:A,Partite!E:E)</f>
        <v>Scuri</v>
      </c>
      <c r="F234" s="10" t="str">
        <f t="shared" ref="F234" si="28">IF(D234=E234,"Sì",IF(E234="Pareggio","Pari","No"))</f>
        <v>Sì</v>
      </c>
      <c r="G234" s="11">
        <v>0</v>
      </c>
      <c r="H234" s="10">
        <f>IF(D234="Scuri",_xlfn.XLOOKUP(A234,Partite!A:A,Partite!C:C),_xlfn.XLOOKUP(A234,Partite!A:A,Partite!D:D))</f>
        <v>6</v>
      </c>
      <c r="I234" s="10">
        <f>IF(D234="Bianchi",_xlfn.XLOOKUP(A234,Partite!A:A,Partite!C:C),_xlfn.XLOOKUP(A234,Partite!A:A,Partite!D:D))</f>
        <v>11</v>
      </c>
      <c r="J234" s="11">
        <v>0</v>
      </c>
      <c r="K234" s="10" t="s">
        <v>59</v>
      </c>
      <c r="L234" s="10" t="s">
        <v>59</v>
      </c>
      <c r="M234" s="11">
        <v>0</v>
      </c>
      <c r="N234" s="10" t="s">
        <v>59</v>
      </c>
      <c r="O234" s="10">
        <f>Parametri!$B$4</f>
        <v>3</v>
      </c>
      <c r="P234" s="10">
        <f>IF(N234="Sì",Parametri!$B$7,0)</f>
        <v>0</v>
      </c>
      <c r="Q234" s="10">
        <f>IFERROR(_xlfn.CEILING.MATH(IF(C234="Difensore",MAX(0,Parametri!$B$11-H234),IF(C234="Centrocampista",MAX(0,Parametri!$B$11-H234)/2,IF(C234="Attaccante",MAX(0,Parametri!$B$11-H234)/3,IF(C234="Portiere",MAX(0,Parametri!$B$11-H234) +Parametri!$B$12, "NA"))))),0)</f>
        <v>4</v>
      </c>
      <c r="R234" s="10">
        <f t="shared" si="21"/>
        <v>2</v>
      </c>
      <c r="S234" s="10">
        <f>IF(F234="Sì",Parametri!$B$2,IF(Punti!F234="Pareggio",Parametri!$B$3,0))</f>
        <v>3</v>
      </c>
      <c r="T234" s="10">
        <f>Parametri!$B$5*G234</f>
        <v>0</v>
      </c>
      <c r="U234" s="10">
        <f>J234*Parametri!$B$6</f>
        <v>0</v>
      </c>
      <c r="V234" s="10">
        <f>IF(K234="Sì",Parametri!$B$8, 0)</f>
        <v>0</v>
      </c>
      <c r="W234" s="10">
        <f t="shared" si="22"/>
        <v>0</v>
      </c>
      <c r="X234" s="10">
        <f t="shared" si="23"/>
        <v>0</v>
      </c>
      <c r="Y234" s="10">
        <f t="shared" si="20"/>
        <v>12</v>
      </c>
    </row>
    <row r="235" spans="1:25" ht="21" x14ac:dyDescent="0.25">
      <c r="A235" s="9">
        <v>45064</v>
      </c>
      <c r="B235" s="14" t="s">
        <v>17</v>
      </c>
      <c r="C235" s="14" t="str">
        <f>_xlfn.XLOOKUP(B235,Giocatori!A:A,Giocatori!B:B)</f>
        <v>Difensore</v>
      </c>
      <c r="D235" s="10" t="s">
        <v>1</v>
      </c>
      <c r="E235" s="10" t="str">
        <f>_xlfn.XLOOKUP(A235,Partite!A:A,Partite!E:E)</f>
        <v>Scuri</v>
      </c>
      <c r="F235" s="10" t="str">
        <f t="shared" ref="F235:F249" si="29">IF(D235=E235,"Sì",IF(E235="Pareggio","Pari","No"))</f>
        <v>Sì</v>
      </c>
      <c r="G235" s="11">
        <v>0</v>
      </c>
      <c r="H235" s="10">
        <f>IF(D235="Scuri",_xlfn.XLOOKUP(A235,Partite!A:A,Partite!C:C),_xlfn.XLOOKUP(A235,Partite!A:A,Partite!D:D))</f>
        <v>6</v>
      </c>
      <c r="I235" s="10">
        <f>IF(D235="Bianchi",_xlfn.XLOOKUP(A235,Partite!A:A,Partite!C:C),_xlfn.XLOOKUP(A235,Partite!A:A,Partite!D:D))</f>
        <v>11</v>
      </c>
      <c r="J235" s="11">
        <v>0</v>
      </c>
      <c r="K235" s="10" t="s">
        <v>59</v>
      </c>
      <c r="L235" s="10" t="s">
        <v>59</v>
      </c>
      <c r="M235" s="11">
        <v>0</v>
      </c>
      <c r="N235" s="10" t="s">
        <v>59</v>
      </c>
      <c r="O235" s="10">
        <f>Parametri!$B$4</f>
        <v>3</v>
      </c>
      <c r="P235" s="10">
        <f>IF(N235="Sì",Parametri!$B$7,0)</f>
        <v>0</v>
      </c>
      <c r="Q235" s="10">
        <f>IFERROR(_xlfn.CEILING.MATH(IF(C235="Difensore",MAX(0,Parametri!$B$11-H235),IF(C235="Centrocampista",MAX(0,Parametri!$B$11-H235)/2,IF(C235="Attaccante",MAX(0,Parametri!$B$11-H235)/3,IF(C235="Portiere",MAX(0,Parametri!$B$11-H235) +Parametri!$B$12, "NA"))))),0)</f>
        <v>4</v>
      </c>
      <c r="R235" s="10">
        <f t="shared" si="21"/>
        <v>2</v>
      </c>
      <c r="S235" s="10">
        <f>IF(F235="Sì",Parametri!$B$2,IF(Punti!F235="Pareggio",Parametri!$B$3,0))</f>
        <v>3</v>
      </c>
      <c r="T235" s="10">
        <f>Parametri!$B$5*G235</f>
        <v>0</v>
      </c>
      <c r="U235" s="10">
        <f>J235*Parametri!$B$6</f>
        <v>0</v>
      </c>
      <c r="V235" s="10">
        <f>IF(K235="Sì",Parametri!$B$8, 0)</f>
        <v>0</v>
      </c>
      <c r="W235" s="10">
        <f t="shared" si="22"/>
        <v>0</v>
      </c>
      <c r="X235" s="10">
        <f t="shared" si="23"/>
        <v>0</v>
      </c>
      <c r="Y235" s="10">
        <f t="shared" si="20"/>
        <v>12</v>
      </c>
    </row>
    <row r="236" spans="1:25" ht="21" x14ac:dyDescent="0.25">
      <c r="A236" s="9">
        <v>45064</v>
      </c>
      <c r="B236" s="14" t="s">
        <v>27</v>
      </c>
      <c r="C236" s="14" t="str">
        <f>_xlfn.XLOOKUP(B236,Giocatori!A:A,Giocatori!B:B)</f>
        <v>Difensore</v>
      </c>
      <c r="D236" s="10" t="s">
        <v>1</v>
      </c>
      <c r="E236" s="10" t="str">
        <f>_xlfn.XLOOKUP(A236,Partite!A:A,Partite!E:E)</f>
        <v>Scuri</v>
      </c>
      <c r="F236" s="10" t="str">
        <f t="shared" si="29"/>
        <v>Sì</v>
      </c>
      <c r="G236" s="11">
        <v>0</v>
      </c>
      <c r="H236" s="10">
        <f>IF(D236="Scuri",_xlfn.XLOOKUP(A236,Partite!A:A,Partite!C:C),_xlfn.XLOOKUP(A236,Partite!A:A,Partite!D:D))</f>
        <v>6</v>
      </c>
      <c r="I236" s="10">
        <f>IF(D236="Bianchi",_xlfn.XLOOKUP(A236,Partite!A:A,Partite!C:C),_xlfn.XLOOKUP(A236,Partite!A:A,Partite!D:D))</f>
        <v>11</v>
      </c>
      <c r="J236" s="11">
        <v>0</v>
      </c>
      <c r="K236" s="10" t="s">
        <v>59</v>
      </c>
      <c r="L236" s="10" t="s">
        <v>59</v>
      </c>
      <c r="M236" s="11">
        <v>0</v>
      </c>
      <c r="N236" s="10" t="s">
        <v>59</v>
      </c>
      <c r="O236" s="10">
        <f>Parametri!$B$4</f>
        <v>3</v>
      </c>
      <c r="P236" s="10">
        <f>IF(N236="Sì",Parametri!$B$7,0)</f>
        <v>0</v>
      </c>
      <c r="Q236" s="10">
        <f>IFERROR(_xlfn.CEILING.MATH(IF(C236="Difensore",MAX(0,Parametri!$B$11-H236),IF(C236="Centrocampista",MAX(0,Parametri!$B$11-H236)/2,IF(C236="Attaccante",MAX(0,Parametri!$B$11-H236)/3,IF(C236="Portiere",MAX(0,Parametri!$B$11-H236) +Parametri!$B$12, "NA"))))),0)</f>
        <v>4</v>
      </c>
      <c r="R236" s="10">
        <f t="shared" si="21"/>
        <v>2</v>
      </c>
      <c r="S236" s="10">
        <f>IF(F236="Sì",Parametri!$B$2,IF(Punti!F236="Pareggio",Parametri!$B$3,0))</f>
        <v>3</v>
      </c>
      <c r="T236" s="10">
        <f>Parametri!$B$5*G236</f>
        <v>0</v>
      </c>
      <c r="U236" s="10">
        <f>J236*Parametri!$B$6</f>
        <v>0</v>
      </c>
      <c r="V236" s="10">
        <f>IF(K236="Sì",Parametri!$B$8, 0)</f>
        <v>0</v>
      </c>
      <c r="W236" s="10">
        <f t="shared" si="22"/>
        <v>0</v>
      </c>
      <c r="X236" s="10">
        <f t="shared" si="23"/>
        <v>0</v>
      </c>
      <c r="Y236" s="10">
        <f t="shared" si="20"/>
        <v>12</v>
      </c>
    </row>
    <row r="237" spans="1:25" ht="21" x14ac:dyDescent="0.25">
      <c r="A237" s="9">
        <v>45064</v>
      </c>
      <c r="B237" s="14" t="s">
        <v>32</v>
      </c>
      <c r="C237" s="14" t="str">
        <f>_xlfn.XLOOKUP(B237,Giocatori!A:A,Giocatori!B:B)</f>
        <v>Difensore</v>
      </c>
      <c r="D237" s="10" t="s">
        <v>1</v>
      </c>
      <c r="E237" s="10" t="str">
        <f>_xlfn.XLOOKUP(A237,Partite!A:A,Partite!E:E)</f>
        <v>Scuri</v>
      </c>
      <c r="F237" s="10" t="str">
        <f t="shared" si="29"/>
        <v>Sì</v>
      </c>
      <c r="G237" s="11">
        <v>1</v>
      </c>
      <c r="H237" s="10">
        <f>IF(D237="Scuri",_xlfn.XLOOKUP(A237,Partite!A:A,Partite!C:C),_xlfn.XLOOKUP(A237,Partite!A:A,Partite!D:D))</f>
        <v>6</v>
      </c>
      <c r="I237" s="10">
        <f>IF(D237="Bianchi",_xlfn.XLOOKUP(A237,Partite!A:A,Partite!C:C),_xlfn.XLOOKUP(A237,Partite!A:A,Partite!D:D))</f>
        <v>11</v>
      </c>
      <c r="J237" s="11">
        <v>0</v>
      </c>
      <c r="K237" s="10" t="s">
        <v>58</v>
      </c>
      <c r="L237" s="10" t="s">
        <v>59</v>
      </c>
      <c r="M237" s="11">
        <v>0</v>
      </c>
      <c r="N237" s="10" t="s">
        <v>59</v>
      </c>
      <c r="O237" s="10">
        <f>Parametri!$B$4</f>
        <v>3</v>
      </c>
      <c r="P237" s="10">
        <f>IF(N237="Sì",Parametri!$B$7,0)</f>
        <v>0</v>
      </c>
      <c r="Q237" s="10">
        <f>IFERROR(_xlfn.CEILING.MATH(IF(C237="Difensore",MAX(0,Parametri!$B$11-H237),IF(C237="Centrocampista",MAX(0,Parametri!$B$11-H237)/2,IF(C237="Attaccante",MAX(0,Parametri!$B$11-H237)/3,IF(C237="Portiere",MAX(0,Parametri!$B$11-H237) +Parametri!$B$12, "NA"))))),0)</f>
        <v>4</v>
      </c>
      <c r="R237" s="10">
        <f t="shared" si="21"/>
        <v>2</v>
      </c>
      <c r="S237" s="10">
        <f>IF(F237="Sì",Parametri!$B$2,IF(Punti!F237="Pareggio",Parametri!$B$3,0))</f>
        <v>3</v>
      </c>
      <c r="T237" s="10">
        <f>Parametri!$B$5*G237</f>
        <v>1</v>
      </c>
      <c r="U237" s="10">
        <f>J237*Parametri!$B$6</f>
        <v>0</v>
      </c>
      <c r="V237" s="10">
        <f>IF(K237="Sì",Parametri!$B$8, 0)</f>
        <v>3</v>
      </c>
      <c r="W237" s="10">
        <f t="shared" si="22"/>
        <v>0</v>
      </c>
      <c r="X237" s="10">
        <f t="shared" si="23"/>
        <v>0</v>
      </c>
      <c r="Y237" s="10">
        <f t="shared" si="20"/>
        <v>16</v>
      </c>
    </row>
    <row r="238" spans="1:25" ht="21" x14ac:dyDescent="0.25">
      <c r="A238" s="9">
        <v>45064</v>
      </c>
      <c r="B238" s="14" t="s">
        <v>88</v>
      </c>
      <c r="C238" s="14" t="str">
        <f>_xlfn.XLOOKUP(B238,Giocatori!A:A,Giocatori!B:B)</f>
        <v>Centrocampista</v>
      </c>
      <c r="D238" s="10" t="s">
        <v>1</v>
      </c>
      <c r="E238" s="10" t="str">
        <f>_xlfn.XLOOKUP(A238,Partite!A:A,Partite!E:E)</f>
        <v>Scuri</v>
      </c>
      <c r="F238" s="10" t="str">
        <f t="shared" si="29"/>
        <v>Sì</v>
      </c>
      <c r="G238" s="11">
        <v>1</v>
      </c>
      <c r="H238" s="10">
        <f>IF(D238="Scuri",_xlfn.XLOOKUP(A238,Partite!A:A,Partite!C:C),_xlfn.XLOOKUP(A238,Partite!A:A,Partite!D:D))</f>
        <v>6</v>
      </c>
      <c r="I238" s="10">
        <f>IF(D238="Bianchi",_xlfn.XLOOKUP(A238,Partite!A:A,Partite!C:C),_xlfn.XLOOKUP(A238,Partite!A:A,Partite!D:D))</f>
        <v>11</v>
      </c>
      <c r="J238" s="11">
        <v>0</v>
      </c>
      <c r="K238" s="10" t="s">
        <v>59</v>
      </c>
      <c r="L238" s="10" t="s">
        <v>58</v>
      </c>
      <c r="M238" s="11">
        <v>0</v>
      </c>
      <c r="N238" s="10" t="s">
        <v>59</v>
      </c>
      <c r="O238" s="10">
        <f>Parametri!$B$4</f>
        <v>3</v>
      </c>
      <c r="P238" s="10">
        <f>IF(N238="Sì",Parametri!$B$7,0)</f>
        <v>0</v>
      </c>
      <c r="Q238" s="10">
        <f>IFERROR(_xlfn.CEILING.MATH(IF(C238="Difensore",MAX(0,Parametri!$B$11-H238),IF(C238="Centrocampista",MAX(0,Parametri!$B$11-H238)/2,IF(C238="Attaccante",MAX(0,Parametri!$B$11-H238)/3,IF(C238="Portiere",MAX(0,Parametri!$B$11-H238) +Parametri!$B$12, "NA"))))),0)</f>
        <v>2</v>
      </c>
      <c r="R238" s="10">
        <f t="shared" si="21"/>
        <v>5</v>
      </c>
      <c r="S238" s="10">
        <f>IF(F238="Sì",Parametri!$B$2,IF(Punti!F238="Pareggio",Parametri!$B$3,0))</f>
        <v>3</v>
      </c>
      <c r="T238" s="10">
        <f>Parametri!$B$5*G238</f>
        <v>1</v>
      </c>
      <c r="U238" s="10">
        <f>J238*Parametri!$B$6</f>
        <v>0</v>
      </c>
      <c r="V238" s="10">
        <f>IF(K238="Sì",Parametri!$B$8, 0)</f>
        <v>0</v>
      </c>
      <c r="W238" s="10">
        <f t="shared" si="22"/>
        <v>3</v>
      </c>
      <c r="X238" s="10">
        <f t="shared" si="23"/>
        <v>0</v>
      </c>
      <c r="Y238" s="10">
        <f t="shared" si="20"/>
        <v>17</v>
      </c>
    </row>
    <row r="239" spans="1:25" ht="21" x14ac:dyDescent="0.25">
      <c r="A239" s="9">
        <v>45064</v>
      </c>
      <c r="B239" s="14" t="s">
        <v>73</v>
      </c>
      <c r="C239" s="14" t="str">
        <f>_xlfn.XLOOKUP(B239,Giocatori!A:A,Giocatori!B:B)</f>
        <v>Centrocampista</v>
      </c>
      <c r="D239" s="10" t="s">
        <v>1</v>
      </c>
      <c r="E239" s="10" t="str">
        <f>_xlfn.XLOOKUP(A239,Partite!A:A,Partite!E:E)</f>
        <v>Scuri</v>
      </c>
      <c r="F239" s="10" t="str">
        <f t="shared" si="29"/>
        <v>Sì</v>
      </c>
      <c r="G239" s="11">
        <v>5</v>
      </c>
      <c r="H239" s="10">
        <f>IF(D239="Scuri",_xlfn.XLOOKUP(A239,Partite!A:A,Partite!C:C),_xlfn.XLOOKUP(A239,Partite!A:A,Partite!D:D))</f>
        <v>6</v>
      </c>
      <c r="I239" s="10">
        <f>IF(D239="Bianchi",_xlfn.XLOOKUP(A239,Partite!A:A,Partite!C:C),_xlfn.XLOOKUP(A239,Partite!A:A,Partite!D:D))</f>
        <v>11</v>
      </c>
      <c r="J239" s="11">
        <v>0</v>
      </c>
      <c r="K239" s="10" t="s">
        <v>59</v>
      </c>
      <c r="L239" s="10" t="s">
        <v>59</v>
      </c>
      <c r="M239" s="11">
        <v>1</v>
      </c>
      <c r="N239" s="10" t="s">
        <v>59</v>
      </c>
      <c r="O239" s="10">
        <f>Parametri!$B$4</f>
        <v>3</v>
      </c>
      <c r="P239" s="10">
        <f>IF(N239="Sì",Parametri!$B$7,0)</f>
        <v>0</v>
      </c>
      <c r="Q239" s="10">
        <f>IFERROR(_xlfn.CEILING.MATH(IF(C239="Difensore",MAX(0,Parametri!$B$11-H239),IF(C239="Centrocampista",MAX(0,Parametri!$B$11-H239)/2,IF(C239="Attaccante",MAX(0,Parametri!$B$11-H239)/3,IF(C239="Portiere",MAX(0,Parametri!$B$11-H239) +Parametri!$B$12, "NA"))))),0)</f>
        <v>2</v>
      </c>
      <c r="R239" s="10">
        <f t="shared" si="21"/>
        <v>5</v>
      </c>
      <c r="S239" s="10">
        <f>IF(F239="Sì",Parametri!$B$2,IF(Punti!F239="Pareggio",Parametri!$B$3,0))</f>
        <v>3</v>
      </c>
      <c r="T239" s="10">
        <f>Parametri!$B$5*G239</f>
        <v>5</v>
      </c>
      <c r="U239" s="10">
        <f>J239*Parametri!$B$6</f>
        <v>0</v>
      </c>
      <c r="V239" s="10">
        <f>IF(K239="Sì",Parametri!$B$8, 0)</f>
        <v>0</v>
      </c>
      <c r="W239" s="10">
        <f t="shared" si="22"/>
        <v>0</v>
      </c>
      <c r="X239" s="10">
        <f t="shared" si="23"/>
        <v>3</v>
      </c>
      <c r="Y239" s="10">
        <f t="shared" si="20"/>
        <v>21</v>
      </c>
    </row>
    <row r="240" spans="1:25" ht="21" x14ac:dyDescent="0.25">
      <c r="A240" s="9">
        <v>45064</v>
      </c>
      <c r="B240" s="14" t="s">
        <v>85</v>
      </c>
      <c r="C240" s="14" t="str">
        <f>_xlfn.XLOOKUP(B240,Giocatori!A:A,Giocatori!B:B)</f>
        <v>Centrocampista</v>
      </c>
      <c r="D240" s="10" t="s">
        <v>1</v>
      </c>
      <c r="E240" s="10" t="str">
        <f>_xlfn.XLOOKUP(A240,Partite!A:A,Partite!E:E)</f>
        <v>Scuri</v>
      </c>
      <c r="F240" s="10" t="str">
        <f t="shared" si="29"/>
        <v>Sì</v>
      </c>
      <c r="G240" s="11">
        <v>3</v>
      </c>
      <c r="H240" s="10">
        <f>IF(D240="Scuri",_xlfn.XLOOKUP(A240,Partite!A:A,Partite!C:C),_xlfn.XLOOKUP(A240,Partite!A:A,Partite!D:D))</f>
        <v>6</v>
      </c>
      <c r="I240" s="10">
        <f>IF(D240="Bianchi",_xlfn.XLOOKUP(A240,Partite!A:A,Partite!C:C),_xlfn.XLOOKUP(A240,Partite!A:A,Partite!D:D))</f>
        <v>11</v>
      </c>
      <c r="J240" s="11">
        <v>0</v>
      </c>
      <c r="K240" s="10" t="s">
        <v>59</v>
      </c>
      <c r="L240" s="10" t="s">
        <v>59</v>
      </c>
      <c r="M240" s="11">
        <v>0</v>
      </c>
      <c r="N240" s="10" t="s">
        <v>59</v>
      </c>
      <c r="O240" s="10">
        <f>Parametri!$B$4</f>
        <v>3</v>
      </c>
      <c r="P240" s="10">
        <f>IF(N240="Sì",Parametri!$B$7,0)</f>
        <v>0</v>
      </c>
      <c r="Q240" s="10">
        <f>IFERROR(_xlfn.CEILING.MATH(IF(C240="Difensore",MAX(0,Parametri!$B$11-H240),IF(C240="Centrocampista",MAX(0,Parametri!$B$11-H240)/2,IF(C240="Attaccante",MAX(0,Parametri!$B$11-H240)/3,IF(C240="Portiere",MAX(0,Parametri!$B$11-H240) +Parametri!$B$12, "NA"))))),0)</f>
        <v>2</v>
      </c>
      <c r="R240" s="10">
        <f t="shared" si="21"/>
        <v>5</v>
      </c>
      <c r="S240" s="10">
        <f>IF(F240="Sì",Parametri!$B$2,IF(Punti!F240="Pareggio",Parametri!$B$3,0))</f>
        <v>3</v>
      </c>
      <c r="T240" s="10">
        <f>Parametri!$B$5*G240</f>
        <v>3</v>
      </c>
      <c r="U240" s="10">
        <f>J240*Parametri!$B$6</f>
        <v>0</v>
      </c>
      <c r="V240" s="10">
        <f>IF(K240="Sì",Parametri!$B$8, 0)</f>
        <v>0</v>
      </c>
      <c r="W240" s="10">
        <f t="shared" si="22"/>
        <v>0</v>
      </c>
      <c r="X240" s="10">
        <f t="shared" si="23"/>
        <v>0</v>
      </c>
      <c r="Y240" s="10">
        <f t="shared" si="20"/>
        <v>16</v>
      </c>
    </row>
    <row r="241" spans="1:25" ht="21" x14ac:dyDescent="0.25">
      <c r="A241" s="9">
        <v>45064</v>
      </c>
      <c r="B241" s="14" t="s">
        <v>20</v>
      </c>
      <c r="C241" s="14" t="str">
        <f>_xlfn.XLOOKUP(B241,Giocatori!A:A,Giocatori!B:B)</f>
        <v>Attaccante</v>
      </c>
      <c r="D241" s="10" t="s">
        <v>1</v>
      </c>
      <c r="E241" s="10" t="str">
        <f>_xlfn.XLOOKUP(A241,Partite!A:A,Partite!E:E)</f>
        <v>Scuri</v>
      </c>
      <c r="F241" s="10" t="str">
        <f t="shared" si="29"/>
        <v>Sì</v>
      </c>
      <c r="G241" s="11">
        <v>1</v>
      </c>
      <c r="H241" s="10">
        <v>10</v>
      </c>
      <c r="I241" s="10">
        <v>7</v>
      </c>
      <c r="J241" s="11">
        <v>0</v>
      </c>
      <c r="K241" s="10" t="s">
        <v>59</v>
      </c>
      <c r="L241" s="10" t="s">
        <v>59</v>
      </c>
      <c r="M241" s="11">
        <v>0</v>
      </c>
      <c r="N241" s="10" t="s">
        <v>59</v>
      </c>
      <c r="O241" s="10">
        <f>Parametri!$B$4</f>
        <v>3</v>
      </c>
      <c r="P241" s="10">
        <f>IF(N241="Sì",Parametri!$B$7,0)</f>
        <v>0</v>
      </c>
      <c r="Q241" s="10">
        <f>IFERROR(_xlfn.CEILING.MATH(IF(C241="Difensore",MAX(0,Parametri!$B$11-H241),IF(C241="Centrocampista",MAX(0,Parametri!$B$11-H241)/2,IF(C241="Attaccante",MAX(0,Parametri!$B$11-H241)/3,IF(C241="Portiere",MAX(0,Parametri!$B$11-H241) +Parametri!$B$12, "NA"))))),0)</f>
        <v>0</v>
      </c>
      <c r="R241" s="10">
        <f t="shared" si="21"/>
        <v>0</v>
      </c>
      <c r="S241" s="10">
        <f>IF(F241="Sì",Parametri!$B$2,IF(Punti!F241="Pareggio",Parametri!$B$3,0))</f>
        <v>3</v>
      </c>
      <c r="T241" s="10">
        <f>Parametri!$B$5*G241</f>
        <v>1</v>
      </c>
      <c r="U241" s="10">
        <f>J241*Parametri!$B$6</f>
        <v>0</v>
      </c>
      <c r="V241" s="10">
        <f>IF(K241="Sì",Parametri!$B$8, 0)</f>
        <v>0</v>
      </c>
      <c r="W241" s="10">
        <f t="shared" si="22"/>
        <v>0</v>
      </c>
      <c r="X241" s="10">
        <f t="shared" si="23"/>
        <v>0</v>
      </c>
      <c r="Y241" s="10">
        <f t="shared" si="20"/>
        <v>7</v>
      </c>
    </row>
    <row r="242" spans="1:25" ht="21" x14ac:dyDescent="0.25">
      <c r="A242" s="9">
        <v>45064</v>
      </c>
      <c r="B242" s="14" t="s">
        <v>42</v>
      </c>
      <c r="C242" s="14" t="str">
        <f>_xlfn.XLOOKUP(B242,Giocatori!A:A,Giocatori!B:B)</f>
        <v>Difensore</v>
      </c>
      <c r="D242" s="10" t="s">
        <v>2</v>
      </c>
      <c r="E242" s="10" t="str">
        <f>_xlfn.XLOOKUP(A242,Partite!A:A,Partite!E:E)</f>
        <v>Scuri</v>
      </c>
      <c r="F242" s="10" t="str">
        <f t="shared" si="29"/>
        <v>No</v>
      </c>
      <c r="G242" s="11">
        <v>0</v>
      </c>
      <c r="H242" s="10">
        <f>IF(D242="Scuri",_xlfn.XLOOKUP(A242,Partite!A:A,Partite!C:C),_xlfn.XLOOKUP(A242,Partite!A:A,Partite!D:D))</f>
        <v>11</v>
      </c>
      <c r="I242" s="10">
        <f>IF(D242="Bianchi",_xlfn.XLOOKUP(A242,Partite!A:A,Partite!C:C),_xlfn.XLOOKUP(A242,Partite!A:A,Partite!D:D))</f>
        <v>6</v>
      </c>
      <c r="J242" s="11">
        <v>0</v>
      </c>
      <c r="K242" s="10" t="s">
        <v>59</v>
      </c>
      <c r="L242" s="10" t="s">
        <v>59</v>
      </c>
      <c r="M242" s="11">
        <v>0</v>
      </c>
      <c r="N242" s="10" t="s">
        <v>59</v>
      </c>
      <c r="O242" s="10">
        <f>Parametri!$B$4</f>
        <v>3</v>
      </c>
      <c r="P242" s="10">
        <f>IF(N242="Sì",Parametri!$B$7,0)</f>
        <v>0</v>
      </c>
      <c r="Q242" s="10">
        <f>IFERROR(_xlfn.CEILING.MATH(IF(C242="Difensore",MAX(0,Parametri!$B$11-H242),IF(C242="Centrocampista",MAX(0,Parametri!$B$11-H242)/2,IF(C242="Attaccante",MAX(0,Parametri!$B$11-H242)/3,IF(C242="Portiere",MAX(0,Parametri!$B$11-H242) +Parametri!$B$12, "NA"))))),0)</f>
        <v>0</v>
      </c>
      <c r="R242" s="10">
        <f t="shared" si="21"/>
        <v>0</v>
      </c>
      <c r="S242" s="10">
        <f>IF(F242="Sì",Parametri!$B$2,IF(Punti!F242="Pareggio",Parametri!$B$3,0))</f>
        <v>0</v>
      </c>
      <c r="T242" s="10">
        <f>Parametri!$B$5*G242</f>
        <v>0</v>
      </c>
      <c r="U242" s="10">
        <f>J242*Parametri!$B$6</f>
        <v>0</v>
      </c>
      <c r="V242" s="10">
        <f>IF(K242="Sì",Parametri!$B$8, 0)</f>
        <v>0</v>
      </c>
      <c r="W242" s="10">
        <f t="shared" si="22"/>
        <v>0</v>
      </c>
      <c r="X242" s="10">
        <f t="shared" si="23"/>
        <v>0</v>
      </c>
      <c r="Y242" s="10">
        <f t="shared" si="20"/>
        <v>3</v>
      </c>
    </row>
    <row r="243" spans="1:25" ht="21" x14ac:dyDescent="0.25">
      <c r="A243" s="9">
        <v>45064</v>
      </c>
      <c r="B243" s="14" t="s">
        <v>9</v>
      </c>
      <c r="C243" s="14" t="str">
        <f>_xlfn.XLOOKUP(B243,Giocatori!A:A,Giocatori!B:B)</f>
        <v>Difensore</v>
      </c>
      <c r="D243" s="10" t="s">
        <v>2</v>
      </c>
      <c r="E243" s="10" t="str">
        <f>_xlfn.XLOOKUP(A243,Partite!A:A,Partite!E:E)</f>
        <v>Scuri</v>
      </c>
      <c r="F243" s="10" t="str">
        <f t="shared" si="29"/>
        <v>No</v>
      </c>
      <c r="G243" s="11">
        <v>0</v>
      </c>
      <c r="H243" s="10">
        <f>IF(D243="Scuri",_xlfn.XLOOKUP(A243,Partite!A:A,Partite!C:C),_xlfn.XLOOKUP(A243,Partite!A:A,Partite!D:D))</f>
        <v>11</v>
      </c>
      <c r="I243" s="10">
        <f>IF(D243="Bianchi",_xlfn.XLOOKUP(A243,Partite!A:A,Partite!C:C),_xlfn.XLOOKUP(A243,Partite!A:A,Partite!D:D))</f>
        <v>6</v>
      </c>
      <c r="J243" s="11">
        <v>0</v>
      </c>
      <c r="K243" s="10" t="s">
        <v>59</v>
      </c>
      <c r="L243" s="10" t="s">
        <v>59</v>
      </c>
      <c r="M243" s="11">
        <v>1</v>
      </c>
      <c r="N243" s="10" t="s">
        <v>59</v>
      </c>
      <c r="O243" s="10">
        <f>Parametri!$B$4</f>
        <v>3</v>
      </c>
      <c r="P243" s="10">
        <f>IF(N243="Sì",Parametri!$B$7,0)</f>
        <v>0</v>
      </c>
      <c r="Q243" s="10">
        <f>IFERROR(_xlfn.CEILING.MATH(IF(C243="Difensore",MAX(0,Parametri!$B$11-H243),IF(C243="Centrocampista",MAX(0,Parametri!$B$11-H243)/2,IF(C243="Attaccante",MAX(0,Parametri!$B$11-H243)/3,IF(C243="Portiere",MAX(0,Parametri!$B$11-H243) +Parametri!$B$12, "NA"))))),0)</f>
        <v>0</v>
      </c>
      <c r="R243" s="10">
        <f t="shared" si="21"/>
        <v>0</v>
      </c>
      <c r="S243" s="10">
        <f>IF(F243="Sì",Parametri!$B$2,IF(Punti!F243="Pareggio",Parametri!$B$3,0))</f>
        <v>0</v>
      </c>
      <c r="T243" s="10">
        <f>Parametri!$B$5*G243</f>
        <v>0</v>
      </c>
      <c r="U243" s="10">
        <f>J243*Parametri!$B$6</f>
        <v>0</v>
      </c>
      <c r="V243" s="10">
        <f>IF(K243="Sì",Parametri!$B$8, 0)</f>
        <v>0</v>
      </c>
      <c r="W243" s="10">
        <f t="shared" si="22"/>
        <v>0</v>
      </c>
      <c r="X243" s="10">
        <f t="shared" si="23"/>
        <v>3</v>
      </c>
      <c r="Y243" s="10">
        <f t="shared" si="20"/>
        <v>6</v>
      </c>
    </row>
    <row r="244" spans="1:25" ht="21" x14ac:dyDescent="0.25">
      <c r="A244" s="9">
        <v>45064</v>
      </c>
      <c r="B244" s="14" t="s">
        <v>87</v>
      </c>
      <c r="C244" s="14" t="str">
        <f>_xlfn.XLOOKUP(B244,Giocatori!A:A,Giocatori!B:B)</f>
        <v>Centrocampista</v>
      </c>
      <c r="D244" s="10" t="s">
        <v>2</v>
      </c>
      <c r="E244" s="10" t="str">
        <f>_xlfn.XLOOKUP(A244,Partite!A:A,Partite!E:E)</f>
        <v>Scuri</v>
      </c>
      <c r="F244" s="10" t="str">
        <f t="shared" si="29"/>
        <v>No</v>
      </c>
      <c r="G244" s="11">
        <v>2</v>
      </c>
      <c r="H244" s="10">
        <f>IF(D244="Scuri",_xlfn.XLOOKUP(A244,Partite!A:A,Partite!C:C),_xlfn.XLOOKUP(A244,Partite!A:A,Partite!D:D))</f>
        <v>11</v>
      </c>
      <c r="I244" s="10">
        <f>IF(D244="Bianchi",_xlfn.XLOOKUP(A244,Partite!A:A,Partite!C:C),_xlfn.XLOOKUP(A244,Partite!A:A,Partite!D:D))</f>
        <v>6</v>
      </c>
      <c r="J244" s="11">
        <v>0</v>
      </c>
      <c r="K244" s="10" t="s">
        <v>59</v>
      </c>
      <c r="L244" s="10" t="s">
        <v>59</v>
      </c>
      <c r="M244" s="11">
        <v>0</v>
      </c>
      <c r="N244" s="10" t="s">
        <v>59</v>
      </c>
      <c r="O244" s="10">
        <f>Parametri!$B$4</f>
        <v>3</v>
      </c>
      <c r="P244" s="10">
        <f>IF(N244="Sì",Parametri!$B$7,0)</f>
        <v>0</v>
      </c>
      <c r="Q244" s="10">
        <f>IFERROR(_xlfn.CEILING.MATH(IF(C244="Difensore",MAX(0,Parametri!$B$11-H244),IF(C244="Centrocampista",MAX(0,Parametri!$B$11-H244)/2,IF(C244="Attaccante",MAX(0,Parametri!$B$11-H244)/3,IF(C244="Portiere",MAX(0,Parametri!$B$11-H244) +Parametri!$B$12, "NA"))))),0)</f>
        <v>0</v>
      </c>
      <c r="R244" s="10">
        <f t="shared" si="21"/>
        <v>0</v>
      </c>
      <c r="S244" s="10">
        <f>IF(F244="Sì",Parametri!$B$2,IF(Punti!F244="Pareggio",Parametri!$B$3,0))</f>
        <v>0</v>
      </c>
      <c r="T244" s="10">
        <f>Parametri!$B$5*G244</f>
        <v>2</v>
      </c>
      <c r="U244" s="10">
        <f>J244*Parametri!$B$6</f>
        <v>0</v>
      </c>
      <c r="V244" s="10">
        <f>IF(K244="Sì",Parametri!$B$8, 0)</f>
        <v>0</v>
      </c>
      <c r="W244" s="10">
        <f t="shared" si="22"/>
        <v>0</v>
      </c>
      <c r="X244" s="10">
        <f t="shared" si="23"/>
        <v>0</v>
      </c>
      <c r="Y244" s="10">
        <f t="shared" si="20"/>
        <v>5</v>
      </c>
    </row>
    <row r="245" spans="1:25" ht="21" x14ac:dyDescent="0.25">
      <c r="A245" s="9">
        <v>45064</v>
      </c>
      <c r="B245" s="14" t="s">
        <v>89</v>
      </c>
      <c r="C245" s="14" t="str">
        <f>_xlfn.XLOOKUP(B245,Giocatori!A:A,Giocatori!B:B)</f>
        <v>Centrocampista</v>
      </c>
      <c r="D245" s="10" t="s">
        <v>2</v>
      </c>
      <c r="E245" s="10" t="str">
        <f>_xlfn.XLOOKUP(A245,Partite!A:A,Partite!E:E)</f>
        <v>Scuri</v>
      </c>
      <c r="F245" s="10" t="str">
        <f t="shared" si="29"/>
        <v>No</v>
      </c>
      <c r="G245" s="11">
        <v>0</v>
      </c>
      <c r="H245" s="10">
        <f>IF(D245="Scuri",_xlfn.XLOOKUP(A245,Partite!A:A,Partite!C:C),_xlfn.XLOOKUP(A245,Partite!A:A,Partite!D:D))</f>
        <v>11</v>
      </c>
      <c r="I245" s="10">
        <f>IF(D245="Bianchi",_xlfn.XLOOKUP(A245,Partite!A:A,Partite!C:C),_xlfn.XLOOKUP(A245,Partite!A:A,Partite!D:D))</f>
        <v>6</v>
      </c>
      <c r="J245" s="11">
        <v>0</v>
      </c>
      <c r="K245" s="10" t="s">
        <v>59</v>
      </c>
      <c r="L245" s="10" t="s">
        <v>59</v>
      </c>
      <c r="M245" s="11">
        <v>0</v>
      </c>
      <c r="N245" s="10" t="s">
        <v>59</v>
      </c>
      <c r="O245" s="10">
        <f>Parametri!$B$4</f>
        <v>3</v>
      </c>
      <c r="P245" s="10">
        <f>IF(N245="Sì",Parametri!$B$7,0)</f>
        <v>0</v>
      </c>
      <c r="Q245" s="10">
        <f>IFERROR(_xlfn.CEILING.MATH(IF(C245="Difensore",MAX(0,Parametri!$B$11-H245),IF(C245="Centrocampista",MAX(0,Parametri!$B$11-H245)/2,IF(C245="Attaccante",MAX(0,Parametri!$B$11-H245)/3,IF(C245="Portiere",MAX(0,Parametri!$B$11-H245) +Parametri!$B$12, "NA"))))),0)</f>
        <v>0</v>
      </c>
      <c r="R245" s="10">
        <f t="shared" si="21"/>
        <v>0</v>
      </c>
      <c r="S245" s="10">
        <f>IF(F245="Sì",Parametri!$B$2,IF(Punti!F245="Pareggio",Parametri!$B$3,0))</f>
        <v>0</v>
      </c>
      <c r="T245" s="10">
        <f>Parametri!$B$5*G245</f>
        <v>0</v>
      </c>
      <c r="U245" s="10">
        <f>J245*Parametri!$B$6</f>
        <v>0</v>
      </c>
      <c r="V245" s="10">
        <f>IF(K245="Sì",Parametri!$B$8, 0)</f>
        <v>0</v>
      </c>
      <c r="W245" s="10">
        <f t="shared" si="22"/>
        <v>0</v>
      </c>
      <c r="X245" s="10">
        <f t="shared" si="23"/>
        <v>0</v>
      </c>
      <c r="Y245" s="10">
        <f t="shared" si="20"/>
        <v>3</v>
      </c>
    </row>
    <row r="246" spans="1:25" ht="21" x14ac:dyDescent="0.25">
      <c r="A246" s="9">
        <v>45064</v>
      </c>
      <c r="B246" s="14" t="s">
        <v>21</v>
      </c>
      <c r="C246" s="14" t="str">
        <f>_xlfn.XLOOKUP(B246,Giocatori!A:A,Giocatori!B:B)</f>
        <v>Difensore</v>
      </c>
      <c r="D246" s="10" t="s">
        <v>2</v>
      </c>
      <c r="E246" s="10" t="str">
        <f>_xlfn.XLOOKUP(A246,Partite!A:A,Partite!E:E)</f>
        <v>Scuri</v>
      </c>
      <c r="F246" s="10" t="str">
        <f t="shared" si="29"/>
        <v>No</v>
      </c>
      <c r="G246" s="11">
        <v>0</v>
      </c>
      <c r="H246" s="10">
        <f>IF(D246="Scuri",_xlfn.XLOOKUP(A246,Partite!A:A,Partite!C:C),_xlfn.XLOOKUP(A246,Partite!A:A,Partite!D:D))</f>
        <v>11</v>
      </c>
      <c r="I246" s="10">
        <f>IF(D246="Bianchi",_xlfn.XLOOKUP(A246,Partite!A:A,Partite!C:C),_xlfn.XLOOKUP(A246,Partite!A:A,Partite!D:D))</f>
        <v>6</v>
      </c>
      <c r="J246" s="11">
        <v>0</v>
      </c>
      <c r="K246" s="10" t="s">
        <v>59</v>
      </c>
      <c r="L246" s="10" t="s">
        <v>59</v>
      </c>
      <c r="M246" s="11">
        <v>0</v>
      </c>
      <c r="N246" s="10" t="s">
        <v>59</v>
      </c>
      <c r="O246" s="10">
        <f>Parametri!$B$4</f>
        <v>3</v>
      </c>
      <c r="P246" s="10">
        <f>IF(N246="Sì",Parametri!$B$7,0)</f>
        <v>0</v>
      </c>
      <c r="Q246" s="10">
        <f>IFERROR(_xlfn.CEILING.MATH(IF(C246="Difensore",MAX(0,Parametri!$B$11-H246),IF(C246="Centrocampista",MAX(0,Parametri!$B$11-H246)/2,IF(C246="Attaccante",MAX(0,Parametri!$B$11-H246)/3,IF(C246="Portiere",MAX(0,Parametri!$B$11-H246) +Parametri!$B$12, "NA"))))),0)</f>
        <v>0</v>
      </c>
      <c r="R246" s="10">
        <f t="shared" si="21"/>
        <v>0</v>
      </c>
      <c r="S246" s="10">
        <f>IF(F246="Sì",Parametri!$B$2,IF(Punti!F246="Pareggio",Parametri!$B$3,0))</f>
        <v>0</v>
      </c>
      <c r="T246" s="10">
        <f>Parametri!$B$5*G246</f>
        <v>0</v>
      </c>
      <c r="U246" s="10">
        <f>J246*Parametri!$B$6</f>
        <v>0</v>
      </c>
      <c r="V246" s="10">
        <f>IF(K246="Sì",Parametri!$B$8, 0)</f>
        <v>0</v>
      </c>
      <c r="W246" s="10">
        <f t="shared" si="22"/>
        <v>0</v>
      </c>
      <c r="X246" s="10">
        <f t="shared" si="23"/>
        <v>0</v>
      </c>
      <c r="Y246" s="10">
        <f t="shared" si="20"/>
        <v>3</v>
      </c>
    </row>
    <row r="247" spans="1:25" ht="21" x14ac:dyDescent="0.25">
      <c r="A247" s="9">
        <v>45064</v>
      </c>
      <c r="B247" s="14" t="s">
        <v>30</v>
      </c>
      <c r="C247" s="14" t="s">
        <v>82</v>
      </c>
      <c r="D247" s="10" t="s">
        <v>2</v>
      </c>
      <c r="E247" s="10" t="str">
        <f>_xlfn.XLOOKUP(A247,Partite!A:A,Partite!E:E)</f>
        <v>Scuri</v>
      </c>
      <c r="F247" s="10" t="str">
        <f t="shared" si="29"/>
        <v>No</v>
      </c>
      <c r="G247" s="11">
        <v>0</v>
      </c>
      <c r="H247" s="10">
        <f>IF(D247="Scuri",_xlfn.XLOOKUP(A247,Partite!A:A,Partite!C:C),_xlfn.XLOOKUP(A247,Partite!A:A,Partite!D:D))</f>
        <v>11</v>
      </c>
      <c r="I247" s="10">
        <f>IF(D247="Bianchi",_xlfn.XLOOKUP(A247,Partite!A:A,Partite!C:C),_xlfn.XLOOKUP(A247,Partite!A:A,Partite!D:D))</f>
        <v>6</v>
      </c>
      <c r="J247" s="11">
        <v>0</v>
      </c>
      <c r="K247" s="10" t="s">
        <v>59</v>
      </c>
      <c r="L247" s="10" t="s">
        <v>59</v>
      </c>
      <c r="M247" s="11">
        <v>0</v>
      </c>
      <c r="N247" s="10" t="s">
        <v>59</v>
      </c>
      <c r="O247" s="10">
        <f>Parametri!$B$4</f>
        <v>3</v>
      </c>
      <c r="P247" s="10">
        <f>IF(N247="Sì",Parametri!$B$7,0)</f>
        <v>0</v>
      </c>
      <c r="Q247" s="10">
        <f>IFERROR(_xlfn.CEILING.MATH(IF(C247="Difensore",MAX(0,Parametri!$B$11-H247),IF(C247="Centrocampista",MAX(0,Parametri!$B$11-H247)/2,IF(C247="Attaccante",MAX(0,Parametri!$B$11-H247)/3,IF(C247="Portiere",MAX(0,Parametri!$B$11-H247) +Parametri!$B$12, "NA"))))),0)</f>
        <v>2</v>
      </c>
      <c r="R247" s="10">
        <f t="shared" si="21"/>
        <v>0</v>
      </c>
      <c r="S247" s="10">
        <f>IF(F247="Sì",Parametri!$B$2,IF(Punti!F247="Pareggio",Parametri!$B$3,0))</f>
        <v>0</v>
      </c>
      <c r="T247" s="10">
        <f>Parametri!$B$5*G247</f>
        <v>0</v>
      </c>
      <c r="U247" s="10">
        <f>J247*Parametri!$B$6</f>
        <v>0</v>
      </c>
      <c r="V247" s="10">
        <f>IF(K247="Sì",Parametri!$B$8, 0)</f>
        <v>0</v>
      </c>
      <c r="W247" s="10">
        <f t="shared" si="22"/>
        <v>0</v>
      </c>
      <c r="X247" s="10">
        <f t="shared" si="23"/>
        <v>0</v>
      </c>
      <c r="Y247" s="10">
        <f t="shared" si="20"/>
        <v>5</v>
      </c>
    </row>
    <row r="248" spans="1:25" ht="21" x14ac:dyDescent="0.25">
      <c r="A248" s="9">
        <v>45064</v>
      </c>
      <c r="B248" s="14" t="s">
        <v>16</v>
      </c>
      <c r="C248" s="14" t="str">
        <f>_xlfn.XLOOKUP(B248,Giocatori!A:A,Giocatori!B:B)</f>
        <v>Centrocampista</v>
      </c>
      <c r="D248" s="10" t="s">
        <v>2</v>
      </c>
      <c r="E248" s="10" t="str">
        <f>_xlfn.XLOOKUP(A248,Partite!A:A,Partite!E:E)</f>
        <v>Scuri</v>
      </c>
      <c r="F248" s="10" t="str">
        <f t="shared" si="29"/>
        <v>No</v>
      </c>
      <c r="G248" s="11">
        <v>1</v>
      </c>
      <c r="H248" s="10">
        <v>7</v>
      </c>
      <c r="I248" s="10">
        <v>10</v>
      </c>
      <c r="J248" s="11">
        <v>0</v>
      </c>
      <c r="K248" s="10" t="s">
        <v>59</v>
      </c>
      <c r="L248" s="10" t="s">
        <v>59</v>
      </c>
      <c r="M248" s="11">
        <v>0</v>
      </c>
      <c r="N248" s="10" t="s">
        <v>59</v>
      </c>
      <c r="O248" s="10">
        <f>Parametri!$B$4</f>
        <v>3</v>
      </c>
      <c r="P248" s="10">
        <f>IF(N248="Sì",Parametri!$B$7,0)</f>
        <v>0</v>
      </c>
      <c r="Q248" s="10">
        <f>IFERROR(_xlfn.CEILING.MATH(IF(C248="Difensore",MAX(0,Parametri!$B$11-H248),IF(C248="Centrocampista",MAX(0,Parametri!$B$11-H248)/2,IF(C248="Attaccante",MAX(0,Parametri!$B$11-H248)/3,IF(C248="Portiere",MAX(0,Parametri!$B$11-H248) +Parametri!$B$12, "NA"))))),0)</f>
        <v>2</v>
      </c>
      <c r="R248" s="10">
        <f t="shared" si="21"/>
        <v>3</v>
      </c>
      <c r="S248" s="10">
        <f>IF(F248="Sì",Parametri!$B$2,IF(Punti!F248="Pareggio",Parametri!$B$3,0))</f>
        <v>0</v>
      </c>
      <c r="T248" s="10">
        <f>Parametri!$B$5*G248</f>
        <v>1</v>
      </c>
      <c r="U248" s="10">
        <f>J248*Parametri!$B$6</f>
        <v>0</v>
      </c>
      <c r="V248" s="10">
        <f>IF(K248="Sì",Parametri!$B$8, 0)</f>
        <v>0</v>
      </c>
      <c r="W248" s="10">
        <f t="shared" si="22"/>
        <v>0</v>
      </c>
      <c r="X248" s="10">
        <f t="shared" si="23"/>
        <v>0</v>
      </c>
      <c r="Y248" s="10">
        <f t="shared" si="20"/>
        <v>9</v>
      </c>
    </row>
    <row r="249" spans="1:25" ht="21" x14ac:dyDescent="0.25">
      <c r="A249" s="9">
        <v>45064</v>
      </c>
      <c r="B249" s="14" t="s">
        <v>110</v>
      </c>
      <c r="C249" s="14" t="str">
        <f>_xlfn.XLOOKUP(B249,Giocatori!A:A,Giocatori!B:B)</f>
        <v>Attaccante</v>
      </c>
      <c r="D249" s="10" t="s">
        <v>2</v>
      </c>
      <c r="E249" s="10" t="str">
        <f>_xlfn.XLOOKUP(A249,Partite!A:A,Partite!E:E)</f>
        <v>Scuri</v>
      </c>
      <c r="F249" s="10" t="str">
        <f t="shared" si="29"/>
        <v>No</v>
      </c>
      <c r="G249" s="11">
        <v>3</v>
      </c>
      <c r="H249" s="10">
        <f>IF(D249="Scuri",_xlfn.XLOOKUP(A249,Partite!A:A,Partite!C:C),_xlfn.XLOOKUP(A249,Partite!A:A,Partite!D:D))</f>
        <v>11</v>
      </c>
      <c r="I249" s="10">
        <f>IF(D249="Bianchi",_xlfn.XLOOKUP(A249,Partite!A:A,Partite!C:C),_xlfn.XLOOKUP(A249,Partite!A:A,Partite!D:D))</f>
        <v>6</v>
      </c>
      <c r="J249" s="11">
        <v>0</v>
      </c>
      <c r="K249" s="10" t="s">
        <v>59</v>
      </c>
      <c r="L249" s="10" t="s">
        <v>59</v>
      </c>
      <c r="M249" s="11">
        <v>0</v>
      </c>
      <c r="N249" s="10" t="s">
        <v>59</v>
      </c>
      <c r="O249" s="10">
        <f>Parametri!$B$4</f>
        <v>3</v>
      </c>
      <c r="P249" s="10">
        <f>IF(N249="Sì",Parametri!$B$7,0)</f>
        <v>0</v>
      </c>
      <c r="Q249" s="10">
        <f>IFERROR(_xlfn.CEILING.MATH(IF(C249="Difensore",MAX(0,Parametri!$B$11-H249),IF(C249="Centrocampista",MAX(0,Parametri!$B$11-H249)/2,IF(C249="Attaccante",MAX(0,Parametri!$B$11-H249)/3,IF(C249="Portiere",MAX(0,Parametri!$B$11-H249) +Parametri!$B$12, "NA"))))),0)</f>
        <v>0</v>
      </c>
      <c r="R249" s="10">
        <f t="shared" si="21"/>
        <v>0</v>
      </c>
      <c r="S249" s="10">
        <f>IF(F249="Sì",Parametri!$B$2,IF(Punti!F249="Pareggio",Parametri!$B$3,0))</f>
        <v>0</v>
      </c>
      <c r="T249" s="10">
        <f>Parametri!$B$5*G249</f>
        <v>3</v>
      </c>
      <c r="U249" s="10">
        <f>J249*Parametri!$B$6</f>
        <v>0</v>
      </c>
      <c r="V249" s="10">
        <f>IF(K249="Sì",Parametri!$B$8, 0)</f>
        <v>0</v>
      </c>
      <c r="W249" s="10">
        <f t="shared" si="22"/>
        <v>0</v>
      </c>
      <c r="X249" s="10">
        <f t="shared" si="23"/>
        <v>0</v>
      </c>
      <c r="Y249" s="10">
        <f t="shared" si="20"/>
        <v>6</v>
      </c>
    </row>
    <row r="250" spans="1:25" ht="21" x14ac:dyDescent="0.25">
      <c r="A250" s="9">
        <v>45071</v>
      </c>
      <c r="B250" s="14" t="s">
        <v>110</v>
      </c>
      <c r="C250" s="14" t="str">
        <f>_xlfn.XLOOKUP(B250,Giocatori!A:A,Giocatori!B:B)</f>
        <v>Attaccante</v>
      </c>
      <c r="D250" s="10" t="s">
        <v>1</v>
      </c>
      <c r="E250" s="10" t="str">
        <f>_xlfn.XLOOKUP(A250,Partite!A:A,Partite!E:E)</f>
        <v>Bianchi</v>
      </c>
      <c r="F250" s="10" t="str">
        <f t="shared" ref="F250" si="30">IF(D250=E250,"Sì",IF(E250="Pareggio","Pari","No"))</f>
        <v>No</v>
      </c>
      <c r="G250" s="11">
        <v>0</v>
      </c>
      <c r="H250" s="10">
        <f>IF(D250="Scuri",_xlfn.XLOOKUP(A250,Partite!A:A,Partite!C:C),_xlfn.XLOOKUP(A250,Partite!A:A,Partite!D:D))</f>
        <v>12</v>
      </c>
      <c r="I250" s="10">
        <f>IF(D250="Bianchi",_xlfn.XLOOKUP(A250,Partite!A:A,Partite!C:C),_xlfn.XLOOKUP(A250,Partite!A:A,Partite!D:D))</f>
        <v>6</v>
      </c>
      <c r="J250" s="11">
        <v>0</v>
      </c>
      <c r="K250" s="10" t="s">
        <v>59</v>
      </c>
      <c r="L250" s="10" t="s">
        <v>59</v>
      </c>
      <c r="M250" s="11">
        <v>0</v>
      </c>
      <c r="N250" s="10" t="s">
        <v>59</v>
      </c>
      <c r="O250" s="10">
        <f>Parametri!$B$4</f>
        <v>3</v>
      </c>
      <c r="P250" s="10">
        <f>IF(N250="Sì",Parametri!$B$7,0)</f>
        <v>0</v>
      </c>
      <c r="Q250" s="10">
        <f>IFERROR(_xlfn.CEILING.MATH(IF(C250="Difensore",MAX(0,Parametri!$B$11-H250),IF(C250="Centrocampista",MAX(0,Parametri!$B$11-H250)/2,IF(C250="Attaccante",MAX(0,Parametri!$B$11-H250)/3,IF(C250="Portiere",MAX(0,Parametri!$B$11-H250) +Parametri!$B$12, "NA"))))),0)</f>
        <v>0</v>
      </c>
      <c r="R250" s="10">
        <f t="shared" si="21"/>
        <v>0</v>
      </c>
      <c r="S250" s="10">
        <f>IF(F250="Sì",Parametri!$B$2,IF(Punti!F250="Pareggio",Parametri!$B$3,0))</f>
        <v>0</v>
      </c>
      <c r="T250" s="10">
        <f>Parametri!$B$5*G250</f>
        <v>0</v>
      </c>
      <c r="U250" s="10">
        <f>J250*Parametri!$B$6</f>
        <v>0</v>
      </c>
      <c r="V250" s="10">
        <f>IF(K250="Sì",Parametri!$B$8, 0)</f>
        <v>0</v>
      </c>
      <c r="W250" s="10">
        <f t="shared" si="22"/>
        <v>0</v>
      </c>
      <c r="X250" s="10">
        <f t="shared" si="23"/>
        <v>0</v>
      </c>
      <c r="Y250" s="10">
        <f t="shared" si="20"/>
        <v>3</v>
      </c>
    </row>
    <row r="251" spans="1:25" ht="21" x14ac:dyDescent="0.25">
      <c r="A251" s="9">
        <v>45071</v>
      </c>
      <c r="B251" s="14" t="s">
        <v>16</v>
      </c>
      <c r="C251" s="14" t="str">
        <f>_xlfn.XLOOKUP(B251,Giocatori!A:A,Giocatori!B:B)</f>
        <v>Centrocampista</v>
      </c>
      <c r="D251" s="10" t="s">
        <v>1</v>
      </c>
      <c r="E251" s="10" t="str">
        <f>_xlfn.XLOOKUP(A251,Partite!A:A,Partite!E:E)</f>
        <v>Bianchi</v>
      </c>
      <c r="F251" s="10" t="str">
        <f t="shared" ref="F251:F262" si="31">IF(D251=E251,"Sì",IF(E251="Pareggio","Pari","No"))</f>
        <v>No</v>
      </c>
      <c r="G251" s="11">
        <v>1</v>
      </c>
      <c r="H251" s="10">
        <f>IF(D251="Scuri",_xlfn.XLOOKUP(A251,Partite!A:A,Partite!C:C),_xlfn.XLOOKUP(A251,Partite!A:A,Partite!D:D))</f>
        <v>12</v>
      </c>
      <c r="I251" s="10">
        <f>IF(D251="Bianchi",_xlfn.XLOOKUP(A251,Partite!A:A,Partite!C:C),_xlfn.XLOOKUP(A251,Partite!A:A,Partite!D:D))</f>
        <v>6</v>
      </c>
      <c r="J251" s="11">
        <v>0</v>
      </c>
      <c r="K251" s="10" t="s">
        <v>59</v>
      </c>
      <c r="L251" s="10" t="s">
        <v>59</v>
      </c>
      <c r="M251" s="11">
        <v>0</v>
      </c>
      <c r="N251" s="10" t="s">
        <v>59</v>
      </c>
      <c r="O251" s="10">
        <f>Parametri!$B$4</f>
        <v>3</v>
      </c>
      <c r="P251" s="10">
        <f>IF(N251="Sì",Parametri!$B$7,0)</f>
        <v>0</v>
      </c>
      <c r="Q251" s="10">
        <f>IFERROR(_xlfn.CEILING.MATH(IF(C251="Difensore",MAX(0,Parametri!$B$11-H251),IF(C251="Centrocampista",MAX(0,Parametri!$B$11-H251)/2,IF(C251="Attaccante",MAX(0,Parametri!$B$11-H251)/3,IF(C251="Portiere",MAX(0,Parametri!$B$11-H251) +Parametri!$B$12, "NA"))))),0)</f>
        <v>0</v>
      </c>
      <c r="R251" s="10">
        <f t="shared" si="21"/>
        <v>0</v>
      </c>
      <c r="S251" s="10">
        <f>IF(F251="Sì",Parametri!$B$2,IF(Punti!F251="Pareggio",Parametri!$B$3,0))</f>
        <v>0</v>
      </c>
      <c r="T251" s="10">
        <f>Parametri!$B$5*G251</f>
        <v>1</v>
      </c>
      <c r="U251" s="10">
        <f>J251*Parametri!$B$6</f>
        <v>0</v>
      </c>
      <c r="V251" s="10">
        <f>IF(K251="Sì",Parametri!$B$8, 0)</f>
        <v>0</v>
      </c>
      <c r="W251" s="10">
        <f t="shared" si="22"/>
        <v>0</v>
      </c>
      <c r="X251" s="10">
        <f t="shared" si="23"/>
        <v>0</v>
      </c>
      <c r="Y251" s="10">
        <f t="shared" si="20"/>
        <v>4</v>
      </c>
    </row>
    <row r="252" spans="1:25" ht="21" x14ac:dyDescent="0.25">
      <c r="A252" s="9">
        <v>45071</v>
      </c>
      <c r="B252" s="14" t="s">
        <v>88</v>
      </c>
      <c r="C252" s="14" t="str">
        <f>_xlfn.XLOOKUP(B252,Giocatori!A:A,Giocatori!B:B)</f>
        <v>Centrocampista</v>
      </c>
      <c r="D252" s="10" t="s">
        <v>1</v>
      </c>
      <c r="E252" s="10" t="str">
        <f>_xlfn.XLOOKUP(A252,Partite!A:A,Partite!E:E)</f>
        <v>Bianchi</v>
      </c>
      <c r="F252" s="10" t="str">
        <f t="shared" si="31"/>
        <v>No</v>
      </c>
      <c r="G252" s="11">
        <v>4</v>
      </c>
      <c r="H252" s="10">
        <f>IF(D252="Scuri",_xlfn.XLOOKUP(A252,Partite!A:A,Partite!C:C),_xlfn.XLOOKUP(A252,Partite!A:A,Partite!D:D))</f>
        <v>12</v>
      </c>
      <c r="I252" s="10">
        <f>IF(D252="Bianchi",_xlfn.XLOOKUP(A252,Partite!A:A,Partite!C:C),_xlfn.XLOOKUP(A252,Partite!A:A,Partite!D:D))</f>
        <v>6</v>
      </c>
      <c r="J252" s="11">
        <v>0</v>
      </c>
      <c r="K252" s="10" t="s">
        <v>59</v>
      </c>
      <c r="L252" s="10" t="s">
        <v>59</v>
      </c>
      <c r="M252" s="11">
        <v>0</v>
      </c>
      <c r="N252" s="10" t="s">
        <v>59</v>
      </c>
      <c r="O252" s="10">
        <f>Parametri!$B$4</f>
        <v>3</v>
      </c>
      <c r="P252" s="10">
        <f>IF(N252="Sì",Parametri!$B$7,0)</f>
        <v>0</v>
      </c>
      <c r="Q252" s="10">
        <f>IFERROR(_xlfn.CEILING.MATH(IF(C252="Difensore",MAX(0,Parametri!$B$11-H252),IF(C252="Centrocampista",MAX(0,Parametri!$B$11-H252)/2,IF(C252="Attaccante",MAX(0,Parametri!$B$11-H252)/3,IF(C252="Portiere",MAX(0,Parametri!$B$11-H252) +Parametri!$B$12, "NA"))))),0)</f>
        <v>0</v>
      </c>
      <c r="R252" s="10">
        <f t="shared" si="21"/>
        <v>0</v>
      </c>
      <c r="S252" s="10">
        <f>IF(F252="Sì",Parametri!$B$2,IF(Punti!F252="Pareggio",Parametri!$B$3,0))</f>
        <v>0</v>
      </c>
      <c r="T252" s="10">
        <f>Parametri!$B$5*G252</f>
        <v>4</v>
      </c>
      <c r="U252" s="10">
        <f>J252*Parametri!$B$6</f>
        <v>0</v>
      </c>
      <c r="V252" s="10">
        <f>IF(K252="Sì",Parametri!$B$8, 0)</f>
        <v>0</v>
      </c>
      <c r="W252" s="10">
        <f t="shared" si="22"/>
        <v>0</v>
      </c>
      <c r="X252" s="10">
        <f t="shared" si="23"/>
        <v>0</v>
      </c>
      <c r="Y252" s="10">
        <f t="shared" si="20"/>
        <v>7</v>
      </c>
    </row>
    <row r="253" spans="1:25" ht="21" x14ac:dyDescent="0.25">
      <c r="A253" s="9">
        <v>45071</v>
      </c>
      <c r="B253" s="14" t="s">
        <v>7</v>
      </c>
      <c r="C253" s="14" t="str">
        <f>_xlfn.XLOOKUP(B253,Giocatori!A:A,Giocatori!B:B)</f>
        <v>Difensore</v>
      </c>
      <c r="D253" s="10" t="s">
        <v>1</v>
      </c>
      <c r="E253" s="10" t="str">
        <f>_xlfn.XLOOKUP(A253,Partite!A:A,Partite!E:E)</f>
        <v>Bianchi</v>
      </c>
      <c r="F253" s="10" t="str">
        <f t="shared" si="31"/>
        <v>No</v>
      </c>
      <c r="G253" s="11">
        <v>0</v>
      </c>
      <c r="H253" s="10">
        <f>IF(D253="Scuri",_xlfn.XLOOKUP(A253,Partite!A:A,Partite!C:C),_xlfn.XLOOKUP(A253,Partite!A:A,Partite!D:D))</f>
        <v>12</v>
      </c>
      <c r="I253" s="10">
        <f>IF(D253="Bianchi",_xlfn.XLOOKUP(A253,Partite!A:A,Partite!C:C),_xlfn.XLOOKUP(A253,Partite!A:A,Partite!D:D))</f>
        <v>6</v>
      </c>
      <c r="J253" s="11">
        <v>0</v>
      </c>
      <c r="K253" s="10" t="s">
        <v>59</v>
      </c>
      <c r="L253" s="10" t="s">
        <v>59</v>
      </c>
      <c r="M253" s="11">
        <v>0</v>
      </c>
      <c r="N253" s="10" t="s">
        <v>59</v>
      </c>
      <c r="O253" s="10">
        <f>Parametri!$B$4</f>
        <v>3</v>
      </c>
      <c r="P253" s="10">
        <f>IF(N253="Sì",Parametri!$B$7,0)</f>
        <v>0</v>
      </c>
      <c r="Q253" s="10">
        <f>IFERROR(_xlfn.CEILING.MATH(IF(C253="Difensore",MAX(0,Parametri!$B$11-H253),IF(C253="Centrocampista",MAX(0,Parametri!$B$11-H253)/2,IF(C253="Attaccante",MAX(0,Parametri!$B$11-H253)/3,IF(C253="Portiere",MAX(0,Parametri!$B$11-H253) +Parametri!$B$12, "NA"))))),0)</f>
        <v>0</v>
      </c>
      <c r="R253" s="10">
        <f t="shared" si="21"/>
        <v>0</v>
      </c>
      <c r="S253" s="10">
        <f>IF(F253="Sì",Parametri!$B$2,IF(Punti!F253="Pareggio",Parametri!$B$3,0))</f>
        <v>0</v>
      </c>
      <c r="T253" s="10">
        <f>Parametri!$B$5*G253</f>
        <v>0</v>
      </c>
      <c r="U253" s="10">
        <f>J253*Parametri!$B$6</f>
        <v>0</v>
      </c>
      <c r="V253" s="10">
        <f>IF(K253="Sì",Parametri!$B$8, 0)</f>
        <v>0</v>
      </c>
      <c r="W253" s="10">
        <f t="shared" si="22"/>
        <v>0</v>
      </c>
      <c r="X253" s="10">
        <f t="shared" si="23"/>
        <v>0</v>
      </c>
      <c r="Y253" s="10">
        <f t="shared" si="20"/>
        <v>3</v>
      </c>
    </row>
    <row r="254" spans="1:25" ht="21" x14ac:dyDescent="0.25">
      <c r="A254" s="9">
        <v>45071</v>
      </c>
      <c r="B254" s="14" t="s">
        <v>9</v>
      </c>
      <c r="C254" s="14" t="str">
        <f>_xlfn.XLOOKUP(B254,Giocatori!A:A,Giocatori!B:B)</f>
        <v>Difensore</v>
      </c>
      <c r="D254" s="10" t="s">
        <v>1</v>
      </c>
      <c r="E254" s="10" t="str">
        <f>_xlfn.XLOOKUP(A254,Partite!A:A,Partite!E:E)</f>
        <v>Bianchi</v>
      </c>
      <c r="F254" s="10" t="str">
        <f t="shared" si="31"/>
        <v>No</v>
      </c>
      <c r="G254" s="11">
        <v>1</v>
      </c>
      <c r="H254" s="10">
        <f>IF(D254="Scuri",_xlfn.XLOOKUP(A254,Partite!A:A,Partite!C:C),_xlfn.XLOOKUP(A254,Partite!A:A,Partite!D:D))</f>
        <v>12</v>
      </c>
      <c r="I254" s="10">
        <f>IF(D254="Bianchi",_xlfn.XLOOKUP(A254,Partite!A:A,Partite!C:C),_xlfn.XLOOKUP(A254,Partite!A:A,Partite!D:D))</f>
        <v>6</v>
      </c>
      <c r="J254" s="11">
        <v>0</v>
      </c>
      <c r="K254" s="10" t="s">
        <v>59</v>
      </c>
      <c r="L254" s="10" t="s">
        <v>59</v>
      </c>
      <c r="M254" s="11">
        <v>0</v>
      </c>
      <c r="N254" s="10" t="s">
        <v>59</v>
      </c>
      <c r="O254" s="10">
        <f>Parametri!$B$4</f>
        <v>3</v>
      </c>
      <c r="P254" s="10">
        <f>IF(N254="Sì",Parametri!$B$7,0)</f>
        <v>0</v>
      </c>
      <c r="Q254" s="10">
        <f>IFERROR(_xlfn.CEILING.MATH(IF(C254="Difensore",MAX(0,Parametri!$B$11-H254),IF(C254="Centrocampista",MAX(0,Parametri!$B$11-H254)/2,IF(C254="Attaccante",MAX(0,Parametri!$B$11-H254)/3,IF(C254="Portiere",MAX(0,Parametri!$B$11-H254) +Parametri!$B$12, "NA"))))),0)</f>
        <v>0</v>
      </c>
      <c r="R254" s="10">
        <f t="shared" si="21"/>
        <v>0</v>
      </c>
      <c r="S254" s="10">
        <f>IF(F254="Sì",Parametri!$B$2,IF(Punti!F254="Pareggio",Parametri!$B$3,0))</f>
        <v>0</v>
      </c>
      <c r="T254" s="10">
        <f>Parametri!$B$5*G254</f>
        <v>1</v>
      </c>
      <c r="U254" s="10">
        <f>J254*Parametri!$B$6</f>
        <v>0</v>
      </c>
      <c r="V254" s="10">
        <f>IF(K254="Sì",Parametri!$B$8, 0)</f>
        <v>0</v>
      </c>
      <c r="W254" s="10">
        <f t="shared" si="22"/>
        <v>0</v>
      </c>
      <c r="X254" s="10">
        <f t="shared" si="23"/>
        <v>0</v>
      </c>
      <c r="Y254" s="10">
        <f t="shared" si="20"/>
        <v>4</v>
      </c>
    </row>
    <row r="255" spans="1:25" ht="21" x14ac:dyDescent="0.25">
      <c r="A255" s="9">
        <v>45071</v>
      </c>
      <c r="B255" s="14" t="s">
        <v>10</v>
      </c>
      <c r="C255" s="14" t="str">
        <f>_xlfn.XLOOKUP(B255,Giocatori!A:A,Giocatori!B:B)</f>
        <v>Centrocampista</v>
      </c>
      <c r="D255" s="10" t="s">
        <v>1</v>
      </c>
      <c r="E255" s="10" t="str">
        <f>_xlfn.XLOOKUP(A255,Partite!A:A,Partite!E:E)</f>
        <v>Bianchi</v>
      </c>
      <c r="F255" s="10" t="str">
        <f t="shared" si="31"/>
        <v>No</v>
      </c>
      <c r="G255" s="11">
        <v>0</v>
      </c>
      <c r="H255" s="10">
        <f>IF(D255="Scuri",_xlfn.XLOOKUP(A255,Partite!A:A,Partite!C:C),_xlfn.XLOOKUP(A255,Partite!A:A,Partite!D:D))</f>
        <v>12</v>
      </c>
      <c r="I255" s="10">
        <f>IF(D255="Bianchi",_xlfn.XLOOKUP(A255,Partite!A:A,Partite!C:C),_xlfn.XLOOKUP(A255,Partite!A:A,Partite!D:D))</f>
        <v>6</v>
      </c>
      <c r="J255" s="11">
        <v>0</v>
      </c>
      <c r="K255" s="10" t="s">
        <v>59</v>
      </c>
      <c r="L255" s="10" t="s">
        <v>59</v>
      </c>
      <c r="M255" s="11">
        <v>0</v>
      </c>
      <c r="N255" s="10" t="s">
        <v>59</v>
      </c>
      <c r="O255" s="10">
        <f>Parametri!$B$4</f>
        <v>3</v>
      </c>
      <c r="P255" s="10">
        <f>IF(N255="Sì",Parametri!$B$7,0)</f>
        <v>0</v>
      </c>
      <c r="Q255" s="10">
        <f>IFERROR(_xlfn.CEILING.MATH(IF(C255="Difensore",MAX(0,Parametri!$B$11-H255),IF(C255="Centrocampista",MAX(0,Parametri!$B$11-H255)/2,IF(C255="Attaccante",MAX(0,Parametri!$B$11-H255)/3,IF(C255="Portiere",MAX(0,Parametri!$B$11-H255) +Parametri!$B$12, "NA"))))),0)</f>
        <v>0</v>
      </c>
      <c r="R255" s="10">
        <f t="shared" si="21"/>
        <v>0</v>
      </c>
      <c r="S255" s="10">
        <f>IF(F255="Sì",Parametri!$B$2,IF(Punti!F255="Pareggio",Parametri!$B$3,0))</f>
        <v>0</v>
      </c>
      <c r="T255" s="10">
        <f>Parametri!$B$5*G255</f>
        <v>0</v>
      </c>
      <c r="U255" s="10">
        <f>J255*Parametri!$B$6</f>
        <v>0</v>
      </c>
      <c r="V255" s="10">
        <f>IF(K255="Sì",Parametri!$B$8, 0)</f>
        <v>0</v>
      </c>
      <c r="W255" s="10">
        <f t="shared" si="22"/>
        <v>0</v>
      </c>
      <c r="X255" s="10">
        <f t="shared" si="23"/>
        <v>0</v>
      </c>
      <c r="Y255" s="10">
        <f t="shared" si="20"/>
        <v>3</v>
      </c>
    </row>
    <row r="256" spans="1:25" ht="21" x14ac:dyDescent="0.25">
      <c r="A256" s="9">
        <v>45071</v>
      </c>
      <c r="B256" s="14" t="s">
        <v>21</v>
      </c>
      <c r="C256" s="14" t="str">
        <f>_xlfn.XLOOKUP(B256,Giocatori!A:A,Giocatori!B:B)</f>
        <v>Difensore</v>
      </c>
      <c r="D256" s="10" t="s">
        <v>1</v>
      </c>
      <c r="E256" s="10" t="str">
        <f>_xlfn.XLOOKUP(A256,Partite!A:A,Partite!E:E)</f>
        <v>Bianchi</v>
      </c>
      <c r="F256" s="10" t="str">
        <f t="shared" si="31"/>
        <v>No</v>
      </c>
      <c r="G256" s="11">
        <v>0</v>
      </c>
      <c r="H256" s="10">
        <f>IF(D256="Scuri",_xlfn.XLOOKUP(A256,Partite!A:A,Partite!C:C),_xlfn.XLOOKUP(A256,Partite!A:A,Partite!D:D))</f>
        <v>12</v>
      </c>
      <c r="I256" s="10">
        <f>IF(D256="Bianchi",_xlfn.XLOOKUP(A256,Partite!A:A,Partite!C:C),_xlfn.XLOOKUP(A256,Partite!A:A,Partite!D:D))</f>
        <v>6</v>
      </c>
      <c r="J256" s="11">
        <v>0</v>
      </c>
      <c r="K256" s="10" t="s">
        <v>59</v>
      </c>
      <c r="L256" s="10" t="s">
        <v>59</v>
      </c>
      <c r="M256" s="11">
        <v>0</v>
      </c>
      <c r="N256" s="10" t="s">
        <v>59</v>
      </c>
      <c r="O256" s="10">
        <f>Parametri!$B$4</f>
        <v>3</v>
      </c>
      <c r="P256" s="10">
        <f>IF(N256="Sì",Parametri!$B$7,0)</f>
        <v>0</v>
      </c>
      <c r="Q256" s="10">
        <f>IFERROR(_xlfn.CEILING.MATH(IF(C256="Difensore",MAX(0,Parametri!$B$11-H256),IF(C256="Centrocampista",MAX(0,Parametri!$B$11-H256)/2,IF(C256="Attaccante",MAX(0,Parametri!$B$11-H256)/3,IF(C256="Portiere",MAX(0,Parametri!$B$11-H256) +Parametri!$B$12, "NA"))))),0)</f>
        <v>0</v>
      </c>
      <c r="R256" s="10">
        <f t="shared" si="21"/>
        <v>0</v>
      </c>
      <c r="S256" s="10">
        <f>IF(F256="Sì",Parametri!$B$2,IF(Punti!F256="Pareggio",Parametri!$B$3,0))</f>
        <v>0</v>
      </c>
      <c r="T256" s="10">
        <f>Parametri!$B$5*G256</f>
        <v>0</v>
      </c>
      <c r="U256" s="10">
        <f>J256*Parametri!$B$6</f>
        <v>0</v>
      </c>
      <c r="V256" s="10">
        <f>IF(K256="Sì",Parametri!$B$8, 0)</f>
        <v>0</v>
      </c>
      <c r="W256" s="10">
        <f t="shared" si="22"/>
        <v>0</v>
      </c>
      <c r="X256" s="10">
        <f t="shared" si="23"/>
        <v>0</v>
      </c>
      <c r="Y256" s="10">
        <f t="shared" si="20"/>
        <v>3</v>
      </c>
    </row>
    <row r="257" spans="1:25" ht="21" x14ac:dyDescent="0.25">
      <c r="A257" s="9">
        <v>45071</v>
      </c>
      <c r="B257" s="14" t="s">
        <v>30</v>
      </c>
      <c r="C257" s="14" t="s">
        <v>82</v>
      </c>
      <c r="D257" s="10" t="s">
        <v>2</v>
      </c>
      <c r="E257" s="10" t="str">
        <f>_xlfn.XLOOKUP(A257,Partite!A:A,Partite!E:E)</f>
        <v>Bianchi</v>
      </c>
      <c r="F257" s="10" t="str">
        <f t="shared" si="31"/>
        <v>Sì</v>
      </c>
      <c r="G257" s="11">
        <v>0</v>
      </c>
      <c r="H257" s="10">
        <f>IF(D257="Scuri",_xlfn.XLOOKUP(A257,Partite!A:A,Partite!C:C),_xlfn.XLOOKUP(A257,Partite!A:A,Partite!D:D))</f>
        <v>6</v>
      </c>
      <c r="I257" s="10">
        <f>IF(D257="Bianchi",_xlfn.XLOOKUP(A257,Partite!A:A,Partite!C:C),_xlfn.XLOOKUP(A257,Partite!A:A,Partite!D:D))</f>
        <v>12</v>
      </c>
      <c r="J257" s="11">
        <v>0</v>
      </c>
      <c r="K257" s="10" t="s">
        <v>59</v>
      </c>
      <c r="L257" s="10" t="s">
        <v>59</v>
      </c>
      <c r="M257" s="11">
        <v>0</v>
      </c>
      <c r="N257" s="10" t="s">
        <v>59</v>
      </c>
      <c r="O257" s="10">
        <f>Parametri!$B$4</f>
        <v>3</v>
      </c>
      <c r="P257" s="10">
        <f>IF(N257="Sì",Parametri!$B$7,0)</f>
        <v>0</v>
      </c>
      <c r="Q257" s="10">
        <f>IFERROR(_xlfn.CEILING.MATH(IF(C257="Difensore",MAX(0,Parametri!$B$11-H257),IF(C257="Centrocampista",MAX(0,Parametri!$B$11-H257)/2,IF(C257="Attaccante",MAX(0,Parametri!$B$11-H257)/3,IF(C257="Portiere",MAX(0,Parametri!$B$11-H257) +Parametri!$B$12, "NA"))))),0)</f>
        <v>6</v>
      </c>
      <c r="R257" s="10">
        <f t="shared" si="21"/>
        <v>0</v>
      </c>
      <c r="S257" s="10">
        <f>IF(F257="Sì",Parametri!$B$2,IF(Punti!F257="Pareggio",Parametri!$B$3,0))</f>
        <v>3</v>
      </c>
      <c r="T257" s="10">
        <f>Parametri!$B$5*G257</f>
        <v>0</v>
      </c>
      <c r="U257" s="10">
        <f>J257*Parametri!$B$6</f>
        <v>0</v>
      </c>
      <c r="V257" s="10">
        <f>IF(K257="Sì",Parametri!$B$8, 0)</f>
        <v>0</v>
      </c>
      <c r="W257" s="10">
        <f t="shared" si="22"/>
        <v>0</v>
      </c>
      <c r="X257" s="10">
        <f t="shared" si="23"/>
        <v>0</v>
      </c>
      <c r="Y257" s="10">
        <f t="shared" si="20"/>
        <v>12</v>
      </c>
    </row>
    <row r="258" spans="1:25" ht="21" x14ac:dyDescent="0.25">
      <c r="A258" s="9">
        <v>45071</v>
      </c>
      <c r="B258" s="14" t="s">
        <v>85</v>
      </c>
      <c r="C258" s="14" t="str">
        <f>_xlfn.XLOOKUP(B258,Giocatori!A:A,Giocatori!B:B)</f>
        <v>Centrocampista</v>
      </c>
      <c r="D258" s="10" t="s">
        <v>2</v>
      </c>
      <c r="E258" s="10" t="str">
        <f>_xlfn.XLOOKUP(A258,Partite!A:A,Partite!E:E)</f>
        <v>Bianchi</v>
      </c>
      <c r="F258" s="10" t="str">
        <f t="shared" si="31"/>
        <v>Sì</v>
      </c>
      <c r="G258" s="11">
        <v>2</v>
      </c>
      <c r="H258" s="10">
        <f>IF(D258="Scuri",_xlfn.XLOOKUP(A258,Partite!A:A,Partite!C:C),_xlfn.XLOOKUP(A258,Partite!A:A,Partite!D:D))</f>
        <v>6</v>
      </c>
      <c r="I258" s="10">
        <f>IF(D258="Bianchi",_xlfn.XLOOKUP(A258,Partite!A:A,Partite!C:C),_xlfn.XLOOKUP(A258,Partite!A:A,Partite!D:D))</f>
        <v>12</v>
      </c>
      <c r="J258" s="11">
        <v>0</v>
      </c>
      <c r="K258" s="10" t="s">
        <v>59</v>
      </c>
      <c r="L258" s="10" t="s">
        <v>59</v>
      </c>
      <c r="M258" s="11">
        <v>0</v>
      </c>
      <c r="N258" s="10" t="s">
        <v>59</v>
      </c>
      <c r="O258" s="10">
        <f>Parametri!$B$4</f>
        <v>3</v>
      </c>
      <c r="P258" s="10">
        <f>IF(N258="Sì",Parametri!$B$7,0)</f>
        <v>0</v>
      </c>
      <c r="Q258" s="10">
        <f>IFERROR(_xlfn.CEILING.MATH(IF(C258="Difensore",MAX(0,Parametri!$B$11-H258),IF(C258="Centrocampista",MAX(0,Parametri!$B$11-H258)/2,IF(C258="Attaccante",MAX(0,Parametri!$B$11-H258)/3,IF(C258="Portiere",MAX(0,Parametri!$B$11-H258) +Parametri!$B$12, "NA"))))),0)</f>
        <v>2</v>
      </c>
      <c r="R258" s="10">
        <f t="shared" si="21"/>
        <v>6</v>
      </c>
      <c r="S258" s="10">
        <f>IF(F258="Sì",Parametri!$B$2,IF(Punti!F258="Pareggio",Parametri!$B$3,0))</f>
        <v>3</v>
      </c>
      <c r="T258" s="10">
        <f>Parametri!$B$5*G258</f>
        <v>2</v>
      </c>
      <c r="U258" s="10">
        <f>J258*Parametri!$B$6</f>
        <v>0</v>
      </c>
      <c r="V258" s="10">
        <f>IF(K258="Sì",Parametri!$B$8, 0)</f>
        <v>0</v>
      </c>
      <c r="W258" s="10">
        <f t="shared" si="22"/>
        <v>0</v>
      </c>
      <c r="X258" s="10">
        <f t="shared" si="23"/>
        <v>0</v>
      </c>
      <c r="Y258" s="10">
        <f t="shared" ref="Y258:Y321" si="32">SUM(O258:X258)</f>
        <v>16</v>
      </c>
    </row>
    <row r="259" spans="1:25" ht="21" x14ac:dyDescent="0.25">
      <c r="A259" s="9">
        <v>45071</v>
      </c>
      <c r="B259" s="14" t="s">
        <v>73</v>
      </c>
      <c r="C259" s="14" t="str">
        <f>_xlfn.XLOOKUP(B259,Giocatori!A:A,Giocatori!B:B)</f>
        <v>Centrocampista</v>
      </c>
      <c r="D259" s="10" t="s">
        <v>2</v>
      </c>
      <c r="E259" s="10" t="str">
        <f>_xlfn.XLOOKUP(A259,Partite!A:A,Partite!E:E)</f>
        <v>Bianchi</v>
      </c>
      <c r="F259" s="10" t="str">
        <f t="shared" si="31"/>
        <v>Sì</v>
      </c>
      <c r="G259" s="11">
        <v>6</v>
      </c>
      <c r="H259" s="10">
        <f>IF(D259="Scuri",_xlfn.XLOOKUP(A259,Partite!A:A,Partite!C:C),_xlfn.XLOOKUP(A259,Partite!A:A,Partite!D:D))</f>
        <v>6</v>
      </c>
      <c r="I259" s="10">
        <f>IF(D259="Bianchi",_xlfn.XLOOKUP(A259,Partite!A:A,Partite!C:C),_xlfn.XLOOKUP(A259,Partite!A:A,Partite!D:D))</f>
        <v>12</v>
      </c>
      <c r="J259" s="11">
        <v>0</v>
      </c>
      <c r="K259" s="10" t="s">
        <v>59</v>
      </c>
      <c r="L259" s="10" t="s">
        <v>59</v>
      </c>
      <c r="M259" s="11">
        <v>0</v>
      </c>
      <c r="N259" s="10" t="s">
        <v>59</v>
      </c>
      <c r="O259" s="10">
        <f>Parametri!$B$4</f>
        <v>3</v>
      </c>
      <c r="P259" s="10">
        <f>IF(N259="Sì",Parametri!$B$7,0)</f>
        <v>0</v>
      </c>
      <c r="Q259" s="10">
        <f>IFERROR(_xlfn.CEILING.MATH(IF(C259="Difensore",MAX(0,Parametri!$B$11-H259),IF(C259="Centrocampista",MAX(0,Parametri!$B$11-H259)/2,IF(C259="Attaccante",MAX(0,Parametri!$B$11-H259)/3,IF(C259="Portiere",MAX(0,Parametri!$B$11-H259) +Parametri!$B$12, "NA"))))),0)</f>
        <v>2</v>
      </c>
      <c r="R259" s="10">
        <f t="shared" ref="R259:R322" si="33">IFERROR(_xlfn.CEILING.MATH(IF(C259="Difensore",MAX(0,I259-H259)/3,IF(C259="Centrocampista",MAX(0,I259-H259),IF(C259="Attaccante",MAX(0,I259-H259)/2,0)))),0)</f>
        <v>6</v>
      </c>
      <c r="S259" s="10">
        <f>IF(F259="Sì",Parametri!$B$2,IF(Punti!F259="Pareggio",Parametri!$B$3,0))</f>
        <v>3</v>
      </c>
      <c r="T259" s="10">
        <f>Parametri!$B$5*G259</f>
        <v>6</v>
      </c>
      <c r="U259" s="10">
        <f>J259*Parametri!$B$6</f>
        <v>0</v>
      </c>
      <c r="V259" s="10">
        <f>IF(K259="Sì",Parametri!$B$8, 0)</f>
        <v>0</v>
      </c>
      <c r="W259" s="10">
        <f t="shared" ref="W259:W322" si="34">IF(L259="Sì", 3, 0)</f>
        <v>0</v>
      </c>
      <c r="X259" s="10">
        <f t="shared" ref="X259:X322" si="35">M259*3</f>
        <v>0</v>
      </c>
      <c r="Y259" s="10">
        <f t="shared" si="32"/>
        <v>20</v>
      </c>
    </row>
    <row r="260" spans="1:25" ht="21" x14ac:dyDescent="0.25">
      <c r="A260" s="9">
        <v>45071</v>
      </c>
      <c r="B260" s="14" t="s">
        <v>26</v>
      </c>
      <c r="C260" s="14" t="s">
        <v>82</v>
      </c>
      <c r="D260" s="10" t="s">
        <v>2</v>
      </c>
      <c r="E260" s="10" t="str">
        <f>_xlfn.XLOOKUP(A260,Partite!A:A,Partite!E:E)</f>
        <v>Bianchi</v>
      </c>
      <c r="F260" s="10" t="str">
        <f t="shared" si="31"/>
        <v>Sì</v>
      </c>
      <c r="G260" s="11">
        <v>2</v>
      </c>
      <c r="H260" s="10">
        <f>IF(D260="Scuri",_xlfn.XLOOKUP(A260,Partite!A:A,Partite!C:C),_xlfn.XLOOKUP(A260,Partite!A:A,Partite!D:D))</f>
        <v>6</v>
      </c>
      <c r="I260" s="10">
        <f>IF(D260="Bianchi",_xlfn.XLOOKUP(A260,Partite!A:A,Partite!C:C),_xlfn.XLOOKUP(A260,Partite!A:A,Partite!D:D))</f>
        <v>12</v>
      </c>
      <c r="J260" s="11">
        <v>0</v>
      </c>
      <c r="K260" s="10" t="s">
        <v>59</v>
      </c>
      <c r="L260" s="10" t="s">
        <v>59</v>
      </c>
      <c r="M260" s="11">
        <v>0</v>
      </c>
      <c r="N260" s="10" t="s">
        <v>59</v>
      </c>
      <c r="O260" s="10">
        <f>Parametri!$B$4</f>
        <v>3</v>
      </c>
      <c r="P260" s="10">
        <f>IF(N260="Sì",Parametri!$B$7,0)</f>
        <v>0</v>
      </c>
      <c r="Q260" s="10">
        <f>IFERROR(_xlfn.CEILING.MATH(IF(C260="Difensore",MAX(0,Parametri!$B$11-H260),IF(C260="Centrocampista",MAX(0,Parametri!$B$11-H260)/2,IF(C260="Attaccante",MAX(0,Parametri!$B$11-H260)/3,IF(C260="Portiere",MAX(0,Parametri!$B$11-H260) +Parametri!$B$12, "NA"))))),0)</f>
        <v>6</v>
      </c>
      <c r="R260" s="10">
        <f t="shared" si="33"/>
        <v>0</v>
      </c>
      <c r="S260" s="10">
        <f>IF(F260="Sì",Parametri!$B$2,IF(Punti!F260="Pareggio",Parametri!$B$3,0))</f>
        <v>3</v>
      </c>
      <c r="T260" s="10">
        <f>Parametri!$B$5*G260</f>
        <v>2</v>
      </c>
      <c r="U260" s="10">
        <f>J260*Parametri!$B$6</f>
        <v>0</v>
      </c>
      <c r="V260" s="10">
        <f>IF(K260="Sì",Parametri!$B$8, 0)</f>
        <v>0</v>
      </c>
      <c r="W260" s="10">
        <f t="shared" si="34"/>
        <v>0</v>
      </c>
      <c r="X260" s="10">
        <f t="shared" si="35"/>
        <v>0</v>
      </c>
      <c r="Y260" s="10">
        <f t="shared" si="32"/>
        <v>14</v>
      </c>
    </row>
    <row r="261" spans="1:25" ht="21" x14ac:dyDescent="0.25">
      <c r="A261" s="9">
        <v>45071</v>
      </c>
      <c r="B261" s="14" t="s">
        <v>87</v>
      </c>
      <c r="C261" s="14" t="str">
        <f>_xlfn.XLOOKUP(B261,Giocatori!A:A,Giocatori!B:B)</f>
        <v>Centrocampista</v>
      </c>
      <c r="D261" s="10" t="s">
        <v>2</v>
      </c>
      <c r="E261" s="10" t="str">
        <f>_xlfn.XLOOKUP(A261,Partite!A:A,Partite!E:E)</f>
        <v>Bianchi</v>
      </c>
      <c r="F261" s="10" t="str">
        <f t="shared" si="31"/>
        <v>Sì</v>
      </c>
      <c r="G261" s="11">
        <v>2</v>
      </c>
      <c r="H261" s="10">
        <f>IF(D261="Scuri",_xlfn.XLOOKUP(A261,Partite!A:A,Partite!C:C),_xlfn.XLOOKUP(A261,Partite!A:A,Partite!D:D))</f>
        <v>6</v>
      </c>
      <c r="I261" s="10">
        <f>IF(D261="Bianchi",_xlfn.XLOOKUP(A261,Partite!A:A,Partite!C:C),_xlfn.XLOOKUP(A261,Partite!A:A,Partite!D:D))</f>
        <v>12</v>
      </c>
      <c r="J261" s="11">
        <v>0</v>
      </c>
      <c r="K261" s="10" t="s">
        <v>59</v>
      </c>
      <c r="L261" s="10" t="s">
        <v>59</v>
      </c>
      <c r="M261" s="11">
        <v>0</v>
      </c>
      <c r="N261" s="10" t="s">
        <v>59</v>
      </c>
      <c r="O261" s="10">
        <f>Parametri!$B$4</f>
        <v>3</v>
      </c>
      <c r="P261" s="10">
        <f>IF(N261="Sì",Parametri!$B$7,0)</f>
        <v>0</v>
      </c>
      <c r="Q261" s="10">
        <f>IFERROR(_xlfn.CEILING.MATH(IF(C261="Difensore",MAX(0,Parametri!$B$11-H261),IF(C261="Centrocampista",MAX(0,Parametri!$B$11-H261)/2,IF(C261="Attaccante",MAX(0,Parametri!$B$11-H261)/3,IF(C261="Portiere",MAX(0,Parametri!$B$11-H261) +Parametri!$B$12, "NA"))))),0)</f>
        <v>2</v>
      </c>
      <c r="R261" s="10">
        <f t="shared" si="33"/>
        <v>6</v>
      </c>
      <c r="S261" s="10">
        <f>IF(F261="Sì",Parametri!$B$2,IF(Punti!F261="Pareggio",Parametri!$B$3,0))</f>
        <v>3</v>
      </c>
      <c r="T261" s="10">
        <f>Parametri!$B$5*G261</f>
        <v>2</v>
      </c>
      <c r="U261" s="10">
        <f>J261*Parametri!$B$6</f>
        <v>0</v>
      </c>
      <c r="V261" s="10">
        <f>IF(K261="Sì",Parametri!$B$8, 0)</f>
        <v>0</v>
      </c>
      <c r="W261" s="10">
        <f t="shared" si="34"/>
        <v>0</v>
      </c>
      <c r="X261" s="10">
        <f t="shared" si="35"/>
        <v>0</v>
      </c>
      <c r="Y261" s="10">
        <f t="shared" si="32"/>
        <v>16</v>
      </c>
    </row>
    <row r="262" spans="1:25" ht="21" x14ac:dyDescent="0.25">
      <c r="A262" s="9">
        <v>45071</v>
      </c>
      <c r="B262" s="14" t="s">
        <v>25</v>
      </c>
      <c r="C262" s="14" t="str">
        <f>_xlfn.XLOOKUP(B262,Giocatori!A:A,Giocatori!B:B)</f>
        <v>Difensore</v>
      </c>
      <c r="D262" s="10" t="s">
        <v>2</v>
      </c>
      <c r="E262" s="10" t="str">
        <f>_xlfn.XLOOKUP(A262,Partite!A:A,Partite!E:E)</f>
        <v>Bianchi</v>
      </c>
      <c r="F262" s="10" t="str">
        <f t="shared" si="31"/>
        <v>Sì</v>
      </c>
      <c r="G262" s="11">
        <v>0</v>
      </c>
      <c r="H262" s="10">
        <f>IF(D262="Scuri",_xlfn.XLOOKUP(A262,Partite!A:A,Partite!C:C),_xlfn.XLOOKUP(A262,Partite!A:A,Partite!D:D))</f>
        <v>6</v>
      </c>
      <c r="I262" s="10">
        <f>IF(D262="Bianchi",_xlfn.XLOOKUP(A262,Partite!A:A,Partite!C:C),_xlfn.XLOOKUP(A262,Partite!A:A,Partite!D:D))</f>
        <v>12</v>
      </c>
      <c r="J262" s="11">
        <v>0</v>
      </c>
      <c r="K262" s="10" t="s">
        <v>59</v>
      </c>
      <c r="L262" s="10" t="s">
        <v>59</v>
      </c>
      <c r="M262" s="11">
        <v>0</v>
      </c>
      <c r="N262" s="10" t="s">
        <v>59</v>
      </c>
      <c r="O262" s="10">
        <f>Parametri!$B$4</f>
        <v>3</v>
      </c>
      <c r="P262" s="10">
        <f>IF(N262="Sì",Parametri!$B$7,0)</f>
        <v>0</v>
      </c>
      <c r="Q262" s="10">
        <f>IFERROR(_xlfn.CEILING.MATH(IF(C262="Difensore",MAX(0,Parametri!$B$11-H262),IF(C262="Centrocampista",MAX(0,Parametri!$B$11-H262)/2,IF(C262="Attaccante",MAX(0,Parametri!$B$11-H262)/3,IF(C262="Portiere",MAX(0,Parametri!$B$11-H262) +Parametri!$B$12, "NA"))))),0)</f>
        <v>4</v>
      </c>
      <c r="R262" s="10">
        <f t="shared" si="33"/>
        <v>2</v>
      </c>
      <c r="S262" s="10">
        <f>IF(F262="Sì",Parametri!$B$2,IF(Punti!F262="Pareggio",Parametri!$B$3,0))</f>
        <v>3</v>
      </c>
      <c r="T262" s="10">
        <f>Parametri!$B$5*G262</f>
        <v>0</v>
      </c>
      <c r="U262" s="10">
        <f>J262*Parametri!$B$6</f>
        <v>0</v>
      </c>
      <c r="V262" s="10">
        <f>IF(K262="Sì",Parametri!$B$8, 0)</f>
        <v>0</v>
      </c>
      <c r="W262" s="10">
        <f t="shared" si="34"/>
        <v>0</v>
      </c>
      <c r="X262" s="10">
        <f t="shared" si="35"/>
        <v>0</v>
      </c>
      <c r="Y262" s="10">
        <f t="shared" si="32"/>
        <v>12</v>
      </c>
    </row>
    <row r="263" spans="1:25" ht="21" x14ac:dyDescent="0.25">
      <c r="A263" s="9">
        <v>45071</v>
      </c>
      <c r="B263" s="14" t="s">
        <v>17</v>
      </c>
      <c r="C263" s="14" t="str">
        <f>_xlfn.XLOOKUP(B263,Giocatori!A:A,Giocatori!B:B)</f>
        <v>Difensore</v>
      </c>
      <c r="D263" s="10" t="s">
        <v>2</v>
      </c>
      <c r="E263" s="10" t="str">
        <f>_xlfn.XLOOKUP(A263,Partite!A:A,Partite!E:E)</f>
        <v>Bianchi</v>
      </c>
      <c r="F263" s="10" t="str">
        <f t="shared" ref="F263" si="36">IF(D263=E263,"Sì",IF(E263="Pareggio","Pari","No"))</f>
        <v>Sì</v>
      </c>
      <c r="G263" s="11">
        <v>0</v>
      </c>
      <c r="H263" s="10">
        <f>IF(D263="Scuri",_xlfn.XLOOKUP(A263,Partite!A:A,Partite!C:C),_xlfn.XLOOKUP(A263,Partite!A:A,Partite!D:D))</f>
        <v>6</v>
      </c>
      <c r="I263" s="10">
        <f>IF(D263="Bianchi",_xlfn.XLOOKUP(A263,Partite!A:A,Partite!C:C),_xlfn.XLOOKUP(A263,Partite!A:A,Partite!D:D))</f>
        <v>12</v>
      </c>
      <c r="J263" s="11">
        <v>0</v>
      </c>
      <c r="K263" s="10" t="s">
        <v>59</v>
      </c>
      <c r="L263" s="10" t="s">
        <v>59</v>
      </c>
      <c r="M263" s="11">
        <v>0</v>
      </c>
      <c r="N263" s="10" t="s">
        <v>59</v>
      </c>
      <c r="O263" s="10">
        <f>Parametri!$B$4</f>
        <v>3</v>
      </c>
      <c r="P263" s="10">
        <f>IF(N263="Sì",Parametri!$B$7,0)</f>
        <v>0</v>
      </c>
      <c r="Q263" s="10">
        <f>IFERROR(_xlfn.CEILING.MATH(IF(C263="Difensore",MAX(0,Parametri!$B$11-H263),IF(C263="Centrocampista",MAX(0,Parametri!$B$11-H263)/2,IF(C263="Attaccante",MAX(0,Parametri!$B$11-H263)/3,IF(C263="Portiere",MAX(0,Parametri!$B$11-H263) +Parametri!$B$12, "NA"))))),0)</f>
        <v>4</v>
      </c>
      <c r="R263" s="10">
        <f t="shared" si="33"/>
        <v>2</v>
      </c>
      <c r="S263" s="10">
        <f>IF(F263="Sì",Parametri!$B$2,IF(Punti!F263="Pareggio",Parametri!$B$3,0))</f>
        <v>3</v>
      </c>
      <c r="T263" s="10">
        <f>Parametri!$B$5*G263</f>
        <v>0</v>
      </c>
      <c r="U263" s="10">
        <f>J263*Parametri!$B$6</f>
        <v>0</v>
      </c>
      <c r="V263" s="10">
        <f>IF(K263="Sì",Parametri!$B$8, 0)</f>
        <v>0</v>
      </c>
      <c r="W263" s="10">
        <f t="shared" si="34"/>
        <v>0</v>
      </c>
      <c r="X263" s="10">
        <f t="shared" si="35"/>
        <v>0</v>
      </c>
      <c r="Y263" s="10">
        <f t="shared" si="32"/>
        <v>12</v>
      </c>
    </row>
    <row r="264" spans="1:25" ht="21" x14ac:dyDescent="0.25">
      <c r="A264" s="9">
        <v>45078</v>
      </c>
      <c r="B264" s="14" t="s">
        <v>7</v>
      </c>
      <c r="C264" s="14" t="str">
        <f>_xlfn.XLOOKUP(B264,Giocatori!A:A,Giocatori!B:B)</f>
        <v>Difensore</v>
      </c>
      <c r="D264" s="10" t="s">
        <v>1</v>
      </c>
      <c r="E264" s="10" t="str">
        <f>_xlfn.XLOOKUP(A264,Partite!A:A,Partite!E:E)</f>
        <v>Bianchi</v>
      </c>
      <c r="F264" s="10" t="str">
        <f t="shared" ref="F264" si="37">IF(D264=E264,"Sì",IF(E264="Pareggio","Pari","No"))</f>
        <v>No</v>
      </c>
      <c r="G264" s="11">
        <v>0</v>
      </c>
      <c r="H264" s="10">
        <f>IF(D264="Scuri",_xlfn.XLOOKUP(A264,Partite!A:A,Partite!C:C),_xlfn.XLOOKUP(A264,Partite!A:A,Partite!D:D))</f>
        <v>10</v>
      </c>
      <c r="I264" s="10">
        <f>IF(D264="Bianchi",_xlfn.XLOOKUP(A264,Partite!A:A,Partite!C:C),_xlfn.XLOOKUP(A264,Partite!A:A,Partite!D:D))</f>
        <v>9</v>
      </c>
      <c r="J264" s="11">
        <v>0</v>
      </c>
      <c r="K264" s="10" t="s">
        <v>59</v>
      </c>
      <c r="L264" s="10" t="s">
        <v>59</v>
      </c>
      <c r="M264" s="11">
        <v>0</v>
      </c>
      <c r="N264" s="10" t="s">
        <v>59</v>
      </c>
      <c r="O264" s="10">
        <f>Parametri!$B$4</f>
        <v>3</v>
      </c>
      <c r="P264" s="10">
        <f>IF(N264="Sì",Parametri!$B$7,0)</f>
        <v>0</v>
      </c>
      <c r="Q264" s="10">
        <f>IFERROR(_xlfn.CEILING.MATH(IF(C264="Difensore",MAX(0,Parametri!$B$11-H264),IF(C264="Centrocampista",MAX(0,Parametri!$B$11-H264)/2,IF(C264="Attaccante",MAX(0,Parametri!$B$11-H264)/3,IF(C264="Portiere",MAX(0,Parametri!$B$11-H264) +Parametri!$B$12, "NA"))))),0)</f>
        <v>0</v>
      </c>
      <c r="R264" s="10">
        <f t="shared" si="33"/>
        <v>0</v>
      </c>
      <c r="S264" s="10">
        <f>IF(F264="Sì",Parametri!$B$2,IF(Punti!F264="Pareggio",Parametri!$B$3,0))</f>
        <v>0</v>
      </c>
      <c r="T264" s="10">
        <f>Parametri!$B$5*G264</f>
        <v>0</v>
      </c>
      <c r="U264" s="10">
        <f>J264*Parametri!$B$6</f>
        <v>0</v>
      </c>
      <c r="V264" s="10">
        <f>IF(K264="Sì",Parametri!$B$8, 0)</f>
        <v>0</v>
      </c>
      <c r="W264" s="10">
        <f t="shared" si="34"/>
        <v>0</v>
      </c>
      <c r="X264" s="10">
        <f t="shared" si="35"/>
        <v>0</v>
      </c>
      <c r="Y264" s="10">
        <f t="shared" si="32"/>
        <v>3</v>
      </c>
    </row>
    <row r="265" spans="1:25" ht="21" x14ac:dyDescent="0.25">
      <c r="A265" s="9">
        <v>45078</v>
      </c>
      <c r="B265" s="14" t="s">
        <v>9</v>
      </c>
      <c r="C265" s="14" t="str">
        <f>_xlfn.XLOOKUP(B265,Giocatori!A:A,Giocatori!B:B)</f>
        <v>Difensore</v>
      </c>
      <c r="D265" s="10" t="s">
        <v>1</v>
      </c>
      <c r="E265" s="10" t="str">
        <f>_xlfn.XLOOKUP(A265,Partite!A:A,Partite!E:E)</f>
        <v>Bianchi</v>
      </c>
      <c r="F265" s="10" t="str">
        <f t="shared" ref="F265:F277" si="38">IF(D265=E265,"Sì",IF(E265="Pareggio","Pari","No"))</f>
        <v>No</v>
      </c>
      <c r="G265" s="11">
        <v>1</v>
      </c>
      <c r="H265" s="10">
        <f>IF(D265="Scuri",_xlfn.XLOOKUP(A265,Partite!A:A,Partite!C:C),_xlfn.XLOOKUP(A265,Partite!A:A,Partite!D:D))</f>
        <v>10</v>
      </c>
      <c r="I265" s="10">
        <f>IF(D265="Bianchi",_xlfn.XLOOKUP(A265,Partite!A:A,Partite!C:C),_xlfn.XLOOKUP(A265,Partite!A:A,Partite!D:D))</f>
        <v>9</v>
      </c>
      <c r="J265" s="11">
        <v>0</v>
      </c>
      <c r="K265" s="10" t="s">
        <v>59</v>
      </c>
      <c r="L265" s="10" t="s">
        <v>59</v>
      </c>
      <c r="M265" s="11">
        <v>0</v>
      </c>
      <c r="N265" s="10" t="s">
        <v>59</v>
      </c>
      <c r="O265" s="10">
        <f>Parametri!$B$4</f>
        <v>3</v>
      </c>
      <c r="P265" s="10">
        <f>IF(N265="Sì",Parametri!$B$7,0)</f>
        <v>0</v>
      </c>
      <c r="Q265" s="10">
        <f>IFERROR(_xlfn.CEILING.MATH(IF(C265="Difensore",MAX(0,Parametri!$B$11-H265),IF(C265="Centrocampista",MAX(0,Parametri!$B$11-H265)/2,IF(C265="Attaccante",MAX(0,Parametri!$B$11-H265)/3,IF(C265="Portiere",MAX(0,Parametri!$B$11-H265) +Parametri!$B$12, "NA"))))),0)</f>
        <v>0</v>
      </c>
      <c r="R265" s="10">
        <f t="shared" si="33"/>
        <v>0</v>
      </c>
      <c r="S265" s="10">
        <f>IF(F265="Sì",Parametri!$B$2,IF(Punti!F265="Pareggio",Parametri!$B$3,0))</f>
        <v>0</v>
      </c>
      <c r="T265" s="10">
        <f>Parametri!$B$5*G265</f>
        <v>1</v>
      </c>
      <c r="U265" s="10">
        <f>J265*Parametri!$B$6</f>
        <v>0</v>
      </c>
      <c r="V265" s="10">
        <f>IF(K265="Sì",Parametri!$B$8, 0)</f>
        <v>0</v>
      </c>
      <c r="W265" s="10">
        <f t="shared" si="34"/>
        <v>0</v>
      </c>
      <c r="X265" s="10">
        <f t="shared" si="35"/>
        <v>0</v>
      </c>
      <c r="Y265" s="10">
        <f t="shared" si="32"/>
        <v>4</v>
      </c>
    </row>
    <row r="266" spans="1:25" ht="21" x14ac:dyDescent="0.25">
      <c r="A266" s="9">
        <v>45078</v>
      </c>
      <c r="B266" s="14" t="s">
        <v>12</v>
      </c>
      <c r="C266" s="14" t="str">
        <f>_xlfn.XLOOKUP(B266,Giocatori!A:A,Giocatori!B:B)</f>
        <v>Attaccante</v>
      </c>
      <c r="D266" s="10" t="s">
        <v>1</v>
      </c>
      <c r="E266" s="10" t="str">
        <f>_xlfn.XLOOKUP(A266,Partite!A:A,Partite!E:E)</f>
        <v>Bianchi</v>
      </c>
      <c r="F266" s="10" t="str">
        <f t="shared" si="38"/>
        <v>No</v>
      </c>
      <c r="G266" s="11">
        <v>1</v>
      </c>
      <c r="H266" s="10">
        <f>IF(D266="Scuri",_xlfn.XLOOKUP(A266,Partite!A:A,Partite!C:C),_xlfn.XLOOKUP(A266,Partite!A:A,Partite!D:D))</f>
        <v>10</v>
      </c>
      <c r="I266" s="10">
        <f>IF(D266="Bianchi",_xlfn.XLOOKUP(A266,Partite!A:A,Partite!C:C),_xlfn.XLOOKUP(A266,Partite!A:A,Partite!D:D))</f>
        <v>9</v>
      </c>
      <c r="J266" s="11">
        <v>0</v>
      </c>
      <c r="K266" s="10" t="s">
        <v>59</v>
      </c>
      <c r="L266" s="10" t="s">
        <v>59</v>
      </c>
      <c r="M266" s="11">
        <v>0</v>
      </c>
      <c r="N266" s="10" t="s">
        <v>59</v>
      </c>
      <c r="O266" s="10">
        <f>Parametri!$B$4</f>
        <v>3</v>
      </c>
      <c r="P266" s="10">
        <f>IF(N266="Sì",Parametri!$B$7,0)</f>
        <v>0</v>
      </c>
      <c r="Q266" s="10">
        <f>IFERROR(_xlfn.CEILING.MATH(IF(C266="Difensore",MAX(0,Parametri!$B$11-H266),IF(C266="Centrocampista",MAX(0,Parametri!$B$11-H266)/2,IF(C266="Attaccante",MAX(0,Parametri!$B$11-H266)/3,IF(C266="Portiere",MAX(0,Parametri!$B$11-H266) +Parametri!$B$12, "NA"))))),0)</f>
        <v>0</v>
      </c>
      <c r="R266" s="10">
        <f t="shared" si="33"/>
        <v>0</v>
      </c>
      <c r="S266" s="10">
        <f>IF(F266="Sì",Parametri!$B$2,IF(Punti!F266="Pareggio",Parametri!$B$3,0))</f>
        <v>0</v>
      </c>
      <c r="T266" s="10">
        <f>Parametri!$B$5*G266</f>
        <v>1</v>
      </c>
      <c r="U266" s="10">
        <f>J266*Parametri!$B$6</f>
        <v>0</v>
      </c>
      <c r="V266" s="10">
        <f>IF(K266="Sì",Parametri!$B$8, 0)</f>
        <v>0</v>
      </c>
      <c r="W266" s="10">
        <f t="shared" si="34"/>
        <v>0</v>
      </c>
      <c r="X266" s="10">
        <f t="shared" si="35"/>
        <v>0</v>
      </c>
      <c r="Y266" s="10">
        <f t="shared" si="32"/>
        <v>4</v>
      </c>
    </row>
    <row r="267" spans="1:25" ht="21" x14ac:dyDescent="0.25">
      <c r="A267" s="9">
        <v>45078</v>
      </c>
      <c r="B267" s="14" t="s">
        <v>16</v>
      </c>
      <c r="C267" s="14" t="str">
        <f>_xlfn.XLOOKUP(B267,Giocatori!A:A,Giocatori!B:B)</f>
        <v>Centrocampista</v>
      </c>
      <c r="D267" s="10" t="s">
        <v>1</v>
      </c>
      <c r="E267" s="10" t="str">
        <f>_xlfn.XLOOKUP(A267,Partite!A:A,Partite!E:E)</f>
        <v>Bianchi</v>
      </c>
      <c r="F267" s="10" t="str">
        <f t="shared" si="38"/>
        <v>No</v>
      </c>
      <c r="G267" s="11">
        <v>2</v>
      </c>
      <c r="H267" s="10">
        <f>IF(D267="Scuri",_xlfn.XLOOKUP(A267,Partite!A:A,Partite!C:C),_xlfn.XLOOKUP(A267,Partite!A:A,Partite!D:D))</f>
        <v>10</v>
      </c>
      <c r="I267" s="10">
        <f>IF(D267="Bianchi",_xlfn.XLOOKUP(A267,Partite!A:A,Partite!C:C),_xlfn.XLOOKUP(A267,Partite!A:A,Partite!D:D))</f>
        <v>9</v>
      </c>
      <c r="J267" s="11">
        <v>0</v>
      </c>
      <c r="K267" s="10" t="s">
        <v>59</v>
      </c>
      <c r="L267" s="10" t="s">
        <v>59</v>
      </c>
      <c r="M267" s="11">
        <v>0</v>
      </c>
      <c r="N267" s="10" t="s">
        <v>59</v>
      </c>
      <c r="O267" s="10">
        <f>Parametri!$B$4</f>
        <v>3</v>
      </c>
      <c r="P267" s="10">
        <f>IF(N267="Sì",Parametri!$B$7,0)</f>
        <v>0</v>
      </c>
      <c r="Q267" s="10">
        <f>IFERROR(_xlfn.CEILING.MATH(IF(C267="Difensore",MAX(0,Parametri!$B$11-H267),IF(C267="Centrocampista",MAX(0,Parametri!$B$11-H267)/2,IF(C267="Attaccante",MAX(0,Parametri!$B$11-H267)/3,IF(C267="Portiere",MAX(0,Parametri!$B$11-H267) +Parametri!$B$12, "NA"))))),0)</f>
        <v>0</v>
      </c>
      <c r="R267" s="10">
        <f t="shared" si="33"/>
        <v>0</v>
      </c>
      <c r="S267" s="10">
        <f>IF(F267="Sì",Parametri!$B$2,IF(Punti!F267="Pareggio",Parametri!$B$3,0))</f>
        <v>0</v>
      </c>
      <c r="T267" s="10">
        <f>Parametri!$B$5*G267</f>
        <v>2</v>
      </c>
      <c r="U267" s="10">
        <f>J267*Parametri!$B$6</f>
        <v>0</v>
      </c>
      <c r="V267" s="10">
        <f>IF(K267="Sì",Parametri!$B$8, 0)</f>
        <v>0</v>
      </c>
      <c r="W267" s="10">
        <f t="shared" si="34"/>
        <v>0</v>
      </c>
      <c r="X267" s="10">
        <f t="shared" si="35"/>
        <v>0</v>
      </c>
      <c r="Y267" s="10">
        <f t="shared" si="32"/>
        <v>5</v>
      </c>
    </row>
    <row r="268" spans="1:25" ht="21" x14ac:dyDescent="0.25">
      <c r="A268" s="9">
        <v>45078</v>
      </c>
      <c r="B268" s="14" t="s">
        <v>26</v>
      </c>
      <c r="C268" s="14" t="str">
        <f>_xlfn.XLOOKUP(B268,Giocatori!A:A,Giocatori!B:B)</f>
        <v>Difensore</v>
      </c>
      <c r="D268" s="10" t="s">
        <v>1</v>
      </c>
      <c r="E268" s="10" t="str">
        <f>_xlfn.XLOOKUP(A268,Partite!A:A,Partite!E:E)</f>
        <v>Bianchi</v>
      </c>
      <c r="F268" s="10" t="str">
        <f t="shared" si="38"/>
        <v>No</v>
      </c>
      <c r="G268" s="11">
        <v>3</v>
      </c>
      <c r="H268" s="10">
        <f>IF(D268="Scuri",_xlfn.XLOOKUP(A268,Partite!A:A,Partite!C:C),_xlfn.XLOOKUP(A268,Partite!A:A,Partite!D:D))</f>
        <v>10</v>
      </c>
      <c r="I268" s="10">
        <f>IF(D268="Bianchi",_xlfn.XLOOKUP(A268,Partite!A:A,Partite!C:C),_xlfn.XLOOKUP(A268,Partite!A:A,Partite!D:D))</f>
        <v>9</v>
      </c>
      <c r="J268" s="11">
        <v>0</v>
      </c>
      <c r="K268" s="10" t="s">
        <v>59</v>
      </c>
      <c r="L268" s="10" t="s">
        <v>59</v>
      </c>
      <c r="M268" s="11">
        <v>0</v>
      </c>
      <c r="N268" s="10" t="s">
        <v>59</v>
      </c>
      <c r="O268" s="10">
        <f>Parametri!$B$4</f>
        <v>3</v>
      </c>
      <c r="P268" s="10">
        <f>IF(N268="Sì",Parametri!$B$7,0)</f>
        <v>0</v>
      </c>
      <c r="Q268" s="10">
        <f>IFERROR(_xlfn.CEILING.MATH(IF(C268="Difensore",MAX(0,Parametri!$B$11-H268),IF(C268="Centrocampista",MAX(0,Parametri!$B$11-H268)/2,IF(C268="Attaccante",MAX(0,Parametri!$B$11-H268)/3,IF(C268="Portiere",MAX(0,Parametri!$B$11-H268) +Parametri!$B$12, "NA"))))),0)</f>
        <v>0</v>
      </c>
      <c r="R268" s="10">
        <f t="shared" si="33"/>
        <v>0</v>
      </c>
      <c r="S268" s="10">
        <f>IF(F268="Sì",Parametri!$B$2,IF(Punti!F268="Pareggio",Parametri!$B$3,0))</f>
        <v>0</v>
      </c>
      <c r="T268" s="10">
        <f>Parametri!$B$5*G268</f>
        <v>3</v>
      </c>
      <c r="U268" s="10">
        <f>J268*Parametri!$B$6</f>
        <v>0</v>
      </c>
      <c r="V268" s="10">
        <f>IF(K268="Sì",Parametri!$B$8, 0)</f>
        <v>0</v>
      </c>
      <c r="W268" s="10">
        <f t="shared" si="34"/>
        <v>0</v>
      </c>
      <c r="X268" s="10">
        <f t="shared" si="35"/>
        <v>0</v>
      </c>
      <c r="Y268" s="10">
        <f t="shared" si="32"/>
        <v>6</v>
      </c>
    </row>
    <row r="269" spans="1:25" ht="21" x14ac:dyDescent="0.25">
      <c r="A269" s="9">
        <v>45078</v>
      </c>
      <c r="B269" s="14" t="s">
        <v>31</v>
      </c>
      <c r="C269" s="14" t="str">
        <f>_xlfn.XLOOKUP(B269,Giocatori!A:A,Giocatori!B:B)</f>
        <v>Difensore</v>
      </c>
      <c r="D269" s="10" t="s">
        <v>1</v>
      </c>
      <c r="E269" s="10" t="str">
        <f>_xlfn.XLOOKUP(A269,Partite!A:A,Partite!E:E)</f>
        <v>Bianchi</v>
      </c>
      <c r="F269" s="10" t="str">
        <f t="shared" si="38"/>
        <v>No</v>
      </c>
      <c r="G269" s="11">
        <v>0</v>
      </c>
      <c r="H269" s="10">
        <f>IF(D269="Scuri",_xlfn.XLOOKUP(A269,Partite!A:A,Partite!C:C),_xlfn.XLOOKUP(A269,Partite!A:A,Partite!D:D))</f>
        <v>10</v>
      </c>
      <c r="I269" s="10">
        <f>IF(D269="Bianchi",_xlfn.XLOOKUP(A269,Partite!A:A,Partite!C:C),_xlfn.XLOOKUP(A269,Partite!A:A,Partite!D:D))</f>
        <v>9</v>
      </c>
      <c r="J269" s="11">
        <v>0</v>
      </c>
      <c r="K269" s="10" t="s">
        <v>59</v>
      </c>
      <c r="L269" s="10" t="s">
        <v>59</v>
      </c>
      <c r="M269" s="11">
        <v>0</v>
      </c>
      <c r="N269" s="10" t="s">
        <v>59</v>
      </c>
      <c r="O269" s="10">
        <f>Parametri!$B$4</f>
        <v>3</v>
      </c>
      <c r="P269" s="10">
        <f>IF(N269="Sì",Parametri!$B$7,0)</f>
        <v>0</v>
      </c>
      <c r="Q269" s="10">
        <f>IFERROR(_xlfn.CEILING.MATH(IF(C269="Difensore",MAX(0,Parametri!$B$11-H269),IF(C269="Centrocampista",MAX(0,Parametri!$B$11-H269)/2,IF(C269="Attaccante",MAX(0,Parametri!$B$11-H269)/3,IF(C269="Portiere",MAX(0,Parametri!$B$11-H269) +Parametri!$B$12, "NA"))))),0)</f>
        <v>0</v>
      </c>
      <c r="R269" s="10">
        <f t="shared" si="33"/>
        <v>0</v>
      </c>
      <c r="S269" s="10">
        <f>IF(F269="Sì",Parametri!$B$2,IF(Punti!F269="Pareggio",Parametri!$B$3,0))</f>
        <v>0</v>
      </c>
      <c r="T269" s="10">
        <f>Parametri!$B$5*G269</f>
        <v>0</v>
      </c>
      <c r="U269" s="10">
        <f>J269*Parametri!$B$6</f>
        <v>0</v>
      </c>
      <c r="V269" s="10">
        <f>IF(K269="Sì",Parametri!$B$8, 0)</f>
        <v>0</v>
      </c>
      <c r="W269" s="10">
        <f t="shared" si="34"/>
        <v>0</v>
      </c>
      <c r="X269" s="10">
        <f t="shared" si="35"/>
        <v>0</v>
      </c>
      <c r="Y269" s="10">
        <f t="shared" si="32"/>
        <v>3</v>
      </c>
    </row>
    <row r="270" spans="1:25" ht="21" x14ac:dyDescent="0.25">
      <c r="A270" s="9">
        <v>45078</v>
      </c>
      <c r="B270" s="14" t="s">
        <v>21</v>
      </c>
      <c r="C270" s="14" t="str">
        <f>_xlfn.XLOOKUP(B270,Giocatori!A:A,Giocatori!B:B)</f>
        <v>Difensore</v>
      </c>
      <c r="D270" s="10" t="s">
        <v>1</v>
      </c>
      <c r="E270" s="10" t="str">
        <f>_xlfn.XLOOKUP(A270,Partite!A:A,Partite!E:E)</f>
        <v>Bianchi</v>
      </c>
      <c r="F270" s="10" t="str">
        <f t="shared" si="38"/>
        <v>No</v>
      </c>
      <c r="G270" s="11">
        <v>1</v>
      </c>
      <c r="H270" s="10">
        <f>IF(D270="Scuri",_xlfn.XLOOKUP(A270,Partite!A:A,Partite!C:C),_xlfn.XLOOKUP(A270,Partite!A:A,Partite!D:D))</f>
        <v>10</v>
      </c>
      <c r="I270" s="10">
        <f>IF(D270="Bianchi",_xlfn.XLOOKUP(A270,Partite!A:A,Partite!C:C),_xlfn.XLOOKUP(A270,Partite!A:A,Partite!D:D))</f>
        <v>9</v>
      </c>
      <c r="J270" s="11">
        <v>0</v>
      </c>
      <c r="K270" s="10" t="s">
        <v>59</v>
      </c>
      <c r="L270" s="10" t="s">
        <v>58</v>
      </c>
      <c r="M270" s="11">
        <v>0</v>
      </c>
      <c r="N270" s="10" t="s">
        <v>59</v>
      </c>
      <c r="O270" s="10">
        <f>Parametri!$B$4</f>
        <v>3</v>
      </c>
      <c r="P270" s="10">
        <f>IF(N270="Sì",Parametri!$B$7,0)</f>
        <v>0</v>
      </c>
      <c r="Q270" s="10">
        <f>IFERROR(_xlfn.CEILING.MATH(IF(C270="Difensore",MAX(0,Parametri!$B$11-H270),IF(C270="Centrocampista",MAX(0,Parametri!$B$11-H270)/2,IF(C270="Attaccante",MAX(0,Parametri!$B$11-H270)/3,IF(C270="Portiere",MAX(0,Parametri!$B$11-H270) +Parametri!$B$12, "NA"))))),0)</f>
        <v>0</v>
      </c>
      <c r="R270" s="10">
        <f t="shared" si="33"/>
        <v>0</v>
      </c>
      <c r="S270" s="10">
        <f>IF(F270="Sì",Parametri!$B$2,IF(Punti!F270="Pareggio",Parametri!$B$3,0))</f>
        <v>0</v>
      </c>
      <c r="T270" s="10">
        <f>Parametri!$B$5*G270</f>
        <v>1</v>
      </c>
      <c r="U270" s="10">
        <f>J270*Parametri!$B$6</f>
        <v>0</v>
      </c>
      <c r="V270" s="10">
        <f>IF(K270="Sì",Parametri!$B$8, 0)</f>
        <v>0</v>
      </c>
      <c r="W270" s="10">
        <f t="shared" si="34"/>
        <v>3</v>
      </c>
      <c r="X270" s="10">
        <f t="shared" si="35"/>
        <v>0</v>
      </c>
      <c r="Y270" s="10">
        <f t="shared" si="32"/>
        <v>7</v>
      </c>
    </row>
    <row r="271" spans="1:25" ht="21" x14ac:dyDescent="0.25">
      <c r="A271" s="9">
        <v>45078</v>
      </c>
      <c r="B271" s="14" t="s">
        <v>32</v>
      </c>
      <c r="C271" s="14" t="str">
        <f>_xlfn.XLOOKUP(B271,Giocatori!A:A,Giocatori!B:B)</f>
        <v>Difensore</v>
      </c>
      <c r="D271" s="10" t="s">
        <v>2</v>
      </c>
      <c r="E271" s="10" t="str">
        <f>_xlfn.XLOOKUP(A271,Partite!A:A,Partite!E:E)</f>
        <v>Bianchi</v>
      </c>
      <c r="F271" s="10" t="str">
        <f t="shared" si="38"/>
        <v>Sì</v>
      </c>
      <c r="G271" s="11">
        <v>0</v>
      </c>
      <c r="H271" s="10">
        <f>IF(D271="Scuri",_xlfn.XLOOKUP(A271,Partite!A:A,Partite!C:C),_xlfn.XLOOKUP(A271,Partite!A:A,Partite!D:D))</f>
        <v>9</v>
      </c>
      <c r="I271" s="10">
        <f>IF(D271="Bianchi",_xlfn.XLOOKUP(A271,Partite!A:A,Partite!C:C),_xlfn.XLOOKUP(A271,Partite!A:A,Partite!D:D))</f>
        <v>10</v>
      </c>
      <c r="J271" s="11">
        <v>0</v>
      </c>
      <c r="K271" s="10" t="s">
        <v>59</v>
      </c>
      <c r="L271" s="10" t="s">
        <v>59</v>
      </c>
      <c r="M271" s="11">
        <v>0</v>
      </c>
      <c r="N271" s="10" t="s">
        <v>59</v>
      </c>
      <c r="O271" s="10">
        <f>Parametri!$B$4</f>
        <v>3</v>
      </c>
      <c r="P271" s="10">
        <f>IF(N271="Sì",Parametri!$B$7,0)</f>
        <v>0</v>
      </c>
      <c r="Q271" s="10">
        <f>IFERROR(_xlfn.CEILING.MATH(IF(C271="Difensore",MAX(0,Parametri!$B$11-H271),IF(C271="Centrocampista",MAX(0,Parametri!$B$11-H271)/2,IF(C271="Attaccante",MAX(0,Parametri!$B$11-H271)/3,IF(C271="Portiere",MAX(0,Parametri!$B$11-H271) +Parametri!$B$12, "NA"))))),0)</f>
        <v>1</v>
      </c>
      <c r="R271" s="10">
        <f t="shared" si="33"/>
        <v>1</v>
      </c>
      <c r="S271" s="10">
        <f>IF(F271="Sì",Parametri!$B$2,IF(Punti!F271="Pareggio",Parametri!$B$3,0))</f>
        <v>3</v>
      </c>
      <c r="T271" s="10">
        <f>Parametri!$B$5*G271</f>
        <v>0</v>
      </c>
      <c r="U271" s="10">
        <f>J271*Parametri!$B$6</f>
        <v>0</v>
      </c>
      <c r="V271" s="10">
        <f>IF(K271="Sì",Parametri!$B$8, 0)</f>
        <v>0</v>
      </c>
      <c r="W271" s="10">
        <f t="shared" si="34"/>
        <v>0</v>
      </c>
      <c r="X271" s="10">
        <f t="shared" si="35"/>
        <v>0</v>
      </c>
      <c r="Y271" s="10">
        <f t="shared" si="32"/>
        <v>8</v>
      </c>
    </row>
    <row r="272" spans="1:25" ht="21" x14ac:dyDescent="0.25">
      <c r="A272" s="9">
        <v>45078</v>
      </c>
      <c r="B272" s="14" t="s">
        <v>88</v>
      </c>
      <c r="C272" s="14" t="str">
        <f>_xlfn.XLOOKUP(B272,Giocatori!A:A,Giocatori!B:B)</f>
        <v>Centrocampista</v>
      </c>
      <c r="D272" s="10" t="s">
        <v>2</v>
      </c>
      <c r="E272" s="10" t="str">
        <f>_xlfn.XLOOKUP(A272,Partite!A:A,Partite!E:E)</f>
        <v>Bianchi</v>
      </c>
      <c r="F272" s="10" t="str">
        <f t="shared" si="38"/>
        <v>Sì</v>
      </c>
      <c r="G272" s="11">
        <v>1</v>
      </c>
      <c r="H272" s="10">
        <f>IF(D272="Scuri",_xlfn.XLOOKUP(A272,Partite!A:A,Partite!C:C),_xlfn.XLOOKUP(A272,Partite!A:A,Partite!D:D))</f>
        <v>9</v>
      </c>
      <c r="I272" s="10">
        <f>IF(D272="Bianchi",_xlfn.XLOOKUP(A272,Partite!A:A,Partite!C:C),_xlfn.XLOOKUP(A272,Partite!A:A,Partite!D:D))</f>
        <v>10</v>
      </c>
      <c r="J272" s="11">
        <v>1</v>
      </c>
      <c r="K272" s="10" t="s">
        <v>58</v>
      </c>
      <c r="L272" s="10" t="s">
        <v>59</v>
      </c>
      <c r="M272" s="11">
        <v>0</v>
      </c>
      <c r="N272" s="10" t="s">
        <v>59</v>
      </c>
      <c r="O272" s="10">
        <f>Parametri!$B$4</f>
        <v>3</v>
      </c>
      <c r="P272" s="10">
        <f>IF(N272="Sì",Parametri!$B$7,0)</f>
        <v>0</v>
      </c>
      <c r="Q272" s="10">
        <f>IFERROR(_xlfn.CEILING.MATH(IF(C272="Difensore",MAX(0,Parametri!$B$11-H272),IF(C272="Centrocampista",MAX(0,Parametri!$B$11-H272)/2,IF(C272="Attaccante",MAX(0,Parametri!$B$11-H272)/3,IF(C272="Portiere",MAX(0,Parametri!$B$11-H272) +Parametri!$B$12, "NA"))))),0)</f>
        <v>1</v>
      </c>
      <c r="R272" s="10">
        <f t="shared" si="33"/>
        <v>1</v>
      </c>
      <c r="S272" s="10">
        <f>IF(F272="Sì",Parametri!$B$2,IF(Punti!F272="Pareggio",Parametri!$B$3,0))</f>
        <v>3</v>
      </c>
      <c r="T272" s="10">
        <f>Parametri!$B$5*G272</f>
        <v>1</v>
      </c>
      <c r="U272" s="10">
        <f>J272*Parametri!$B$6</f>
        <v>-2</v>
      </c>
      <c r="V272" s="10">
        <f>IF(K272="Sì",Parametri!$B$8, 0)</f>
        <v>3</v>
      </c>
      <c r="W272" s="10">
        <f t="shared" si="34"/>
        <v>0</v>
      </c>
      <c r="X272" s="10">
        <f t="shared" si="35"/>
        <v>0</v>
      </c>
      <c r="Y272" s="10">
        <f t="shared" si="32"/>
        <v>10</v>
      </c>
    </row>
    <row r="273" spans="1:25" ht="21" x14ac:dyDescent="0.25">
      <c r="A273" s="9">
        <v>45078</v>
      </c>
      <c r="B273" s="14" t="s">
        <v>110</v>
      </c>
      <c r="C273" s="14" t="str">
        <f>_xlfn.XLOOKUP(B273,Giocatori!A:A,Giocatori!B:B)</f>
        <v>Attaccante</v>
      </c>
      <c r="D273" s="10" t="s">
        <v>2</v>
      </c>
      <c r="E273" s="10" t="str">
        <f>_xlfn.XLOOKUP(A273,Partite!A:A,Partite!E:E)</f>
        <v>Bianchi</v>
      </c>
      <c r="F273" s="10" t="str">
        <f t="shared" si="38"/>
        <v>Sì</v>
      </c>
      <c r="G273" s="11">
        <v>2</v>
      </c>
      <c r="H273" s="10">
        <f>IF(D273="Scuri",_xlfn.XLOOKUP(A273,Partite!A:A,Partite!C:C),_xlfn.XLOOKUP(A273,Partite!A:A,Partite!D:D))</f>
        <v>9</v>
      </c>
      <c r="I273" s="10">
        <f>IF(D273="Bianchi",_xlfn.XLOOKUP(A273,Partite!A:A,Partite!C:C),_xlfn.XLOOKUP(A273,Partite!A:A,Partite!D:D))</f>
        <v>10</v>
      </c>
      <c r="J273" s="11">
        <v>0</v>
      </c>
      <c r="K273" s="10" t="s">
        <v>59</v>
      </c>
      <c r="L273" s="10" t="s">
        <v>59</v>
      </c>
      <c r="M273" s="11">
        <v>0</v>
      </c>
      <c r="N273" s="10" t="s">
        <v>59</v>
      </c>
      <c r="O273" s="10">
        <f>Parametri!$B$4</f>
        <v>3</v>
      </c>
      <c r="P273" s="10">
        <f>IF(N273="Sì",Parametri!$B$7,0)</f>
        <v>0</v>
      </c>
      <c r="Q273" s="10">
        <f>IFERROR(_xlfn.CEILING.MATH(IF(C273="Difensore",MAX(0,Parametri!$B$11-H273),IF(C273="Centrocampista",MAX(0,Parametri!$B$11-H273)/2,IF(C273="Attaccante",MAX(0,Parametri!$B$11-H273)/3,IF(C273="Portiere",MAX(0,Parametri!$B$11-H273) +Parametri!$B$12, "NA"))))),0)</f>
        <v>1</v>
      </c>
      <c r="R273" s="10">
        <f t="shared" si="33"/>
        <v>1</v>
      </c>
      <c r="S273" s="10">
        <f>IF(F273="Sì",Parametri!$B$2,IF(Punti!F273="Pareggio",Parametri!$B$3,0))</f>
        <v>3</v>
      </c>
      <c r="T273" s="10">
        <f>Parametri!$B$5*G273</f>
        <v>2</v>
      </c>
      <c r="U273" s="10">
        <f>J273*Parametri!$B$6</f>
        <v>0</v>
      </c>
      <c r="V273" s="10">
        <f>IF(K273="Sì",Parametri!$B$8, 0)</f>
        <v>0</v>
      </c>
      <c r="W273" s="10">
        <f t="shared" si="34"/>
        <v>0</v>
      </c>
      <c r="X273" s="10">
        <f t="shared" si="35"/>
        <v>0</v>
      </c>
      <c r="Y273" s="10">
        <f t="shared" si="32"/>
        <v>10</v>
      </c>
    </row>
    <row r="274" spans="1:25" ht="21" x14ac:dyDescent="0.25">
      <c r="A274" s="9">
        <v>45078</v>
      </c>
      <c r="B274" s="14" t="s">
        <v>73</v>
      </c>
      <c r="C274" s="14" t="str">
        <f>_xlfn.XLOOKUP(B274,Giocatori!A:A,Giocatori!B:B)</f>
        <v>Centrocampista</v>
      </c>
      <c r="D274" s="10" t="s">
        <v>2</v>
      </c>
      <c r="E274" s="10" t="str">
        <f>_xlfn.XLOOKUP(A274,Partite!A:A,Partite!E:E)</f>
        <v>Bianchi</v>
      </c>
      <c r="F274" s="10" t="str">
        <f t="shared" si="38"/>
        <v>Sì</v>
      </c>
      <c r="G274" s="11">
        <v>3</v>
      </c>
      <c r="H274" s="10">
        <f>IF(D274="Scuri",_xlfn.XLOOKUP(A274,Partite!A:A,Partite!C:C),_xlfn.XLOOKUP(A274,Partite!A:A,Partite!D:D))</f>
        <v>9</v>
      </c>
      <c r="I274" s="10">
        <f>IF(D274="Bianchi",_xlfn.XLOOKUP(A274,Partite!A:A,Partite!C:C),_xlfn.XLOOKUP(A274,Partite!A:A,Partite!D:D))</f>
        <v>10</v>
      </c>
      <c r="J274" s="11">
        <v>0</v>
      </c>
      <c r="K274" s="10" t="s">
        <v>59</v>
      </c>
      <c r="L274" s="10" t="s">
        <v>59</v>
      </c>
      <c r="M274" s="11">
        <v>0</v>
      </c>
      <c r="N274" s="10" t="s">
        <v>59</v>
      </c>
      <c r="O274" s="10">
        <f>Parametri!$B$4</f>
        <v>3</v>
      </c>
      <c r="P274" s="10">
        <f>IF(N274="Sì",Parametri!$B$7,0)</f>
        <v>0</v>
      </c>
      <c r="Q274" s="10">
        <f>IFERROR(_xlfn.CEILING.MATH(IF(C274="Difensore",MAX(0,Parametri!$B$11-H274),IF(C274="Centrocampista",MAX(0,Parametri!$B$11-H274)/2,IF(C274="Attaccante",MAX(0,Parametri!$B$11-H274)/3,IF(C274="Portiere",MAX(0,Parametri!$B$11-H274) +Parametri!$B$12, "NA"))))),0)</f>
        <v>1</v>
      </c>
      <c r="R274" s="10">
        <f t="shared" si="33"/>
        <v>1</v>
      </c>
      <c r="S274" s="10">
        <f>IF(F274="Sì",Parametri!$B$2,IF(Punti!F274="Pareggio",Parametri!$B$3,0))</f>
        <v>3</v>
      </c>
      <c r="T274" s="10">
        <f>Parametri!$B$5*G274</f>
        <v>3</v>
      </c>
      <c r="U274" s="10">
        <f>J274*Parametri!$B$6</f>
        <v>0</v>
      </c>
      <c r="V274" s="10">
        <f>IF(K274="Sì",Parametri!$B$8, 0)</f>
        <v>0</v>
      </c>
      <c r="W274" s="10">
        <f t="shared" si="34"/>
        <v>0</v>
      </c>
      <c r="X274" s="10">
        <f t="shared" si="35"/>
        <v>0</v>
      </c>
      <c r="Y274" s="10">
        <f t="shared" si="32"/>
        <v>11</v>
      </c>
    </row>
    <row r="275" spans="1:25" ht="21" x14ac:dyDescent="0.25">
      <c r="A275" s="9">
        <v>45078</v>
      </c>
      <c r="B275" s="14" t="s">
        <v>87</v>
      </c>
      <c r="C275" s="14" t="str">
        <f>_xlfn.XLOOKUP(B275,Giocatori!A:A,Giocatori!B:B)</f>
        <v>Centrocampista</v>
      </c>
      <c r="D275" s="10" t="s">
        <v>2</v>
      </c>
      <c r="E275" s="10" t="str">
        <f>_xlfn.XLOOKUP(A275,Partite!A:A,Partite!E:E)</f>
        <v>Bianchi</v>
      </c>
      <c r="F275" s="10" t="str">
        <f t="shared" si="38"/>
        <v>Sì</v>
      </c>
      <c r="G275" s="11">
        <v>0</v>
      </c>
      <c r="H275" s="10">
        <f>IF(D275="Scuri",_xlfn.XLOOKUP(A275,Partite!A:A,Partite!C:C),_xlfn.XLOOKUP(A275,Partite!A:A,Partite!D:D))</f>
        <v>9</v>
      </c>
      <c r="I275" s="10">
        <f>IF(D275="Bianchi",_xlfn.XLOOKUP(A275,Partite!A:A,Partite!C:C),_xlfn.XLOOKUP(A275,Partite!A:A,Partite!D:D))</f>
        <v>10</v>
      </c>
      <c r="J275" s="11">
        <v>0</v>
      </c>
      <c r="K275" s="10" t="s">
        <v>59</v>
      </c>
      <c r="L275" s="10" t="s">
        <v>59</v>
      </c>
      <c r="M275" s="11">
        <v>0</v>
      </c>
      <c r="N275" s="10" t="s">
        <v>59</v>
      </c>
      <c r="O275" s="10">
        <f>Parametri!$B$4</f>
        <v>3</v>
      </c>
      <c r="P275" s="10">
        <f>IF(N275="Sì",Parametri!$B$7,0)</f>
        <v>0</v>
      </c>
      <c r="Q275" s="10">
        <f>IFERROR(_xlfn.CEILING.MATH(IF(C275="Difensore",MAX(0,Parametri!$B$11-H275),IF(C275="Centrocampista",MAX(0,Parametri!$B$11-H275)/2,IF(C275="Attaccante",MAX(0,Parametri!$B$11-H275)/3,IF(C275="Portiere",MAX(0,Parametri!$B$11-H275) +Parametri!$B$12, "NA"))))),0)</f>
        <v>1</v>
      </c>
      <c r="R275" s="10">
        <f t="shared" si="33"/>
        <v>1</v>
      </c>
      <c r="S275" s="10">
        <f>IF(F275="Sì",Parametri!$B$2,IF(Punti!F275="Pareggio",Parametri!$B$3,0))</f>
        <v>3</v>
      </c>
      <c r="T275" s="10">
        <f>Parametri!$B$5*G275</f>
        <v>0</v>
      </c>
      <c r="U275" s="10">
        <f>J275*Parametri!$B$6</f>
        <v>0</v>
      </c>
      <c r="V275" s="10">
        <f>IF(K275="Sì",Parametri!$B$8, 0)</f>
        <v>0</v>
      </c>
      <c r="W275" s="10">
        <f t="shared" si="34"/>
        <v>0</v>
      </c>
      <c r="X275" s="10">
        <f t="shared" si="35"/>
        <v>0</v>
      </c>
      <c r="Y275" s="10">
        <f t="shared" si="32"/>
        <v>8</v>
      </c>
    </row>
    <row r="276" spans="1:25" ht="21" x14ac:dyDescent="0.25">
      <c r="A276" s="9">
        <v>45078</v>
      </c>
      <c r="B276" s="14" t="s">
        <v>30</v>
      </c>
      <c r="C276" s="14" t="s">
        <v>82</v>
      </c>
      <c r="D276" s="10" t="s">
        <v>2</v>
      </c>
      <c r="E276" s="10" t="str">
        <f>_xlfn.XLOOKUP(A276,Partite!A:A,Partite!E:E)</f>
        <v>Bianchi</v>
      </c>
      <c r="F276" s="10" t="str">
        <f t="shared" si="38"/>
        <v>Sì</v>
      </c>
      <c r="G276" s="11">
        <v>4</v>
      </c>
      <c r="H276" s="10">
        <f>IF(D276="Scuri",_xlfn.XLOOKUP(A276,Partite!A:A,Partite!C:C),_xlfn.XLOOKUP(A276,Partite!A:A,Partite!D:D))</f>
        <v>9</v>
      </c>
      <c r="I276" s="10">
        <f>IF(D276="Bianchi",_xlfn.XLOOKUP(A276,Partite!A:A,Partite!C:C),_xlfn.XLOOKUP(A276,Partite!A:A,Partite!D:D))</f>
        <v>10</v>
      </c>
      <c r="J276" s="11">
        <v>0</v>
      </c>
      <c r="K276" s="10" t="s">
        <v>59</v>
      </c>
      <c r="L276" s="10" t="s">
        <v>59</v>
      </c>
      <c r="M276" s="11">
        <v>0</v>
      </c>
      <c r="N276" s="10" t="s">
        <v>59</v>
      </c>
      <c r="O276" s="10">
        <f>Parametri!$B$4</f>
        <v>3</v>
      </c>
      <c r="P276" s="10">
        <f>IF(N276="Sì",Parametri!$B$7,0)</f>
        <v>0</v>
      </c>
      <c r="Q276" s="10">
        <f>IFERROR(_xlfn.CEILING.MATH(IF(C276="Difensore",MAX(0,Parametri!$B$11-H276),IF(C276="Centrocampista",MAX(0,Parametri!$B$11-H276)/2,IF(C276="Attaccante",MAX(0,Parametri!$B$11-H276)/3,IF(C276="Portiere",MAX(0,Parametri!$B$11-H276) +Parametri!$B$12, "NA"))))),0)</f>
        <v>3</v>
      </c>
      <c r="R276" s="10">
        <f t="shared" si="33"/>
        <v>0</v>
      </c>
      <c r="S276" s="10">
        <f>IF(F276="Sì",Parametri!$B$2,IF(Punti!F276="Pareggio",Parametri!$B$3,0))</f>
        <v>3</v>
      </c>
      <c r="T276" s="10">
        <f>Parametri!$B$5*G276</f>
        <v>4</v>
      </c>
      <c r="U276" s="10">
        <f>J276*Parametri!$B$6</f>
        <v>0</v>
      </c>
      <c r="V276" s="10">
        <f>IF(K276="Sì",Parametri!$B$8, 0)</f>
        <v>0</v>
      </c>
      <c r="W276" s="10">
        <f t="shared" si="34"/>
        <v>0</v>
      </c>
      <c r="X276" s="10">
        <f t="shared" si="35"/>
        <v>0</v>
      </c>
      <c r="Y276" s="10">
        <f t="shared" si="32"/>
        <v>13</v>
      </c>
    </row>
    <row r="277" spans="1:25" ht="21" x14ac:dyDescent="0.25">
      <c r="A277" s="9">
        <v>45078</v>
      </c>
      <c r="B277" s="14" t="s">
        <v>86</v>
      </c>
      <c r="C277" s="14" t="str">
        <f>_xlfn.XLOOKUP(B277,Giocatori!A:A,Giocatori!B:B)</f>
        <v>Centrocampista</v>
      </c>
      <c r="D277" s="10" t="s">
        <v>2</v>
      </c>
      <c r="E277" s="10" t="str">
        <f>_xlfn.XLOOKUP(A277,Partite!A:A,Partite!E:E)</f>
        <v>Bianchi</v>
      </c>
      <c r="F277" s="10" t="str">
        <f t="shared" si="38"/>
        <v>Sì</v>
      </c>
      <c r="G277" s="11">
        <v>0</v>
      </c>
      <c r="H277" s="10">
        <f>IF(D277="Scuri",_xlfn.XLOOKUP(A277,Partite!A:A,Partite!C:C),_xlfn.XLOOKUP(A277,Partite!A:A,Partite!D:D))</f>
        <v>9</v>
      </c>
      <c r="I277" s="10">
        <f>IF(D277="Bianchi",_xlfn.XLOOKUP(A277,Partite!A:A,Partite!C:C),_xlfn.XLOOKUP(A277,Partite!A:A,Partite!D:D))</f>
        <v>10</v>
      </c>
      <c r="J277" s="11">
        <v>0</v>
      </c>
      <c r="K277" s="10" t="s">
        <v>59</v>
      </c>
      <c r="L277" s="10" t="s">
        <v>59</v>
      </c>
      <c r="M277" s="11">
        <v>0</v>
      </c>
      <c r="N277" s="10" t="s">
        <v>59</v>
      </c>
      <c r="O277" s="10">
        <f>Parametri!$B$4</f>
        <v>3</v>
      </c>
      <c r="P277" s="10">
        <f>IF(N277="Sì",Parametri!$B$7,0)</f>
        <v>0</v>
      </c>
      <c r="Q277" s="10">
        <f>IFERROR(_xlfn.CEILING.MATH(IF(C277="Difensore",MAX(0,Parametri!$B$11-H277),IF(C277="Centrocampista",MAX(0,Parametri!$B$11-H277)/2,IF(C277="Attaccante",MAX(0,Parametri!$B$11-H277)/3,IF(C277="Portiere",MAX(0,Parametri!$B$11-H277) +Parametri!$B$12, "NA"))))),0)</f>
        <v>1</v>
      </c>
      <c r="R277" s="10">
        <f t="shared" si="33"/>
        <v>1</v>
      </c>
      <c r="S277" s="10">
        <f>IF(F277="Sì",Parametri!$B$2,IF(Punti!F277="Pareggio",Parametri!$B$3,0))</f>
        <v>3</v>
      </c>
      <c r="T277" s="10">
        <f>Parametri!$B$5*G277</f>
        <v>0</v>
      </c>
      <c r="U277" s="10">
        <f>J277*Parametri!$B$6</f>
        <v>0</v>
      </c>
      <c r="V277" s="10">
        <f>IF(K277="Sì",Parametri!$B$8, 0)</f>
        <v>0</v>
      </c>
      <c r="W277" s="10">
        <f t="shared" si="34"/>
        <v>0</v>
      </c>
      <c r="X277" s="10">
        <f t="shared" si="35"/>
        <v>0</v>
      </c>
      <c r="Y277" s="10">
        <f t="shared" si="32"/>
        <v>8</v>
      </c>
    </row>
    <row r="278" spans="1:25" ht="21" x14ac:dyDescent="0.25">
      <c r="A278" s="9">
        <v>45085</v>
      </c>
      <c r="B278" s="14" t="s">
        <v>7</v>
      </c>
      <c r="C278" s="14" t="str">
        <f>_xlfn.XLOOKUP(B278,Giocatori!A:A,Giocatori!B:B)</f>
        <v>Difensore</v>
      </c>
      <c r="D278" s="10" t="s">
        <v>2</v>
      </c>
      <c r="E278" s="10" t="str">
        <f>_xlfn.XLOOKUP(A278,Partite!A:A,Partite!E:E)</f>
        <v>Bianchi</v>
      </c>
      <c r="F278" s="10" t="str">
        <f t="shared" ref="F278:F291" si="39">IF(D278=E278,"Sì",IF(E278="Pareggio","Pari","No"))</f>
        <v>Sì</v>
      </c>
      <c r="G278" s="11">
        <v>0</v>
      </c>
      <c r="H278" s="10">
        <f>IF(D278="Scuri",_xlfn.XLOOKUP(A278,Partite!A:A,Partite!C:C),_xlfn.XLOOKUP(A278,Partite!A:A,Partite!D:D))</f>
        <v>7</v>
      </c>
      <c r="I278" s="10">
        <f>IF(D278="Bianchi",_xlfn.XLOOKUP(A278,Partite!A:A,Partite!C:C),_xlfn.XLOOKUP(A278,Partite!A:A,Partite!D:D))</f>
        <v>15</v>
      </c>
      <c r="J278" s="11">
        <v>0</v>
      </c>
      <c r="K278" s="10" t="s">
        <v>59</v>
      </c>
      <c r="L278" s="10" t="s">
        <v>59</v>
      </c>
      <c r="M278" s="11">
        <v>0</v>
      </c>
      <c r="N278" s="10" t="s">
        <v>59</v>
      </c>
      <c r="O278" s="10">
        <f>Parametri!$B$4</f>
        <v>3</v>
      </c>
      <c r="P278" s="10">
        <f>IF(N278="Sì",Parametri!$B$7,0)</f>
        <v>0</v>
      </c>
      <c r="Q278" s="10">
        <f>IFERROR(_xlfn.CEILING.MATH(IF(C278="Difensore",MAX(0,Parametri!$B$11-H278),IF(C278="Centrocampista",MAX(0,Parametri!$B$11-H278)/2,IF(C278="Attaccante",MAX(0,Parametri!$B$11-H278)/3,IF(C278="Portiere",MAX(0,Parametri!$B$11-H278) +Parametri!$B$12, "NA"))))),0)</f>
        <v>3</v>
      </c>
      <c r="R278" s="10">
        <f t="shared" si="33"/>
        <v>3</v>
      </c>
      <c r="S278" s="10">
        <f>IF(F278="Sì",Parametri!$B$2,IF(Punti!F278="Pareggio",Parametri!$B$3,0))</f>
        <v>3</v>
      </c>
      <c r="T278" s="10">
        <f>Parametri!$B$5*G278</f>
        <v>0</v>
      </c>
      <c r="U278" s="10">
        <f>J278*Parametri!$B$6</f>
        <v>0</v>
      </c>
      <c r="V278" s="10">
        <f>IF(K278="Sì",Parametri!$B$8, 0)</f>
        <v>0</v>
      </c>
      <c r="W278" s="10">
        <f t="shared" si="34"/>
        <v>0</v>
      </c>
      <c r="X278" s="10">
        <f t="shared" si="35"/>
        <v>0</v>
      </c>
      <c r="Y278" s="10">
        <f t="shared" si="32"/>
        <v>12</v>
      </c>
    </row>
    <row r="279" spans="1:25" ht="21" x14ac:dyDescent="0.25">
      <c r="A279" s="9">
        <v>45085</v>
      </c>
      <c r="B279" s="14" t="s">
        <v>25</v>
      </c>
      <c r="C279" s="14" t="str">
        <f>_xlfn.XLOOKUP(B279,Giocatori!A:A,Giocatori!B:B)</f>
        <v>Difensore</v>
      </c>
      <c r="D279" s="10" t="s">
        <v>2</v>
      </c>
      <c r="E279" s="10" t="str">
        <f>_xlfn.XLOOKUP(A279,Partite!A:A,Partite!E:E)</f>
        <v>Bianchi</v>
      </c>
      <c r="F279" s="10" t="str">
        <f t="shared" si="39"/>
        <v>Sì</v>
      </c>
      <c r="G279" s="11">
        <v>2</v>
      </c>
      <c r="H279" s="10">
        <f>IF(D279="Scuri",_xlfn.XLOOKUP(A279,Partite!A:A,Partite!C:C),_xlfn.XLOOKUP(A279,Partite!A:A,Partite!D:D))</f>
        <v>7</v>
      </c>
      <c r="I279" s="10">
        <f>IF(D279="Bianchi",_xlfn.XLOOKUP(A279,Partite!A:A,Partite!C:C),_xlfn.XLOOKUP(A279,Partite!A:A,Partite!D:D))</f>
        <v>15</v>
      </c>
      <c r="J279" s="11">
        <v>0</v>
      </c>
      <c r="K279" s="10" t="s">
        <v>59</v>
      </c>
      <c r="L279" s="10" t="s">
        <v>59</v>
      </c>
      <c r="M279" s="11">
        <v>0</v>
      </c>
      <c r="N279" s="10" t="s">
        <v>59</v>
      </c>
      <c r="O279" s="10">
        <f>Parametri!$B$4</f>
        <v>3</v>
      </c>
      <c r="P279" s="10">
        <f>IF(N279="Sì",Parametri!$B$7,0)</f>
        <v>0</v>
      </c>
      <c r="Q279" s="10">
        <f>IFERROR(_xlfn.CEILING.MATH(IF(C279="Difensore",MAX(0,Parametri!$B$11-H279),IF(C279="Centrocampista",MAX(0,Parametri!$B$11-H279)/2,IF(C279="Attaccante",MAX(0,Parametri!$B$11-H279)/3,IF(C279="Portiere",MAX(0,Parametri!$B$11-H279) +Parametri!$B$12, "NA"))))),0)</f>
        <v>3</v>
      </c>
      <c r="R279" s="10">
        <f t="shared" si="33"/>
        <v>3</v>
      </c>
      <c r="S279" s="10">
        <f>IF(F279="Sì",Parametri!$B$2,IF(Punti!F279="Pareggio",Parametri!$B$3,0))</f>
        <v>3</v>
      </c>
      <c r="T279" s="10">
        <f>Parametri!$B$5*G279</f>
        <v>2</v>
      </c>
      <c r="U279" s="10">
        <f>J279*Parametri!$B$6</f>
        <v>0</v>
      </c>
      <c r="V279" s="10">
        <f>IF(K279="Sì",Parametri!$B$8, 0)</f>
        <v>0</v>
      </c>
      <c r="W279" s="10">
        <f t="shared" si="34"/>
        <v>0</v>
      </c>
      <c r="X279" s="10">
        <f t="shared" si="35"/>
        <v>0</v>
      </c>
      <c r="Y279" s="10">
        <f t="shared" si="32"/>
        <v>14</v>
      </c>
    </row>
    <row r="280" spans="1:25" ht="21" x14ac:dyDescent="0.25">
      <c r="A280" s="9">
        <v>45085</v>
      </c>
      <c r="B280" s="14" t="s">
        <v>12</v>
      </c>
      <c r="C280" s="14" t="str">
        <f>_xlfn.XLOOKUP(B280,Giocatori!A:A,Giocatori!B:B)</f>
        <v>Attaccante</v>
      </c>
      <c r="D280" s="10" t="s">
        <v>2</v>
      </c>
      <c r="E280" s="10" t="str">
        <f>_xlfn.XLOOKUP(A280,Partite!A:A,Partite!E:E)</f>
        <v>Bianchi</v>
      </c>
      <c r="F280" s="10" t="str">
        <f t="shared" si="39"/>
        <v>Sì</v>
      </c>
      <c r="G280" s="11">
        <v>7</v>
      </c>
      <c r="H280" s="10">
        <f>IF(D280="Scuri",_xlfn.XLOOKUP(A280,Partite!A:A,Partite!C:C),_xlfn.XLOOKUP(A280,Partite!A:A,Partite!D:D))</f>
        <v>7</v>
      </c>
      <c r="I280" s="10">
        <f>IF(D280="Bianchi",_xlfn.XLOOKUP(A280,Partite!A:A,Partite!C:C),_xlfn.XLOOKUP(A280,Partite!A:A,Partite!D:D))</f>
        <v>15</v>
      </c>
      <c r="J280" s="11">
        <v>0</v>
      </c>
      <c r="K280" s="10" t="s">
        <v>59</v>
      </c>
      <c r="L280" s="10" t="s">
        <v>59</v>
      </c>
      <c r="M280" s="11">
        <v>0</v>
      </c>
      <c r="N280" s="10" t="s">
        <v>59</v>
      </c>
      <c r="O280" s="10">
        <f>Parametri!$B$4</f>
        <v>3</v>
      </c>
      <c r="P280" s="10">
        <f>IF(N280="Sì",Parametri!$B$7,0)</f>
        <v>0</v>
      </c>
      <c r="Q280" s="10">
        <f>IFERROR(_xlfn.CEILING.MATH(IF(C280="Difensore",MAX(0,Parametri!$B$11-H280),IF(C280="Centrocampista",MAX(0,Parametri!$B$11-H280)/2,IF(C280="Attaccante",MAX(0,Parametri!$B$11-H280)/3,IF(C280="Portiere",MAX(0,Parametri!$B$11-H280) +Parametri!$B$12, "NA"))))),0)</f>
        <v>1</v>
      </c>
      <c r="R280" s="10">
        <f t="shared" si="33"/>
        <v>4</v>
      </c>
      <c r="S280" s="10">
        <f>IF(F280="Sì",Parametri!$B$2,IF(Punti!F280="Pareggio",Parametri!$B$3,0))</f>
        <v>3</v>
      </c>
      <c r="T280" s="10">
        <f>Parametri!$B$5*G280</f>
        <v>7</v>
      </c>
      <c r="U280" s="10">
        <f>J280*Parametri!$B$6</f>
        <v>0</v>
      </c>
      <c r="V280" s="10">
        <f>IF(K280="Sì",Parametri!$B$8, 0)</f>
        <v>0</v>
      </c>
      <c r="W280" s="10">
        <f t="shared" si="34"/>
        <v>0</v>
      </c>
      <c r="X280" s="10">
        <f t="shared" si="35"/>
        <v>0</v>
      </c>
      <c r="Y280" s="10">
        <f t="shared" si="32"/>
        <v>18</v>
      </c>
    </row>
    <row r="281" spans="1:25" ht="21" x14ac:dyDescent="0.25">
      <c r="A281" s="9">
        <v>45085</v>
      </c>
      <c r="B281" s="14" t="s">
        <v>9</v>
      </c>
      <c r="C281" s="14" t="str">
        <f>_xlfn.XLOOKUP(B281,Giocatori!A:A,Giocatori!B:B)</f>
        <v>Difensore</v>
      </c>
      <c r="D281" s="10" t="s">
        <v>2</v>
      </c>
      <c r="E281" s="10" t="str">
        <f>_xlfn.XLOOKUP(A281,Partite!A:A,Partite!E:E)</f>
        <v>Bianchi</v>
      </c>
      <c r="F281" s="10" t="str">
        <f t="shared" si="39"/>
        <v>Sì</v>
      </c>
      <c r="G281" s="11">
        <v>3</v>
      </c>
      <c r="H281" s="10">
        <f>IF(D281="Scuri",_xlfn.XLOOKUP(A281,Partite!A:A,Partite!C:C),_xlfn.XLOOKUP(A281,Partite!A:A,Partite!D:D))</f>
        <v>7</v>
      </c>
      <c r="I281" s="10">
        <f>IF(D281="Bianchi",_xlfn.XLOOKUP(A281,Partite!A:A,Partite!C:C),_xlfn.XLOOKUP(A281,Partite!A:A,Partite!D:D))</f>
        <v>15</v>
      </c>
      <c r="J281" s="11">
        <v>0</v>
      </c>
      <c r="K281" s="10" t="s">
        <v>59</v>
      </c>
      <c r="L281" s="10" t="s">
        <v>58</v>
      </c>
      <c r="M281" s="11">
        <v>0</v>
      </c>
      <c r="N281" s="10" t="s">
        <v>59</v>
      </c>
      <c r="O281" s="10">
        <f>Parametri!$B$4</f>
        <v>3</v>
      </c>
      <c r="P281" s="10">
        <f>IF(N281="Sì",Parametri!$B$7,0)</f>
        <v>0</v>
      </c>
      <c r="Q281" s="10">
        <f>IFERROR(_xlfn.CEILING.MATH(IF(C281="Difensore",MAX(0,Parametri!$B$11-H281),IF(C281="Centrocampista",MAX(0,Parametri!$B$11-H281)/2,IF(C281="Attaccante",MAX(0,Parametri!$B$11-H281)/3,IF(C281="Portiere",MAX(0,Parametri!$B$11-H281) +Parametri!$B$12, "NA"))))),0)</f>
        <v>3</v>
      </c>
      <c r="R281" s="10">
        <f t="shared" si="33"/>
        <v>3</v>
      </c>
      <c r="S281" s="10">
        <f>IF(F281="Sì",Parametri!$B$2,IF(Punti!F281="Pareggio",Parametri!$B$3,0))</f>
        <v>3</v>
      </c>
      <c r="T281" s="10">
        <f>Parametri!$B$5*G281</f>
        <v>3</v>
      </c>
      <c r="U281" s="10">
        <f>J281*Parametri!$B$6</f>
        <v>0</v>
      </c>
      <c r="V281" s="10">
        <f>IF(K281="Sì",Parametri!$B$8, 0)</f>
        <v>0</v>
      </c>
      <c r="W281" s="10">
        <f t="shared" si="34"/>
        <v>3</v>
      </c>
      <c r="X281" s="10">
        <f t="shared" si="35"/>
        <v>0</v>
      </c>
      <c r="Y281" s="10">
        <f t="shared" si="32"/>
        <v>18</v>
      </c>
    </row>
    <row r="282" spans="1:25" ht="21" x14ac:dyDescent="0.25">
      <c r="A282" s="9">
        <v>45085</v>
      </c>
      <c r="B282" s="14" t="s">
        <v>21</v>
      </c>
      <c r="C282" s="14" t="str">
        <f>_xlfn.XLOOKUP(B282,Giocatori!A:A,Giocatori!B:B)</f>
        <v>Difensore</v>
      </c>
      <c r="D282" s="10" t="s">
        <v>2</v>
      </c>
      <c r="E282" s="10" t="str">
        <f>_xlfn.XLOOKUP(A282,Partite!A:A,Partite!E:E)</f>
        <v>Bianchi</v>
      </c>
      <c r="F282" s="10" t="str">
        <f t="shared" si="39"/>
        <v>Sì</v>
      </c>
      <c r="G282" s="11">
        <v>0</v>
      </c>
      <c r="H282" s="10">
        <f>IF(D282="Scuri",_xlfn.XLOOKUP(A282,Partite!A:A,Partite!C:C),_xlfn.XLOOKUP(A282,Partite!A:A,Partite!D:D))</f>
        <v>7</v>
      </c>
      <c r="I282" s="10">
        <f>IF(D282="Bianchi",_xlfn.XLOOKUP(A282,Partite!A:A,Partite!C:C),_xlfn.XLOOKUP(A282,Partite!A:A,Partite!D:D))</f>
        <v>15</v>
      </c>
      <c r="J282" s="11">
        <v>0</v>
      </c>
      <c r="K282" s="10" t="s">
        <v>59</v>
      </c>
      <c r="L282" s="10" t="s">
        <v>59</v>
      </c>
      <c r="M282" s="11">
        <v>0</v>
      </c>
      <c r="N282" s="10" t="s">
        <v>59</v>
      </c>
      <c r="O282" s="10">
        <f>Parametri!$B$4</f>
        <v>3</v>
      </c>
      <c r="P282" s="10">
        <f>IF(N282="Sì",Parametri!$B$7,0)</f>
        <v>0</v>
      </c>
      <c r="Q282" s="10">
        <f>IFERROR(_xlfn.CEILING.MATH(IF(C282="Difensore",MAX(0,Parametri!$B$11-H282),IF(C282="Centrocampista",MAX(0,Parametri!$B$11-H282)/2,IF(C282="Attaccante",MAX(0,Parametri!$B$11-H282)/3,IF(C282="Portiere",MAX(0,Parametri!$B$11-H282) +Parametri!$B$12, "NA"))))),0)</f>
        <v>3</v>
      </c>
      <c r="R282" s="10">
        <f t="shared" si="33"/>
        <v>3</v>
      </c>
      <c r="S282" s="10">
        <f>IF(F282="Sì",Parametri!$B$2,IF(Punti!F282="Pareggio",Parametri!$B$3,0))</f>
        <v>3</v>
      </c>
      <c r="T282" s="10">
        <f>Parametri!$B$5*G282</f>
        <v>0</v>
      </c>
      <c r="U282" s="10">
        <f>J282*Parametri!$B$6</f>
        <v>0</v>
      </c>
      <c r="V282" s="10">
        <f>IF(K282="Sì",Parametri!$B$8, 0)</f>
        <v>0</v>
      </c>
      <c r="W282" s="10">
        <f t="shared" si="34"/>
        <v>0</v>
      </c>
      <c r="X282" s="10">
        <f t="shared" si="35"/>
        <v>0</v>
      </c>
      <c r="Y282" s="10">
        <f t="shared" si="32"/>
        <v>12</v>
      </c>
    </row>
    <row r="283" spans="1:25" ht="21" x14ac:dyDescent="0.25">
      <c r="A283" s="9">
        <v>45085</v>
      </c>
      <c r="B283" s="14" t="s">
        <v>40</v>
      </c>
      <c r="C283" s="14" t="str">
        <f>_xlfn.XLOOKUP(B283,Giocatori!A:A,Giocatori!B:B)</f>
        <v>Centrocampista</v>
      </c>
      <c r="D283" s="10" t="s">
        <v>2</v>
      </c>
      <c r="E283" s="10" t="str">
        <f>_xlfn.XLOOKUP(A283,Partite!A:A,Partite!E:E)</f>
        <v>Bianchi</v>
      </c>
      <c r="F283" s="10" t="str">
        <f t="shared" si="39"/>
        <v>Sì</v>
      </c>
      <c r="G283" s="11">
        <v>2</v>
      </c>
      <c r="H283" s="10">
        <f>IF(D283="Scuri",_xlfn.XLOOKUP(A283,Partite!A:A,Partite!C:C),_xlfn.XLOOKUP(A283,Partite!A:A,Partite!D:D))</f>
        <v>7</v>
      </c>
      <c r="I283" s="10">
        <f>IF(D283="Bianchi",_xlfn.XLOOKUP(A283,Partite!A:A,Partite!C:C),_xlfn.XLOOKUP(A283,Partite!A:A,Partite!D:D))</f>
        <v>15</v>
      </c>
      <c r="J283" s="11">
        <v>0</v>
      </c>
      <c r="K283" s="10" t="s">
        <v>59</v>
      </c>
      <c r="L283" s="10" t="s">
        <v>59</v>
      </c>
      <c r="M283" s="11">
        <v>0</v>
      </c>
      <c r="N283" s="10" t="s">
        <v>59</v>
      </c>
      <c r="O283" s="10">
        <f>Parametri!$B$4</f>
        <v>3</v>
      </c>
      <c r="P283" s="10">
        <f>IF(N283="Sì",Parametri!$B$7,0)</f>
        <v>0</v>
      </c>
      <c r="Q283" s="10">
        <f>IFERROR(_xlfn.CEILING.MATH(IF(C283="Difensore",MAX(0,Parametri!$B$11-H283),IF(C283="Centrocampista",MAX(0,Parametri!$B$11-H283)/2,IF(C283="Attaccante",MAX(0,Parametri!$B$11-H283)/3,IF(C283="Portiere",MAX(0,Parametri!$B$11-H283) +Parametri!$B$12, "NA"))))),0)</f>
        <v>2</v>
      </c>
      <c r="R283" s="10">
        <f t="shared" si="33"/>
        <v>8</v>
      </c>
      <c r="S283" s="10">
        <f>IF(F283="Sì",Parametri!$B$2,IF(Punti!F283="Pareggio",Parametri!$B$3,0))</f>
        <v>3</v>
      </c>
      <c r="T283" s="10">
        <f>Parametri!$B$5*G283</f>
        <v>2</v>
      </c>
      <c r="U283" s="10">
        <f>J283*Parametri!$B$6</f>
        <v>0</v>
      </c>
      <c r="V283" s="10">
        <f>IF(K283="Sì",Parametri!$B$8, 0)</f>
        <v>0</v>
      </c>
      <c r="W283" s="10">
        <f t="shared" si="34"/>
        <v>0</v>
      </c>
      <c r="X283" s="10">
        <f t="shared" si="35"/>
        <v>0</v>
      </c>
      <c r="Y283" s="10">
        <f t="shared" si="32"/>
        <v>18</v>
      </c>
    </row>
    <row r="284" spans="1:25" ht="21" x14ac:dyDescent="0.25">
      <c r="A284" s="9">
        <v>45085</v>
      </c>
      <c r="B284" s="14" t="s">
        <v>10</v>
      </c>
      <c r="C284" s="14" t="str">
        <f>_xlfn.XLOOKUP(B284,Giocatori!A:A,Giocatori!B:B)</f>
        <v>Centrocampista</v>
      </c>
      <c r="D284" s="10" t="s">
        <v>2</v>
      </c>
      <c r="E284" s="10" t="str">
        <f>_xlfn.XLOOKUP(A284,Partite!A:A,Partite!E:E)</f>
        <v>Bianchi</v>
      </c>
      <c r="F284" s="10" t="str">
        <f t="shared" si="39"/>
        <v>Sì</v>
      </c>
      <c r="G284" s="11">
        <v>0</v>
      </c>
      <c r="H284" s="10">
        <f>IF(D284="Scuri",_xlfn.XLOOKUP(A284,Partite!A:A,Partite!C:C),_xlfn.XLOOKUP(A284,Partite!A:A,Partite!D:D))</f>
        <v>7</v>
      </c>
      <c r="I284" s="10">
        <f>IF(D284="Bianchi",_xlfn.XLOOKUP(A284,Partite!A:A,Partite!C:C),_xlfn.XLOOKUP(A284,Partite!A:A,Partite!D:D))</f>
        <v>15</v>
      </c>
      <c r="J284" s="11">
        <v>0</v>
      </c>
      <c r="K284" s="10" t="s">
        <v>59</v>
      </c>
      <c r="L284" s="10" t="s">
        <v>59</v>
      </c>
      <c r="M284" s="11">
        <v>0</v>
      </c>
      <c r="N284" s="10" t="s">
        <v>59</v>
      </c>
      <c r="O284" s="10">
        <f>Parametri!$B$4</f>
        <v>3</v>
      </c>
      <c r="P284" s="10">
        <f>IF(N284="Sì",Parametri!$B$7,0)</f>
        <v>0</v>
      </c>
      <c r="Q284" s="10">
        <f>IFERROR(_xlfn.CEILING.MATH(IF(C284="Difensore",MAX(0,Parametri!$B$11-H284),IF(C284="Centrocampista",MAX(0,Parametri!$B$11-H284)/2,IF(C284="Attaccante",MAX(0,Parametri!$B$11-H284)/3,IF(C284="Portiere",MAX(0,Parametri!$B$11-H284) +Parametri!$B$12, "NA"))))),0)</f>
        <v>2</v>
      </c>
      <c r="R284" s="10">
        <f t="shared" si="33"/>
        <v>8</v>
      </c>
      <c r="S284" s="10">
        <f>IF(F284="Sì",Parametri!$B$2,IF(Punti!F284="Pareggio",Parametri!$B$3,0))</f>
        <v>3</v>
      </c>
      <c r="T284" s="10">
        <f>Parametri!$B$5*G284</f>
        <v>0</v>
      </c>
      <c r="U284" s="10">
        <f>J284*Parametri!$B$6</f>
        <v>0</v>
      </c>
      <c r="V284" s="10">
        <f>IF(K284="Sì",Parametri!$B$8, 0)</f>
        <v>0</v>
      </c>
      <c r="W284" s="10">
        <f t="shared" si="34"/>
        <v>0</v>
      </c>
      <c r="X284" s="10">
        <f t="shared" si="35"/>
        <v>0</v>
      </c>
      <c r="Y284" s="10">
        <f t="shared" si="32"/>
        <v>16</v>
      </c>
    </row>
    <row r="285" spans="1:25" ht="21" x14ac:dyDescent="0.25">
      <c r="A285" s="9">
        <v>45085</v>
      </c>
      <c r="B285" s="14" t="s">
        <v>16</v>
      </c>
      <c r="C285" s="14" t="str">
        <f>_xlfn.XLOOKUP(B285,Giocatori!A:A,Giocatori!B:B)</f>
        <v>Centrocampista</v>
      </c>
      <c r="D285" s="10" t="s">
        <v>1</v>
      </c>
      <c r="E285" s="10" t="str">
        <f>_xlfn.XLOOKUP(A285,Partite!A:A,Partite!E:E)</f>
        <v>Bianchi</v>
      </c>
      <c r="F285" s="10" t="str">
        <f t="shared" si="39"/>
        <v>No</v>
      </c>
      <c r="G285" s="11">
        <v>0</v>
      </c>
      <c r="H285" s="10">
        <f>IF(D285="Scuri",_xlfn.XLOOKUP(A285,Partite!A:A,Partite!C:C),_xlfn.XLOOKUP(A285,Partite!A:A,Partite!D:D))</f>
        <v>15</v>
      </c>
      <c r="I285" s="10">
        <f>IF(D285="Bianchi",_xlfn.XLOOKUP(A285,Partite!A:A,Partite!C:C),_xlfn.XLOOKUP(A285,Partite!A:A,Partite!D:D))</f>
        <v>7</v>
      </c>
      <c r="J285" s="11">
        <v>0</v>
      </c>
      <c r="K285" s="10" t="s">
        <v>59</v>
      </c>
      <c r="L285" s="10" t="s">
        <v>59</v>
      </c>
      <c r="M285" s="11">
        <v>0</v>
      </c>
      <c r="N285" s="10" t="s">
        <v>59</v>
      </c>
      <c r="O285" s="10">
        <f>Parametri!$B$4</f>
        <v>3</v>
      </c>
      <c r="P285" s="10">
        <f>IF(N285="Sì",Parametri!$B$7,0)</f>
        <v>0</v>
      </c>
      <c r="Q285" s="10">
        <f>IFERROR(_xlfn.CEILING.MATH(IF(C285="Difensore",MAX(0,Parametri!$B$11-H285),IF(C285="Centrocampista",MAX(0,Parametri!$B$11-H285)/2,IF(C285="Attaccante",MAX(0,Parametri!$B$11-H285)/3,IF(C285="Portiere",MAX(0,Parametri!$B$11-H285) +Parametri!$B$12, "NA"))))),0)</f>
        <v>0</v>
      </c>
      <c r="R285" s="10">
        <f t="shared" si="33"/>
        <v>0</v>
      </c>
      <c r="S285" s="10">
        <f>IF(F285="Sì",Parametri!$B$2,IF(Punti!F285="Pareggio",Parametri!$B$3,0))</f>
        <v>0</v>
      </c>
      <c r="T285" s="10">
        <f>Parametri!$B$5*G285</f>
        <v>0</v>
      </c>
      <c r="U285" s="10">
        <f>J285*Parametri!$B$6</f>
        <v>0</v>
      </c>
      <c r="V285" s="10">
        <f>IF(K285="Sì",Parametri!$B$8, 0)</f>
        <v>0</v>
      </c>
      <c r="W285" s="10">
        <f t="shared" si="34"/>
        <v>0</v>
      </c>
      <c r="X285" s="10">
        <f t="shared" si="35"/>
        <v>0</v>
      </c>
      <c r="Y285" s="10">
        <f t="shared" si="32"/>
        <v>3</v>
      </c>
    </row>
    <row r="286" spans="1:25" ht="21" x14ac:dyDescent="0.25">
      <c r="A286" s="9">
        <v>45085</v>
      </c>
      <c r="B286" s="14" t="s">
        <v>33</v>
      </c>
      <c r="C286" s="14" t="str">
        <f>_xlfn.XLOOKUP(B286,Giocatori!A:A,Giocatori!B:B)</f>
        <v>Difensore</v>
      </c>
      <c r="D286" s="10" t="s">
        <v>1</v>
      </c>
      <c r="E286" s="10" t="str">
        <f>_xlfn.XLOOKUP(A286,Partite!A:A,Partite!E:E)</f>
        <v>Bianchi</v>
      </c>
      <c r="F286" s="10" t="str">
        <f t="shared" si="39"/>
        <v>No</v>
      </c>
      <c r="G286" s="11">
        <v>1</v>
      </c>
      <c r="H286" s="10">
        <f>IF(D286="Scuri",_xlfn.XLOOKUP(A286,Partite!A:A,Partite!C:C),_xlfn.XLOOKUP(A286,Partite!A:A,Partite!D:D))</f>
        <v>15</v>
      </c>
      <c r="I286" s="10">
        <f>IF(D286="Bianchi",_xlfn.XLOOKUP(A286,Partite!A:A,Partite!C:C),_xlfn.XLOOKUP(A286,Partite!A:A,Partite!D:D))</f>
        <v>7</v>
      </c>
      <c r="J286" s="11">
        <v>0</v>
      </c>
      <c r="K286" s="10" t="s">
        <v>59</v>
      </c>
      <c r="L286" s="10" t="s">
        <v>59</v>
      </c>
      <c r="M286" s="11">
        <v>0</v>
      </c>
      <c r="N286" s="10" t="s">
        <v>59</v>
      </c>
      <c r="O286" s="10">
        <f>Parametri!$B$4</f>
        <v>3</v>
      </c>
      <c r="P286" s="10">
        <f>IF(N286="Sì",Parametri!$B$7,0)</f>
        <v>0</v>
      </c>
      <c r="Q286" s="10">
        <f>IFERROR(_xlfn.CEILING.MATH(IF(C286="Difensore",MAX(0,Parametri!$B$11-H286),IF(C286="Centrocampista",MAX(0,Parametri!$B$11-H286)/2,IF(C286="Attaccante",MAX(0,Parametri!$B$11-H286)/3,IF(C286="Portiere",MAX(0,Parametri!$B$11-H286) +Parametri!$B$12, "NA"))))),0)</f>
        <v>0</v>
      </c>
      <c r="R286" s="10">
        <f t="shared" si="33"/>
        <v>0</v>
      </c>
      <c r="S286" s="10">
        <f>IF(F286="Sì",Parametri!$B$2,IF(Punti!F286="Pareggio",Parametri!$B$3,0))</f>
        <v>0</v>
      </c>
      <c r="T286" s="10">
        <f>Parametri!$B$5*G286</f>
        <v>1</v>
      </c>
      <c r="U286" s="10">
        <f>J286*Parametri!$B$6</f>
        <v>0</v>
      </c>
      <c r="V286" s="10">
        <f>IF(K286="Sì",Parametri!$B$8, 0)</f>
        <v>0</v>
      </c>
      <c r="W286" s="10">
        <f t="shared" si="34"/>
        <v>0</v>
      </c>
      <c r="X286" s="10">
        <f t="shared" si="35"/>
        <v>0</v>
      </c>
      <c r="Y286" s="10">
        <f t="shared" si="32"/>
        <v>4</v>
      </c>
    </row>
    <row r="287" spans="1:25" ht="21" x14ac:dyDescent="0.25">
      <c r="A287" s="9">
        <v>45085</v>
      </c>
      <c r="B287" s="14" t="s">
        <v>73</v>
      </c>
      <c r="C287" s="14" t="str">
        <f>_xlfn.XLOOKUP(B287,Giocatori!A:A,Giocatori!B:B)</f>
        <v>Centrocampista</v>
      </c>
      <c r="D287" s="10" t="s">
        <v>1</v>
      </c>
      <c r="E287" s="10" t="str">
        <f>_xlfn.XLOOKUP(A287,Partite!A:A,Partite!E:E)</f>
        <v>Bianchi</v>
      </c>
      <c r="F287" s="10" t="str">
        <f t="shared" si="39"/>
        <v>No</v>
      </c>
      <c r="G287" s="11">
        <v>1</v>
      </c>
      <c r="H287" s="10">
        <f>IF(D287="Scuri",_xlfn.XLOOKUP(A287,Partite!A:A,Partite!C:C),_xlfn.XLOOKUP(A287,Partite!A:A,Partite!D:D))</f>
        <v>15</v>
      </c>
      <c r="I287" s="10">
        <f>IF(D287="Bianchi",_xlfn.XLOOKUP(A287,Partite!A:A,Partite!C:C),_xlfn.XLOOKUP(A287,Partite!A:A,Partite!D:D))</f>
        <v>7</v>
      </c>
      <c r="J287" s="11">
        <v>0</v>
      </c>
      <c r="K287" s="10" t="s">
        <v>59</v>
      </c>
      <c r="L287" s="10" t="s">
        <v>59</v>
      </c>
      <c r="M287" s="11">
        <v>0</v>
      </c>
      <c r="N287" s="10" t="s">
        <v>59</v>
      </c>
      <c r="O287" s="10">
        <f>Parametri!$B$4</f>
        <v>3</v>
      </c>
      <c r="P287" s="10">
        <f>IF(N287="Sì",Parametri!$B$7,0)</f>
        <v>0</v>
      </c>
      <c r="Q287" s="10">
        <f>IFERROR(_xlfn.CEILING.MATH(IF(C287="Difensore",MAX(0,Parametri!$B$11-H287),IF(C287="Centrocampista",MAX(0,Parametri!$B$11-H287)/2,IF(C287="Attaccante",MAX(0,Parametri!$B$11-H287)/3,IF(C287="Portiere",MAX(0,Parametri!$B$11-H287) +Parametri!$B$12, "NA"))))),0)</f>
        <v>0</v>
      </c>
      <c r="R287" s="10">
        <f t="shared" si="33"/>
        <v>0</v>
      </c>
      <c r="S287" s="10">
        <f>IF(F287="Sì",Parametri!$B$2,IF(Punti!F287="Pareggio",Parametri!$B$3,0))</f>
        <v>0</v>
      </c>
      <c r="T287" s="10">
        <f>Parametri!$B$5*G287</f>
        <v>1</v>
      </c>
      <c r="U287" s="10">
        <f>J287*Parametri!$B$6</f>
        <v>0</v>
      </c>
      <c r="V287" s="10">
        <f>IF(K287="Sì",Parametri!$B$8, 0)</f>
        <v>0</v>
      </c>
      <c r="W287" s="10">
        <f t="shared" si="34"/>
        <v>0</v>
      </c>
      <c r="X287" s="10">
        <f t="shared" si="35"/>
        <v>0</v>
      </c>
      <c r="Y287" s="10">
        <f t="shared" si="32"/>
        <v>4</v>
      </c>
    </row>
    <row r="288" spans="1:25" ht="21" x14ac:dyDescent="0.25">
      <c r="A288" s="9">
        <v>45085</v>
      </c>
      <c r="B288" s="14" t="s">
        <v>87</v>
      </c>
      <c r="C288" s="14" t="str">
        <f>_xlfn.XLOOKUP(B288,Giocatori!A:A,Giocatori!B:B)</f>
        <v>Centrocampista</v>
      </c>
      <c r="D288" s="10" t="s">
        <v>1</v>
      </c>
      <c r="E288" s="10" t="str">
        <f>_xlfn.XLOOKUP(A288,Partite!A:A,Partite!E:E)</f>
        <v>Bianchi</v>
      </c>
      <c r="F288" s="10" t="str">
        <f t="shared" si="39"/>
        <v>No</v>
      </c>
      <c r="G288" s="11">
        <v>0</v>
      </c>
      <c r="H288" s="10">
        <f>IF(D288="Scuri",_xlfn.XLOOKUP(A288,Partite!A:A,Partite!C:C),_xlfn.XLOOKUP(A288,Partite!A:A,Partite!D:D))</f>
        <v>15</v>
      </c>
      <c r="I288" s="10">
        <f>IF(D288="Bianchi",_xlfn.XLOOKUP(A288,Partite!A:A,Partite!C:C),_xlfn.XLOOKUP(A288,Partite!A:A,Partite!D:D))</f>
        <v>7</v>
      </c>
      <c r="J288" s="11">
        <v>1</v>
      </c>
      <c r="K288" s="10" t="s">
        <v>59</v>
      </c>
      <c r="L288" s="10" t="s">
        <v>59</v>
      </c>
      <c r="M288" s="11">
        <v>0</v>
      </c>
      <c r="N288" s="10" t="s">
        <v>59</v>
      </c>
      <c r="O288" s="10">
        <f>Parametri!$B$4</f>
        <v>3</v>
      </c>
      <c r="P288" s="10">
        <f>IF(N288="Sì",Parametri!$B$7,0)</f>
        <v>0</v>
      </c>
      <c r="Q288" s="10">
        <f>IFERROR(_xlfn.CEILING.MATH(IF(C288="Difensore",MAX(0,Parametri!$B$11-H288),IF(C288="Centrocampista",MAX(0,Parametri!$B$11-H288)/2,IF(C288="Attaccante",MAX(0,Parametri!$B$11-H288)/3,IF(C288="Portiere",MAX(0,Parametri!$B$11-H288) +Parametri!$B$12, "NA"))))),0)</f>
        <v>0</v>
      </c>
      <c r="R288" s="10">
        <f t="shared" si="33"/>
        <v>0</v>
      </c>
      <c r="S288" s="10">
        <f>IF(F288="Sì",Parametri!$B$2,IF(Punti!F288="Pareggio",Parametri!$B$3,0))</f>
        <v>0</v>
      </c>
      <c r="T288" s="10">
        <f>Parametri!$B$5*G288</f>
        <v>0</v>
      </c>
      <c r="U288" s="10">
        <f>J288*Parametri!$B$6</f>
        <v>-2</v>
      </c>
      <c r="V288" s="10">
        <f>IF(K288="Sì",Parametri!$B$8, 0)</f>
        <v>0</v>
      </c>
      <c r="W288" s="10">
        <f t="shared" si="34"/>
        <v>0</v>
      </c>
      <c r="X288" s="10">
        <f t="shared" si="35"/>
        <v>0</v>
      </c>
      <c r="Y288" s="10">
        <f t="shared" si="32"/>
        <v>1</v>
      </c>
    </row>
    <row r="289" spans="1:25" ht="21" x14ac:dyDescent="0.25">
      <c r="A289" s="9">
        <v>45085</v>
      </c>
      <c r="B289" s="14" t="s">
        <v>85</v>
      </c>
      <c r="C289" s="14" t="str">
        <f>_xlfn.XLOOKUP(B289,Giocatori!A:A,Giocatori!B:B)</f>
        <v>Centrocampista</v>
      </c>
      <c r="D289" s="10" t="s">
        <v>1</v>
      </c>
      <c r="E289" s="10" t="str">
        <f>_xlfn.XLOOKUP(A289,Partite!A:A,Partite!E:E)</f>
        <v>Bianchi</v>
      </c>
      <c r="F289" s="10" t="str">
        <f t="shared" si="39"/>
        <v>No</v>
      </c>
      <c r="G289" s="11">
        <v>1</v>
      </c>
      <c r="H289" s="10">
        <f>IF(D289="Scuri",_xlfn.XLOOKUP(A289,Partite!A:A,Partite!C:C),_xlfn.XLOOKUP(A289,Partite!A:A,Partite!D:D))</f>
        <v>15</v>
      </c>
      <c r="I289" s="10">
        <f>IF(D289="Bianchi",_xlfn.XLOOKUP(A289,Partite!A:A,Partite!C:C),_xlfn.XLOOKUP(A289,Partite!A:A,Partite!D:D))</f>
        <v>7</v>
      </c>
      <c r="J289" s="11">
        <v>0</v>
      </c>
      <c r="K289" s="10" t="s">
        <v>59</v>
      </c>
      <c r="L289" s="10" t="s">
        <v>59</v>
      </c>
      <c r="M289" s="11">
        <v>0</v>
      </c>
      <c r="N289" s="10" t="s">
        <v>59</v>
      </c>
      <c r="O289" s="10">
        <f>Parametri!$B$4</f>
        <v>3</v>
      </c>
      <c r="P289" s="10">
        <f>IF(N289="Sì",Parametri!$B$7,0)</f>
        <v>0</v>
      </c>
      <c r="Q289" s="10">
        <f>IFERROR(_xlfn.CEILING.MATH(IF(C289="Difensore",MAX(0,Parametri!$B$11-H289),IF(C289="Centrocampista",MAX(0,Parametri!$B$11-H289)/2,IF(C289="Attaccante",MAX(0,Parametri!$B$11-H289)/3,IF(C289="Portiere",MAX(0,Parametri!$B$11-H289) +Parametri!$B$12, "NA"))))),0)</f>
        <v>0</v>
      </c>
      <c r="R289" s="10">
        <f t="shared" si="33"/>
        <v>0</v>
      </c>
      <c r="S289" s="10">
        <f>IF(F289="Sì",Parametri!$B$2,IF(Punti!F289="Pareggio",Parametri!$B$3,0))</f>
        <v>0</v>
      </c>
      <c r="T289" s="10">
        <f>Parametri!$B$5*G289</f>
        <v>1</v>
      </c>
      <c r="U289" s="10">
        <f>J289*Parametri!$B$6</f>
        <v>0</v>
      </c>
      <c r="V289" s="10">
        <f>IF(K289="Sì",Parametri!$B$8, 0)</f>
        <v>0</v>
      </c>
      <c r="W289" s="10">
        <f t="shared" si="34"/>
        <v>0</v>
      </c>
      <c r="X289" s="10">
        <f t="shared" si="35"/>
        <v>0</v>
      </c>
      <c r="Y289" s="10">
        <f t="shared" si="32"/>
        <v>4</v>
      </c>
    </row>
    <row r="290" spans="1:25" ht="21" x14ac:dyDescent="0.25">
      <c r="A290" s="9">
        <v>45085</v>
      </c>
      <c r="B290" s="14" t="s">
        <v>26</v>
      </c>
      <c r="C290" s="14" t="str">
        <f>_xlfn.XLOOKUP(B290,Giocatori!A:A,Giocatori!B:B)</f>
        <v>Difensore</v>
      </c>
      <c r="D290" s="10" t="s">
        <v>1</v>
      </c>
      <c r="E290" s="10" t="str">
        <f>_xlfn.XLOOKUP(A290,Partite!A:A,Partite!E:E)</f>
        <v>Bianchi</v>
      </c>
      <c r="F290" s="10" t="str">
        <f t="shared" si="39"/>
        <v>No</v>
      </c>
      <c r="G290" s="11">
        <v>2</v>
      </c>
      <c r="H290" s="10">
        <f>IF(D290="Scuri",_xlfn.XLOOKUP(A290,Partite!A:A,Partite!C:C),_xlfn.XLOOKUP(A290,Partite!A:A,Partite!D:D))</f>
        <v>15</v>
      </c>
      <c r="I290" s="10">
        <f>IF(D290="Bianchi",_xlfn.XLOOKUP(A290,Partite!A:A,Partite!C:C),_xlfn.XLOOKUP(A290,Partite!A:A,Partite!D:D))</f>
        <v>7</v>
      </c>
      <c r="J290" s="11">
        <v>0</v>
      </c>
      <c r="K290" s="10" t="s">
        <v>58</v>
      </c>
      <c r="L290" s="10" t="s">
        <v>59</v>
      </c>
      <c r="M290" s="11">
        <v>0</v>
      </c>
      <c r="N290" s="10" t="s">
        <v>59</v>
      </c>
      <c r="O290" s="10">
        <f>Parametri!$B$4</f>
        <v>3</v>
      </c>
      <c r="P290" s="10">
        <f>IF(N290="Sì",Parametri!$B$7,0)</f>
        <v>0</v>
      </c>
      <c r="Q290" s="10">
        <f>IFERROR(_xlfn.CEILING.MATH(IF(C290="Difensore",MAX(0,Parametri!$B$11-H290),IF(C290="Centrocampista",MAX(0,Parametri!$B$11-H290)/2,IF(C290="Attaccante",MAX(0,Parametri!$B$11-H290)/3,IF(C290="Portiere",MAX(0,Parametri!$B$11-H290) +Parametri!$B$12, "NA"))))),0)</f>
        <v>0</v>
      </c>
      <c r="R290" s="10">
        <f t="shared" si="33"/>
        <v>0</v>
      </c>
      <c r="S290" s="10">
        <f>IF(F290="Sì",Parametri!$B$2,IF(Punti!F290="Pareggio",Parametri!$B$3,0))</f>
        <v>0</v>
      </c>
      <c r="T290" s="10">
        <f>Parametri!$B$5*G290</f>
        <v>2</v>
      </c>
      <c r="U290" s="10">
        <f>J290*Parametri!$B$6</f>
        <v>0</v>
      </c>
      <c r="V290" s="10">
        <f>IF(K290="Sì",Parametri!$B$8, 0)</f>
        <v>3</v>
      </c>
      <c r="W290" s="10">
        <f t="shared" si="34"/>
        <v>0</v>
      </c>
      <c r="X290" s="10">
        <f t="shared" si="35"/>
        <v>0</v>
      </c>
      <c r="Y290" s="10">
        <f t="shared" si="32"/>
        <v>8</v>
      </c>
    </row>
    <row r="291" spans="1:25" ht="21" x14ac:dyDescent="0.25">
      <c r="A291" s="9">
        <v>45085</v>
      </c>
      <c r="B291" s="14" t="s">
        <v>91</v>
      </c>
      <c r="C291" s="14" t="str">
        <f>_xlfn.XLOOKUP(B291,Giocatori!A:A,Giocatori!B:B)</f>
        <v>Centrocampista</v>
      </c>
      <c r="D291" s="10" t="s">
        <v>1</v>
      </c>
      <c r="E291" s="10" t="str">
        <f>_xlfn.XLOOKUP(A291,Partite!A:A,Partite!E:E)</f>
        <v>Bianchi</v>
      </c>
      <c r="F291" s="10" t="str">
        <f t="shared" si="39"/>
        <v>No</v>
      </c>
      <c r="G291" s="11">
        <v>2</v>
      </c>
      <c r="H291" s="10">
        <f>IF(D291="Scuri",_xlfn.XLOOKUP(A291,Partite!A:A,Partite!C:C),_xlfn.XLOOKUP(A291,Partite!A:A,Partite!D:D))</f>
        <v>15</v>
      </c>
      <c r="I291" s="10">
        <f>IF(D291="Bianchi",_xlfn.XLOOKUP(A291,Partite!A:A,Partite!C:C),_xlfn.XLOOKUP(A291,Partite!A:A,Partite!D:D))</f>
        <v>7</v>
      </c>
      <c r="J291" s="11">
        <v>0</v>
      </c>
      <c r="K291" s="10" t="s">
        <v>59</v>
      </c>
      <c r="L291" s="10" t="s">
        <v>59</v>
      </c>
      <c r="M291" s="11">
        <v>0</v>
      </c>
      <c r="N291" s="10" t="s">
        <v>59</v>
      </c>
      <c r="O291" s="10">
        <f>Parametri!$B$4</f>
        <v>3</v>
      </c>
      <c r="P291" s="10">
        <f>IF(N291="Sì",Parametri!$B$7,0)</f>
        <v>0</v>
      </c>
      <c r="Q291" s="10">
        <f>IFERROR(_xlfn.CEILING.MATH(IF(C291="Difensore",MAX(0,Parametri!$B$11-H291),IF(C291="Centrocampista",MAX(0,Parametri!$B$11-H291)/2,IF(C291="Attaccante",MAX(0,Parametri!$B$11-H291)/3,IF(C291="Portiere",MAX(0,Parametri!$B$11-H291) +Parametri!$B$12, "NA"))))),0)</f>
        <v>0</v>
      </c>
      <c r="R291" s="10">
        <f t="shared" si="33"/>
        <v>0</v>
      </c>
      <c r="S291" s="10">
        <f>IF(F291="Sì",Parametri!$B$2,IF(Punti!F291="Pareggio",Parametri!$B$3,0))</f>
        <v>0</v>
      </c>
      <c r="T291" s="10">
        <f>Parametri!$B$5*G291</f>
        <v>2</v>
      </c>
      <c r="U291" s="10">
        <f>J291*Parametri!$B$6</f>
        <v>0</v>
      </c>
      <c r="V291" s="10">
        <f>IF(K291="Sì",Parametri!$B$8, 0)</f>
        <v>0</v>
      </c>
      <c r="W291" s="10">
        <f t="shared" si="34"/>
        <v>0</v>
      </c>
      <c r="X291" s="10">
        <f t="shared" si="35"/>
        <v>0</v>
      </c>
      <c r="Y291" s="10">
        <f t="shared" si="32"/>
        <v>5</v>
      </c>
    </row>
    <row r="292" spans="1:25" ht="21" x14ac:dyDescent="0.25">
      <c r="A292" s="9">
        <v>45092</v>
      </c>
      <c r="B292" s="14" t="s">
        <v>7</v>
      </c>
      <c r="C292" s="14" t="str">
        <f>_xlfn.XLOOKUP(B292,Giocatori!A:A,Giocatori!B:B)</f>
        <v>Difensore</v>
      </c>
      <c r="D292" s="10" t="s">
        <v>1</v>
      </c>
      <c r="E292" s="10" t="str">
        <f>_xlfn.XLOOKUP(A292,Partite!A:A,Partite!E:E)</f>
        <v>Scuri</v>
      </c>
      <c r="F292" s="10" t="str">
        <f t="shared" ref="F292" si="40">IF(D292=E292,"Sì",IF(E292="Pareggio","Pari","No"))</f>
        <v>Sì</v>
      </c>
      <c r="G292" s="11">
        <v>0</v>
      </c>
      <c r="H292" s="10">
        <f>IF(D292="Scuri",_xlfn.XLOOKUP(A292,Partite!A:A,Partite!C:C),_xlfn.XLOOKUP(A292,Partite!A:A,Partite!D:D))</f>
        <v>4</v>
      </c>
      <c r="I292" s="10">
        <f>IF(D292="Bianchi",_xlfn.XLOOKUP(A292,Partite!A:A,Partite!C:C),_xlfn.XLOOKUP(A292,Partite!A:A,Partite!D:D))</f>
        <v>9</v>
      </c>
      <c r="J292" s="11">
        <v>0</v>
      </c>
      <c r="K292" s="10" t="s">
        <v>59</v>
      </c>
      <c r="L292" s="10" t="s">
        <v>59</v>
      </c>
      <c r="M292" s="11">
        <v>2</v>
      </c>
      <c r="N292" s="10" t="s">
        <v>59</v>
      </c>
      <c r="O292" s="10">
        <f>Parametri!$B$4</f>
        <v>3</v>
      </c>
      <c r="P292" s="10">
        <f>IF(N292="Sì",Parametri!$B$7,0)</f>
        <v>0</v>
      </c>
      <c r="Q292" s="10">
        <f>IFERROR(_xlfn.CEILING.MATH(IF(C292="Difensore",MAX(0,Parametri!$B$11-H292),IF(C292="Centrocampista",MAX(0,Parametri!$B$11-H292)/2,IF(C292="Attaccante",MAX(0,Parametri!$B$11-H292)/3,IF(C292="Portiere",MAX(0,Parametri!$B$11-H292) +Parametri!$B$12, "NA"))))),0)</f>
        <v>6</v>
      </c>
      <c r="R292" s="10">
        <f t="shared" si="33"/>
        <v>2</v>
      </c>
      <c r="S292" s="10">
        <f>IF(F292="Sì",Parametri!$B$2,IF(Punti!F292="Pareggio",Parametri!$B$3,0))</f>
        <v>3</v>
      </c>
      <c r="T292" s="10">
        <f>Parametri!$B$5*G292</f>
        <v>0</v>
      </c>
      <c r="U292" s="10">
        <f>J292*Parametri!$B$6</f>
        <v>0</v>
      </c>
      <c r="V292" s="10">
        <f>IF(K292="Sì",Parametri!$B$8, 0)</f>
        <v>0</v>
      </c>
      <c r="W292" s="10">
        <f t="shared" si="34"/>
        <v>0</v>
      </c>
      <c r="X292" s="10">
        <f t="shared" si="35"/>
        <v>6</v>
      </c>
      <c r="Y292" s="10">
        <f t="shared" si="32"/>
        <v>20</v>
      </c>
    </row>
    <row r="293" spans="1:25" ht="21" x14ac:dyDescent="0.25">
      <c r="A293" s="9">
        <v>45092</v>
      </c>
      <c r="B293" s="14" t="s">
        <v>9</v>
      </c>
      <c r="C293" s="14" t="str">
        <f>_xlfn.XLOOKUP(B293,Giocatori!A:A,Giocatori!B:B)</f>
        <v>Difensore</v>
      </c>
      <c r="D293" s="10" t="s">
        <v>1</v>
      </c>
      <c r="E293" s="10" t="str">
        <f>_xlfn.XLOOKUP(A293,Partite!A:A,Partite!E:E)</f>
        <v>Scuri</v>
      </c>
      <c r="F293" s="10" t="str">
        <f t="shared" ref="F293:F307" si="41">IF(D293=E293,"Sì",IF(E293="Pareggio","Pari","No"))</f>
        <v>Sì</v>
      </c>
      <c r="G293" s="11">
        <v>2</v>
      </c>
      <c r="H293" s="10">
        <f>IF(D293="Scuri",_xlfn.XLOOKUP(A293,Partite!A:A,Partite!C:C),_xlfn.XLOOKUP(A293,Partite!A:A,Partite!D:D))</f>
        <v>4</v>
      </c>
      <c r="I293" s="10">
        <f>IF(D293="Bianchi",_xlfn.XLOOKUP(A293,Partite!A:A,Partite!C:C),_xlfn.XLOOKUP(A293,Partite!A:A,Partite!D:D))</f>
        <v>9</v>
      </c>
      <c r="J293" s="11">
        <v>1</v>
      </c>
      <c r="K293" s="10" t="s">
        <v>58</v>
      </c>
      <c r="L293" s="10" t="s">
        <v>59</v>
      </c>
      <c r="M293" s="11">
        <v>0</v>
      </c>
      <c r="N293" s="10" t="s">
        <v>59</v>
      </c>
      <c r="O293" s="10">
        <f>Parametri!$B$4</f>
        <v>3</v>
      </c>
      <c r="P293" s="10">
        <f>IF(N293="Sì",Parametri!$B$7,0)</f>
        <v>0</v>
      </c>
      <c r="Q293" s="10">
        <f>IFERROR(_xlfn.CEILING.MATH(IF(C293="Difensore",MAX(0,Parametri!$B$11-H293),IF(C293="Centrocampista",MAX(0,Parametri!$B$11-H293)/2,IF(C293="Attaccante",MAX(0,Parametri!$B$11-H293)/3,IF(C293="Portiere",MAX(0,Parametri!$B$11-H293) +Parametri!$B$12, "NA"))))),0)</f>
        <v>6</v>
      </c>
      <c r="R293" s="10">
        <f t="shared" si="33"/>
        <v>2</v>
      </c>
      <c r="S293" s="10">
        <f>IF(F293="Sì",Parametri!$B$2,IF(Punti!F293="Pareggio",Parametri!$B$3,0))</f>
        <v>3</v>
      </c>
      <c r="T293" s="10">
        <f>Parametri!$B$5*G293</f>
        <v>2</v>
      </c>
      <c r="U293" s="10">
        <f>J293*Parametri!$B$6</f>
        <v>-2</v>
      </c>
      <c r="V293" s="10">
        <f>IF(K293="Sì",Parametri!$B$8, 0)</f>
        <v>3</v>
      </c>
      <c r="W293" s="10">
        <f t="shared" si="34"/>
        <v>0</v>
      </c>
      <c r="X293" s="10">
        <f t="shared" si="35"/>
        <v>0</v>
      </c>
      <c r="Y293" s="10">
        <f t="shared" si="32"/>
        <v>17</v>
      </c>
    </row>
    <row r="294" spans="1:25" ht="21" x14ac:dyDescent="0.25">
      <c r="A294" s="9">
        <v>45092</v>
      </c>
      <c r="B294" s="14" t="s">
        <v>21</v>
      </c>
      <c r="C294" s="14" t="str">
        <f>_xlfn.XLOOKUP(B294,Giocatori!A:A,Giocatori!B:B)</f>
        <v>Difensore</v>
      </c>
      <c r="D294" s="10" t="s">
        <v>1</v>
      </c>
      <c r="E294" s="10" t="str">
        <f>_xlfn.XLOOKUP(A294,Partite!A:A,Partite!E:E)</f>
        <v>Scuri</v>
      </c>
      <c r="F294" s="10" t="str">
        <f t="shared" si="41"/>
        <v>Sì</v>
      </c>
      <c r="G294" s="11">
        <v>0</v>
      </c>
      <c r="H294" s="10">
        <f>IF(D294="Scuri",_xlfn.XLOOKUP(A294,Partite!A:A,Partite!C:C),_xlfn.XLOOKUP(A294,Partite!A:A,Partite!D:D))</f>
        <v>4</v>
      </c>
      <c r="I294" s="10">
        <f>IF(D294="Bianchi",_xlfn.XLOOKUP(A294,Partite!A:A,Partite!C:C),_xlfn.XLOOKUP(A294,Partite!A:A,Partite!D:D))</f>
        <v>9</v>
      </c>
      <c r="J294" s="11">
        <v>0</v>
      </c>
      <c r="K294" s="10" t="s">
        <v>59</v>
      </c>
      <c r="L294" s="10" t="s">
        <v>59</v>
      </c>
      <c r="M294" s="11">
        <v>0</v>
      </c>
      <c r="N294" s="10" t="s">
        <v>59</v>
      </c>
      <c r="O294" s="10">
        <f>Parametri!$B$4</f>
        <v>3</v>
      </c>
      <c r="P294" s="10">
        <f>IF(N294="Sì",Parametri!$B$7,0)</f>
        <v>0</v>
      </c>
      <c r="Q294" s="10">
        <f>IFERROR(_xlfn.CEILING.MATH(IF(C294="Difensore",MAX(0,Parametri!$B$11-H294),IF(C294="Centrocampista",MAX(0,Parametri!$B$11-H294)/2,IF(C294="Attaccante",MAX(0,Parametri!$B$11-H294)/3,IF(C294="Portiere",MAX(0,Parametri!$B$11-H294) +Parametri!$B$12, "NA"))))),0)</f>
        <v>6</v>
      </c>
      <c r="R294" s="10">
        <f t="shared" si="33"/>
        <v>2</v>
      </c>
      <c r="S294" s="10">
        <f>IF(F294="Sì",Parametri!$B$2,IF(Punti!F294="Pareggio",Parametri!$B$3,0))</f>
        <v>3</v>
      </c>
      <c r="T294" s="10">
        <f>Parametri!$B$5*G294</f>
        <v>0</v>
      </c>
      <c r="U294" s="10">
        <f>J294*Parametri!$B$6</f>
        <v>0</v>
      </c>
      <c r="V294" s="10">
        <f>IF(K294="Sì",Parametri!$B$8, 0)</f>
        <v>0</v>
      </c>
      <c r="W294" s="10">
        <f t="shared" si="34"/>
        <v>0</v>
      </c>
      <c r="X294" s="10">
        <f t="shared" si="35"/>
        <v>0</v>
      </c>
      <c r="Y294" s="10">
        <f t="shared" si="32"/>
        <v>14</v>
      </c>
    </row>
    <row r="295" spans="1:25" ht="21" x14ac:dyDescent="0.25">
      <c r="A295" s="9">
        <v>45092</v>
      </c>
      <c r="B295" s="14" t="s">
        <v>92</v>
      </c>
      <c r="C295" s="14" t="str">
        <f>_xlfn.XLOOKUP(B295,Giocatori!A:A,Giocatori!B:B)</f>
        <v>Centrocampista</v>
      </c>
      <c r="D295" s="10" t="s">
        <v>1</v>
      </c>
      <c r="E295" s="10" t="str">
        <f>_xlfn.XLOOKUP(A295,Partite!A:A,Partite!E:E)</f>
        <v>Scuri</v>
      </c>
      <c r="F295" s="10" t="str">
        <f t="shared" si="41"/>
        <v>Sì</v>
      </c>
      <c r="G295" s="11">
        <v>0</v>
      </c>
      <c r="H295" s="10">
        <f>IF(D295="Scuri",_xlfn.XLOOKUP(A295,Partite!A:A,Partite!C:C),_xlfn.XLOOKUP(A295,Partite!A:A,Partite!D:D))</f>
        <v>4</v>
      </c>
      <c r="I295" s="10">
        <f>IF(D295="Bianchi",_xlfn.XLOOKUP(A295,Partite!A:A,Partite!C:C),_xlfn.XLOOKUP(A295,Partite!A:A,Partite!D:D))</f>
        <v>9</v>
      </c>
      <c r="J295" s="11">
        <v>0</v>
      </c>
      <c r="K295" s="10" t="s">
        <v>59</v>
      </c>
      <c r="L295" s="10" t="s">
        <v>59</v>
      </c>
      <c r="M295" s="11">
        <v>0</v>
      </c>
      <c r="N295" s="10" t="s">
        <v>59</v>
      </c>
      <c r="O295" s="10">
        <f>Parametri!$B$4</f>
        <v>3</v>
      </c>
      <c r="P295" s="10">
        <f>IF(N295="Sì",Parametri!$B$7,0)</f>
        <v>0</v>
      </c>
      <c r="Q295" s="10">
        <f>IFERROR(_xlfn.CEILING.MATH(IF(C295="Difensore",MAX(0,Parametri!$B$11-H295),IF(C295="Centrocampista",MAX(0,Parametri!$B$11-H295)/2,IF(C295="Attaccante",MAX(0,Parametri!$B$11-H295)/3,IF(C295="Portiere",MAX(0,Parametri!$B$11-H295) +Parametri!$B$12, "NA"))))),0)</f>
        <v>3</v>
      </c>
      <c r="R295" s="10">
        <f t="shared" si="33"/>
        <v>5</v>
      </c>
      <c r="S295" s="10">
        <f>IF(F295="Sì",Parametri!$B$2,IF(Punti!F295="Pareggio",Parametri!$B$3,0))</f>
        <v>3</v>
      </c>
      <c r="T295" s="10">
        <f>Parametri!$B$5*G295</f>
        <v>0</v>
      </c>
      <c r="U295" s="10">
        <f>J295*Parametri!$B$6</f>
        <v>0</v>
      </c>
      <c r="V295" s="10">
        <f>IF(K295="Sì",Parametri!$B$8, 0)</f>
        <v>0</v>
      </c>
      <c r="W295" s="10">
        <f t="shared" si="34"/>
        <v>0</v>
      </c>
      <c r="X295" s="10">
        <f t="shared" si="35"/>
        <v>0</v>
      </c>
      <c r="Y295" s="10">
        <f t="shared" si="32"/>
        <v>14</v>
      </c>
    </row>
    <row r="296" spans="1:25" ht="21" x14ac:dyDescent="0.25">
      <c r="A296" s="9">
        <v>45092</v>
      </c>
      <c r="B296" s="14" t="s">
        <v>17</v>
      </c>
      <c r="C296" s="14" t="str">
        <f>_xlfn.XLOOKUP(B296,Giocatori!A:A,Giocatori!B:B)</f>
        <v>Difensore</v>
      </c>
      <c r="D296" s="10" t="s">
        <v>1</v>
      </c>
      <c r="E296" s="10" t="str">
        <f>_xlfn.XLOOKUP(A296,Partite!A:A,Partite!E:E)</f>
        <v>Scuri</v>
      </c>
      <c r="F296" s="10" t="str">
        <f t="shared" si="41"/>
        <v>Sì</v>
      </c>
      <c r="G296" s="11">
        <v>0</v>
      </c>
      <c r="H296" s="10">
        <f>IF(D296="Scuri",_xlfn.XLOOKUP(A296,Partite!A:A,Partite!C:C),_xlfn.XLOOKUP(A296,Partite!A:A,Partite!D:D))</f>
        <v>4</v>
      </c>
      <c r="I296" s="10">
        <f>IF(D296="Bianchi",_xlfn.XLOOKUP(A296,Partite!A:A,Partite!C:C),_xlfn.XLOOKUP(A296,Partite!A:A,Partite!D:D))</f>
        <v>9</v>
      </c>
      <c r="J296" s="11">
        <v>0</v>
      </c>
      <c r="K296" s="10" t="s">
        <v>59</v>
      </c>
      <c r="L296" s="10" t="s">
        <v>59</v>
      </c>
      <c r="M296" s="11">
        <v>0</v>
      </c>
      <c r="N296" s="10" t="s">
        <v>59</v>
      </c>
      <c r="O296" s="10">
        <f>Parametri!$B$4</f>
        <v>3</v>
      </c>
      <c r="P296" s="10">
        <f>IF(N296="Sì",Parametri!$B$7,0)</f>
        <v>0</v>
      </c>
      <c r="Q296" s="10">
        <f>IFERROR(_xlfn.CEILING.MATH(IF(C296="Difensore",MAX(0,Parametri!$B$11-H296),IF(C296="Centrocampista",MAX(0,Parametri!$B$11-H296)/2,IF(C296="Attaccante",MAX(0,Parametri!$B$11-H296)/3,IF(C296="Portiere",MAX(0,Parametri!$B$11-H296) +Parametri!$B$12, "NA"))))),0)</f>
        <v>6</v>
      </c>
      <c r="R296" s="10">
        <f t="shared" si="33"/>
        <v>2</v>
      </c>
      <c r="S296" s="10">
        <f>IF(F296="Sì",Parametri!$B$2,IF(Punti!F296="Pareggio",Parametri!$B$3,0))</f>
        <v>3</v>
      </c>
      <c r="T296" s="10">
        <f>Parametri!$B$5*G296</f>
        <v>0</v>
      </c>
      <c r="U296" s="10">
        <f>J296*Parametri!$B$6</f>
        <v>0</v>
      </c>
      <c r="V296" s="10">
        <f>IF(K296="Sì",Parametri!$B$8, 0)</f>
        <v>0</v>
      </c>
      <c r="W296" s="10">
        <f t="shared" si="34"/>
        <v>0</v>
      </c>
      <c r="X296" s="10">
        <f t="shared" si="35"/>
        <v>0</v>
      </c>
      <c r="Y296" s="10">
        <f t="shared" si="32"/>
        <v>14</v>
      </c>
    </row>
    <row r="297" spans="1:25" ht="21" x14ac:dyDescent="0.25">
      <c r="A297" s="9">
        <v>45092</v>
      </c>
      <c r="B297" s="14" t="s">
        <v>85</v>
      </c>
      <c r="C297" s="14" t="str">
        <f>_xlfn.XLOOKUP(B297,Giocatori!A:A,Giocatori!B:B)</f>
        <v>Centrocampista</v>
      </c>
      <c r="D297" s="10" t="s">
        <v>1</v>
      </c>
      <c r="E297" s="10" t="str">
        <f>_xlfn.XLOOKUP(A297,Partite!A:A,Partite!E:E)</f>
        <v>Scuri</v>
      </c>
      <c r="F297" s="10" t="str">
        <f t="shared" si="41"/>
        <v>Sì</v>
      </c>
      <c r="G297" s="11">
        <v>1</v>
      </c>
      <c r="H297" s="10">
        <f>IF(D297="Scuri",_xlfn.XLOOKUP(A297,Partite!A:A,Partite!C:C),_xlfn.XLOOKUP(A297,Partite!A:A,Partite!D:D))</f>
        <v>4</v>
      </c>
      <c r="I297" s="10">
        <f>IF(D297="Bianchi",_xlfn.XLOOKUP(A297,Partite!A:A,Partite!C:C),_xlfn.XLOOKUP(A297,Partite!A:A,Partite!D:D))</f>
        <v>9</v>
      </c>
      <c r="J297" s="11">
        <v>0</v>
      </c>
      <c r="K297" s="10" t="s">
        <v>59</v>
      </c>
      <c r="L297" s="10" t="s">
        <v>58</v>
      </c>
      <c r="M297" s="11">
        <v>0</v>
      </c>
      <c r="N297" s="10" t="s">
        <v>59</v>
      </c>
      <c r="O297" s="10">
        <f>Parametri!$B$4</f>
        <v>3</v>
      </c>
      <c r="P297" s="10">
        <f>IF(N297="Sì",Parametri!$B$7,0)</f>
        <v>0</v>
      </c>
      <c r="Q297" s="10">
        <f>IFERROR(_xlfn.CEILING.MATH(IF(C297="Difensore",MAX(0,Parametri!$B$11-H297),IF(C297="Centrocampista",MAX(0,Parametri!$B$11-H297)/2,IF(C297="Attaccante",MAX(0,Parametri!$B$11-H297)/3,IF(C297="Portiere",MAX(0,Parametri!$B$11-H297) +Parametri!$B$12, "NA"))))),0)</f>
        <v>3</v>
      </c>
      <c r="R297" s="10">
        <f t="shared" si="33"/>
        <v>5</v>
      </c>
      <c r="S297" s="10">
        <f>IF(F297="Sì",Parametri!$B$2,IF(Punti!F297="Pareggio",Parametri!$B$3,0))</f>
        <v>3</v>
      </c>
      <c r="T297" s="10">
        <f>Parametri!$B$5*G297</f>
        <v>1</v>
      </c>
      <c r="U297" s="10">
        <f>J297*Parametri!$B$6</f>
        <v>0</v>
      </c>
      <c r="V297" s="10">
        <f>IF(K297="Sì",Parametri!$B$8, 0)</f>
        <v>0</v>
      </c>
      <c r="W297" s="10">
        <f t="shared" si="34"/>
        <v>3</v>
      </c>
      <c r="X297" s="10">
        <f t="shared" si="35"/>
        <v>0</v>
      </c>
      <c r="Y297" s="10">
        <f t="shared" si="32"/>
        <v>18</v>
      </c>
    </row>
    <row r="298" spans="1:25" ht="21" x14ac:dyDescent="0.25">
      <c r="A298" s="9">
        <v>45092</v>
      </c>
      <c r="B298" s="14" t="s">
        <v>73</v>
      </c>
      <c r="C298" s="14" t="str">
        <f>_xlfn.XLOOKUP(B298,Giocatori!A:A,Giocatori!B:B)</f>
        <v>Centrocampista</v>
      </c>
      <c r="D298" s="10" t="s">
        <v>1</v>
      </c>
      <c r="E298" s="10" t="str">
        <f>_xlfn.XLOOKUP(A298,Partite!A:A,Partite!E:E)</f>
        <v>Scuri</v>
      </c>
      <c r="F298" s="10" t="str">
        <f t="shared" si="41"/>
        <v>Sì</v>
      </c>
      <c r="G298" s="11">
        <v>3</v>
      </c>
      <c r="H298" s="10">
        <f>IF(D298="Scuri",_xlfn.XLOOKUP(A298,Partite!A:A,Partite!C:C),_xlfn.XLOOKUP(A298,Partite!A:A,Partite!D:D))</f>
        <v>4</v>
      </c>
      <c r="I298" s="10">
        <f>IF(D298="Bianchi",_xlfn.XLOOKUP(A298,Partite!A:A,Partite!C:C),_xlfn.XLOOKUP(A298,Partite!A:A,Partite!D:D))</f>
        <v>9</v>
      </c>
      <c r="J298" s="11">
        <v>0</v>
      </c>
      <c r="K298" s="10" t="s">
        <v>59</v>
      </c>
      <c r="L298" s="10" t="s">
        <v>59</v>
      </c>
      <c r="M298" s="11">
        <v>0</v>
      </c>
      <c r="N298" s="10" t="s">
        <v>59</v>
      </c>
      <c r="O298" s="10">
        <f>Parametri!$B$4</f>
        <v>3</v>
      </c>
      <c r="P298" s="10">
        <f>IF(N298="Sì",Parametri!$B$7,0)</f>
        <v>0</v>
      </c>
      <c r="Q298" s="10">
        <f>IFERROR(_xlfn.CEILING.MATH(IF(C298="Difensore",MAX(0,Parametri!$B$11-H298),IF(C298="Centrocampista",MAX(0,Parametri!$B$11-H298)/2,IF(C298="Attaccante",MAX(0,Parametri!$B$11-H298)/3,IF(C298="Portiere",MAX(0,Parametri!$B$11-H298) +Parametri!$B$12, "NA"))))),0)</f>
        <v>3</v>
      </c>
      <c r="R298" s="10">
        <f t="shared" si="33"/>
        <v>5</v>
      </c>
      <c r="S298" s="10">
        <f>IF(F298="Sì",Parametri!$B$2,IF(Punti!F298="Pareggio",Parametri!$B$3,0))</f>
        <v>3</v>
      </c>
      <c r="T298" s="10">
        <f>Parametri!$B$5*G298</f>
        <v>3</v>
      </c>
      <c r="U298" s="10">
        <f>J298*Parametri!$B$6</f>
        <v>0</v>
      </c>
      <c r="V298" s="10">
        <f>IF(K298="Sì",Parametri!$B$8, 0)</f>
        <v>0</v>
      </c>
      <c r="W298" s="10">
        <f t="shared" si="34"/>
        <v>0</v>
      </c>
      <c r="X298" s="10">
        <f t="shared" si="35"/>
        <v>0</v>
      </c>
      <c r="Y298" s="10">
        <f t="shared" si="32"/>
        <v>17</v>
      </c>
    </row>
    <row r="299" spans="1:25" ht="21" x14ac:dyDescent="0.25">
      <c r="A299" s="9">
        <v>45092</v>
      </c>
      <c r="B299" s="14" t="s">
        <v>16</v>
      </c>
      <c r="C299" s="14" t="str">
        <f>_xlfn.XLOOKUP(B299,Giocatori!A:A,Giocatori!B:B)</f>
        <v>Centrocampista</v>
      </c>
      <c r="D299" s="10" t="s">
        <v>1</v>
      </c>
      <c r="E299" s="10" t="str">
        <f>_xlfn.XLOOKUP(A299,Partite!A:A,Partite!E:E)</f>
        <v>Scuri</v>
      </c>
      <c r="F299" s="10" t="str">
        <f t="shared" si="41"/>
        <v>Sì</v>
      </c>
      <c r="G299" s="11">
        <v>3</v>
      </c>
      <c r="H299" s="10">
        <f>IF(D299="Scuri",_xlfn.XLOOKUP(A299,Partite!A:A,Partite!C:C),_xlfn.XLOOKUP(A299,Partite!A:A,Partite!D:D))</f>
        <v>4</v>
      </c>
      <c r="I299" s="10">
        <f>IF(D299="Bianchi",_xlfn.XLOOKUP(A299,Partite!A:A,Partite!C:C),_xlfn.XLOOKUP(A299,Partite!A:A,Partite!D:D))</f>
        <v>9</v>
      </c>
      <c r="J299" s="11">
        <v>0</v>
      </c>
      <c r="K299" s="10" t="s">
        <v>59</v>
      </c>
      <c r="L299" s="10" t="s">
        <v>59</v>
      </c>
      <c r="M299" s="11">
        <v>0</v>
      </c>
      <c r="N299" s="10" t="s">
        <v>59</v>
      </c>
      <c r="O299" s="10">
        <f>Parametri!$B$4</f>
        <v>3</v>
      </c>
      <c r="P299" s="10">
        <f>IF(N299="Sì",Parametri!$B$7,0)</f>
        <v>0</v>
      </c>
      <c r="Q299" s="10">
        <f>IFERROR(_xlfn.CEILING.MATH(IF(C299="Difensore",MAX(0,Parametri!$B$11-H299),IF(C299="Centrocampista",MAX(0,Parametri!$B$11-H299)/2,IF(C299="Attaccante",MAX(0,Parametri!$B$11-H299)/3,IF(C299="Portiere",MAX(0,Parametri!$B$11-H299) +Parametri!$B$12, "NA"))))),0)</f>
        <v>3</v>
      </c>
      <c r="R299" s="10">
        <f t="shared" si="33"/>
        <v>5</v>
      </c>
      <c r="S299" s="10">
        <f>IF(F299="Sì",Parametri!$B$2,IF(Punti!F299="Pareggio",Parametri!$B$3,0))</f>
        <v>3</v>
      </c>
      <c r="T299" s="10">
        <f>Parametri!$B$5*G299</f>
        <v>3</v>
      </c>
      <c r="U299" s="10">
        <f>J299*Parametri!$B$6</f>
        <v>0</v>
      </c>
      <c r="V299" s="10">
        <f>IF(K299="Sì",Parametri!$B$8, 0)</f>
        <v>0</v>
      </c>
      <c r="W299" s="10">
        <f t="shared" si="34"/>
        <v>0</v>
      </c>
      <c r="X299" s="10">
        <f t="shared" si="35"/>
        <v>0</v>
      </c>
      <c r="Y299" s="10">
        <f t="shared" si="32"/>
        <v>17</v>
      </c>
    </row>
    <row r="300" spans="1:25" ht="21" x14ac:dyDescent="0.25">
      <c r="A300" s="9">
        <v>45092</v>
      </c>
      <c r="B300" s="14" t="s">
        <v>33</v>
      </c>
      <c r="C300" s="14" t="str">
        <f>_xlfn.XLOOKUP(B300,Giocatori!A:A,Giocatori!B:B)</f>
        <v>Difensore</v>
      </c>
      <c r="D300" s="10" t="s">
        <v>2</v>
      </c>
      <c r="E300" s="10" t="str">
        <f>_xlfn.XLOOKUP(A300,Partite!A:A,Partite!E:E)</f>
        <v>Scuri</v>
      </c>
      <c r="F300" s="10" t="str">
        <f t="shared" si="41"/>
        <v>No</v>
      </c>
      <c r="G300" s="11">
        <v>0</v>
      </c>
      <c r="H300" s="10">
        <f>IF(D300="Scuri",_xlfn.XLOOKUP(A300,Partite!A:A,Partite!C:C),_xlfn.XLOOKUP(A300,Partite!A:A,Partite!D:D))</f>
        <v>9</v>
      </c>
      <c r="I300" s="10">
        <f>IF(D300="Bianchi",_xlfn.XLOOKUP(A300,Partite!A:A,Partite!C:C),_xlfn.XLOOKUP(A300,Partite!A:A,Partite!D:D))</f>
        <v>4</v>
      </c>
      <c r="J300" s="11">
        <v>0</v>
      </c>
      <c r="K300" s="10" t="s">
        <v>59</v>
      </c>
      <c r="L300" s="10" t="s">
        <v>59</v>
      </c>
      <c r="M300" s="11">
        <v>0</v>
      </c>
      <c r="N300" s="10" t="s">
        <v>59</v>
      </c>
      <c r="O300" s="10">
        <f>Parametri!$B$4</f>
        <v>3</v>
      </c>
      <c r="P300" s="10">
        <f>IF(N300="Sì",Parametri!$B$7,0)</f>
        <v>0</v>
      </c>
      <c r="Q300" s="10">
        <f>IFERROR(_xlfn.CEILING.MATH(IF(C300="Difensore",MAX(0,Parametri!$B$11-H300),IF(C300="Centrocampista",MAX(0,Parametri!$B$11-H300)/2,IF(C300="Attaccante",MAX(0,Parametri!$B$11-H300)/3,IF(C300="Portiere",MAX(0,Parametri!$B$11-H300) +Parametri!$B$12, "NA"))))),0)</f>
        <v>1</v>
      </c>
      <c r="R300" s="10">
        <f t="shared" si="33"/>
        <v>0</v>
      </c>
      <c r="S300" s="10">
        <f>IF(F300="Sì",Parametri!$B$2,IF(Punti!F300="Pareggio",Parametri!$B$3,0))</f>
        <v>0</v>
      </c>
      <c r="T300" s="10">
        <f>Parametri!$B$5*G300</f>
        <v>0</v>
      </c>
      <c r="U300" s="10">
        <f>J300*Parametri!$B$6</f>
        <v>0</v>
      </c>
      <c r="V300" s="10">
        <f>IF(K300="Sì",Parametri!$B$8, 0)</f>
        <v>0</v>
      </c>
      <c r="W300" s="10">
        <f t="shared" si="34"/>
        <v>0</v>
      </c>
      <c r="X300" s="10">
        <f t="shared" si="35"/>
        <v>0</v>
      </c>
      <c r="Y300" s="10">
        <f t="shared" si="32"/>
        <v>4</v>
      </c>
    </row>
    <row r="301" spans="1:25" ht="21" x14ac:dyDescent="0.25">
      <c r="A301" s="9">
        <v>45092</v>
      </c>
      <c r="B301" s="14" t="s">
        <v>15</v>
      </c>
      <c r="C301" s="14" t="str">
        <f>_xlfn.XLOOKUP(B301,Giocatori!A:A,Giocatori!B:B)</f>
        <v>Difensore</v>
      </c>
      <c r="D301" s="10" t="s">
        <v>2</v>
      </c>
      <c r="E301" s="10" t="str">
        <f>_xlfn.XLOOKUP(A301,Partite!A:A,Partite!E:E)</f>
        <v>Scuri</v>
      </c>
      <c r="F301" s="10" t="str">
        <f t="shared" si="41"/>
        <v>No</v>
      </c>
      <c r="G301" s="11">
        <v>2</v>
      </c>
      <c r="H301" s="10">
        <f>IF(D301="Scuri",_xlfn.XLOOKUP(A301,Partite!A:A,Partite!C:C),_xlfn.XLOOKUP(A301,Partite!A:A,Partite!D:D))</f>
        <v>9</v>
      </c>
      <c r="I301" s="10">
        <f>IF(D301="Bianchi",_xlfn.XLOOKUP(A301,Partite!A:A,Partite!C:C),_xlfn.XLOOKUP(A301,Partite!A:A,Partite!D:D))</f>
        <v>4</v>
      </c>
      <c r="J301" s="11">
        <v>0</v>
      </c>
      <c r="K301" s="10" t="s">
        <v>59</v>
      </c>
      <c r="L301" s="10" t="s">
        <v>59</v>
      </c>
      <c r="M301" s="11">
        <v>0</v>
      </c>
      <c r="N301" s="10" t="s">
        <v>59</v>
      </c>
      <c r="O301" s="10">
        <f>Parametri!$B$4</f>
        <v>3</v>
      </c>
      <c r="P301" s="10">
        <f>IF(N301="Sì",Parametri!$B$7,0)</f>
        <v>0</v>
      </c>
      <c r="Q301" s="10">
        <f>IFERROR(_xlfn.CEILING.MATH(IF(C301="Difensore",MAX(0,Parametri!$B$11-H301),IF(C301="Centrocampista",MAX(0,Parametri!$B$11-H301)/2,IF(C301="Attaccante",MAX(0,Parametri!$B$11-H301)/3,IF(C301="Portiere",MAX(0,Parametri!$B$11-H301) +Parametri!$B$12, "NA"))))),0)</f>
        <v>1</v>
      </c>
      <c r="R301" s="10">
        <f t="shared" si="33"/>
        <v>0</v>
      </c>
      <c r="S301" s="10">
        <f>IF(F301="Sì",Parametri!$B$2,IF(Punti!F301="Pareggio",Parametri!$B$3,0))</f>
        <v>0</v>
      </c>
      <c r="T301" s="10">
        <f>Parametri!$B$5*G301</f>
        <v>2</v>
      </c>
      <c r="U301" s="10">
        <f>J301*Parametri!$B$6</f>
        <v>0</v>
      </c>
      <c r="V301" s="10">
        <f>IF(K301="Sì",Parametri!$B$8, 0)</f>
        <v>0</v>
      </c>
      <c r="W301" s="10">
        <f t="shared" si="34"/>
        <v>0</v>
      </c>
      <c r="X301" s="10">
        <f t="shared" si="35"/>
        <v>0</v>
      </c>
      <c r="Y301" s="10">
        <f t="shared" si="32"/>
        <v>6</v>
      </c>
    </row>
    <row r="302" spans="1:25" ht="21" x14ac:dyDescent="0.25">
      <c r="A302" s="9">
        <v>45092</v>
      </c>
      <c r="B302" s="14" t="s">
        <v>93</v>
      </c>
      <c r="C302" s="14" t="str">
        <f>_xlfn.XLOOKUP(B302,Giocatori!A:A,Giocatori!B:B)</f>
        <v>Difensore</v>
      </c>
      <c r="D302" s="10" t="s">
        <v>2</v>
      </c>
      <c r="E302" s="10" t="str">
        <f>_xlfn.XLOOKUP(A302,Partite!A:A,Partite!E:E)</f>
        <v>Scuri</v>
      </c>
      <c r="F302" s="10" t="str">
        <f t="shared" si="41"/>
        <v>No</v>
      </c>
      <c r="G302" s="11">
        <v>0</v>
      </c>
      <c r="H302" s="10">
        <f>IF(D302="Scuri",_xlfn.XLOOKUP(A302,Partite!A:A,Partite!C:C),_xlfn.XLOOKUP(A302,Partite!A:A,Partite!D:D))</f>
        <v>9</v>
      </c>
      <c r="I302" s="10">
        <f>IF(D302="Bianchi",_xlfn.XLOOKUP(A302,Partite!A:A,Partite!C:C),_xlfn.XLOOKUP(A302,Partite!A:A,Partite!D:D))</f>
        <v>4</v>
      </c>
      <c r="J302" s="11">
        <v>0</v>
      </c>
      <c r="K302" s="10" t="s">
        <v>59</v>
      </c>
      <c r="L302" s="10" t="s">
        <v>59</v>
      </c>
      <c r="M302" s="11">
        <v>0</v>
      </c>
      <c r="N302" s="10" t="s">
        <v>59</v>
      </c>
      <c r="O302" s="10">
        <f>Parametri!$B$4</f>
        <v>3</v>
      </c>
      <c r="P302" s="10">
        <f>IF(N302="Sì",Parametri!$B$7,0)</f>
        <v>0</v>
      </c>
      <c r="Q302" s="10">
        <f>IFERROR(_xlfn.CEILING.MATH(IF(C302="Difensore",MAX(0,Parametri!$B$11-H302),IF(C302="Centrocampista",MAX(0,Parametri!$B$11-H302)/2,IF(C302="Attaccante",MAX(0,Parametri!$B$11-H302)/3,IF(C302="Portiere",MAX(0,Parametri!$B$11-H302) +Parametri!$B$12, "NA"))))),0)</f>
        <v>1</v>
      </c>
      <c r="R302" s="10">
        <f t="shared" si="33"/>
        <v>0</v>
      </c>
      <c r="S302" s="10">
        <f>IF(F302="Sì",Parametri!$B$2,IF(Punti!F302="Pareggio",Parametri!$B$3,0))</f>
        <v>0</v>
      </c>
      <c r="T302" s="10">
        <f>Parametri!$B$5*G302</f>
        <v>0</v>
      </c>
      <c r="U302" s="10">
        <f>J302*Parametri!$B$6</f>
        <v>0</v>
      </c>
      <c r="V302" s="10">
        <f>IF(K302="Sì",Parametri!$B$8, 0)</f>
        <v>0</v>
      </c>
      <c r="W302" s="10">
        <f t="shared" si="34"/>
        <v>0</v>
      </c>
      <c r="X302" s="10">
        <f t="shared" si="35"/>
        <v>0</v>
      </c>
      <c r="Y302" s="10">
        <f t="shared" si="32"/>
        <v>4</v>
      </c>
    </row>
    <row r="303" spans="1:25" ht="21" x14ac:dyDescent="0.25">
      <c r="A303" s="9">
        <v>45092</v>
      </c>
      <c r="B303" s="14" t="s">
        <v>30</v>
      </c>
      <c r="C303" s="14" t="str">
        <f>_xlfn.XLOOKUP(B303,Giocatori!A:A,Giocatori!B:B)</f>
        <v>Centrocampista</v>
      </c>
      <c r="D303" s="10" t="s">
        <v>2</v>
      </c>
      <c r="E303" s="10" t="str">
        <f>_xlfn.XLOOKUP(A303,Partite!A:A,Partite!E:E)</f>
        <v>Scuri</v>
      </c>
      <c r="F303" s="10" t="str">
        <f t="shared" si="41"/>
        <v>No</v>
      </c>
      <c r="G303" s="11">
        <v>0</v>
      </c>
      <c r="H303" s="10">
        <f>IF(D303="Scuri",_xlfn.XLOOKUP(A303,Partite!A:A,Partite!C:C),_xlfn.XLOOKUP(A303,Partite!A:A,Partite!D:D))</f>
        <v>9</v>
      </c>
      <c r="I303" s="10">
        <f>IF(D303="Bianchi",_xlfn.XLOOKUP(A303,Partite!A:A,Partite!C:C),_xlfn.XLOOKUP(A303,Partite!A:A,Partite!D:D))</f>
        <v>4</v>
      </c>
      <c r="J303" s="11">
        <v>0</v>
      </c>
      <c r="K303" s="10" t="s">
        <v>59</v>
      </c>
      <c r="L303" s="10" t="s">
        <v>59</v>
      </c>
      <c r="M303" s="11">
        <v>0</v>
      </c>
      <c r="N303" s="10" t="s">
        <v>59</v>
      </c>
      <c r="O303" s="10">
        <f>Parametri!$B$4</f>
        <v>3</v>
      </c>
      <c r="P303" s="10">
        <f>IF(N303="Sì",Parametri!$B$7,0)</f>
        <v>0</v>
      </c>
      <c r="Q303" s="10">
        <f>IFERROR(_xlfn.CEILING.MATH(IF(C303="Difensore",MAX(0,Parametri!$B$11-H303),IF(C303="Centrocampista",MAX(0,Parametri!$B$11-H303)/2,IF(C303="Attaccante",MAX(0,Parametri!$B$11-H303)/3,IF(C303="Portiere",MAX(0,Parametri!$B$11-H303) +Parametri!$B$12, "NA"))))),0)</f>
        <v>1</v>
      </c>
      <c r="R303" s="10">
        <f t="shared" si="33"/>
        <v>0</v>
      </c>
      <c r="S303" s="10">
        <f>IF(F303="Sì",Parametri!$B$2,IF(Punti!F303="Pareggio",Parametri!$B$3,0))</f>
        <v>0</v>
      </c>
      <c r="T303" s="10">
        <f>Parametri!$B$5*G303</f>
        <v>0</v>
      </c>
      <c r="U303" s="10">
        <f>J303*Parametri!$B$6</f>
        <v>0</v>
      </c>
      <c r="V303" s="10">
        <f>IF(K303="Sì",Parametri!$B$8, 0)</f>
        <v>0</v>
      </c>
      <c r="W303" s="10">
        <f t="shared" si="34"/>
        <v>0</v>
      </c>
      <c r="X303" s="10">
        <f t="shared" si="35"/>
        <v>0</v>
      </c>
      <c r="Y303" s="10">
        <f t="shared" si="32"/>
        <v>4</v>
      </c>
    </row>
    <row r="304" spans="1:25" ht="21" x14ac:dyDescent="0.25">
      <c r="A304" s="9">
        <v>45092</v>
      </c>
      <c r="B304" s="14" t="s">
        <v>32</v>
      </c>
      <c r="C304" s="14" t="str">
        <f>_xlfn.XLOOKUP(B304,Giocatori!A:A,Giocatori!B:B)</f>
        <v>Difensore</v>
      </c>
      <c r="D304" s="10" t="s">
        <v>2</v>
      </c>
      <c r="E304" s="10" t="str">
        <f>_xlfn.XLOOKUP(A304,Partite!A:A,Partite!E:E)</f>
        <v>Scuri</v>
      </c>
      <c r="F304" s="10" t="str">
        <f t="shared" si="41"/>
        <v>No</v>
      </c>
      <c r="G304" s="11">
        <v>0</v>
      </c>
      <c r="H304" s="10">
        <f>IF(D304="Scuri",_xlfn.XLOOKUP(A304,Partite!A:A,Partite!C:C),_xlfn.XLOOKUP(A304,Partite!A:A,Partite!D:D))</f>
        <v>9</v>
      </c>
      <c r="I304" s="10">
        <f>IF(D304="Bianchi",_xlfn.XLOOKUP(A304,Partite!A:A,Partite!C:C),_xlfn.XLOOKUP(A304,Partite!A:A,Partite!D:D))</f>
        <v>4</v>
      </c>
      <c r="J304" s="11">
        <v>0</v>
      </c>
      <c r="K304" s="10" t="s">
        <v>59</v>
      </c>
      <c r="L304" s="10" t="s">
        <v>59</v>
      </c>
      <c r="M304" s="11">
        <v>0</v>
      </c>
      <c r="N304" s="10" t="s">
        <v>59</v>
      </c>
      <c r="O304" s="10">
        <f>Parametri!$B$4</f>
        <v>3</v>
      </c>
      <c r="P304" s="10">
        <f>IF(N304="Sì",Parametri!$B$7,0)</f>
        <v>0</v>
      </c>
      <c r="Q304" s="10">
        <f>IFERROR(_xlfn.CEILING.MATH(IF(C304="Difensore",MAX(0,Parametri!$B$11-H304),IF(C304="Centrocampista",MAX(0,Parametri!$B$11-H304)/2,IF(C304="Attaccante",MAX(0,Parametri!$B$11-H304)/3,IF(C304="Portiere",MAX(0,Parametri!$B$11-H304) +Parametri!$B$12, "NA"))))),0)</f>
        <v>1</v>
      </c>
      <c r="R304" s="10">
        <f t="shared" si="33"/>
        <v>0</v>
      </c>
      <c r="S304" s="10">
        <f>IF(F304="Sì",Parametri!$B$2,IF(Punti!F304="Pareggio",Parametri!$B$3,0))</f>
        <v>0</v>
      </c>
      <c r="T304" s="10">
        <f>Parametri!$B$5*G304</f>
        <v>0</v>
      </c>
      <c r="U304" s="10">
        <f>J304*Parametri!$B$6</f>
        <v>0</v>
      </c>
      <c r="V304" s="10">
        <f>IF(K304="Sì",Parametri!$B$8, 0)</f>
        <v>0</v>
      </c>
      <c r="W304" s="10">
        <f t="shared" si="34"/>
        <v>0</v>
      </c>
      <c r="X304" s="10">
        <f t="shared" si="35"/>
        <v>0</v>
      </c>
      <c r="Y304" s="10">
        <f t="shared" si="32"/>
        <v>4</v>
      </c>
    </row>
    <row r="305" spans="1:25" ht="21" x14ac:dyDescent="0.25">
      <c r="A305" s="9">
        <v>45092</v>
      </c>
      <c r="B305" s="14" t="s">
        <v>27</v>
      </c>
      <c r="C305" s="14" t="str">
        <f>_xlfn.XLOOKUP(B305,Giocatori!A:A,Giocatori!B:B)</f>
        <v>Difensore</v>
      </c>
      <c r="D305" s="10" t="s">
        <v>2</v>
      </c>
      <c r="E305" s="10" t="str">
        <f>_xlfn.XLOOKUP(A305,Partite!A:A,Partite!E:E)</f>
        <v>Scuri</v>
      </c>
      <c r="F305" s="10" t="str">
        <f t="shared" si="41"/>
        <v>No</v>
      </c>
      <c r="G305" s="11">
        <v>0</v>
      </c>
      <c r="H305" s="10">
        <f>IF(D305="Scuri",_xlfn.XLOOKUP(A305,Partite!A:A,Partite!C:C),_xlfn.XLOOKUP(A305,Partite!A:A,Partite!D:D))</f>
        <v>9</v>
      </c>
      <c r="I305" s="10">
        <f>IF(D305="Bianchi",_xlfn.XLOOKUP(A305,Partite!A:A,Partite!C:C),_xlfn.XLOOKUP(A305,Partite!A:A,Partite!D:D))</f>
        <v>4</v>
      </c>
      <c r="J305" s="11">
        <v>0</v>
      </c>
      <c r="K305" s="10" t="s">
        <v>59</v>
      </c>
      <c r="L305" s="10" t="s">
        <v>59</v>
      </c>
      <c r="M305" s="11">
        <v>0</v>
      </c>
      <c r="N305" s="10" t="s">
        <v>59</v>
      </c>
      <c r="O305" s="10">
        <f>Parametri!$B$4</f>
        <v>3</v>
      </c>
      <c r="P305" s="10">
        <f>IF(N305="Sì",Parametri!$B$7,0)</f>
        <v>0</v>
      </c>
      <c r="Q305" s="10">
        <f>IFERROR(_xlfn.CEILING.MATH(IF(C305="Difensore",MAX(0,Parametri!$B$11-H305),IF(C305="Centrocampista",MAX(0,Parametri!$B$11-H305)/2,IF(C305="Attaccante",MAX(0,Parametri!$B$11-H305)/3,IF(C305="Portiere",MAX(0,Parametri!$B$11-H305) +Parametri!$B$12, "NA"))))),0)</f>
        <v>1</v>
      </c>
      <c r="R305" s="10">
        <f t="shared" si="33"/>
        <v>0</v>
      </c>
      <c r="S305" s="10">
        <f>IF(F305="Sì",Parametri!$B$2,IF(Punti!F305="Pareggio",Parametri!$B$3,0))</f>
        <v>0</v>
      </c>
      <c r="T305" s="10">
        <f>Parametri!$B$5*G305</f>
        <v>0</v>
      </c>
      <c r="U305" s="10">
        <f>J305*Parametri!$B$6</f>
        <v>0</v>
      </c>
      <c r="V305" s="10">
        <f>IF(K305="Sì",Parametri!$B$8, 0)</f>
        <v>0</v>
      </c>
      <c r="W305" s="10">
        <f t="shared" si="34"/>
        <v>0</v>
      </c>
      <c r="X305" s="10">
        <f t="shared" si="35"/>
        <v>0</v>
      </c>
      <c r="Y305" s="10">
        <f t="shared" si="32"/>
        <v>4</v>
      </c>
    </row>
    <row r="306" spans="1:25" ht="21" x14ac:dyDescent="0.25">
      <c r="A306" s="9">
        <v>45092</v>
      </c>
      <c r="B306" s="14" t="s">
        <v>26</v>
      </c>
      <c r="C306" s="14" t="str">
        <f>_xlfn.XLOOKUP(B306,Giocatori!A:A,Giocatori!B:B)</f>
        <v>Difensore</v>
      </c>
      <c r="D306" s="10" t="s">
        <v>2</v>
      </c>
      <c r="E306" s="10" t="str">
        <f>_xlfn.XLOOKUP(A306,Partite!A:A,Partite!E:E)</f>
        <v>Scuri</v>
      </c>
      <c r="F306" s="10" t="str">
        <f t="shared" si="41"/>
        <v>No</v>
      </c>
      <c r="G306" s="11">
        <v>0</v>
      </c>
      <c r="H306" s="10">
        <f>IF(D306="Scuri",_xlfn.XLOOKUP(A306,Partite!A:A,Partite!C:C),_xlfn.XLOOKUP(A306,Partite!A:A,Partite!D:D))</f>
        <v>9</v>
      </c>
      <c r="I306" s="10">
        <f>IF(D306="Bianchi",_xlfn.XLOOKUP(A306,Partite!A:A,Partite!C:C),_xlfn.XLOOKUP(A306,Partite!A:A,Partite!D:D))</f>
        <v>4</v>
      </c>
      <c r="J306" s="11">
        <v>0</v>
      </c>
      <c r="K306" s="10" t="s">
        <v>59</v>
      </c>
      <c r="L306" s="10" t="s">
        <v>59</v>
      </c>
      <c r="M306" s="11">
        <v>0</v>
      </c>
      <c r="N306" s="10" t="s">
        <v>59</v>
      </c>
      <c r="O306" s="10">
        <f>Parametri!$B$4</f>
        <v>3</v>
      </c>
      <c r="P306" s="10">
        <f>IF(N306="Sì",Parametri!$B$7,0)</f>
        <v>0</v>
      </c>
      <c r="Q306" s="10">
        <f>IFERROR(_xlfn.CEILING.MATH(IF(C306="Difensore",MAX(0,Parametri!$B$11-H306),IF(C306="Centrocampista",MAX(0,Parametri!$B$11-H306)/2,IF(C306="Attaccante",MAX(0,Parametri!$B$11-H306)/3,IF(C306="Portiere",MAX(0,Parametri!$B$11-H306) +Parametri!$B$12, "NA"))))),0)</f>
        <v>1</v>
      </c>
      <c r="R306" s="10">
        <f t="shared" si="33"/>
        <v>0</v>
      </c>
      <c r="S306" s="10">
        <f>IF(F306="Sì",Parametri!$B$2,IF(Punti!F306="Pareggio",Parametri!$B$3,0))</f>
        <v>0</v>
      </c>
      <c r="T306" s="10">
        <f>Parametri!$B$5*G306</f>
        <v>0</v>
      </c>
      <c r="U306" s="10">
        <f>J306*Parametri!$B$6</f>
        <v>0</v>
      </c>
      <c r="V306" s="10">
        <f>IF(K306="Sì",Parametri!$B$8, 0)</f>
        <v>0</v>
      </c>
      <c r="W306" s="10">
        <f t="shared" si="34"/>
        <v>0</v>
      </c>
      <c r="X306" s="10">
        <f t="shared" si="35"/>
        <v>0</v>
      </c>
      <c r="Y306" s="10">
        <f t="shared" si="32"/>
        <v>4</v>
      </c>
    </row>
    <row r="307" spans="1:25" ht="21" x14ac:dyDescent="0.25">
      <c r="A307" s="9">
        <v>45092</v>
      </c>
      <c r="B307" s="14" t="s">
        <v>20</v>
      </c>
      <c r="C307" s="14" t="str">
        <f>_xlfn.XLOOKUP(B307,Giocatori!A:A,Giocatori!B:B)</f>
        <v>Attaccante</v>
      </c>
      <c r="D307" s="10" t="s">
        <v>2</v>
      </c>
      <c r="E307" s="10" t="str">
        <f>_xlfn.XLOOKUP(A307,Partite!A:A,Partite!E:E)</f>
        <v>Scuri</v>
      </c>
      <c r="F307" s="10" t="str">
        <f t="shared" si="41"/>
        <v>No</v>
      </c>
      <c r="G307" s="11">
        <v>1</v>
      </c>
      <c r="H307" s="10">
        <f>IF(D307="Scuri",_xlfn.XLOOKUP(A307,Partite!A:A,Partite!C:C),_xlfn.XLOOKUP(A307,Partite!A:A,Partite!D:D))</f>
        <v>9</v>
      </c>
      <c r="I307" s="10">
        <f>IF(D307="Bianchi",_xlfn.XLOOKUP(A307,Partite!A:A,Partite!C:C),_xlfn.XLOOKUP(A307,Partite!A:A,Partite!D:D))</f>
        <v>4</v>
      </c>
      <c r="J307" s="11">
        <v>0</v>
      </c>
      <c r="K307" s="10" t="s">
        <v>59</v>
      </c>
      <c r="L307" s="10" t="s">
        <v>59</v>
      </c>
      <c r="M307" s="11">
        <v>0</v>
      </c>
      <c r="N307" s="10" t="s">
        <v>59</v>
      </c>
      <c r="O307" s="10">
        <f>Parametri!$B$4</f>
        <v>3</v>
      </c>
      <c r="P307" s="10">
        <f>IF(N307="Sì",Parametri!$B$7,0)</f>
        <v>0</v>
      </c>
      <c r="Q307" s="10">
        <f>IFERROR(_xlfn.CEILING.MATH(IF(C307="Difensore",MAX(0,Parametri!$B$11-H307),IF(C307="Centrocampista",MAX(0,Parametri!$B$11-H307)/2,IF(C307="Attaccante",MAX(0,Parametri!$B$11-H307)/3,IF(C307="Portiere",MAX(0,Parametri!$B$11-H307) +Parametri!$B$12, "NA"))))),0)</f>
        <v>1</v>
      </c>
      <c r="R307" s="10">
        <f t="shared" si="33"/>
        <v>0</v>
      </c>
      <c r="S307" s="10">
        <f>IF(F307="Sì",Parametri!$B$2,IF(Punti!F307="Pareggio",Parametri!$B$3,0))</f>
        <v>0</v>
      </c>
      <c r="T307" s="10">
        <f>Parametri!$B$5*G307</f>
        <v>1</v>
      </c>
      <c r="U307" s="10">
        <f>J307*Parametri!$B$6</f>
        <v>0</v>
      </c>
      <c r="V307" s="10">
        <f>IF(K307="Sì",Parametri!$B$8, 0)</f>
        <v>0</v>
      </c>
      <c r="W307" s="10">
        <f t="shared" si="34"/>
        <v>0</v>
      </c>
      <c r="X307" s="10">
        <f t="shared" si="35"/>
        <v>0</v>
      </c>
      <c r="Y307" s="10">
        <f t="shared" si="32"/>
        <v>5</v>
      </c>
    </row>
    <row r="308" spans="1:25" ht="21" x14ac:dyDescent="0.25">
      <c r="A308" s="9">
        <v>45099</v>
      </c>
      <c r="B308" s="14" t="s">
        <v>16</v>
      </c>
      <c r="C308" s="14" t="str">
        <f>_xlfn.XLOOKUP(B308,Giocatori!A:A,Giocatori!B:B)</f>
        <v>Centrocampista</v>
      </c>
      <c r="D308" s="10" t="s">
        <v>2</v>
      </c>
      <c r="E308" s="10" t="str">
        <f>_xlfn.XLOOKUP(A308,Partite!A:A,Partite!E:E)</f>
        <v>Scuri</v>
      </c>
      <c r="F308" s="10" t="str">
        <f t="shared" ref="F308" si="42">IF(D308=E308,"Sì",IF(E308="Pareggio","Pari","No"))</f>
        <v>No</v>
      </c>
      <c r="G308" s="11">
        <v>0</v>
      </c>
      <c r="H308" s="10">
        <f>IF(D308="Scuri",_xlfn.XLOOKUP(A308,Partite!A:A,Partite!C:C),_xlfn.XLOOKUP(A308,Partite!A:A,Partite!D:D))</f>
        <v>11</v>
      </c>
      <c r="I308" s="10">
        <f>IF(D308="Bianchi",_xlfn.XLOOKUP(A308,Partite!A:A,Partite!C:C),_xlfn.XLOOKUP(A308,Partite!A:A,Partite!D:D))</f>
        <v>5</v>
      </c>
      <c r="J308" s="11">
        <v>0</v>
      </c>
      <c r="K308" s="10" t="s">
        <v>59</v>
      </c>
      <c r="L308" s="10" t="s">
        <v>59</v>
      </c>
      <c r="M308" s="11">
        <v>0</v>
      </c>
      <c r="N308" s="10" t="s">
        <v>59</v>
      </c>
      <c r="O308" s="10">
        <f>Parametri!$B$4</f>
        <v>3</v>
      </c>
      <c r="P308" s="10">
        <f>IF(N308="Sì",Parametri!$B$7,0)</f>
        <v>0</v>
      </c>
      <c r="Q308" s="10">
        <f>IFERROR(_xlfn.CEILING.MATH(IF(C308="Difensore",MAX(0,Parametri!$B$11-H308),IF(C308="Centrocampista",MAX(0,Parametri!$B$11-H308)/2,IF(C308="Attaccante",MAX(0,Parametri!$B$11-H308)/3,IF(C308="Portiere",MAX(0,Parametri!$B$11-H308) +Parametri!$B$12, "NA"))))),0)</f>
        <v>0</v>
      </c>
      <c r="R308" s="10">
        <f t="shared" si="33"/>
        <v>0</v>
      </c>
      <c r="S308" s="10">
        <f>IF(F308="Sì",Parametri!$B$2,IF(Punti!F308="Pareggio",Parametri!$B$3,0))</f>
        <v>0</v>
      </c>
      <c r="T308" s="10">
        <f>Parametri!$B$5*G308</f>
        <v>0</v>
      </c>
      <c r="U308" s="10">
        <f>J308*Parametri!$B$6</f>
        <v>0</v>
      </c>
      <c r="V308" s="10">
        <f>IF(K308="Sì",Parametri!$B$8, 0)</f>
        <v>0</v>
      </c>
      <c r="W308" s="10">
        <f t="shared" si="34"/>
        <v>0</v>
      </c>
      <c r="X308" s="10">
        <f t="shared" si="35"/>
        <v>0</v>
      </c>
      <c r="Y308" s="10">
        <f t="shared" si="32"/>
        <v>3</v>
      </c>
    </row>
    <row r="309" spans="1:25" ht="21" x14ac:dyDescent="0.25">
      <c r="A309" s="9">
        <v>45099</v>
      </c>
      <c r="B309" s="14" t="s">
        <v>15</v>
      </c>
      <c r="C309" s="14" t="str">
        <f>_xlfn.XLOOKUP(B309,Giocatori!A:A,Giocatori!B:B)</f>
        <v>Difensore</v>
      </c>
      <c r="D309" s="10" t="s">
        <v>2</v>
      </c>
      <c r="E309" s="10" t="str">
        <f>_xlfn.XLOOKUP(A309,Partite!A:A,Partite!E:E)</f>
        <v>Scuri</v>
      </c>
      <c r="F309" s="10" t="str">
        <f t="shared" ref="F309:F323" si="43">IF(D309=E309,"Sì",IF(E309="Pareggio","Pari","No"))</f>
        <v>No</v>
      </c>
      <c r="G309" s="11">
        <v>1</v>
      </c>
      <c r="H309" s="10">
        <f>IF(D309="Scuri",_xlfn.XLOOKUP(A309,Partite!A:A,Partite!C:C),_xlfn.XLOOKUP(A309,Partite!A:A,Partite!D:D))</f>
        <v>11</v>
      </c>
      <c r="I309" s="10">
        <f>IF(D309="Bianchi",_xlfn.XLOOKUP(A309,Partite!A:A,Partite!C:C),_xlfn.XLOOKUP(A309,Partite!A:A,Partite!D:D))</f>
        <v>5</v>
      </c>
      <c r="J309" s="11">
        <v>0</v>
      </c>
      <c r="K309" s="10" t="s">
        <v>59</v>
      </c>
      <c r="L309" s="10" t="s">
        <v>59</v>
      </c>
      <c r="M309" s="11">
        <v>0</v>
      </c>
      <c r="N309" s="10" t="s">
        <v>59</v>
      </c>
      <c r="O309" s="10">
        <f>Parametri!$B$4</f>
        <v>3</v>
      </c>
      <c r="P309" s="10">
        <f>IF(N309="Sì",Parametri!$B$7,0)</f>
        <v>0</v>
      </c>
      <c r="Q309" s="10">
        <f>IFERROR(_xlfn.CEILING.MATH(IF(C309="Difensore",MAX(0,Parametri!$B$11-H309),IF(C309="Centrocampista",MAX(0,Parametri!$B$11-H309)/2,IF(C309="Attaccante",MAX(0,Parametri!$B$11-H309)/3,IF(C309="Portiere",MAX(0,Parametri!$B$11-H309) +Parametri!$B$12, "NA"))))),0)</f>
        <v>0</v>
      </c>
      <c r="R309" s="10">
        <f t="shared" si="33"/>
        <v>0</v>
      </c>
      <c r="S309" s="10">
        <f>IF(F309="Sì",Parametri!$B$2,IF(Punti!F309="Pareggio",Parametri!$B$3,0))</f>
        <v>0</v>
      </c>
      <c r="T309" s="10">
        <f>Parametri!$B$5*G309</f>
        <v>1</v>
      </c>
      <c r="U309" s="10">
        <f>J309*Parametri!$B$6</f>
        <v>0</v>
      </c>
      <c r="V309" s="10">
        <f>IF(K309="Sì",Parametri!$B$8, 0)</f>
        <v>0</v>
      </c>
      <c r="W309" s="10">
        <f t="shared" si="34"/>
        <v>0</v>
      </c>
      <c r="X309" s="10">
        <f t="shared" si="35"/>
        <v>0</v>
      </c>
      <c r="Y309" s="10">
        <f t="shared" si="32"/>
        <v>4</v>
      </c>
    </row>
    <row r="310" spans="1:25" ht="21" x14ac:dyDescent="0.25">
      <c r="A310" s="9">
        <v>45099</v>
      </c>
      <c r="B310" s="14" t="s">
        <v>73</v>
      </c>
      <c r="C310" s="14" t="str">
        <f>_xlfn.XLOOKUP(B310,Giocatori!A:A,Giocatori!B:B)</f>
        <v>Centrocampista</v>
      </c>
      <c r="D310" s="10" t="s">
        <v>2</v>
      </c>
      <c r="E310" s="10" t="str">
        <f>_xlfn.XLOOKUP(A310,Partite!A:A,Partite!E:E)</f>
        <v>Scuri</v>
      </c>
      <c r="F310" s="10" t="str">
        <f t="shared" si="43"/>
        <v>No</v>
      </c>
      <c r="G310" s="11">
        <v>3</v>
      </c>
      <c r="H310" s="10">
        <f>IF(D310="Scuri",_xlfn.XLOOKUP(A310,Partite!A:A,Partite!C:C),_xlfn.XLOOKUP(A310,Partite!A:A,Partite!D:D))</f>
        <v>11</v>
      </c>
      <c r="I310" s="10">
        <f>IF(D310="Bianchi",_xlfn.XLOOKUP(A310,Partite!A:A,Partite!C:C),_xlfn.XLOOKUP(A310,Partite!A:A,Partite!D:D))</f>
        <v>5</v>
      </c>
      <c r="J310" s="11">
        <v>0</v>
      </c>
      <c r="K310" s="10" t="s">
        <v>59</v>
      </c>
      <c r="L310" s="10" t="s">
        <v>59</v>
      </c>
      <c r="M310" s="11">
        <v>0</v>
      </c>
      <c r="N310" s="10" t="s">
        <v>59</v>
      </c>
      <c r="O310" s="10">
        <f>Parametri!$B$4</f>
        <v>3</v>
      </c>
      <c r="P310" s="10">
        <f>IF(N310="Sì",Parametri!$B$7,0)</f>
        <v>0</v>
      </c>
      <c r="Q310" s="10">
        <f>IFERROR(_xlfn.CEILING.MATH(IF(C310="Difensore",MAX(0,Parametri!$B$11-H310),IF(C310="Centrocampista",MAX(0,Parametri!$B$11-H310)/2,IF(C310="Attaccante",MAX(0,Parametri!$B$11-H310)/3,IF(C310="Portiere",MAX(0,Parametri!$B$11-H310) +Parametri!$B$12, "NA"))))),0)</f>
        <v>0</v>
      </c>
      <c r="R310" s="10">
        <f t="shared" si="33"/>
        <v>0</v>
      </c>
      <c r="S310" s="10">
        <f>IF(F310="Sì",Parametri!$B$2,IF(Punti!F310="Pareggio",Parametri!$B$3,0))</f>
        <v>0</v>
      </c>
      <c r="T310" s="10">
        <f>Parametri!$B$5*G310</f>
        <v>3</v>
      </c>
      <c r="U310" s="10">
        <f>J310*Parametri!$B$6</f>
        <v>0</v>
      </c>
      <c r="V310" s="10">
        <f>IF(K310="Sì",Parametri!$B$8, 0)</f>
        <v>0</v>
      </c>
      <c r="W310" s="10">
        <f t="shared" si="34"/>
        <v>0</v>
      </c>
      <c r="X310" s="10">
        <f t="shared" si="35"/>
        <v>0</v>
      </c>
      <c r="Y310" s="10">
        <f t="shared" si="32"/>
        <v>6</v>
      </c>
    </row>
    <row r="311" spans="1:25" ht="21" x14ac:dyDescent="0.25">
      <c r="A311" s="9">
        <v>45099</v>
      </c>
      <c r="B311" s="14" t="s">
        <v>85</v>
      </c>
      <c r="C311" s="14" t="str">
        <f>_xlfn.XLOOKUP(B311,Giocatori!A:A,Giocatori!B:B)</f>
        <v>Centrocampista</v>
      </c>
      <c r="D311" s="10" t="s">
        <v>2</v>
      </c>
      <c r="E311" s="10" t="str">
        <f>_xlfn.XLOOKUP(A311,Partite!A:A,Partite!E:E)</f>
        <v>Scuri</v>
      </c>
      <c r="F311" s="10" t="str">
        <f t="shared" si="43"/>
        <v>No</v>
      </c>
      <c r="G311" s="11">
        <v>1</v>
      </c>
      <c r="H311" s="10">
        <f>IF(D311="Scuri",_xlfn.XLOOKUP(A311,Partite!A:A,Partite!C:C),_xlfn.XLOOKUP(A311,Partite!A:A,Partite!D:D))</f>
        <v>11</v>
      </c>
      <c r="I311" s="10">
        <f>IF(D311="Bianchi",_xlfn.XLOOKUP(A311,Partite!A:A,Partite!C:C),_xlfn.XLOOKUP(A311,Partite!A:A,Partite!D:D))</f>
        <v>5</v>
      </c>
      <c r="J311" s="11">
        <v>0</v>
      </c>
      <c r="K311" s="10" t="s">
        <v>59</v>
      </c>
      <c r="L311" s="10" t="s">
        <v>59</v>
      </c>
      <c r="M311" s="11">
        <v>0</v>
      </c>
      <c r="N311" s="10" t="s">
        <v>59</v>
      </c>
      <c r="O311" s="10">
        <f>Parametri!$B$4</f>
        <v>3</v>
      </c>
      <c r="P311" s="10">
        <f>IF(N311="Sì",Parametri!$B$7,0)</f>
        <v>0</v>
      </c>
      <c r="Q311" s="10">
        <f>IFERROR(_xlfn.CEILING.MATH(IF(C311="Difensore",MAX(0,Parametri!$B$11-H311),IF(C311="Centrocampista",MAX(0,Parametri!$B$11-H311)/2,IF(C311="Attaccante",MAX(0,Parametri!$B$11-H311)/3,IF(C311="Portiere",MAX(0,Parametri!$B$11-H311) +Parametri!$B$12, "NA"))))),0)</f>
        <v>0</v>
      </c>
      <c r="R311" s="10">
        <f t="shared" si="33"/>
        <v>0</v>
      </c>
      <c r="S311" s="10">
        <f>IF(F311="Sì",Parametri!$B$2,IF(Punti!F311="Pareggio",Parametri!$B$3,0))</f>
        <v>0</v>
      </c>
      <c r="T311" s="10">
        <f>Parametri!$B$5*G311</f>
        <v>1</v>
      </c>
      <c r="U311" s="10">
        <f>J311*Parametri!$B$6</f>
        <v>0</v>
      </c>
      <c r="V311" s="10">
        <f>IF(K311="Sì",Parametri!$B$8, 0)</f>
        <v>0</v>
      </c>
      <c r="W311" s="10">
        <f t="shared" si="34"/>
        <v>0</v>
      </c>
      <c r="X311" s="10">
        <f t="shared" si="35"/>
        <v>0</v>
      </c>
      <c r="Y311" s="10">
        <f t="shared" si="32"/>
        <v>4</v>
      </c>
    </row>
    <row r="312" spans="1:25" ht="21" x14ac:dyDescent="0.25">
      <c r="A312" s="9">
        <v>45099</v>
      </c>
      <c r="B312" s="14" t="s">
        <v>26</v>
      </c>
      <c r="C312" s="14" t="str">
        <f>_xlfn.XLOOKUP(B312,Giocatori!A:A,Giocatori!B:B)</f>
        <v>Difensore</v>
      </c>
      <c r="D312" s="10" t="s">
        <v>2</v>
      </c>
      <c r="E312" s="10" t="str">
        <f>_xlfn.XLOOKUP(A312,Partite!A:A,Partite!E:E)</f>
        <v>Scuri</v>
      </c>
      <c r="F312" s="10" t="str">
        <f t="shared" si="43"/>
        <v>No</v>
      </c>
      <c r="G312" s="11">
        <v>0</v>
      </c>
      <c r="H312" s="10">
        <f>IF(D312="Scuri",_xlfn.XLOOKUP(A312,Partite!A:A,Partite!C:C),_xlfn.XLOOKUP(A312,Partite!A:A,Partite!D:D))</f>
        <v>11</v>
      </c>
      <c r="I312" s="10">
        <f>IF(D312="Bianchi",_xlfn.XLOOKUP(A312,Partite!A:A,Partite!C:C),_xlfn.XLOOKUP(A312,Partite!A:A,Partite!D:D))</f>
        <v>5</v>
      </c>
      <c r="J312" s="11">
        <v>0</v>
      </c>
      <c r="K312" s="10" t="s">
        <v>59</v>
      </c>
      <c r="L312" s="10" t="s">
        <v>59</v>
      </c>
      <c r="M312" s="11">
        <v>0</v>
      </c>
      <c r="N312" s="10" t="s">
        <v>59</v>
      </c>
      <c r="O312" s="10">
        <f>Parametri!$B$4</f>
        <v>3</v>
      </c>
      <c r="P312" s="10">
        <f>IF(N312="Sì",Parametri!$B$7,0)</f>
        <v>0</v>
      </c>
      <c r="Q312" s="10">
        <f>IFERROR(_xlfn.CEILING.MATH(IF(C312="Difensore",MAX(0,Parametri!$B$11-H312),IF(C312="Centrocampista",MAX(0,Parametri!$B$11-H312)/2,IF(C312="Attaccante",MAX(0,Parametri!$B$11-H312)/3,IF(C312="Portiere",MAX(0,Parametri!$B$11-H312) +Parametri!$B$12, "NA"))))),0)</f>
        <v>0</v>
      </c>
      <c r="R312" s="10">
        <f t="shared" si="33"/>
        <v>0</v>
      </c>
      <c r="S312" s="10">
        <f>IF(F312="Sì",Parametri!$B$2,IF(Punti!F312="Pareggio",Parametri!$B$3,0))</f>
        <v>0</v>
      </c>
      <c r="T312" s="10">
        <f>Parametri!$B$5*G312</f>
        <v>0</v>
      </c>
      <c r="U312" s="10">
        <f>J312*Parametri!$B$6</f>
        <v>0</v>
      </c>
      <c r="V312" s="10">
        <f>IF(K312="Sì",Parametri!$B$8, 0)</f>
        <v>0</v>
      </c>
      <c r="W312" s="10">
        <f t="shared" si="34"/>
        <v>0</v>
      </c>
      <c r="X312" s="10">
        <f t="shared" si="35"/>
        <v>0</v>
      </c>
      <c r="Y312" s="10">
        <f t="shared" si="32"/>
        <v>3</v>
      </c>
    </row>
    <row r="313" spans="1:25" ht="21" x14ac:dyDescent="0.25">
      <c r="A313" s="9">
        <v>45099</v>
      </c>
      <c r="B313" s="14" t="s">
        <v>87</v>
      </c>
      <c r="C313" s="14" t="str">
        <f>_xlfn.XLOOKUP(B313,Giocatori!A:A,Giocatori!B:B)</f>
        <v>Centrocampista</v>
      </c>
      <c r="D313" s="10" t="s">
        <v>2</v>
      </c>
      <c r="E313" s="10" t="str">
        <f>_xlfn.XLOOKUP(A313,Partite!A:A,Partite!E:E)</f>
        <v>Scuri</v>
      </c>
      <c r="F313" s="10" t="str">
        <f t="shared" si="43"/>
        <v>No</v>
      </c>
      <c r="G313" s="11">
        <v>0</v>
      </c>
      <c r="H313" s="10">
        <f>IF(D313="Scuri",_xlfn.XLOOKUP(A313,Partite!A:A,Partite!C:C),_xlfn.XLOOKUP(A313,Partite!A:A,Partite!D:D))</f>
        <v>11</v>
      </c>
      <c r="I313" s="10">
        <f>IF(D313="Bianchi",_xlfn.XLOOKUP(A313,Partite!A:A,Partite!C:C),_xlfn.XLOOKUP(A313,Partite!A:A,Partite!D:D))</f>
        <v>5</v>
      </c>
      <c r="J313" s="11">
        <v>0</v>
      </c>
      <c r="K313" s="10" t="s">
        <v>59</v>
      </c>
      <c r="L313" s="10" t="s">
        <v>59</v>
      </c>
      <c r="M313" s="11">
        <v>0</v>
      </c>
      <c r="N313" s="10" t="s">
        <v>59</v>
      </c>
      <c r="O313" s="10">
        <f>Parametri!$B$4</f>
        <v>3</v>
      </c>
      <c r="P313" s="10">
        <f>IF(N313="Sì",Parametri!$B$7,0)</f>
        <v>0</v>
      </c>
      <c r="Q313" s="10">
        <f>IFERROR(_xlfn.CEILING.MATH(IF(C313="Difensore",MAX(0,Parametri!$B$11-H313),IF(C313="Centrocampista",MAX(0,Parametri!$B$11-H313)/2,IF(C313="Attaccante",MAX(0,Parametri!$B$11-H313)/3,IF(C313="Portiere",MAX(0,Parametri!$B$11-H313) +Parametri!$B$12, "NA"))))),0)</f>
        <v>0</v>
      </c>
      <c r="R313" s="10">
        <f t="shared" si="33"/>
        <v>0</v>
      </c>
      <c r="S313" s="10">
        <f>IF(F313="Sì",Parametri!$B$2,IF(Punti!F313="Pareggio",Parametri!$B$3,0))</f>
        <v>0</v>
      </c>
      <c r="T313" s="10">
        <f>Parametri!$B$5*G313</f>
        <v>0</v>
      </c>
      <c r="U313" s="10">
        <f>J313*Parametri!$B$6</f>
        <v>0</v>
      </c>
      <c r="V313" s="10">
        <f>IF(K313="Sì",Parametri!$B$8, 0)</f>
        <v>0</v>
      </c>
      <c r="W313" s="10">
        <f t="shared" si="34"/>
        <v>0</v>
      </c>
      <c r="X313" s="10">
        <f t="shared" si="35"/>
        <v>0</v>
      </c>
      <c r="Y313" s="10">
        <f t="shared" si="32"/>
        <v>3</v>
      </c>
    </row>
    <row r="314" spans="1:25" ht="21" x14ac:dyDescent="0.25">
      <c r="A314" s="9">
        <v>45099</v>
      </c>
      <c r="B314" s="14" t="s">
        <v>20</v>
      </c>
      <c r="C314" s="14" t="str">
        <f>_xlfn.XLOOKUP(B314,Giocatori!A:A,Giocatori!B:B)</f>
        <v>Attaccante</v>
      </c>
      <c r="D314" s="10" t="s">
        <v>2</v>
      </c>
      <c r="E314" s="10" t="str">
        <f>_xlfn.XLOOKUP(A314,Partite!A:A,Partite!E:E)</f>
        <v>Scuri</v>
      </c>
      <c r="F314" s="10" t="str">
        <f t="shared" si="43"/>
        <v>No</v>
      </c>
      <c r="G314" s="11">
        <v>1</v>
      </c>
      <c r="H314" s="10">
        <f>IF(D314="Scuri",_xlfn.XLOOKUP(A314,Partite!A:A,Partite!C:C),_xlfn.XLOOKUP(A314,Partite!A:A,Partite!D:D))</f>
        <v>11</v>
      </c>
      <c r="I314" s="10">
        <f>IF(D314="Bianchi",_xlfn.XLOOKUP(A314,Partite!A:A,Partite!C:C),_xlfn.XLOOKUP(A314,Partite!A:A,Partite!D:D))</f>
        <v>5</v>
      </c>
      <c r="J314" s="11">
        <v>0</v>
      </c>
      <c r="K314" s="10" t="s">
        <v>59</v>
      </c>
      <c r="L314" s="10" t="s">
        <v>59</v>
      </c>
      <c r="M314" s="11">
        <v>0</v>
      </c>
      <c r="N314" s="10" t="s">
        <v>59</v>
      </c>
      <c r="O314" s="10">
        <f>Parametri!$B$4</f>
        <v>3</v>
      </c>
      <c r="P314" s="10">
        <f>IF(N314="Sì",Parametri!$B$7,0)</f>
        <v>0</v>
      </c>
      <c r="Q314" s="10">
        <f>IFERROR(_xlfn.CEILING.MATH(IF(C314="Difensore",MAX(0,Parametri!$B$11-H314),IF(C314="Centrocampista",MAX(0,Parametri!$B$11-H314)/2,IF(C314="Attaccante",MAX(0,Parametri!$B$11-H314)/3,IF(C314="Portiere",MAX(0,Parametri!$B$11-H314) +Parametri!$B$12, "NA"))))),0)</f>
        <v>0</v>
      </c>
      <c r="R314" s="10">
        <f t="shared" si="33"/>
        <v>0</v>
      </c>
      <c r="S314" s="10">
        <f>IF(F314="Sì",Parametri!$B$2,IF(Punti!F314="Pareggio",Parametri!$B$3,0))</f>
        <v>0</v>
      </c>
      <c r="T314" s="10">
        <f>Parametri!$B$5*G314</f>
        <v>1</v>
      </c>
      <c r="U314" s="10">
        <f>J314*Parametri!$B$6</f>
        <v>0</v>
      </c>
      <c r="V314" s="10">
        <f>IF(K314="Sì",Parametri!$B$8, 0)</f>
        <v>0</v>
      </c>
      <c r="W314" s="10">
        <f t="shared" si="34"/>
        <v>0</v>
      </c>
      <c r="X314" s="10">
        <f t="shared" si="35"/>
        <v>0</v>
      </c>
      <c r="Y314" s="10">
        <f t="shared" si="32"/>
        <v>4</v>
      </c>
    </row>
    <row r="315" spans="1:25" ht="21" x14ac:dyDescent="0.25">
      <c r="A315" s="9">
        <v>45099</v>
      </c>
      <c r="B315" s="14" t="s">
        <v>32</v>
      </c>
      <c r="C315" s="14" t="str">
        <f>_xlfn.XLOOKUP(B315,Giocatori!A:A,Giocatori!B:B)</f>
        <v>Difensore</v>
      </c>
      <c r="D315" s="10" t="s">
        <v>2</v>
      </c>
      <c r="E315" s="10" t="str">
        <f>_xlfn.XLOOKUP(A315,Partite!A:A,Partite!E:E)</f>
        <v>Scuri</v>
      </c>
      <c r="F315" s="10" t="str">
        <f t="shared" si="43"/>
        <v>No</v>
      </c>
      <c r="G315" s="11">
        <v>0</v>
      </c>
      <c r="H315" s="10">
        <f>IF(D315="Scuri",_xlfn.XLOOKUP(A315,Partite!A:A,Partite!C:C),_xlfn.XLOOKUP(A315,Partite!A:A,Partite!D:D))</f>
        <v>11</v>
      </c>
      <c r="I315" s="10">
        <f>IF(D315="Bianchi",_xlfn.XLOOKUP(A315,Partite!A:A,Partite!C:C),_xlfn.XLOOKUP(A315,Partite!A:A,Partite!D:D))</f>
        <v>5</v>
      </c>
      <c r="J315" s="11">
        <v>0</v>
      </c>
      <c r="K315" s="10" t="s">
        <v>59</v>
      </c>
      <c r="L315" s="10" t="s">
        <v>59</v>
      </c>
      <c r="M315" s="11">
        <v>0</v>
      </c>
      <c r="N315" s="10" t="s">
        <v>59</v>
      </c>
      <c r="O315" s="10">
        <f>Parametri!$B$4</f>
        <v>3</v>
      </c>
      <c r="P315" s="10">
        <f>IF(N315="Sì",Parametri!$B$7,0)</f>
        <v>0</v>
      </c>
      <c r="Q315" s="10">
        <f>IFERROR(_xlfn.CEILING.MATH(IF(C315="Difensore",MAX(0,Parametri!$B$11-H315),IF(C315="Centrocampista",MAX(0,Parametri!$B$11-H315)/2,IF(C315="Attaccante",MAX(0,Parametri!$B$11-H315)/3,IF(C315="Portiere",MAX(0,Parametri!$B$11-H315) +Parametri!$B$12, "NA"))))),0)</f>
        <v>0</v>
      </c>
      <c r="R315" s="10">
        <f t="shared" si="33"/>
        <v>0</v>
      </c>
      <c r="S315" s="10">
        <f>IF(F315="Sì",Parametri!$B$2,IF(Punti!F315="Pareggio",Parametri!$B$3,0))</f>
        <v>0</v>
      </c>
      <c r="T315" s="10">
        <f>Parametri!$B$5*G315</f>
        <v>0</v>
      </c>
      <c r="U315" s="10">
        <f>J315*Parametri!$B$6</f>
        <v>0</v>
      </c>
      <c r="V315" s="10">
        <f>IF(K315="Sì",Parametri!$B$8, 0)</f>
        <v>0</v>
      </c>
      <c r="W315" s="10">
        <f t="shared" si="34"/>
        <v>0</v>
      </c>
      <c r="X315" s="10">
        <f t="shared" si="35"/>
        <v>0</v>
      </c>
      <c r="Y315" s="10">
        <f t="shared" si="32"/>
        <v>3</v>
      </c>
    </row>
    <row r="316" spans="1:25" ht="21" x14ac:dyDescent="0.25">
      <c r="A316" s="9">
        <v>45099</v>
      </c>
      <c r="B316" s="14" t="s">
        <v>7</v>
      </c>
      <c r="C316" s="14" t="str">
        <f>_xlfn.XLOOKUP(B316,Giocatori!A:A,Giocatori!B:B)</f>
        <v>Difensore</v>
      </c>
      <c r="D316" s="10" t="s">
        <v>1</v>
      </c>
      <c r="E316" s="10" t="str">
        <f>_xlfn.XLOOKUP(A316,Partite!A:A,Partite!E:E)</f>
        <v>Scuri</v>
      </c>
      <c r="F316" s="10" t="str">
        <f t="shared" si="43"/>
        <v>Sì</v>
      </c>
      <c r="G316" s="11">
        <v>0</v>
      </c>
      <c r="H316" s="10">
        <f>IF(D316="Scuri",_xlfn.XLOOKUP(A316,Partite!A:A,Partite!C:C),_xlfn.XLOOKUP(A316,Partite!A:A,Partite!D:D))</f>
        <v>5</v>
      </c>
      <c r="I316" s="10">
        <f>IF(D316="Bianchi",_xlfn.XLOOKUP(A316,Partite!A:A,Partite!C:C),_xlfn.XLOOKUP(A316,Partite!A:A,Partite!D:D))</f>
        <v>11</v>
      </c>
      <c r="J316" s="11">
        <v>0</v>
      </c>
      <c r="K316" s="10" t="s">
        <v>59</v>
      </c>
      <c r="L316" s="10" t="s">
        <v>59</v>
      </c>
      <c r="M316" s="11">
        <v>0</v>
      </c>
      <c r="N316" s="10" t="s">
        <v>59</v>
      </c>
      <c r="O316" s="10">
        <f>Parametri!$B$4</f>
        <v>3</v>
      </c>
      <c r="P316" s="10">
        <f>IF(N316="Sì",Parametri!$B$7,0)</f>
        <v>0</v>
      </c>
      <c r="Q316" s="10">
        <f>IFERROR(_xlfn.CEILING.MATH(IF(C316="Difensore",MAX(0,Parametri!$B$11-H316),IF(C316="Centrocampista",MAX(0,Parametri!$B$11-H316)/2,IF(C316="Attaccante",MAX(0,Parametri!$B$11-H316)/3,IF(C316="Portiere",MAX(0,Parametri!$B$11-H316) +Parametri!$B$12, "NA"))))),0)</f>
        <v>5</v>
      </c>
      <c r="R316" s="10">
        <f t="shared" si="33"/>
        <v>2</v>
      </c>
      <c r="S316" s="10">
        <f>IF(F316="Sì",Parametri!$B$2,IF(Punti!F316="Pareggio",Parametri!$B$3,0))</f>
        <v>3</v>
      </c>
      <c r="T316" s="10">
        <f>Parametri!$B$5*G316</f>
        <v>0</v>
      </c>
      <c r="U316" s="10">
        <f>J316*Parametri!$B$6</f>
        <v>0</v>
      </c>
      <c r="V316" s="10">
        <f>IF(K316="Sì",Parametri!$B$8, 0)</f>
        <v>0</v>
      </c>
      <c r="W316" s="10">
        <f t="shared" si="34"/>
        <v>0</v>
      </c>
      <c r="X316" s="10">
        <f t="shared" si="35"/>
        <v>0</v>
      </c>
      <c r="Y316" s="10">
        <f t="shared" si="32"/>
        <v>13</v>
      </c>
    </row>
    <row r="317" spans="1:25" ht="21" x14ac:dyDescent="0.25">
      <c r="A317" s="9">
        <v>45099</v>
      </c>
      <c r="B317" s="14" t="s">
        <v>12</v>
      </c>
      <c r="C317" s="14" t="str">
        <f>_xlfn.XLOOKUP(B317,Giocatori!A:A,Giocatori!B:B)</f>
        <v>Attaccante</v>
      </c>
      <c r="D317" s="10" t="s">
        <v>1</v>
      </c>
      <c r="E317" s="10" t="str">
        <f>_xlfn.XLOOKUP(A317,Partite!A:A,Partite!E:E)</f>
        <v>Scuri</v>
      </c>
      <c r="F317" s="10" t="str">
        <f t="shared" si="43"/>
        <v>Sì</v>
      </c>
      <c r="G317" s="11">
        <v>7</v>
      </c>
      <c r="H317" s="10">
        <f>IF(D317="Scuri",_xlfn.XLOOKUP(A317,Partite!A:A,Partite!C:C),_xlfn.XLOOKUP(A317,Partite!A:A,Partite!D:D))</f>
        <v>5</v>
      </c>
      <c r="I317" s="10">
        <f>IF(D317="Bianchi",_xlfn.XLOOKUP(A317,Partite!A:A,Partite!C:C),_xlfn.XLOOKUP(A317,Partite!A:A,Partite!D:D))</f>
        <v>11</v>
      </c>
      <c r="J317" s="11">
        <v>0</v>
      </c>
      <c r="K317" s="10" t="s">
        <v>58</v>
      </c>
      <c r="L317" s="10" t="s">
        <v>59</v>
      </c>
      <c r="M317" s="11">
        <v>2</v>
      </c>
      <c r="N317" s="10" t="s">
        <v>59</v>
      </c>
      <c r="O317" s="10">
        <f>Parametri!$B$4</f>
        <v>3</v>
      </c>
      <c r="P317" s="10">
        <f>IF(N317="Sì",Parametri!$B$7,0)</f>
        <v>0</v>
      </c>
      <c r="Q317" s="10">
        <f>IFERROR(_xlfn.CEILING.MATH(IF(C317="Difensore",MAX(0,Parametri!$B$11-H317),IF(C317="Centrocampista",MAX(0,Parametri!$B$11-H317)/2,IF(C317="Attaccante",MAX(0,Parametri!$B$11-H317)/3,IF(C317="Portiere",MAX(0,Parametri!$B$11-H317) +Parametri!$B$12, "NA"))))),0)</f>
        <v>2</v>
      </c>
      <c r="R317" s="10">
        <f t="shared" si="33"/>
        <v>3</v>
      </c>
      <c r="S317" s="10">
        <f>IF(F317="Sì",Parametri!$B$2,IF(Punti!F317="Pareggio",Parametri!$B$3,0))</f>
        <v>3</v>
      </c>
      <c r="T317" s="10">
        <f>Parametri!$B$5*G317</f>
        <v>7</v>
      </c>
      <c r="U317" s="10">
        <f>J317*Parametri!$B$6</f>
        <v>0</v>
      </c>
      <c r="V317" s="10">
        <f>IF(K317="Sì",Parametri!$B$8, 0)</f>
        <v>3</v>
      </c>
      <c r="W317" s="10">
        <f t="shared" si="34"/>
        <v>0</v>
      </c>
      <c r="X317" s="10">
        <f t="shared" si="35"/>
        <v>6</v>
      </c>
      <c r="Y317" s="10">
        <f t="shared" si="32"/>
        <v>27</v>
      </c>
    </row>
    <row r="318" spans="1:25" ht="21" x14ac:dyDescent="0.25">
      <c r="A318" s="9">
        <v>45099</v>
      </c>
      <c r="B318" s="14" t="s">
        <v>9</v>
      </c>
      <c r="C318" s="14" t="str">
        <f>_xlfn.XLOOKUP(B318,Giocatori!A:A,Giocatori!B:B)</f>
        <v>Difensore</v>
      </c>
      <c r="D318" s="10" t="s">
        <v>1</v>
      </c>
      <c r="E318" s="10" t="str">
        <f>_xlfn.XLOOKUP(A318,Partite!A:A,Partite!E:E)</f>
        <v>Scuri</v>
      </c>
      <c r="F318" s="10" t="str">
        <f t="shared" si="43"/>
        <v>Sì</v>
      </c>
      <c r="G318" s="11">
        <v>0</v>
      </c>
      <c r="H318" s="10">
        <f>IF(D318="Scuri",_xlfn.XLOOKUP(A318,Partite!A:A,Partite!C:C),_xlfn.XLOOKUP(A318,Partite!A:A,Partite!D:D))</f>
        <v>5</v>
      </c>
      <c r="I318" s="10">
        <f>IF(D318="Bianchi",_xlfn.XLOOKUP(A318,Partite!A:A,Partite!C:C),_xlfn.XLOOKUP(A318,Partite!A:A,Partite!D:D))</f>
        <v>11</v>
      </c>
      <c r="J318" s="11">
        <v>0</v>
      </c>
      <c r="K318" s="10" t="s">
        <v>59</v>
      </c>
      <c r="L318" s="10" t="s">
        <v>59</v>
      </c>
      <c r="M318" s="11">
        <v>0</v>
      </c>
      <c r="N318" s="10" t="s">
        <v>59</v>
      </c>
      <c r="O318" s="10">
        <f>Parametri!$B$4</f>
        <v>3</v>
      </c>
      <c r="P318" s="10">
        <f>IF(N318="Sì",Parametri!$B$7,0)</f>
        <v>0</v>
      </c>
      <c r="Q318" s="10">
        <f>IFERROR(_xlfn.CEILING.MATH(IF(C318="Difensore",MAX(0,Parametri!$B$11-H318),IF(C318="Centrocampista",MAX(0,Parametri!$B$11-H318)/2,IF(C318="Attaccante",MAX(0,Parametri!$B$11-H318)/3,IF(C318="Portiere",MAX(0,Parametri!$B$11-H318) +Parametri!$B$12, "NA"))))),0)</f>
        <v>5</v>
      </c>
      <c r="R318" s="10">
        <f t="shared" si="33"/>
        <v>2</v>
      </c>
      <c r="S318" s="10">
        <f>IF(F318="Sì",Parametri!$B$2,IF(Punti!F318="Pareggio",Parametri!$B$3,0))</f>
        <v>3</v>
      </c>
      <c r="T318" s="10">
        <f>Parametri!$B$5*G318</f>
        <v>0</v>
      </c>
      <c r="U318" s="10">
        <f>J318*Parametri!$B$6</f>
        <v>0</v>
      </c>
      <c r="V318" s="10">
        <f>IF(K318="Sì",Parametri!$B$8, 0)</f>
        <v>0</v>
      </c>
      <c r="W318" s="10">
        <f t="shared" si="34"/>
        <v>0</v>
      </c>
      <c r="X318" s="10">
        <f t="shared" si="35"/>
        <v>0</v>
      </c>
      <c r="Y318" s="10">
        <f t="shared" si="32"/>
        <v>13</v>
      </c>
    </row>
    <row r="319" spans="1:25" ht="21" x14ac:dyDescent="0.25">
      <c r="A319" s="9">
        <v>45099</v>
      </c>
      <c r="B319" s="14" t="s">
        <v>21</v>
      </c>
      <c r="C319" s="14" t="str">
        <f>_xlfn.XLOOKUP(B319,Giocatori!A:A,Giocatori!B:B)</f>
        <v>Difensore</v>
      </c>
      <c r="D319" s="10" t="s">
        <v>1</v>
      </c>
      <c r="E319" s="10" t="str">
        <f>_xlfn.XLOOKUP(A319,Partite!A:A,Partite!E:E)</f>
        <v>Scuri</v>
      </c>
      <c r="F319" s="10" t="str">
        <f t="shared" si="43"/>
        <v>Sì</v>
      </c>
      <c r="G319" s="11">
        <v>0</v>
      </c>
      <c r="H319" s="10">
        <f>IF(D319="Scuri",_xlfn.XLOOKUP(A319,Partite!A:A,Partite!C:C),_xlfn.XLOOKUP(A319,Partite!A:A,Partite!D:D))</f>
        <v>5</v>
      </c>
      <c r="I319" s="10">
        <f>IF(D319="Bianchi",_xlfn.XLOOKUP(A319,Partite!A:A,Partite!C:C),_xlfn.XLOOKUP(A319,Partite!A:A,Partite!D:D))</f>
        <v>11</v>
      </c>
      <c r="J319" s="11">
        <v>0</v>
      </c>
      <c r="K319" s="10" t="s">
        <v>59</v>
      </c>
      <c r="L319" s="10" t="s">
        <v>59</v>
      </c>
      <c r="M319" s="11">
        <v>0</v>
      </c>
      <c r="N319" s="10" t="s">
        <v>59</v>
      </c>
      <c r="O319" s="10">
        <f>Parametri!$B$4</f>
        <v>3</v>
      </c>
      <c r="P319" s="10">
        <f>IF(N319="Sì",Parametri!$B$7,0)</f>
        <v>0</v>
      </c>
      <c r="Q319" s="10">
        <f>IFERROR(_xlfn.CEILING.MATH(IF(C319="Difensore",MAX(0,Parametri!$B$11-H319),IF(C319="Centrocampista",MAX(0,Parametri!$B$11-H319)/2,IF(C319="Attaccante",MAX(0,Parametri!$B$11-H319)/3,IF(C319="Portiere",MAX(0,Parametri!$B$11-H319) +Parametri!$B$12, "NA"))))),0)</f>
        <v>5</v>
      </c>
      <c r="R319" s="10">
        <f t="shared" si="33"/>
        <v>2</v>
      </c>
      <c r="S319" s="10">
        <f>IF(F319="Sì",Parametri!$B$2,IF(Punti!F319="Pareggio",Parametri!$B$3,0))</f>
        <v>3</v>
      </c>
      <c r="T319" s="10">
        <f>Parametri!$B$5*G319</f>
        <v>0</v>
      </c>
      <c r="U319" s="10">
        <f>J319*Parametri!$B$6</f>
        <v>0</v>
      </c>
      <c r="V319" s="10">
        <f>IF(K319="Sì",Parametri!$B$8, 0)</f>
        <v>0</v>
      </c>
      <c r="W319" s="10">
        <f t="shared" si="34"/>
        <v>0</v>
      </c>
      <c r="X319" s="10">
        <f t="shared" si="35"/>
        <v>0</v>
      </c>
      <c r="Y319" s="10">
        <f t="shared" si="32"/>
        <v>13</v>
      </c>
    </row>
    <row r="320" spans="1:25" ht="21" x14ac:dyDescent="0.25">
      <c r="A320" s="9">
        <v>45099</v>
      </c>
      <c r="B320" s="14" t="s">
        <v>94</v>
      </c>
      <c r="C320" s="14" t="str">
        <f>_xlfn.XLOOKUP(B320,Giocatori!A:A,Giocatori!B:B)</f>
        <v>Difensore</v>
      </c>
      <c r="D320" s="10" t="s">
        <v>1</v>
      </c>
      <c r="E320" s="10" t="str">
        <f>_xlfn.XLOOKUP(A320,Partite!A:A,Partite!E:E)</f>
        <v>Scuri</v>
      </c>
      <c r="F320" s="10" t="str">
        <f t="shared" si="43"/>
        <v>Sì</v>
      </c>
      <c r="G320" s="11">
        <v>0</v>
      </c>
      <c r="H320" s="10">
        <f>IF(D320="Scuri",_xlfn.XLOOKUP(A320,Partite!A:A,Partite!C:C),_xlfn.XLOOKUP(A320,Partite!A:A,Partite!D:D))</f>
        <v>5</v>
      </c>
      <c r="I320" s="10">
        <f>IF(D320="Bianchi",_xlfn.XLOOKUP(A320,Partite!A:A,Partite!C:C),_xlfn.XLOOKUP(A320,Partite!A:A,Partite!D:D))</f>
        <v>11</v>
      </c>
      <c r="J320" s="11">
        <v>0</v>
      </c>
      <c r="K320" s="10" t="s">
        <v>59</v>
      </c>
      <c r="L320" s="10" t="s">
        <v>58</v>
      </c>
      <c r="M320" s="11">
        <v>0</v>
      </c>
      <c r="N320" s="10" t="s">
        <v>59</v>
      </c>
      <c r="O320" s="10">
        <f>Parametri!$B$4</f>
        <v>3</v>
      </c>
      <c r="P320" s="10">
        <f>IF(N320="Sì",Parametri!$B$7,0)</f>
        <v>0</v>
      </c>
      <c r="Q320" s="10">
        <f>IFERROR(_xlfn.CEILING.MATH(IF(C320="Difensore",MAX(0,Parametri!$B$11-H320),IF(C320="Centrocampista",MAX(0,Parametri!$B$11-H320)/2,IF(C320="Attaccante",MAX(0,Parametri!$B$11-H320)/3,IF(C320="Portiere",MAX(0,Parametri!$B$11-H320) +Parametri!$B$12, "NA"))))),0)</f>
        <v>5</v>
      </c>
      <c r="R320" s="10">
        <f t="shared" si="33"/>
        <v>2</v>
      </c>
      <c r="S320" s="10">
        <f>IF(F320="Sì",Parametri!$B$2,IF(Punti!F320="Pareggio",Parametri!$B$3,0))</f>
        <v>3</v>
      </c>
      <c r="T320" s="10">
        <f>Parametri!$B$5*G320</f>
        <v>0</v>
      </c>
      <c r="U320" s="10">
        <f>J320*Parametri!$B$6</f>
        <v>0</v>
      </c>
      <c r="V320" s="10">
        <f>IF(K320="Sì",Parametri!$B$8, 0)</f>
        <v>0</v>
      </c>
      <c r="W320" s="10">
        <f t="shared" si="34"/>
        <v>3</v>
      </c>
      <c r="X320" s="10">
        <f t="shared" si="35"/>
        <v>0</v>
      </c>
      <c r="Y320" s="10">
        <f t="shared" si="32"/>
        <v>16</v>
      </c>
    </row>
    <row r="321" spans="1:25" ht="21" x14ac:dyDescent="0.25">
      <c r="A321" s="9">
        <v>45099</v>
      </c>
      <c r="B321" s="14" t="s">
        <v>95</v>
      </c>
      <c r="C321" s="14" t="str">
        <f>_xlfn.XLOOKUP(B321,Giocatori!A:A,Giocatori!B:B)</f>
        <v>Centrocampista</v>
      </c>
      <c r="D321" s="10" t="s">
        <v>1</v>
      </c>
      <c r="E321" s="10" t="str">
        <f>_xlfn.XLOOKUP(A321,Partite!A:A,Partite!E:E)</f>
        <v>Scuri</v>
      </c>
      <c r="F321" s="10" t="str">
        <f t="shared" si="43"/>
        <v>Sì</v>
      </c>
      <c r="G321" s="11">
        <v>1</v>
      </c>
      <c r="H321" s="10">
        <f>IF(D321="Scuri",_xlfn.XLOOKUP(A321,Partite!A:A,Partite!C:C),_xlfn.XLOOKUP(A321,Partite!A:A,Partite!D:D))</f>
        <v>5</v>
      </c>
      <c r="I321" s="10">
        <f>IF(D321="Bianchi",_xlfn.XLOOKUP(A321,Partite!A:A,Partite!C:C),_xlfn.XLOOKUP(A321,Partite!A:A,Partite!D:D))</f>
        <v>11</v>
      </c>
      <c r="J321" s="11">
        <v>0</v>
      </c>
      <c r="K321" s="10" t="s">
        <v>59</v>
      </c>
      <c r="L321" s="10" t="s">
        <v>59</v>
      </c>
      <c r="M321" s="11">
        <v>0</v>
      </c>
      <c r="N321" s="10" t="s">
        <v>59</v>
      </c>
      <c r="O321" s="10">
        <f>Parametri!$B$4</f>
        <v>3</v>
      </c>
      <c r="P321" s="10">
        <f>IF(N321="Sì",Parametri!$B$7,0)</f>
        <v>0</v>
      </c>
      <c r="Q321" s="10">
        <f>IFERROR(_xlfn.CEILING.MATH(IF(C321="Difensore",MAX(0,Parametri!$B$11-H321),IF(C321="Centrocampista",MAX(0,Parametri!$B$11-H321)/2,IF(C321="Attaccante",MAX(0,Parametri!$B$11-H321)/3,IF(C321="Portiere",MAX(0,Parametri!$B$11-H321) +Parametri!$B$12, "NA"))))),0)</f>
        <v>3</v>
      </c>
      <c r="R321" s="10">
        <f t="shared" si="33"/>
        <v>6</v>
      </c>
      <c r="S321" s="10">
        <f>IF(F321="Sì",Parametri!$B$2,IF(Punti!F321="Pareggio",Parametri!$B$3,0))</f>
        <v>3</v>
      </c>
      <c r="T321" s="10">
        <f>Parametri!$B$5*G321</f>
        <v>1</v>
      </c>
      <c r="U321" s="10">
        <f>J321*Parametri!$B$6</f>
        <v>0</v>
      </c>
      <c r="V321" s="10">
        <f>IF(K321="Sì",Parametri!$B$8, 0)</f>
        <v>0</v>
      </c>
      <c r="W321" s="10">
        <f t="shared" si="34"/>
        <v>0</v>
      </c>
      <c r="X321" s="10">
        <f t="shared" si="35"/>
        <v>0</v>
      </c>
      <c r="Y321" s="10">
        <f t="shared" si="32"/>
        <v>16</v>
      </c>
    </row>
    <row r="322" spans="1:25" ht="21" x14ac:dyDescent="0.25">
      <c r="A322" s="9">
        <v>45099</v>
      </c>
      <c r="B322" s="14" t="s">
        <v>17</v>
      </c>
      <c r="C322" s="14" t="str">
        <f>_xlfn.XLOOKUP(B322,Giocatori!A:A,Giocatori!B:B)</f>
        <v>Difensore</v>
      </c>
      <c r="D322" s="10" t="s">
        <v>1</v>
      </c>
      <c r="E322" s="10" t="str">
        <f>_xlfn.XLOOKUP(A322,Partite!A:A,Partite!E:E)</f>
        <v>Scuri</v>
      </c>
      <c r="F322" s="10" t="str">
        <f t="shared" si="43"/>
        <v>Sì</v>
      </c>
      <c r="G322" s="11">
        <v>1</v>
      </c>
      <c r="H322" s="10">
        <f>IF(D322="Scuri",_xlfn.XLOOKUP(A322,Partite!A:A,Partite!C:C),_xlfn.XLOOKUP(A322,Partite!A:A,Partite!D:D))</f>
        <v>5</v>
      </c>
      <c r="I322" s="10">
        <f>IF(D322="Bianchi",_xlfn.XLOOKUP(A322,Partite!A:A,Partite!C:C),_xlfn.XLOOKUP(A322,Partite!A:A,Partite!D:D))</f>
        <v>11</v>
      </c>
      <c r="J322" s="11">
        <v>0</v>
      </c>
      <c r="K322" s="10" t="s">
        <v>59</v>
      </c>
      <c r="L322" s="10" t="s">
        <v>59</v>
      </c>
      <c r="M322" s="11">
        <v>0</v>
      </c>
      <c r="N322" s="10" t="s">
        <v>59</v>
      </c>
      <c r="O322" s="10">
        <f>Parametri!$B$4</f>
        <v>3</v>
      </c>
      <c r="P322" s="10">
        <f>IF(N322="Sì",Parametri!$B$7,0)</f>
        <v>0</v>
      </c>
      <c r="Q322" s="10">
        <f>IFERROR(_xlfn.CEILING.MATH(IF(C322="Difensore",MAX(0,Parametri!$B$11-H322),IF(C322="Centrocampista",MAX(0,Parametri!$B$11-H322)/2,IF(C322="Attaccante",MAX(0,Parametri!$B$11-H322)/3,IF(C322="Portiere",MAX(0,Parametri!$B$11-H322) +Parametri!$B$12, "NA"))))),0)</f>
        <v>5</v>
      </c>
      <c r="R322" s="10">
        <f t="shared" si="33"/>
        <v>2</v>
      </c>
      <c r="S322" s="10">
        <f>IF(F322="Sì",Parametri!$B$2,IF(Punti!F322="Pareggio",Parametri!$B$3,0))</f>
        <v>3</v>
      </c>
      <c r="T322" s="10">
        <f>Parametri!$B$5*G322</f>
        <v>1</v>
      </c>
      <c r="U322" s="10">
        <f>J322*Parametri!$B$6</f>
        <v>0</v>
      </c>
      <c r="V322" s="10">
        <f>IF(K322="Sì",Parametri!$B$8, 0)</f>
        <v>0</v>
      </c>
      <c r="W322" s="10">
        <f t="shared" si="34"/>
        <v>0</v>
      </c>
      <c r="X322" s="10">
        <f t="shared" si="35"/>
        <v>0</v>
      </c>
      <c r="Y322" s="10">
        <f t="shared" ref="Y322:Y385" si="44">SUM(O322:X322)</f>
        <v>14</v>
      </c>
    </row>
    <row r="323" spans="1:25" ht="21" x14ac:dyDescent="0.25">
      <c r="A323" s="9">
        <v>45099</v>
      </c>
      <c r="B323" s="14" t="s">
        <v>25</v>
      </c>
      <c r="C323" s="14" t="str">
        <f>_xlfn.XLOOKUP(B323,Giocatori!A:A,Giocatori!B:B)</f>
        <v>Difensore</v>
      </c>
      <c r="D323" s="10" t="s">
        <v>1</v>
      </c>
      <c r="E323" s="10" t="str">
        <f>_xlfn.XLOOKUP(A323,Partite!A:A,Partite!E:E)</f>
        <v>Scuri</v>
      </c>
      <c r="F323" s="10" t="str">
        <f t="shared" si="43"/>
        <v>Sì</v>
      </c>
      <c r="G323" s="11">
        <v>2</v>
      </c>
      <c r="H323" s="10">
        <f>IF(D323="Scuri",_xlfn.XLOOKUP(A323,Partite!A:A,Partite!C:C),_xlfn.XLOOKUP(A323,Partite!A:A,Partite!D:D))</f>
        <v>5</v>
      </c>
      <c r="I323" s="10">
        <f>IF(D323="Bianchi",_xlfn.XLOOKUP(A323,Partite!A:A,Partite!C:C),_xlfn.XLOOKUP(A323,Partite!A:A,Partite!D:D))</f>
        <v>11</v>
      </c>
      <c r="J323" s="11">
        <v>0</v>
      </c>
      <c r="K323" s="10" t="s">
        <v>59</v>
      </c>
      <c r="L323" s="10" t="s">
        <v>59</v>
      </c>
      <c r="M323" s="11">
        <v>0</v>
      </c>
      <c r="N323" s="10" t="s">
        <v>59</v>
      </c>
      <c r="O323" s="10">
        <f>Parametri!$B$4</f>
        <v>3</v>
      </c>
      <c r="P323" s="10">
        <f>IF(N323="Sì",Parametri!$B$7,0)</f>
        <v>0</v>
      </c>
      <c r="Q323" s="10">
        <f>IFERROR(_xlfn.CEILING.MATH(IF(C323="Difensore",MAX(0,Parametri!$B$11-H323),IF(C323="Centrocampista",MAX(0,Parametri!$B$11-H323)/2,IF(C323="Attaccante",MAX(0,Parametri!$B$11-H323)/3,IF(C323="Portiere",MAX(0,Parametri!$B$11-H323) +Parametri!$B$12, "NA"))))),0)</f>
        <v>5</v>
      </c>
      <c r="R323" s="10">
        <f t="shared" ref="R323:R386" si="45">IFERROR(_xlfn.CEILING.MATH(IF(C323="Difensore",MAX(0,I323-H323)/3,IF(C323="Centrocampista",MAX(0,I323-H323),IF(C323="Attaccante",MAX(0,I323-H323)/2,0)))),0)</f>
        <v>2</v>
      </c>
      <c r="S323" s="10">
        <f>IF(F323="Sì",Parametri!$B$2,IF(Punti!F323="Pareggio",Parametri!$B$3,0))</f>
        <v>3</v>
      </c>
      <c r="T323" s="10">
        <f>Parametri!$B$5*G323</f>
        <v>2</v>
      </c>
      <c r="U323" s="10">
        <f>J323*Parametri!$B$6</f>
        <v>0</v>
      </c>
      <c r="V323" s="10">
        <f>IF(K323="Sì",Parametri!$B$8, 0)</f>
        <v>0</v>
      </c>
      <c r="W323" s="10">
        <f t="shared" ref="W323:W386" si="46">IF(L323="Sì", 3, 0)</f>
        <v>0</v>
      </c>
      <c r="X323" s="10">
        <f t="shared" ref="X323:X386" si="47">M323*3</f>
        <v>0</v>
      </c>
      <c r="Y323" s="10">
        <f t="shared" si="44"/>
        <v>15</v>
      </c>
    </row>
    <row r="324" spans="1:25" ht="21" x14ac:dyDescent="0.25">
      <c r="A324" s="9">
        <v>45106</v>
      </c>
      <c r="B324" s="14" t="s">
        <v>7</v>
      </c>
      <c r="C324" s="14" t="str">
        <f>_xlfn.XLOOKUP(B324,Giocatori!A:A,Giocatori!B:B)</f>
        <v>Difensore</v>
      </c>
      <c r="D324" s="10" t="s">
        <v>2</v>
      </c>
      <c r="E324" s="10" t="str">
        <f>_xlfn.XLOOKUP(A324,Partite!A:A,Partite!E:E)</f>
        <v>Pareggio</v>
      </c>
      <c r="F324" s="10" t="str">
        <f t="shared" ref="F324:F339" si="48">IF(D324=E324,"Sì",IF(E324="Pareggio","Pari","No"))</f>
        <v>Pari</v>
      </c>
      <c r="G324" s="11">
        <v>0</v>
      </c>
      <c r="H324" s="10">
        <f>IF(D324="Scuri",_xlfn.XLOOKUP(A324,Partite!A:A,Partite!C:C),_xlfn.XLOOKUP(A324,Partite!A:A,Partite!D:D))</f>
        <v>8</v>
      </c>
      <c r="I324" s="10">
        <f>IF(D324="Bianchi",_xlfn.XLOOKUP(A324,Partite!A:A,Partite!C:C),_xlfn.XLOOKUP(A324,Partite!A:A,Partite!D:D))</f>
        <v>8</v>
      </c>
      <c r="J324" s="11">
        <v>0</v>
      </c>
      <c r="K324" s="10" t="s">
        <v>59</v>
      </c>
      <c r="L324" s="10" t="s">
        <v>59</v>
      </c>
      <c r="M324" s="11">
        <v>0</v>
      </c>
      <c r="N324" s="10" t="s">
        <v>59</v>
      </c>
      <c r="O324" s="10">
        <f>Parametri!$B$4</f>
        <v>3</v>
      </c>
      <c r="P324" s="10">
        <f>IF(N324="Sì",Parametri!$B$7,0)</f>
        <v>0</v>
      </c>
      <c r="Q324" s="10">
        <f>IFERROR(_xlfn.CEILING.MATH(IF(C324="Difensore",MAX(0,Parametri!$B$11-H324),IF(C324="Centrocampista",MAX(0,Parametri!$B$11-H324)/2,IF(C324="Attaccante",MAX(0,Parametri!$B$11-H324)/3,IF(C324="Portiere",MAX(0,Parametri!$B$11-H324) +Parametri!$B$12, "NA"))))),0)</f>
        <v>2</v>
      </c>
      <c r="R324" s="10">
        <f t="shared" si="45"/>
        <v>0</v>
      </c>
      <c r="S324" s="10">
        <f>IF(F324="Sì",Parametri!$B$2,IF(Punti!F324="Pareggio",Parametri!$B$3,0))</f>
        <v>0</v>
      </c>
      <c r="T324" s="10">
        <f>Parametri!$B$5*G324</f>
        <v>0</v>
      </c>
      <c r="U324" s="10">
        <f>J324*Parametri!$B$6</f>
        <v>0</v>
      </c>
      <c r="V324" s="10">
        <f>IF(K324="Sì",Parametri!$B$8, 0)</f>
        <v>0</v>
      </c>
      <c r="W324" s="10">
        <f t="shared" si="46"/>
        <v>0</v>
      </c>
      <c r="X324" s="10">
        <f t="shared" si="47"/>
        <v>0</v>
      </c>
      <c r="Y324" s="10">
        <f t="shared" si="44"/>
        <v>5</v>
      </c>
    </row>
    <row r="325" spans="1:25" ht="21" x14ac:dyDescent="0.25">
      <c r="A325" s="9">
        <v>45106</v>
      </c>
      <c r="B325" s="14" t="s">
        <v>10</v>
      </c>
      <c r="C325" s="14" t="str">
        <f>_xlfn.XLOOKUP(B325,Giocatori!A:A,Giocatori!B:B)</f>
        <v>Centrocampista</v>
      </c>
      <c r="D325" s="10" t="s">
        <v>2</v>
      </c>
      <c r="E325" s="10" t="str">
        <f>_xlfn.XLOOKUP(A325,Partite!A:A,Partite!E:E)</f>
        <v>Pareggio</v>
      </c>
      <c r="F325" s="10" t="str">
        <f t="shared" si="48"/>
        <v>Pari</v>
      </c>
      <c r="G325" s="11">
        <v>0</v>
      </c>
      <c r="H325" s="10">
        <f>IF(D325="Scuri",_xlfn.XLOOKUP(A325,Partite!A:A,Partite!C:C),_xlfn.XLOOKUP(A325,Partite!A:A,Partite!D:D))</f>
        <v>8</v>
      </c>
      <c r="I325" s="10">
        <f>IF(D325="Bianchi",_xlfn.XLOOKUP(A325,Partite!A:A,Partite!C:C),_xlfn.XLOOKUP(A325,Partite!A:A,Partite!D:D))</f>
        <v>8</v>
      </c>
      <c r="J325" s="11">
        <v>0</v>
      </c>
      <c r="K325" s="10" t="s">
        <v>59</v>
      </c>
      <c r="L325" s="10" t="s">
        <v>59</v>
      </c>
      <c r="M325" s="11">
        <v>0</v>
      </c>
      <c r="N325" s="10" t="s">
        <v>59</v>
      </c>
      <c r="O325" s="10">
        <f>Parametri!$B$4</f>
        <v>3</v>
      </c>
      <c r="P325" s="10">
        <f>IF(N325="Sì",Parametri!$B$7,0)</f>
        <v>0</v>
      </c>
      <c r="Q325" s="10">
        <f>IFERROR(_xlfn.CEILING.MATH(IF(C325="Difensore",MAX(0,Parametri!$B$11-H325),IF(C325="Centrocampista",MAX(0,Parametri!$B$11-H325)/2,IF(C325="Attaccante",MAX(0,Parametri!$B$11-H325)/3,IF(C325="Portiere",MAX(0,Parametri!$B$11-H325) +Parametri!$B$12, "NA"))))),0)</f>
        <v>1</v>
      </c>
      <c r="R325" s="10">
        <f t="shared" si="45"/>
        <v>0</v>
      </c>
      <c r="S325" s="10">
        <f>IF(F325="Sì",Parametri!$B$2,IF(Punti!F325="Pareggio",Parametri!$B$3,0))</f>
        <v>0</v>
      </c>
      <c r="T325" s="10">
        <f>Parametri!$B$5*G325</f>
        <v>0</v>
      </c>
      <c r="U325" s="10">
        <f>J325*Parametri!$B$6</f>
        <v>0</v>
      </c>
      <c r="V325" s="10">
        <f>IF(K325="Sì",Parametri!$B$8, 0)</f>
        <v>0</v>
      </c>
      <c r="W325" s="10">
        <f t="shared" si="46"/>
        <v>0</v>
      </c>
      <c r="X325" s="10">
        <f t="shared" si="47"/>
        <v>0</v>
      </c>
      <c r="Y325" s="10">
        <f t="shared" si="44"/>
        <v>4</v>
      </c>
    </row>
    <row r="326" spans="1:25" ht="21" x14ac:dyDescent="0.25">
      <c r="A326" s="9">
        <v>45106</v>
      </c>
      <c r="B326" s="14" t="s">
        <v>12</v>
      </c>
      <c r="C326" s="14" t="str">
        <f>_xlfn.XLOOKUP(B326,Giocatori!A:A,Giocatori!B:B)</f>
        <v>Attaccante</v>
      </c>
      <c r="D326" s="10" t="s">
        <v>2</v>
      </c>
      <c r="E326" s="10" t="str">
        <f>_xlfn.XLOOKUP(A326,Partite!A:A,Partite!E:E)</f>
        <v>Pareggio</v>
      </c>
      <c r="F326" s="10" t="str">
        <f t="shared" si="48"/>
        <v>Pari</v>
      </c>
      <c r="G326" s="11">
        <v>4</v>
      </c>
      <c r="H326" s="10">
        <f>IF(D326="Scuri",_xlfn.XLOOKUP(A326,Partite!A:A,Partite!C:C),_xlfn.XLOOKUP(A326,Partite!A:A,Partite!D:D))</f>
        <v>8</v>
      </c>
      <c r="I326" s="10">
        <f>IF(D326="Bianchi",_xlfn.XLOOKUP(A326,Partite!A:A,Partite!C:C),_xlfn.XLOOKUP(A326,Partite!A:A,Partite!D:D))</f>
        <v>8</v>
      </c>
      <c r="J326" s="11">
        <v>0</v>
      </c>
      <c r="K326" s="10" t="s">
        <v>59</v>
      </c>
      <c r="L326" s="10" t="s">
        <v>59</v>
      </c>
      <c r="M326" s="11">
        <v>0</v>
      </c>
      <c r="N326" s="10" t="s">
        <v>59</v>
      </c>
      <c r="O326" s="10">
        <f>Parametri!$B$4</f>
        <v>3</v>
      </c>
      <c r="P326" s="10">
        <f>IF(N326="Sì",Parametri!$B$7,0)</f>
        <v>0</v>
      </c>
      <c r="Q326" s="10">
        <f>IFERROR(_xlfn.CEILING.MATH(IF(C326="Difensore",MAX(0,Parametri!$B$11-H326),IF(C326="Centrocampista",MAX(0,Parametri!$B$11-H326)/2,IF(C326="Attaccante",MAX(0,Parametri!$B$11-H326)/3,IF(C326="Portiere",MAX(0,Parametri!$B$11-H326) +Parametri!$B$12, "NA"))))),0)</f>
        <v>1</v>
      </c>
      <c r="R326" s="10">
        <f t="shared" si="45"/>
        <v>0</v>
      </c>
      <c r="S326" s="10">
        <f>IF(F326="Sì",Parametri!$B$2,IF(Punti!F326="Pareggio",Parametri!$B$3,0))</f>
        <v>0</v>
      </c>
      <c r="T326" s="10">
        <f>Parametri!$B$5*G326</f>
        <v>4</v>
      </c>
      <c r="U326" s="10">
        <f>J326*Parametri!$B$6</f>
        <v>0</v>
      </c>
      <c r="V326" s="10">
        <f>IF(K326="Sì",Parametri!$B$8, 0)</f>
        <v>0</v>
      </c>
      <c r="W326" s="10">
        <f t="shared" si="46"/>
        <v>0</v>
      </c>
      <c r="X326" s="10">
        <f t="shared" si="47"/>
        <v>0</v>
      </c>
      <c r="Y326" s="10">
        <f t="shared" si="44"/>
        <v>8</v>
      </c>
    </row>
    <row r="327" spans="1:25" ht="21" x14ac:dyDescent="0.25">
      <c r="A327" s="9">
        <v>45106</v>
      </c>
      <c r="B327" s="14" t="s">
        <v>9</v>
      </c>
      <c r="C327" s="14" t="str">
        <f>_xlfn.XLOOKUP(B327,Giocatori!A:A,Giocatori!B:B)</f>
        <v>Difensore</v>
      </c>
      <c r="D327" s="10" t="s">
        <v>2</v>
      </c>
      <c r="E327" s="10" t="str">
        <f>_xlfn.XLOOKUP(A327,Partite!A:A,Partite!E:E)</f>
        <v>Pareggio</v>
      </c>
      <c r="F327" s="10" t="str">
        <f t="shared" si="48"/>
        <v>Pari</v>
      </c>
      <c r="G327" s="11">
        <v>0</v>
      </c>
      <c r="H327" s="10">
        <f>IF(D327="Scuri",_xlfn.XLOOKUP(A327,Partite!A:A,Partite!C:C),_xlfn.XLOOKUP(A327,Partite!A:A,Partite!D:D))</f>
        <v>8</v>
      </c>
      <c r="I327" s="10">
        <f>IF(D327="Bianchi",_xlfn.XLOOKUP(A327,Partite!A:A,Partite!C:C),_xlfn.XLOOKUP(A327,Partite!A:A,Partite!D:D))</f>
        <v>8</v>
      </c>
      <c r="J327" s="11">
        <v>0</v>
      </c>
      <c r="K327" s="10" t="s">
        <v>59</v>
      </c>
      <c r="L327" s="10" t="s">
        <v>59</v>
      </c>
      <c r="M327" s="11">
        <v>0</v>
      </c>
      <c r="N327" s="10" t="s">
        <v>59</v>
      </c>
      <c r="O327" s="10">
        <f>Parametri!$B$4</f>
        <v>3</v>
      </c>
      <c r="P327" s="10">
        <f>IF(N327="Sì",Parametri!$B$7,0)</f>
        <v>0</v>
      </c>
      <c r="Q327" s="10">
        <f>IFERROR(_xlfn.CEILING.MATH(IF(C327="Difensore",MAX(0,Parametri!$B$11-H327),IF(C327="Centrocampista",MAX(0,Parametri!$B$11-H327)/2,IF(C327="Attaccante",MAX(0,Parametri!$B$11-H327)/3,IF(C327="Portiere",MAX(0,Parametri!$B$11-H327) +Parametri!$B$12, "NA"))))),0)</f>
        <v>2</v>
      </c>
      <c r="R327" s="10">
        <f t="shared" si="45"/>
        <v>0</v>
      </c>
      <c r="S327" s="10">
        <f>IF(F327="Sì",Parametri!$B$2,IF(Punti!F327="Pareggio",Parametri!$B$3,0))</f>
        <v>0</v>
      </c>
      <c r="T327" s="10">
        <f>Parametri!$B$5*G327</f>
        <v>0</v>
      </c>
      <c r="U327" s="10">
        <f>J327*Parametri!$B$6</f>
        <v>0</v>
      </c>
      <c r="V327" s="10">
        <f>IF(K327="Sì",Parametri!$B$8, 0)</f>
        <v>0</v>
      </c>
      <c r="W327" s="10">
        <f t="shared" si="46"/>
        <v>0</v>
      </c>
      <c r="X327" s="10">
        <f t="shared" si="47"/>
        <v>0</v>
      </c>
      <c r="Y327" s="10">
        <f t="shared" si="44"/>
        <v>5</v>
      </c>
    </row>
    <row r="328" spans="1:25" ht="21" x14ac:dyDescent="0.25">
      <c r="A328" s="9">
        <v>45106</v>
      </c>
      <c r="B328" s="14" t="s">
        <v>21</v>
      </c>
      <c r="C328" s="14" t="str">
        <f>_xlfn.XLOOKUP(B328,Giocatori!A:A,Giocatori!B:B)</f>
        <v>Difensore</v>
      </c>
      <c r="D328" s="10" t="s">
        <v>2</v>
      </c>
      <c r="E328" s="10" t="str">
        <f>_xlfn.XLOOKUP(A328,Partite!A:A,Partite!E:E)</f>
        <v>Pareggio</v>
      </c>
      <c r="F328" s="10" t="str">
        <f t="shared" si="48"/>
        <v>Pari</v>
      </c>
      <c r="G328" s="11">
        <v>0</v>
      </c>
      <c r="H328" s="10">
        <f>IF(D328="Scuri",_xlfn.XLOOKUP(A328,Partite!A:A,Partite!C:C),_xlfn.XLOOKUP(A328,Partite!A:A,Partite!D:D))</f>
        <v>8</v>
      </c>
      <c r="I328" s="10">
        <f>IF(D328="Bianchi",_xlfn.XLOOKUP(A328,Partite!A:A,Partite!C:C),_xlfn.XLOOKUP(A328,Partite!A:A,Partite!D:D))</f>
        <v>8</v>
      </c>
      <c r="J328" s="11">
        <v>0</v>
      </c>
      <c r="K328" s="10" t="s">
        <v>59</v>
      </c>
      <c r="L328" s="10" t="s">
        <v>59</v>
      </c>
      <c r="M328" s="11">
        <v>0</v>
      </c>
      <c r="N328" s="10" t="s">
        <v>59</v>
      </c>
      <c r="O328" s="10">
        <f>Parametri!$B$4</f>
        <v>3</v>
      </c>
      <c r="P328" s="10">
        <f>IF(N328="Sì",Parametri!$B$7,0)</f>
        <v>0</v>
      </c>
      <c r="Q328" s="10">
        <f>IFERROR(_xlfn.CEILING.MATH(IF(C328="Difensore",MAX(0,Parametri!$B$11-H328),IF(C328="Centrocampista",MAX(0,Parametri!$B$11-H328)/2,IF(C328="Attaccante",MAX(0,Parametri!$B$11-H328)/3,IF(C328="Portiere",MAX(0,Parametri!$B$11-H328) +Parametri!$B$12, "NA"))))),0)</f>
        <v>2</v>
      </c>
      <c r="R328" s="10">
        <f t="shared" si="45"/>
        <v>0</v>
      </c>
      <c r="S328" s="10">
        <f>IF(F328="Sì",Parametri!$B$2,IF(Punti!F328="Pareggio",Parametri!$B$3,0))</f>
        <v>0</v>
      </c>
      <c r="T328" s="10">
        <f>Parametri!$B$5*G328</f>
        <v>0</v>
      </c>
      <c r="U328" s="10">
        <f>J328*Parametri!$B$6</f>
        <v>0</v>
      </c>
      <c r="V328" s="10">
        <f>IF(K328="Sì",Parametri!$B$8, 0)</f>
        <v>0</v>
      </c>
      <c r="W328" s="10">
        <f t="shared" si="46"/>
        <v>0</v>
      </c>
      <c r="X328" s="10">
        <f t="shared" si="47"/>
        <v>0</v>
      </c>
      <c r="Y328" s="10">
        <f t="shared" si="44"/>
        <v>5</v>
      </c>
    </row>
    <row r="329" spans="1:25" ht="21" x14ac:dyDescent="0.25">
      <c r="A329" s="9">
        <v>45106</v>
      </c>
      <c r="B329" s="14" t="s">
        <v>40</v>
      </c>
      <c r="C329" s="14" t="str">
        <f>_xlfn.XLOOKUP(B329,Giocatori!A:A,Giocatori!B:B)</f>
        <v>Centrocampista</v>
      </c>
      <c r="D329" s="10" t="s">
        <v>2</v>
      </c>
      <c r="E329" s="10" t="str">
        <f>_xlfn.XLOOKUP(A329,Partite!A:A,Partite!E:E)</f>
        <v>Pareggio</v>
      </c>
      <c r="F329" s="10" t="str">
        <f t="shared" si="48"/>
        <v>Pari</v>
      </c>
      <c r="G329" s="11">
        <v>2</v>
      </c>
      <c r="H329" s="10">
        <f>IF(D329="Scuri",_xlfn.XLOOKUP(A329,Partite!A:A,Partite!C:C),_xlfn.XLOOKUP(A329,Partite!A:A,Partite!D:D))</f>
        <v>8</v>
      </c>
      <c r="I329" s="10">
        <f>IF(D329="Bianchi",_xlfn.XLOOKUP(A329,Partite!A:A,Partite!C:C),_xlfn.XLOOKUP(A329,Partite!A:A,Partite!D:D))</f>
        <v>8</v>
      </c>
      <c r="J329" s="11">
        <v>0</v>
      </c>
      <c r="K329" s="10" t="s">
        <v>59</v>
      </c>
      <c r="L329" s="10" t="s">
        <v>59</v>
      </c>
      <c r="M329" s="11">
        <v>1</v>
      </c>
      <c r="N329" s="10" t="s">
        <v>59</v>
      </c>
      <c r="O329" s="10">
        <f>Parametri!$B$4</f>
        <v>3</v>
      </c>
      <c r="P329" s="10">
        <f>IF(N329="Sì",Parametri!$B$7,0)</f>
        <v>0</v>
      </c>
      <c r="Q329" s="10">
        <f>IFERROR(_xlfn.CEILING.MATH(IF(C329="Difensore",MAX(0,Parametri!$B$11-H329),IF(C329="Centrocampista",MAX(0,Parametri!$B$11-H329)/2,IF(C329="Attaccante",MAX(0,Parametri!$B$11-H329)/3,IF(C329="Portiere",MAX(0,Parametri!$B$11-H329) +Parametri!$B$12, "NA"))))),0)</f>
        <v>1</v>
      </c>
      <c r="R329" s="10">
        <f t="shared" si="45"/>
        <v>0</v>
      </c>
      <c r="S329" s="10">
        <f>IF(F329="Sì",Parametri!$B$2,IF(Punti!F329="Pareggio",Parametri!$B$3,0))</f>
        <v>0</v>
      </c>
      <c r="T329" s="10">
        <f>Parametri!$B$5*G329</f>
        <v>2</v>
      </c>
      <c r="U329" s="10">
        <f>J329*Parametri!$B$6</f>
        <v>0</v>
      </c>
      <c r="V329" s="10">
        <f>IF(K329="Sì",Parametri!$B$8, 0)</f>
        <v>0</v>
      </c>
      <c r="W329" s="10">
        <f t="shared" si="46"/>
        <v>0</v>
      </c>
      <c r="X329" s="10">
        <f t="shared" si="47"/>
        <v>3</v>
      </c>
      <c r="Y329" s="10">
        <f t="shared" si="44"/>
        <v>9</v>
      </c>
    </row>
    <row r="330" spans="1:25" ht="21" x14ac:dyDescent="0.25">
      <c r="A330" s="9">
        <v>45106</v>
      </c>
      <c r="B330" s="14" t="s">
        <v>96</v>
      </c>
      <c r="C330" s="14" t="str">
        <f>_xlfn.XLOOKUP(B330,Giocatori!A:A,Giocatori!B:B)</f>
        <v>Centrocampista</v>
      </c>
      <c r="D330" s="10" t="s">
        <v>2</v>
      </c>
      <c r="E330" s="10" t="str">
        <f>_xlfn.XLOOKUP(A330,Partite!A:A,Partite!E:E)</f>
        <v>Pareggio</v>
      </c>
      <c r="F330" s="10" t="str">
        <f t="shared" si="48"/>
        <v>Pari</v>
      </c>
      <c r="G330" s="11">
        <v>0</v>
      </c>
      <c r="H330" s="10">
        <f>IF(D330="Scuri",_xlfn.XLOOKUP(A330,Partite!A:A,Partite!C:C),_xlfn.XLOOKUP(A330,Partite!A:A,Partite!D:D))</f>
        <v>8</v>
      </c>
      <c r="I330" s="10">
        <f>IF(D330="Bianchi",_xlfn.XLOOKUP(A330,Partite!A:A,Partite!C:C),_xlfn.XLOOKUP(A330,Partite!A:A,Partite!D:D))</f>
        <v>8</v>
      </c>
      <c r="J330" s="11">
        <v>0</v>
      </c>
      <c r="K330" s="10" t="s">
        <v>59</v>
      </c>
      <c r="L330" s="10" t="s">
        <v>59</v>
      </c>
      <c r="M330" s="11">
        <v>0</v>
      </c>
      <c r="N330" s="10" t="s">
        <v>59</v>
      </c>
      <c r="O330" s="10">
        <f>Parametri!$B$4</f>
        <v>3</v>
      </c>
      <c r="P330" s="10">
        <f>IF(N330="Sì",Parametri!$B$7,0)</f>
        <v>0</v>
      </c>
      <c r="Q330" s="10">
        <f>IFERROR(_xlfn.CEILING.MATH(IF(C330="Difensore",MAX(0,Parametri!$B$11-H330),IF(C330="Centrocampista",MAX(0,Parametri!$B$11-H330)/2,IF(C330="Attaccante",MAX(0,Parametri!$B$11-H330)/3,IF(C330="Portiere",MAX(0,Parametri!$B$11-H330) +Parametri!$B$12, "NA"))))),0)</f>
        <v>1</v>
      </c>
      <c r="R330" s="10">
        <f t="shared" si="45"/>
        <v>0</v>
      </c>
      <c r="S330" s="10">
        <f>IF(F330="Sì",Parametri!$B$2,IF(Punti!F330="Pareggio",Parametri!$B$3,0))</f>
        <v>0</v>
      </c>
      <c r="T330" s="10">
        <f>Parametri!$B$5*G330</f>
        <v>0</v>
      </c>
      <c r="U330" s="10">
        <f>J330*Parametri!$B$6</f>
        <v>0</v>
      </c>
      <c r="V330" s="10">
        <f>IF(K330="Sì",Parametri!$B$8, 0)</f>
        <v>0</v>
      </c>
      <c r="W330" s="10">
        <f t="shared" si="46"/>
        <v>0</v>
      </c>
      <c r="X330" s="10">
        <f t="shared" si="47"/>
        <v>0</v>
      </c>
      <c r="Y330" s="10">
        <f t="shared" si="44"/>
        <v>4</v>
      </c>
    </row>
    <row r="331" spans="1:25" ht="21" x14ac:dyDescent="0.25">
      <c r="A331" s="9">
        <v>45106</v>
      </c>
      <c r="B331" s="14" t="s">
        <v>94</v>
      </c>
      <c r="C331" s="14" t="str">
        <f>_xlfn.XLOOKUP(B331,Giocatori!A:A,Giocatori!B:B)</f>
        <v>Difensore</v>
      </c>
      <c r="D331" s="10" t="s">
        <v>2</v>
      </c>
      <c r="E331" s="10" t="str">
        <f>_xlfn.XLOOKUP(A331,Partite!A:A,Partite!E:E)</f>
        <v>Pareggio</v>
      </c>
      <c r="F331" s="10" t="str">
        <f t="shared" si="48"/>
        <v>Pari</v>
      </c>
      <c r="G331" s="11">
        <v>2</v>
      </c>
      <c r="H331" s="10">
        <f>IF(D331="Scuri",_xlfn.XLOOKUP(A331,Partite!A:A,Partite!C:C),_xlfn.XLOOKUP(A331,Partite!A:A,Partite!D:D))</f>
        <v>8</v>
      </c>
      <c r="I331" s="10">
        <f>IF(D331="Bianchi",_xlfn.XLOOKUP(A331,Partite!A:A,Partite!C:C),_xlfn.XLOOKUP(A331,Partite!A:A,Partite!D:D))</f>
        <v>8</v>
      </c>
      <c r="J331" s="11">
        <v>0</v>
      </c>
      <c r="K331" s="10" t="s">
        <v>59</v>
      </c>
      <c r="L331" s="10" t="s">
        <v>59</v>
      </c>
      <c r="M331" s="11">
        <v>0</v>
      </c>
      <c r="N331" s="10" t="s">
        <v>59</v>
      </c>
      <c r="O331" s="10">
        <f>Parametri!$B$4</f>
        <v>3</v>
      </c>
      <c r="P331" s="10">
        <f>IF(N331="Sì",Parametri!$B$7,0)</f>
        <v>0</v>
      </c>
      <c r="Q331" s="10">
        <f>IFERROR(_xlfn.CEILING.MATH(IF(C331="Difensore",MAX(0,Parametri!$B$11-H331),IF(C331="Centrocampista",MAX(0,Parametri!$B$11-H331)/2,IF(C331="Attaccante",MAX(0,Parametri!$B$11-H331)/3,IF(C331="Portiere",MAX(0,Parametri!$B$11-H331) +Parametri!$B$12, "NA"))))),0)</f>
        <v>2</v>
      </c>
      <c r="R331" s="10">
        <f t="shared" si="45"/>
        <v>0</v>
      </c>
      <c r="S331" s="10">
        <f>IF(F331="Sì",Parametri!$B$2,IF(Punti!F331="Pareggio",Parametri!$B$3,0))</f>
        <v>0</v>
      </c>
      <c r="T331" s="10">
        <f>Parametri!$B$5*G331</f>
        <v>2</v>
      </c>
      <c r="U331" s="10">
        <f>J331*Parametri!$B$6</f>
        <v>0</v>
      </c>
      <c r="V331" s="10">
        <f>IF(K331="Sì",Parametri!$B$8, 0)</f>
        <v>0</v>
      </c>
      <c r="W331" s="10">
        <f t="shared" si="46"/>
        <v>0</v>
      </c>
      <c r="X331" s="10">
        <f t="shared" si="47"/>
        <v>0</v>
      </c>
      <c r="Y331" s="10">
        <f t="shared" si="44"/>
        <v>7</v>
      </c>
    </row>
    <row r="332" spans="1:25" ht="21" x14ac:dyDescent="0.25">
      <c r="A332" s="9">
        <v>45106</v>
      </c>
      <c r="B332" s="14" t="s">
        <v>16</v>
      </c>
      <c r="C332" s="14" t="str">
        <f>_xlfn.XLOOKUP(B332,Giocatori!A:A,Giocatori!B:B)</f>
        <v>Centrocampista</v>
      </c>
      <c r="D332" s="10" t="s">
        <v>1</v>
      </c>
      <c r="E332" s="10" t="str">
        <f>_xlfn.XLOOKUP(A332,Partite!A:A,Partite!E:E)</f>
        <v>Pareggio</v>
      </c>
      <c r="F332" s="10" t="str">
        <f t="shared" si="48"/>
        <v>Pari</v>
      </c>
      <c r="G332" s="11">
        <v>1</v>
      </c>
      <c r="H332" s="10">
        <f>IF(D332="Scuri",_xlfn.XLOOKUP(A332,Partite!A:A,Partite!C:C),_xlfn.XLOOKUP(A332,Partite!A:A,Partite!D:D))</f>
        <v>8</v>
      </c>
      <c r="I332" s="10">
        <f>IF(D332="Bianchi",_xlfn.XLOOKUP(A332,Partite!A:A,Partite!C:C),_xlfn.XLOOKUP(A332,Partite!A:A,Partite!D:D))</f>
        <v>8</v>
      </c>
      <c r="J332" s="11">
        <v>0</v>
      </c>
      <c r="K332" s="10" t="s">
        <v>59</v>
      </c>
      <c r="L332" s="10" t="s">
        <v>59</v>
      </c>
      <c r="M332" s="11">
        <v>0</v>
      </c>
      <c r="N332" s="10" t="s">
        <v>59</v>
      </c>
      <c r="O332" s="10">
        <f>Parametri!$B$4</f>
        <v>3</v>
      </c>
      <c r="P332" s="10">
        <f>IF(N332="Sì",Parametri!$B$7,0)</f>
        <v>0</v>
      </c>
      <c r="Q332" s="10">
        <f>IFERROR(_xlfn.CEILING.MATH(IF(C332="Difensore",MAX(0,Parametri!$B$11-H332),IF(C332="Centrocampista",MAX(0,Parametri!$B$11-H332)/2,IF(C332="Attaccante",MAX(0,Parametri!$B$11-H332)/3,IF(C332="Portiere",MAX(0,Parametri!$B$11-H332) +Parametri!$B$12, "NA"))))),0)</f>
        <v>1</v>
      </c>
      <c r="R332" s="10">
        <f t="shared" si="45"/>
        <v>0</v>
      </c>
      <c r="S332" s="10">
        <f>IF(F332="Sì",Parametri!$B$2,IF(Punti!F332="Pareggio",Parametri!$B$3,0))</f>
        <v>0</v>
      </c>
      <c r="T332" s="10">
        <f>Parametri!$B$5*G332</f>
        <v>1</v>
      </c>
      <c r="U332" s="10">
        <f>J332*Parametri!$B$6</f>
        <v>0</v>
      </c>
      <c r="V332" s="10">
        <f>IF(K332="Sì",Parametri!$B$8, 0)</f>
        <v>0</v>
      </c>
      <c r="W332" s="10">
        <f t="shared" si="46"/>
        <v>0</v>
      </c>
      <c r="X332" s="10">
        <f t="shared" si="47"/>
        <v>0</v>
      </c>
      <c r="Y332" s="10">
        <f t="shared" si="44"/>
        <v>5</v>
      </c>
    </row>
    <row r="333" spans="1:25" ht="21" x14ac:dyDescent="0.25">
      <c r="A333" s="9">
        <v>45106</v>
      </c>
      <c r="B333" s="14" t="s">
        <v>73</v>
      </c>
      <c r="C333" s="14" t="str">
        <f>_xlfn.XLOOKUP(B333,Giocatori!A:A,Giocatori!B:B)</f>
        <v>Centrocampista</v>
      </c>
      <c r="D333" s="10" t="s">
        <v>1</v>
      </c>
      <c r="E333" s="10" t="str">
        <f>_xlfn.XLOOKUP(A333,Partite!A:A,Partite!E:E)</f>
        <v>Pareggio</v>
      </c>
      <c r="F333" s="10" t="str">
        <f t="shared" si="48"/>
        <v>Pari</v>
      </c>
      <c r="G333" s="11">
        <v>2</v>
      </c>
      <c r="H333" s="10">
        <f>IF(D333="Scuri",_xlfn.XLOOKUP(A333,Partite!A:A,Partite!C:C),_xlfn.XLOOKUP(A333,Partite!A:A,Partite!D:D))</f>
        <v>8</v>
      </c>
      <c r="I333" s="10">
        <f>IF(D333="Bianchi",_xlfn.XLOOKUP(A333,Partite!A:A,Partite!C:C),_xlfn.XLOOKUP(A333,Partite!A:A,Partite!D:D))</f>
        <v>8</v>
      </c>
      <c r="J333" s="11">
        <v>0</v>
      </c>
      <c r="K333" s="10" t="s">
        <v>59</v>
      </c>
      <c r="L333" s="10" t="s">
        <v>59</v>
      </c>
      <c r="M333" s="11">
        <v>0</v>
      </c>
      <c r="N333" s="10" t="s">
        <v>59</v>
      </c>
      <c r="O333" s="10">
        <f>Parametri!$B$4</f>
        <v>3</v>
      </c>
      <c r="P333" s="10">
        <f>IF(N333="Sì",Parametri!$B$7,0)</f>
        <v>0</v>
      </c>
      <c r="Q333" s="10">
        <f>IFERROR(_xlfn.CEILING.MATH(IF(C333="Difensore",MAX(0,Parametri!$B$11-H333),IF(C333="Centrocampista",MAX(0,Parametri!$B$11-H333)/2,IF(C333="Attaccante",MAX(0,Parametri!$B$11-H333)/3,IF(C333="Portiere",MAX(0,Parametri!$B$11-H333) +Parametri!$B$12, "NA"))))),0)</f>
        <v>1</v>
      </c>
      <c r="R333" s="10">
        <f t="shared" si="45"/>
        <v>0</v>
      </c>
      <c r="S333" s="10">
        <f>IF(F333="Sì",Parametri!$B$2,IF(Punti!F333="Pareggio",Parametri!$B$3,0))</f>
        <v>0</v>
      </c>
      <c r="T333" s="10">
        <f>Parametri!$B$5*G333</f>
        <v>2</v>
      </c>
      <c r="U333" s="10">
        <f>J333*Parametri!$B$6</f>
        <v>0</v>
      </c>
      <c r="V333" s="10">
        <f>IF(K333="Sì",Parametri!$B$8, 0)</f>
        <v>0</v>
      </c>
      <c r="W333" s="10">
        <f t="shared" si="46"/>
        <v>0</v>
      </c>
      <c r="X333" s="10">
        <f t="shared" si="47"/>
        <v>0</v>
      </c>
      <c r="Y333" s="10">
        <f t="shared" si="44"/>
        <v>6</v>
      </c>
    </row>
    <row r="334" spans="1:25" ht="21" x14ac:dyDescent="0.25">
      <c r="A334" s="9">
        <v>45106</v>
      </c>
      <c r="B334" s="14" t="s">
        <v>20</v>
      </c>
      <c r="C334" s="14" t="str">
        <f>_xlfn.XLOOKUP(B334,Giocatori!A:A,Giocatori!B:B)</f>
        <v>Attaccante</v>
      </c>
      <c r="D334" s="10" t="s">
        <v>1</v>
      </c>
      <c r="E334" s="10" t="str">
        <f>_xlfn.XLOOKUP(A334,Partite!A:A,Partite!E:E)</f>
        <v>Pareggio</v>
      </c>
      <c r="F334" s="10" t="str">
        <f t="shared" si="48"/>
        <v>Pari</v>
      </c>
      <c r="G334" s="11">
        <v>1</v>
      </c>
      <c r="H334" s="10">
        <f>IF(D334="Scuri",_xlfn.XLOOKUP(A334,Partite!A:A,Partite!C:C),_xlfn.XLOOKUP(A334,Partite!A:A,Partite!D:D))</f>
        <v>8</v>
      </c>
      <c r="I334" s="10">
        <f>IF(D334="Bianchi",_xlfn.XLOOKUP(A334,Partite!A:A,Partite!C:C),_xlfn.XLOOKUP(A334,Partite!A:A,Partite!D:D))</f>
        <v>8</v>
      </c>
      <c r="J334" s="11">
        <v>0</v>
      </c>
      <c r="K334" s="10" t="s">
        <v>59</v>
      </c>
      <c r="L334" s="10" t="s">
        <v>59</v>
      </c>
      <c r="M334" s="11">
        <v>0</v>
      </c>
      <c r="N334" s="10" t="s">
        <v>59</v>
      </c>
      <c r="O334" s="10">
        <f>Parametri!$B$4</f>
        <v>3</v>
      </c>
      <c r="P334" s="10">
        <f>IF(N334="Sì",Parametri!$B$7,0)</f>
        <v>0</v>
      </c>
      <c r="Q334" s="10">
        <f>IFERROR(_xlfn.CEILING.MATH(IF(C334="Difensore",MAX(0,Parametri!$B$11-H334),IF(C334="Centrocampista",MAX(0,Parametri!$B$11-H334)/2,IF(C334="Attaccante",MAX(0,Parametri!$B$11-H334)/3,IF(C334="Portiere",MAX(0,Parametri!$B$11-H334) +Parametri!$B$12, "NA"))))),0)</f>
        <v>1</v>
      </c>
      <c r="R334" s="10">
        <f t="shared" si="45"/>
        <v>0</v>
      </c>
      <c r="S334" s="10">
        <f>IF(F334="Sì",Parametri!$B$2,IF(Punti!F334="Pareggio",Parametri!$B$3,0))</f>
        <v>0</v>
      </c>
      <c r="T334" s="10">
        <f>Parametri!$B$5*G334</f>
        <v>1</v>
      </c>
      <c r="U334" s="10">
        <f>J334*Parametri!$B$6</f>
        <v>0</v>
      </c>
      <c r="V334" s="10">
        <f>IF(K334="Sì",Parametri!$B$8, 0)</f>
        <v>0</v>
      </c>
      <c r="W334" s="10">
        <f t="shared" si="46"/>
        <v>0</v>
      </c>
      <c r="X334" s="10">
        <f t="shared" si="47"/>
        <v>0</v>
      </c>
      <c r="Y334" s="10">
        <f t="shared" si="44"/>
        <v>5</v>
      </c>
    </row>
    <row r="335" spans="1:25" ht="21" x14ac:dyDescent="0.25">
      <c r="A335" s="9">
        <v>45106</v>
      </c>
      <c r="B335" s="14" t="s">
        <v>33</v>
      </c>
      <c r="C335" s="14" t="str">
        <f>_xlfn.XLOOKUP(B335,Giocatori!A:A,Giocatori!B:B)</f>
        <v>Difensore</v>
      </c>
      <c r="D335" s="10" t="s">
        <v>1</v>
      </c>
      <c r="E335" s="10" t="str">
        <f>_xlfn.XLOOKUP(A335,Partite!A:A,Partite!E:E)</f>
        <v>Pareggio</v>
      </c>
      <c r="F335" s="10" t="str">
        <f t="shared" si="48"/>
        <v>Pari</v>
      </c>
      <c r="G335" s="11">
        <v>0</v>
      </c>
      <c r="H335" s="10">
        <f>IF(D335="Scuri",_xlfn.XLOOKUP(A335,Partite!A:A,Partite!C:C),_xlfn.XLOOKUP(A335,Partite!A:A,Partite!D:D))</f>
        <v>8</v>
      </c>
      <c r="I335" s="10">
        <f>IF(D335="Bianchi",_xlfn.XLOOKUP(A335,Partite!A:A,Partite!C:C),_xlfn.XLOOKUP(A335,Partite!A:A,Partite!D:D))</f>
        <v>8</v>
      </c>
      <c r="J335" s="11">
        <v>0</v>
      </c>
      <c r="K335" s="10" t="s">
        <v>59</v>
      </c>
      <c r="L335" s="10" t="s">
        <v>59</v>
      </c>
      <c r="M335" s="11">
        <v>0</v>
      </c>
      <c r="N335" s="10" t="s">
        <v>59</v>
      </c>
      <c r="O335" s="10">
        <f>Parametri!$B$4</f>
        <v>3</v>
      </c>
      <c r="P335" s="10">
        <f>IF(N335="Sì",Parametri!$B$7,0)</f>
        <v>0</v>
      </c>
      <c r="Q335" s="10">
        <f>IFERROR(_xlfn.CEILING.MATH(IF(C335="Difensore",MAX(0,Parametri!$B$11-H335),IF(C335="Centrocampista",MAX(0,Parametri!$B$11-H335)/2,IF(C335="Attaccante",MAX(0,Parametri!$B$11-H335)/3,IF(C335="Portiere",MAX(0,Parametri!$B$11-H335) +Parametri!$B$12, "NA"))))),0)</f>
        <v>2</v>
      </c>
      <c r="R335" s="10">
        <f t="shared" si="45"/>
        <v>0</v>
      </c>
      <c r="S335" s="10">
        <f>IF(F335="Sì",Parametri!$B$2,IF(Punti!F335="Pareggio",Parametri!$B$3,0))</f>
        <v>0</v>
      </c>
      <c r="T335" s="10">
        <f>Parametri!$B$5*G335</f>
        <v>0</v>
      </c>
      <c r="U335" s="10">
        <f>J335*Parametri!$B$6</f>
        <v>0</v>
      </c>
      <c r="V335" s="10">
        <f>IF(K335="Sì",Parametri!$B$8, 0)</f>
        <v>0</v>
      </c>
      <c r="W335" s="10">
        <f t="shared" si="46"/>
        <v>0</v>
      </c>
      <c r="X335" s="10">
        <f t="shared" si="47"/>
        <v>0</v>
      </c>
      <c r="Y335" s="10">
        <f t="shared" si="44"/>
        <v>5</v>
      </c>
    </row>
    <row r="336" spans="1:25" ht="21" x14ac:dyDescent="0.25">
      <c r="A336" s="9">
        <v>45106</v>
      </c>
      <c r="B336" s="14" t="s">
        <v>26</v>
      </c>
      <c r="C336" s="14" t="s">
        <v>82</v>
      </c>
      <c r="D336" s="10" t="s">
        <v>1</v>
      </c>
      <c r="E336" s="10" t="str">
        <f>_xlfn.XLOOKUP(A336,Partite!A:A,Partite!E:E)</f>
        <v>Pareggio</v>
      </c>
      <c r="F336" s="10" t="str">
        <f t="shared" si="48"/>
        <v>Pari</v>
      </c>
      <c r="G336" s="11">
        <v>0</v>
      </c>
      <c r="H336" s="10">
        <f>IF(D336="Scuri",_xlfn.XLOOKUP(A336,Partite!A:A,Partite!C:C),_xlfn.XLOOKUP(A336,Partite!A:A,Partite!D:D))</f>
        <v>8</v>
      </c>
      <c r="I336" s="10">
        <f>IF(D336="Bianchi",_xlfn.XLOOKUP(A336,Partite!A:A,Partite!C:C),_xlfn.XLOOKUP(A336,Partite!A:A,Partite!D:D))</f>
        <v>8</v>
      </c>
      <c r="J336" s="11">
        <v>0</v>
      </c>
      <c r="K336" s="10" t="s">
        <v>59</v>
      </c>
      <c r="L336" s="10" t="s">
        <v>59</v>
      </c>
      <c r="M336" s="11">
        <v>0</v>
      </c>
      <c r="N336" s="10" t="s">
        <v>59</v>
      </c>
      <c r="O336" s="10">
        <f>Parametri!$B$4</f>
        <v>3</v>
      </c>
      <c r="P336" s="10">
        <f>IF(N336="Sì",Parametri!$B$7,0)</f>
        <v>0</v>
      </c>
      <c r="Q336" s="10">
        <f>IFERROR(_xlfn.CEILING.MATH(IF(C336="Difensore",MAX(0,Parametri!$B$11-H336),IF(C336="Centrocampista",MAX(0,Parametri!$B$11-H336)/2,IF(C336="Attaccante",MAX(0,Parametri!$B$11-H336)/3,IF(C336="Portiere",MAX(0,Parametri!$B$11-H336) +Parametri!$B$12, "NA"))))),0)</f>
        <v>4</v>
      </c>
      <c r="R336" s="10">
        <f t="shared" si="45"/>
        <v>0</v>
      </c>
      <c r="S336" s="10">
        <f>IF(F336="Sì",Parametri!$B$2,IF(Punti!F336="Pareggio",Parametri!$B$3,0))</f>
        <v>0</v>
      </c>
      <c r="T336" s="10">
        <f>Parametri!$B$5*G336</f>
        <v>0</v>
      </c>
      <c r="U336" s="10">
        <f>J336*Parametri!$B$6</f>
        <v>0</v>
      </c>
      <c r="V336" s="10">
        <f>IF(K336="Sì",Parametri!$B$8, 0)</f>
        <v>0</v>
      </c>
      <c r="W336" s="10">
        <f t="shared" si="46"/>
        <v>0</v>
      </c>
      <c r="X336" s="10">
        <f t="shared" si="47"/>
        <v>0</v>
      </c>
      <c r="Y336" s="10">
        <f t="shared" si="44"/>
        <v>7</v>
      </c>
    </row>
    <row r="337" spans="1:25" ht="21" x14ac:dyDescent="0.25">
      <c r="A337" s="9">
        <v>45106</v>
      </c>
      <c r="B337" s="14" t="s">
        <v>88</v>
      </c>
      <c r="C337" s="14" t="str">
        <f>_xlfn.XLOOKUP(B337,Giocatori!A:A,Giocatori!B:B)</f>
        <v>Centrocampista</v>
      </c>
      <c r="D337" s="10" t="s">
        <v>1</v>
      </c>
      <c r="E337" s="10" t="str">
        <f>_xlfn.XLOOKUP(A337,Partite!A:A,Partite!E:E)</f>
        <v>Pareggio</v>
      </c>
      <c r="F337" s="10" t="str">
        <f t="shared" si="48"/>
        <v>Pari</v>
      </c>
      <c r="G337" s="11">
        <v>4</v>
      </c>
      <c r="H337" s="10">
        <f>IF(D337="Scuri",_xlfn.XLOOKUP(A337,Partite!A:A,Partite!C:C),_xlfn.XLOOKUP(A337,Partite!A:A,Partite!D:D))</f>
        <v>8</v>
      </c>
      <c r="I337" s="10">
        <f>IF(D337="Bianchi",_xlfn.XLOOKUP(A337,Partite!A:A,Partite!C:C),_xlfn.XLOOKUP(A337,Partite!A:A,Partite!D:D))</f>
        <v>8</v>
      </c>
      <c r="J337" s="11">
        <v>0</v>
      </c>
      <c r="K337" s="10" t="s">
        <v>59</v>
      </c>
      <c r="L337" s="10" t="s">
        <v>59</v>
      </c>
      <c r="M337" s="11">
        <v>0</v>
      </c>
      <c r="N337" s="10" t="s">
        <v>59</v>
      </c>
      <c r="O337" s="10">
        <f>Parametri!$B$4</f>
        <v>3</v>
      </c>
      <c r="P337" s="10">
        <f>IF(N337="Sì",Parametri!$B$7,0)</f>
        <v>0</v>
      </c>
      <c r="Q337" s="10">
        <f>IFERROR(_xlfn.CEILING.MATH(IF(C337="Difensore",MAX(0,Parametri!$B$11-H337),IF(C337="Centrocampista",MAX(0,Parametri!$B$11-H337)/2,IF(C337="Attaccante",MAX(0,Parametri!$B$11-H337)/3,IF(C337="Portiere",MAX(0,Parametri!$B$11-H337) +Parametri!$B$12, "NA"))))),0)</f>
        <v>1</v>
      </c>
      <c r="R337" s="10">
        <f t="shared" si="45"/>
        <v>0</v>
      </c>
      <c r="S337" s="10">
        <f>IF(F337="Sì",Parametri!$B$2,IF(Punti!F337="Pareggio",Parametri!$B$3,0))</f>
        <v>0</v>
      </c>
      <c r="T337" s="10">
        <f>Parametri!$B$5*G337</f>
        <v>4</v>
      </c>
      <c r="U337" s="10">
        <f>J337*Parametri!$B$6</f>
        <v>0</v>
      </c>
      <c r="V337" s="10">
        <f>IF(K337="Sì",Parametri!$B$8, 0)</f>
        <v>0</v>
      </c>
      <c r="W337" s="10">
        <f t="shared" si="46"/>
        <v>0</v>
      </c>
      <c r="X337" s="10">
        <f t="shared" si="47"/>
        <v>0</v>
      </c>
      <c r="Y337" s="10">
        <f t="shared" si="44"/>
        <v>8</v>
      </c>
    </row>
    <row r="338" spans="1:25" ht="21" x14ac:dyDescent="0.25">
      <c r="A338" s="9">
        <v>45106</v>
      </c>
      <c r="B338" s="14" t="s">
        <v>15</v>
      </c>
      <c r="C338" s="14" t="str">
        <f>_xlfn.XLOOKUP(B338,Giocatori!A:A,Giocatori!B:B)</f>
        <v>Difensore</v>
      </c>
      <c r="D338" s="10" t="s">
        <v>1</v>
      </c>
      <c r="E338" s="10" t="str">
        <f>_xlfn.XLOOKUP(A338,Partite!A:A,Partite!E:E)</f>
        <v>Pareggio</v>
      </c>
      <c r="F338" s="10" t="str">
        <f t="shared" si="48"/>
        <v>Pari</v>
      </c>
      <c r="G338" s="11">
        <v>0</v>
      </c>
      <c r="H338" s="10">
        <f>IF(D338="Scuri",_xlfn.XLOOKUP(A338,Partite!A:A,Partite!C:C),_xlfn.XLOOKUP(A338,Partite!A:A,Partite!D:D))</f>
        <v>8</v>
      </c>
      <c r="I338" s="10">
        <f>IF(D338="Bianchi",_xlfn.XLOOKUP(A338,Partite!A:A,Partite!C:C),_xlfn.XLOOKUP(A338,Partite!A:A,Partite!D:D))</f>
        <v>8</v>
      </c>
      <c r="J338" s="11">
        <v>0</v>
      </c>
      <c r="K338" s="10" t="s">
        <v>59</v>
      </c>
      <c r="L338" s="10" t="s">
        <v>59</v>
      </c>
      <c r="M338" s="11">
        <v>0</v>
      </c>
      <c r="N338" s="10" t="s">
        <v>59</v>
      </c>
      <c r="O338" s="10">
        <f>Parametri!$B$4</f>
        <v>3</v>
      </c>
      <c r="P338" s="10">
        <f>IF(N338="Sì",Parametri!$B$7,0)</f>
        <v>0</v>
      </c>
      <c r="Q338" s="10">
        <f>IFERROR(_xlfn.CEILING.MATH(IF(C338="Difensore",MAX(0,Parametri!$B$11-H338),IF(C338="Centrocampista",MAX(0,Parametri!$B$11-H338)/2,IF(C338="Attaccante",MAX(0,Parametri!$B$11-H338)/3,IF(C338="Portiere",MAX(0,Parametri!$B$11-H338) +Parametri!$B$12, "NA"))))),0)</f>
        <v>2</v>
      </c>
      <c r="R338" s="10">
        <f t="shared" si="45"/>
        <v>0</v>
      </c>
      <c r="S338" s="10">
        <f>IF(F338="Sì",Parametri!$B$2,IF(Punti!F338="Pareggio",Parametri!$B$3,0))</f>
        <v>0</v>
      </c>
      <c r="T338" s="10">
        <f>Parametri!$B$5*G338</f>
        <v>0</v>
      </c>
      <c r="U338" s="10">
        <f>J338*Parametri!$B$6</f>
        <v>0</v>
      </c>
      <c r="V338" s="10">
        <f>IF(K338="Sì",Parametri!$B$8, 0)</f>
        <v>0</v>
      </c>
      <c r="W338" s="10">
        <f t="shared" si="46"/>
        <v>0</v>
      </c>
      <c r="X338" s="10">
        <f t="shared" si="47"/>
        <v>0</v>
      </c>
      <c r="Y338" s="10">
        <f t="shared" si="44"/>
        <v>5</v>
      </c>
    </row>
    <row r="339" spans="1:25" ht="21" x14ac:dyDescent="0.25">
      <c r="A339" s="9">
        <v>45106</v>
      </c>
      <c r="B339" s="14" t="s">
        <v>17</v>
      </c>
      <c r="C339" s="14" t="str">
        <f>_xlfn.XLOOKUP(B339,Giocatori!A:A,Giocatori!B:B)</f>
        <v>Difensore</v>
      </c>
      <c r="D339" s="10" t="s">
        <v>1</v>
      </c>
      <c r="E339" s="10" t="str">
        <f>_xlfn.XLOOKUP(A339,Partite!A:A,Partite!E:E)</f>
        <v>Pareggio</v>
      </c>
      <c r="F339" s="10" t="str">
        <f t="shared" si="48"/>
        <v>Pari</v>
      </c>
      <c r="G339" s="11">
        <v>0</v>
      </c>
      <c r="H339" s="10">
        <f>IF(D339="Scuri",_xlfn.XLOOKUP(A339,Partite!A:A,Partite!C:C),_xlfn.XLOOKUP(A339,Partite!A:A,Partite!D:D))</f>
        <v>8</v>
      </c>
      <c r="I339" s="10">
        <f>IF(D339="Bianchi",_xlfn.XLOOKUP(A339,Partite!A:A,Partite!C:C),_xlfn.XLOOKUP(A339,Partite!A:A,Partite!D:D))</f>
        <v>8</v>
      </c>
      <c r="J339" s="11">
        <v>0</v>
      </c>
      <c r="K339" s="10" t="s">
        <v>59</v>
      </c>
      <c r="L339" s="10" t="s">
        <v>59</v>
      </c>
      <c r="M339" s="11">
        <v>0</v>
      </c>
      <c r="N339" s="10" t="s">
        <v>59</v>
      </c>
      <c r="O339" s="10">
        <f>Parametri!$B$4</f>
        <v>3</v>
      </c>
      <c r="P339" s="10">
        <f>IF(N339="Sì",Parametri!$B$7,0)</f>
        <v>0</v>
      </c>
      <c r="Q339" s="10">
        <f>IFERROR(_xlfn.CEILING.MATH(IF(C339="Difensore",MAX(0,Parametri!$B$11-H339),IF(C339="Centrocampista",MAX(0,Parametri!$B$11-H339)/2,IF(C339="Attaccante",MAX(0,Parametri!$B$11-H339)/3,IF(C339="Portiere",MAX(0,Parametri!$B$11-H339) +Parametri!$B$12, "NA"))))),0)</f>
        <v>2</v>
      </c>
      <c r="R339" s="10">
        <f t="shared" si="45"/>
        <v>0</v>
      </c>
      <c r="S339" s="10">
        <f>IF(F339="Sì",Parametri!$B$2,IF(Punti!F339="Pareggio",Parametri!$B$3,0))</f>
        <v>0</v>
      </c>
      <c r="T339" s="10">
        <f>Parametri!$B$5*G339</f>
        <v>0</v>
      </c>
      <c r="U339" s="10">
        <f>J339*Parametri!$B$6</f>
        <v>0</v>
      </c>
      <c r="V339" s="10">
        <f>IF(K339="Sì",Parametri!$B$8, 0)</f>
        <v>0</v>
      </c>
      <c r="W339" s="10">
        <f t="shared" si="46"/>
        <v>0</v>
      </c>
      <c r="X339" s="10">
        <f t="shared" si="47"/>
        <v>0</v>
      </c>
      <c r="Y339" s="10">
        <f t="shared" si="44"/>
        <v>5</v>
      </c>
    </row>
    <row r="340" spans="1:25" ht="21" x14ac:dyDescent="0.25">
      <c r="A340" s="9">
        <v>45113</v>
      </c>
      <c r="B340" s="14" t="s">
        <v>17</v>
      </c>
      <c r="C340" s="14" t="str">
        <f>_xlfn.XLOOKUP(B340,Giocatori!A:A,Giocatori!B:B)</f>
        <v>Difensore</v>
      </c>
      <c r="D340" s="10" t="s">
        <v>2</v>
      </c>
      <c r="E340" s="10" t="str">
        <f>_xlfn.XLOOKUP(A340,Partite!A:A,Partite!E:E)</f>
        <v>Bianchi</v>
      </c>
      <c r="F340" s="10" t="str">
        <f t="shared" ref="F340:F353" si="49">IF(D340=E340,"Sì",IF(E340="Pareggio","Pari","No"))</f>
        <v>Sì</v>
      </c>
      <c r="G340" s="11">
        <v>0</v>
      </c>
      <c r="H340" s="10">
        <f>IF(D340="Scuri",_xlfn.XLOOKUP(A340,Partite!A:A,Partite!C:C),_xlfn.XLOOKUP(A340,Partite!A:A,Partite!D:D))</f>
        <v>4</v>
      </c>
      <c r="I340" s="10">
        <f>IF(D340="Bianchi",_xlfn.XLOOKUP(A340,Partite!A:A,Partite!C:C),_xlfn.XLOOKUP(A340,Partite!A:A,Partite!D:D))</f>
        <v>10</v>
      </c>
      <c r="J340" s="11">
        <v>0</v>
      </c>
      <c r="K340" s="10" t="s">
        <v>59</v>
      </c>
      <c r="L340" s="10" t="s">
        <v>59</v>
      </c>
      <c r="M340" s="11">
        <v>0</v>
      </c>
      <c r="N340" s="10" t="s">
        <v>59</v>
      </c>
      <c r="O340" s="10">
        <f>Parametri!$B$4</f>
        <v>3</v>
      </c>
      <c r="P340" s="10">
        <f>IF(N340="Sì",Parametri!$B$7,0)</f>
        <v>0</v>
      </c>
      <c r="Q340" s="10">
        <f>IFERROR(_xlfn.CEILING.MATH(IF(C340="Difensore",MAX(0,Parametri!$B$11-H340),IF(C340="Centrocampista",MAX(0,Parametri!$B$11-H340)/2,IF(C340="Attaccante",MAX(0,Parametri!$B$11-H340)/3,IF(C340="Portiere",MAX(0,Parametri!$B$11-H340) +Parametri!$B$12, "NA"))))),0)</f>
        <v>6</v>
      </c>
      <c r="R340" s="10">
        <f t="shared" si="45"/>
        <v>2</v>
      </c>
      <c r="S340" s="10">
        <f>IF(F340="Sì",Parametri!$B$2,IF(Punti!F340="Pareggio",Parametri!$B$3,0))</f>
        <v>3</v>
      </c>
      <c r="T340" s="10">
        <f>Parametri!$B$5*G340</f>
        <v>0</v>
      </c>
      <c r="U340" s="10">
        <f>J340*Parametri!$B$6</f>
        <v>0</v>
      </c>
      <c r="V340" s="10">
        <f>IF(K340="Sì",Parametri!$B$8, 0)</f>
        <v>0</v>
      </c>
      <c r="W340" s="10">
        <f t="shared" si="46"/>
        <v>0</v>
      </c>
      <c r="X340" s="10">
        <f t="shared" si="47"/>
        <v>0</v>
      </c>
      <c r="Y340" s="10">
        <f t="shared" si="44"/>
        <v>14</v>
      </c>
    </row>
    <row r="341" spans="1:25" ht="21" x14ac:dyDescent="0.25">
      <c r="A341" s="9">
        <v>45113</v>
      </c>
      <c r="B341" s="14" t="s">
        <v>97</v>
      </c>
      <c r="C341" s="14" t="str">
        <f>_xlfn.XLOOKUP(B341,Giocatori!A:A,Giocatori!B:B)</f>
        <v>Centrocampista</v>
      </c>
      <c r="D341" s="10" t="s">
        <v>2</v>
      </c>
      <c r="E341" s="10" t="str">
        <f>_xlfn.XLOOKUP(A341,Partite!A:A,Partite!E:E)</f>
        <v>Bianchi</v>
      </c>
      <c r="F341" s="10" t="str">
        <f t="shared" si="49"/>
        <v>Sì</v>
      </c>
      <c r="G341" s="11">
        <v>0</v>
      </c>
      <c r="H341" s="10">
        <f>IF(D341="Scuri",_xlfn.XLOOKUP(A341,Partite!A:A,Partite!C:C),_xlfn.XLOOKUP(A341,Partite!A:A,Partite!D:D))</f>
        <v>4</v>
      </c>
      <c r="I341" s="10">
        <f>IF(D341="Bianchi",_xlfn.XLOOKUP(A341,Partite!A:A,Partite!C:C),_xlfn.XLOOKUP(A341,Partite!A:A,Partite!D:D))</f>
        <v>10</v>
      </c>
      <c r="J341" s="11">
        <v>0</v>
      </c>
      <c r="K341" s="10" t="s">
        <v>59</v>
      </c>
      <c r="L341" s="10" t="s">
        <v>59</v>
      </c>
      <c r="M341" s="11">
        <v>0</v>
      </c>
      <c r="N341" s="10" t="s">
        <v>59</v>
      </c>
      <c r="O341" s="10">
        <f>Parametri!$B$4</f>
        <v>3</v>
      </c>
      <c r="P341" s="10">
        <f>IF(N341="Sì",Parametri!$B$7,0)</f>
        <v>0</v>
      </c>
      <c r="Q341" s="10">
        <f>IFERROR(_xlfn.CEILING.MATH(IF(C341="Difensore",MAX(0,Parametri!$B$11-H341),IF(C341="Centrocampista",MAX(0,Parametri!$B$11-H341)/2,IF(C341="Attaccante",MAX(0,Parametri!$B$11-H341)/3,IF(C341="Portiere",MAX(0,Parametri!$B$11-H341) +Parametri!$B$12, "NA"))))),0)</f>
        <v>3</v>
      </c>
      <c r="R341" s="10">
        <f t="shared" si="45"/>
        <v>6</v>
      </c>
      <c r="S341" s="10">
        <f>IF(F341="Sì",Parametri!$B$2,IF(Punti!F341="Pareggio",Parametri!$B$3,0))</f>
        <v>3</v>
      </c>
      <c r="T341" s="10">
        <f>Parametri!$B$5*G341</f>
        <v>0</v>
      </c>
      <c r="U341" s="10">
        <f>J341*Parametri!$B$6</f>
        <v>0</v>
      </c>
      <c r="V341" s="10">
        <f>IF(K341="Sì",Parametri!$B$8, 0)</f>
        <v>0</v>
      </c>
      <c r="W341" s="10">
        <f t="shared" si="46"/>
        <v>0</v>
      </c>
      <c r="X341" s="10">
        <f t="shared" si="47"/>
        <v>0</v>
      </c>
      <c r="Y341" s="10">
        <f t="shared" si="44"/>
        <v>15</v>
      </c>
    </row>
    <row r="342" spans="1:25" ht="21" x14ac:dyDescent="0.25">
      <c r="A342" s="9">
        <v>45113</v>
      </c>
      <c r="B342" s="14" t="s">
        <v>31</v>
      </c>
      <c r="C342" s="14" t="str">
        <f>_xlfn.XLOOKUP(B342,Giocatori!A:A,Giocatori!B:B)</f>
        <v>Difensore</v>
      </c>
      <c r="D342" s="10" t="s">
        <v>2</v>
      </c>
      <c r="E342" s="10" t="str">
        <f>_xlfn.XLOOKUP(A342,Partite!A:A,Partite!E:E)</f>
        <v>Bianchi</v>
      </c>
      <c r="F342" s="10" t="str">
        <f t="shared" si="49"/>
        <v>Sì</v>
      </c>
      <c r="G342" s="11">
        <v>1</v>
      </c>
      <c r="H342" s="10">
        <f>IF(D342="Scuri",_xlfn.XLOOKUP(A342,Partite!A:A,Partite!C:C),_xlfn.XLOOKUP(A342,Partite!A:A,Partite!D:D))</f>
        <v>4</v>
      </c>
      <c r="I342" s="10">
        <f>IF(D342="Bianchi",_xlfn.XLOOKUP(A342,Partite!A:A,Partite!C:C),_xlfn.XLOOKUP(A342,Partite!A:A,Partite!D:D))</f>
        <v>10</v>
      </c>
      <c r="J342" s="11">
        <v>0</v>
      </c>
      <c r="K342" s="10" t="s">
        <v>59</v>
      </c>
      <c r="L342" s="10" t="s">
        <v>59</v>
      </c>
      <c r="M342" s="11">
        <v>0</v>
      </c>
      <c r="N342" s="10" t="s">
        <v>59</v>
      </c>
      <c r="O342" s="10">
        <f>Parametri!$B$4</f>
        <v>3</v>
      </c>
      <c r="P342" s="10">
        <f>IF(N342="Sì",Parametri!$B$7,0)</f>
        <v>0</v>
      </c>
      <c r="Q342" s="10">
        <f>IFERROR(_xlfn.CEILING.MATH(IF(C342="Difensore",MAX(0,Parametri!$B$11-H342),IF(C342="Centrocampista",MAX(0,Parametri!$B$11-H342)/2,IF(C342="Attaccante",MAX(0,Parametri!$B$11-H342)/3,IF(C342="Portiere",MAX(0,Parametri!$B$11-H342) +Parametri!$B$12, "NA"))))),0)</f>
        <v>6</v>
      </c>
      <c r="R342" s="10">
        <f t="shared" si="45"/>
        <v>2</v>
      </c>
      <c r="S342" s="10">
        <f>IF(F342="Sì",Parametri!$B$2,IF(Punti!F342="Pareggio",Parametri!$B$3,0))</f>
        <v>3</v>
      </c>
      <c r="T342" s="10">
        <f>Parametri!$B$5*G342</f>
        <v>1</v>
      </c>
      <c r="U342" s="10">
        <f>J342*Parametri!$B$6</f>
        <v>0</v>
      </c>
      <c r="V342" s="10">
        <f>IF(K342="Sì",Parametri!$B$8, 0)</f>
        <v>0</v>
      </c>
      <c r="W342" s="10">
        <f t="shared" si="46"/>
        <v>0</v>
      </c>
      <c r="X342" s="10">
        <f t="shared" si="47"/>
        <v>0</v>
      </c>
      <c r="Y342" s="10">
        <f t="shared" si="44"/>
        <v>15</v>
      </c>
    </row>
    <row r="343" spans="1:25" ht="21" x14ac:dyDescent="0.25">
      <c r="A343" s="9">
        <v>45113</v>
      </c>
      <c r="B343" s="14" t="s">
        <v>23</v>
      </c>
      <c r="C343" s="14" t="str">
        <f>_xlfn.XLOOKUP(B343,Giocatori!A:A,Giocatori!B:B)</f>
        <v>Centrocampista</v>
      </c>
      <c r="D343" s="10" t="s">
        <v>2</v>
      </c>
      <c r="E343" s="10" t="str">
        <f>_xlfn.XLOOKUP(A343,Partite!A:A,Partite!E:E)</f>
        <v>Bianchi</v>
      </c>
      <c r="F343" s="10" t="str">
        <f t="shared" si="49"/>
        <v>Sì</v>
      </c>
      <c r="G343" s="11">
        <v>0</v>
      </c>
      <c r="H343" s="10">
        <f>IF(D343="Scuri",_xlfn.XLOOKUP(A343,Partite!A:A,Partite!C:C),_xlfn.XLOOKUP(A343,Partite!A:A,Partite!D:D))</f>
        <v>4</v>
      </c>
      <c r="I343" s="10">
        <f>IF(D343="Bianchi",_xlfn.XLOOKUP(A343,Partite!A:A,Partite!C:C),_xlfn.XLOOKUP(A343,Partite!A:A,Partite!D:D))</f>
        <v>10</v>
      </c>
      <c r="J343" s="11">
        <v>0</v>
      </c>
      <c r="K343" s="10" t="s">
        <v>59</v>
      </c>
      <c r="L343" s="10" t="s">
        <v>59</v>
      </c>
      <c r="M343" s="11">
        <v>0</v>
      </c>
      <c r="N343" s="10" t="s">
        <v>59</v>
      </c>
      <c r="O343" s="10">
        <f>Parametri!$B$4</f>
        <v>3</v>
      </c>
      <c r="P343" s="10">
        <f>IF(N343="Sì",Parametri!$B$7,0)</f>
        <v>0</v>
      </c>
      <c r="Q343" s="10">
        <f>IFERROR(_xlfn.CEILING.MATH(IF(C343="Difensore",MAX(0,Parametri!$B$11-H343),IF(C343="Centrocampista",MAX(0,Parametri!$B$11-H343)/2,IF(C343="Attaccante",MAX(0,Parametri!$B$11-H343)/3,IF(C343="Portiere",MAX(0,Parametri!$B$11-H343) +Parametri!$B$12, "NA"))))),0)</f>
        <v>3</v>
      </c>
      <c r="R343" s="10">
        <f t="shared" si="45"/>
        <v>6</v>
      </c>
      <c r="S343" s="10">
        <f>IF(F343="Sì",Parametri!$B$2,IF(Punti!F343="Pareggio",Parametri!$B$3,0))</f>
        <v>3</v>
      </c>
      <c r="T343" s="10">
        <f>Parametri!$B$5*G343</f>
        <v>0</v>
      </c>
      <c r="U343" s="10">
        <f>J343*Parametri!$B$6</f>
        <v>0</v>
      </c>
      <c r="V343" s="10">
        <f>IF(K343="Sì",Parametri!$B$8, 0)</f>
        <v>0</v>
      </c>
      <c r="W343" s="10">
        <f t="shared" si="46"/>
        <v>0</v>
      </c>
      <c r="X343" s="10">
        <f t="shared" si="47"/>
        <v>0</v>
      </c>
      <c r="Y343" s="10">
        <f t="shared" si="44"/>
        <v>15</v>
      </c>
    </row>
    <row r="344" spans="1:25" ht="21" x14ac:dyDescent="0.25">
      <c r="A344" s="9">
        <v>45113</v>
      </c>
      <c r="B344" s="14" t="s">
        <v>98</v>
      </c>
      <c r="C344" s="14" t="str">
        <f>_xlfn.XLOOKUP(B344,Giocatori!A:A,Giocatori!B:B)</f>
        <v>Centrocampista</v>
      </c>
      <c r="D344" s="10" t="s">
        <v>2</v>
      </c>
      <c r="E344" s="10" t="str">
        <f>_xlfn.XLOOKUP(A344,Partite!A:A,Partite!E:E)</f>
        <v>Bianchi</v>
      </c>
      <c r="F344" s="10" t="str">
        <f t="shared" si="49"/>
        <v>Sì</v>
      </c>
      <c r="G344" s="11">
        <v>1</v>
      </c>
      <c r="H344" s="10">
        <f>IF(D344="Scuri",_xlfn.XLOOKUP(A344,Partite!A:A,Partite!C:C),_xlfn.XLOOKUP(A344,Partite!A:A,Partite!D:D))</f>
        <v>4</v>
      </c>
      <c r="I344" s="10">
        <f>IF(D344="Bianchi",_xlfn.XLOOKUP(A344,Partite!A:A,Partite!C:C),_xlfn.XLOOKUP(A344,Partite!A:A,Partite!D:D))</f>
        <v>10</v>
      </c>
      <c r="J344" s="11">
        <v>0</v>
      </c>
      <c r="K344" s="10" t="s">
        <v>59</v>
      </c>
      <c r="L344" s="10" t="s">
        <v>59</v>
      </c>
      <c r="M344" s="11">
        <v>0</v>
      </c>
      <c r="N344" s="10" t="s">
        <v>59</v>
      </c>
      <c r="O344" s="10">
        <f>Parametri!$B$4</f>
        <v>3</v>
      </c>
      <c r="P344" s="10">
        <f>IF(N344="Sì",Parametri!$B$7,0)</f>
        <v>0</v>
      </c>
      <c r="Q344" s="10">
        <f>IFERROR(_xlfn.CEILING.MATH(IF(C344="Difensore",MAX(0,Parametri!$B$11-H344),IF(C344="Centrocampista",MAX(0,Parametri!$B$11-H344)/2,IF(C344="Attaccante",MAX(0,Parametri!$B$11-H344)/3,IF(C344="Portiere",MAX(0,Parametri!$B$11-H344) +Parametri!$B$12, "NA"))))),0)</f>
        <v>3</v>
      </c>
      <c r="R344" s="10">
        <f t="shared" si="45"/>
        <v>6</v>
      </c>
      <c r="S344" s="10">
        <f>IF(F344="Sì",Parametri!$B$2,IF(Punti!F344="Pareggio",Parametri!$B$3,0))</f>
        <v>3</v>
      </c>
      <c r="T344" s="10">
        <f>Parametri!$B$5*G344</f>
        <v>1</v>
      </c>
      <c r="U344" s="10">
        <f>J344*Parametri!$B$6</f>
        <v>0</v>
      </c>
      <c r="V344" s="10">
        <f>IF(K344="Sì",Parametri!$B$8, 0)</f>
        <v>0</v>
      </c>
      <c r="W344" s="10">
        <f t="shared" si="46"/>
        <v>0</v>
      </c>
      <c r="X344" s="10">
        <f t="shared" si="47"/>
        <v>0</v>
      </c>
      <c r="Y344" s="10">
        <f t="shared" si="44"/>
        <v>16</v>
      </c>
    </row>
    <row r="345" spans="1:25" ht="21" x14ac:dyDescent="0.25">
      <c r="A345" s="9">
        <v>45113</v>
      </c>
      <c r="B345" s="14" t="s">
        <v>99</v>
      </c>
      <c r="C345" s="14" t="str">
        <f>_xlfn.XLOOKUP(B345,Giocatori!A:A,Giocatori!B:B)</f>
        <v>Centrocampista</v>
      </c>
      <c r="D345" s="10" t="s">
        <v>2</v>
      </c>
      <c r="E345" s="10" t="str">
        <f>_xlfn.XLOOKUP(A345,Partite!A:A,Partite!E:E)</f>
        <v>Bianchi</v>
      </c>
      <c r="F345" s="10" t="str">
        <f t="shared" si="49"/>
        <v>Sì</v>
      </c>
      <c r="G345" s="11">
        <v>1</v>
      </c>
      <c r="H345" s="10">
        <f>IF(D345="Scuri",_xlfn.XLOOKUP(A345,Partite!A:A,Partite!C:C),_xlfn.XLOOKUP(A345,Partite!A:A,Partite!D:D))</f>
        <v>4</v>
      </c>
      <c r="I345" s="10">
        <f>IF(D345="Bianchi",_xlfn.XLOOKUP(A345,Partite!A:A,Partite!C:C),_xlfn.XLOOKUP(A345,Partite!A:A,Partite!D:D))</f>
        <v>10</v>
      </c>
      <c r="J345" s="11">
        <v>0</v>
      </c>
      <c r="K345" s="10" t="s">
        <v>59</v>
      </c>
      <c r="L345" s="10" t="s">
        <v>59</v>
      </c>
      <c r="M345" s="11">
        <v>0</v>
      </c>
      <c r="N345" s="10" t="s">
        <v>59</v>
      </c>
      <c r="O345" s="10">
        <f>Parametri!$B$4</f>
        <v>3</v>
      </c>
      <c r="P345" s="10">
        <f>IF(N345="Sì",Parametri!$B$7,0)</f>
        <v>0</v>
      </c>
      <c r="Q345" s="10">
        <f>IFERROR(_xlfn.CEILING.MATH(IF(C345="Difensore",MAX(0,Parametri!$B$11-H345),IF(C345="Centrocampista",MAX(0,Parametri!$B$11-H345)/2,IF(C345="Attaccante",MAX(0,Parametri!$B$11-H345)/3,IF(C345="Portiere",MAX(0,Parametri!$B$11-H345) +Parametri!$B$12, "NA"))))),0)</f>
        <v>3</v>
      </c>
      <c r="R345" s="10">
        <f t="shared" si="45"/>
        <v>6</v>
      </c>
      <c r="S345" s="10">
        <f>IF(F345="Sì",Parametri!$B$2,IF(Punti!F345="Pareggio",Parametri!$B$3,0))</f>
        <v>3</v>
      </c>
      <c r="T345" s="10">
        <f>Parametri!$B$5*G345</f>
        <v>1</v>
      </c>
      <c r="U345" s="10">
        <f>J345*Parametri!$B$6</f>
        <v>0</v>
      </c>
      <c r="V345" s="10">
        <f>IF(K345="Sì",Parametri!$B$8, 0)</f>
        <v>0</v>
      </c>
      <c r="W345" s="10">
        <f t="shared" si="46"/>
        <v>0</v>
      </c>
      <c r="X345" s="10">
        <f t="shared" si="47"/>
        <v>0</v>
      </c>
      <c r="Y345" s="10">
        <f t="shared" si="44"/>
        <v>16</v>
      </c>
    </row>
    <row r="346" spans="1:25" ht="21" x14ac:dyDescent="0.25">
      <c r="A346" s="9">
        <v>45113</v>
      </c>
      <c r="B346" s="14" t="s">
        <v>73</v>
      </c>
      <c r="C346" s="14" t="str">
        <f>_xlfn.XLOOKUP(B346,Giocatori!A:A,Giocatori!B:B)</f>
        <v>Centrocampista</v>
      </c>
      <c r="D346" s="10" t="s">
        <v>2</v>
      </c>
      <c r="E346" s="10" t="str">
        <f>_xlfn.XLOOKUP(A346,Partite!A:A,Partite!E:E)</f>
        <v>Bianchi</v>
      </c>
      <c r="F346" s="10" t="str">
        <f t="shared" si="49"/>
        <v>Sì</v>
      </c>
      <c r="G346" s="11">
        <v>7</v>
      </c>
      <c r="H346" s="10">
        <f>IF(D346="Scuri",_xlfn.XLOOKUP(A346,Partite!A:A,Partite!C:C),_xlfn.XLOOKUP(A346,Partite!A:A,Partite!D:D))</f>
        <v>4</v>
      </c>
      <c r="I346" s="10">
        <f>IF(D346="Bianchi",_xlfn.XLOOKUP(A346,Partite!A:A,Partite!C:C),_xlfn.XLOOKUP(A346,Partite!A:A,Partite!D:D))</f>
        <v>10</v>
      </c>
      <c r="J346" s="11">
        <v>0</v>
      </c>
      <c r="K346" s="10" t="s">
        <v>59</v>
      </c>
      <c r="L346" s="10" t="s">
        <v>59</v>
      </c>
      <c r="M346" s="11">
        <v>0</v>
      </c>
      <c r="N346" s="10" t="s">
        <v>59</v>
      </c>
      <c r="O346" s="10">
        <f>Parametri!$B$4</f>
        <v>3</v>
      </c>
      <c r="P346" s="10">
        <f>IF(N346="Sì",Parametri!$B$7,0)</f>
        <v>0</v>
      </c>
      <c r="Q346" s="10">
        <f>IFERROR(_xlfn.CEILING.MATH(IF(C346="Difensore",MAX(0,Parametri!$B$11-H346),IF(C346="Centrocampista",MAX(0,Parametri!$B$11-H346)/2,IF(C346="Attaccante",MAX(0,Parametri!$B$11-H346)/3,IF(C346="Portiere",MAX(0,Parametri!$B$11-H346) +Parametri!$B$12, "NA"))))),0)</f>
        <v>3</v>
      </c>
      <c r="R346" s="10">
        <f t="shared" si="45"/>
        <v>6</v>
      </c>
      <c r="S346" s="10">
        <f>IF(F346="Sì",Parametri!$B$2,IF(Punti!F346="Pareggio",Parametri!$B$3,0))</f>
        <v>3</v>
      </c>
      <c r="T346" s="10">
        <f>Parametri!$B$5*G346</f>
        <v>7</v>
      </c>
      <c r="U346" s="10">
        <f>J346*Parametri!$B$6</f>
        <v>0</v>
      </c>
      <c r="V346" s="10">
        <f>IF(K346="Sì",Parametri!$B$8, 0)</f>
        <v>0</v>
      </c>
      <c r="W346" s="10">
        <f t="shared" si="46"/>
        <v>0</v>
      </c>
      <c r="X346" s="10">
        <f t="shared" si="47"/>
        <v>0</v>
      </c>
      <c r="Y346" s="10">
        <f t="shared" si="44"/>
        <v>22</v>
      </c>
    </row>
    <row r="347" spans="1:25" ht="21" x14ac:dyDescent="0.25">
      <c r="A347" s="9">
        <v>45113</v>
      </c>
      <c r="B347" s="14" t="s">
        <v>7</v>
      </c>
      <c r="C347" s="14" t="str">
        <f>_xlfn.XLOOKUP(B347,Giocatori!A:A,Giocatori!B:B)</f>
        <v>Difensore</v>
      </c>
      <c r="D347" s="10" t="s">
        <v>1</v>
      </c>
      <c r="E347" s="10" t="str">
        <f>_xlfn.XLOOKUP(A347,Partite!A:A,Partite!E:E)</f>
        <v>Bianchi</v>
      </c>
      <c r="F347" s="10" t="str">
        <f t="shared" si="49"/>
        <v>No</v>
      </c>
      <c r="G347" s="11">
        <v>0</v>
      </c>
      <c r="H347" s="10">
        <f>IF(D347="Scuri",_xlfn.XLOOKUP(A347,Partite!A:A,Partite!C:C),_xlfn.XLOOKUP(A347,Partite!A:A,Partite!D:D))</f>
        <v>10</v>
      </c>
      <c r="I347" s="10">
        <f>IF(D347="Bianchi",_xlfn.XLOOKUP(A347,Partite!A:A,Partite!C:C),_xlfn.XLOOKUP(A347,Partite!A:A,Partite!D:D))</f>
        <v>4</v>
      </c>
      <c r="J347" s="11">
        <v>0</v>
      </c>
      <c r="K347" s="10" t="s">
        <v>59</v>
      </c>
      <c r="L347" s="10" t="s">
        <v>59</v>
      </c>
      <c r="M347" s="11">
        <v>0</v>
      </c>
      <c r="N347" s="10" t="s">
        <v>59</v>
      </c>
      <c r="O347" s="10">
        <f>Parametri!$B$4</f>
        <v>3</v>
      </c>
      <c r="P347" s="10">
        <f>IF(N347="Sì",Parametri!$B$7,0)</f>
        <v>0</v>
      </c>
      <c r="Q347" s="10">
        <f>IFERROR(_xlfn.CEILING.MATH(IF(C347="Difensore",MAX(0,Parametri!$B$11-H347),IF(C347="Centrocampista",MAX(0,Parametri!$B$11-H347)/2,IF(C347="Attaccante",MAX(0,Parametri!$B$11-H347)/3,IF(C347="Portiere",MAX(0,Parametri!$B$11-H347) +Parametri!$B$12, "NA"))))),0)</f>
        <v>0</v>
      </c>
      <c r="R347" s="10">
        <f t="shared" si="45"/>
        <v>0</v>
      </c>
      <c r="S347" s="10">
        <f>IF(F347="Sì",Parametri!$B$2,IF(Punti!F347="Pareggio",Parametri!$B$3,0))</f>
        <v>0</v>
      </c>
      <c r="T347" s="10">
        <f>Parametri!$B$5*G347</f>
        <v>0</v>
      </c>
      <c r="U347" s="10">
        <f>J347*Parametri!$B$6</f>
        <v>0</v>
      </c>
      <c r="V347" s="10">
        <f>IF(K347="Sì",Parametri!$B$8, 0)</f>
        <v>0</v>
      </c>
      <c r="W347" s="10">
        <f t="shared" si="46"/>
        <v>0</v>
      </c>
      <c r="X347" s="10">
        <f t="shared" si="47"/>
        <v>0</v>
      </c>
      <c r="Y347" s="10">
        <f t="shared" si="44"/>
        <v>3</v>
      </c>
    </row>
    <row r="348" spans="1:25" ht="21" x14ac:dyDescent="0.25">
      <c r="A348" s="9">
        <v>45113</v>
      </c>
      <c r="B348" s="14" t="s">
        <v>12</v>
      </c>
      <c r="C348" s="14" t="str">
        <f>_xlfn.XLOOKUP(B348,Giocatori!A:A,Giocatori!B:B)</f>
        <v>Attaccante</v>
      </c>
      <c r="D348" s="10" t="s">
        <v>1</v>
      </c>
      <c r="E348" s="10" t="str">
        <f>_xlfn.XLOOKUP(A348,Partite!A:A,Partite!E:E)</f>
        <v>Bianchi</v>
      </c>
      <c r="F348" s="10" t="str">
        <f t="shared" si="49"/>
        <v>No</v>
      </c>
      <c r="G348" s="11">
        <v>1</v>
      </c>
      <c r="H348" s="10">
        <f>IF(D348="Scuri",_xlfn.XLOOKUP(A348,Partite!A:A,Partite!C:C),_xlfn.XLOOKUP(A348,Partite!A:A,Partite!D:D))</f>
        <v>10</v>
      </c>
      <c r="I348" s="10">
        <f>IF(D348="Bianchi",_xlfn.XLOOKUP(A348,Partite!A:A,Partite!C:C),_xlfn.XLOOKUP(A348,Partite!A:A,Partite!D:D))</f>
        <v>4</v>
      </c>
      <c r="J348" s="11">
        <v>0</v>
      </c>
      <c r="K348" s="10" t="s">
        <v>59</v>
      </c>
      <c r="L348" s="10" t="s">
        <v>59</v>
      </c>
      <c r="M348" s="11">
        <v>0</v>
      </c>
      <c r="N348" s="10" t="s">
        <v>59</v>
      </c>
      <c r="O348" s="10">
        <f>Parametri!$B$4</f>
        <v>3</v>
      </c>
      <c r="P348" s="10">
        <f>IF(N348="Sì",Parametri!$B$7,0)</f>
        <v>0</v>
      </c>
      <c r="Q348" s="10">
        <f>IFERROR(_xlfn.CEILING.MATH(IF(C348="Difensore",MAX(0,Parametri!$B$11-H348),IF(C348="Centrocampista",MAX(0,Parametri!$B$11-H348)/2,IF(C348="Attaccante",MAX(0,Parametri!$B$11-H348)/3,IF(C348="Portiere",MAX(0,Parametri!$B$11-H348) +Parametri!$B$12, "NA"))))),0)</f>
        <v>0</v>
      </c>
      <c r="R348" s="10">
        <f t="shared" si="45"/>
        <v>0</v>
      </c>
      <c r="S348" s="10">
        <f>IF(F348="Sì",Parametri!$B$2,IF(Punti!F348="Pareggio",Parametri!$B$3,0))</f>
        <v>0</v>
      </c>
      <c r="T348" s="10">
        <f>Parametri!$B$5*G348</f>
        <v>1</v>
      </c>
      <c r="U348" s="10">
        <f>J348*Parametri!$B$6</f>
        <v>0</v>
      </c>
      <c r="V348" s="10">
        <f>IF(K348="Sì",Parametri!$B$8, 0)</f>
        <v>0</v>
      </c>
      <c r="W348" s="10">
        <f t="shared" si="46"/>
        <v>0</v>
      </c>
      <c r="X348" s="10">
        <f t="shared" si="47"/>
        <v>0</v>
      </c>
      <c r="Y348" s="10">
        <f t="shared" si="44"/>
        <v>4</v>
      </c>
    </row>
    <row r="349" spans="1:25" ht="21" x14ac:dyDescent="0.25">
      <c r="A349" s="9">
        <v>45113</v>
      </c>
      <c r="B349" s="14" t="s">
        <v>21</v>
      </c>
      <c r="C349" s="14" t="str">
        <f>_xlfn.XLOOKUP(B349,Giocatori!A:A,Giocatori!B:B)</f>
        <v>Difensore</v>
      </c>
      <c r="D349" s="10" t="s">
        <v>1</v>
      </c>
      <c r="E349" s="10" t="str">
        <f>_xlfn.XLOOKUP(A349,Partite!A:A,Partite!E:E)</f>
        <v>Bianchi</v>
      </c>
      <c r="F349" s="10" t="str">
        <f t="shared" si="49"/>
        <v>No</v>
      </c>
      <c r="G349" s="11">
        <v>0</v>
      </c>
      <c r="H349" s="10">
        <f>IF(D349="Scuri",_xlfn.XLOOKUP(A349,Partite!A:A,Partite!C:C),_xlfn.XLOOKUP(A349,Partite!A:A,Partite!D:D))</f>
        <v>10</v>
      </c>
      <c r="I349" s="10">
        <f>IF(D349="Bianchi",_xlfn.XLOOKUP(A349,Partite!A:A,Partite!C:C),_xlfn.XLOOKUP(A349,Partite!A:A,Partite!D:D))</f>
        <v>4</v>
      </c>
      <c r="J349" s="11">
        <v>0</v>
      </c>
      <c r="K349" s="10" t="s">
        <v>59</v>
      </c>
      <c r="L349" s="10" t="s">
        <v>59</v>
      </c>
      <c r="M349" s="11">
        <v>0</v>
      </c>
      <c r="N349" s="10" t="s">
        <v>59</v>
      </c>
      <c r="O349" s="10">
        <f>Parametri!$B$4</f>
        <v>3</v>
      </c>
      <c r="P349" s="10">
        <f>IF(N349="Sì",Parametri!$B$7,0)</f>
        <v>0</v>
      </c>
      <c r="Q349" s="10">
        <f>IFERROR(_xlfn.CEILING.MATH(IF(C349="Difensore",MAX(0,Parametri!$B$11-H349),IF(C349="Centrocampista",MAX(0,Parametri!$B$11-H349)/2,IF(C349="Attaccante",MAX(0,Parametri!$B$11-H349)/3,IF(C349="Portiere",MAX(0,Parametri!$B$11-H349) +Parametri!$B$12, "NA"))))),0)</f>
        <v>0</v>
      </c>
      <c r="R349" s="10">
        <f t="shared" si="45"/>
        <v>0</v>
      </c>
      <c r="S349" s="10">
        <f>IF(F349="Sì",Parametri!$B$2,IF(Punti!F349="Pareggio",Parametri!$B$3,0))</f>
        <v>0</v>
      </c>
      <c r="T349" s="10">
        <f>Parametri!$B$5*G349</f>
        <v>0</v>
      </c>
      <c r="U349" s="10">
        <f>J349*Parametri!$B$6</f>
        <v>0</v>
      </c>
      <c r="V349" s="10">
        <f>IF(K349="Sì",Parametri!$B$8, 0)</f>
        <v>0</v>
      </c>
      <c r="W349" s="10">
        <f t="shared" si="46"/>
        <v>0</v>
      </c>
      <c r="X349" s="10">
        <f t="shared" si="47"/>
        <v>0</v>
      </c>
      <c r="Y349" s="10">
        <f t="shared" si="44"/>
        <v>3</v>
      </c>
    </row>
    <row r="350" spans="1:25" ht="21" x14ac:dyDescent="0.25">
      <c r="A350" s="9">
        <v>45113</v>
      </c>
      <c r="B350" s="14" t="s">
        <v>9</v>
      </c>
      <c r="C350" s="14" t="str">
        <f>_xlfn.XLOOKUP(B350,Giocatori!A:A,Giocatori!B:B)</f>
        <v>Difensore</v>
      </c>
      <c r="D350" s="10" t="s">
        <v>1</v>
      </c>
      <c r="E350" s="10" t="str">
        <f>_xlfn.XLOOKUP(A350,Partite!A:A,Partite!E:E)</f>
        <v>Bianchi</v>
      </c>
      <c r="F350" s="10" t="str">
        <f t="shared" si="49"/>
        <v>No</v>
      </c>
      <c r="G350" s="11">
        <v>2</v>
      </c>
      <c r="H350" s="10">
        <f>IF(D350="Scuri",_xlfn.XLOOKUP(A350,Partite!A:A,Partite!C:C),_xlfn.XLOOKUP(A350,Partite!A:A,Partite!D:D))</f>
        <v>10</v>
      </c>
      <c r="I350" s="10">
        <f>IF(D350="Bianchi",_xlfn.XLOOKUP(A350,Partite!A:A,Partite!C:C),_xlfn.XLOOKUP(A350,Partite!A:A,Partite!D:D))</f>
        <v>4</v>
      </c>
      <c r="J350" s="11">
        <v>0</v>
      </c>
      <c r="K350" s="10" t="s">
        <v>59</v>
      </c>
      <c r="L350" s="10" t="s">
        <v>59</v>
      </c>
      <c r="M350" s="11">
        <v>1</v>
      </c>
      <c r="N350" s="10" t="s">
        <v>59</v>
      </c>
      <c r="O350" s="10">
        <f>Parametri!$B$4</f>
        <v>3</v>
      </c>
      <c r="P350" s="10">
        <f>IF(N350="Sì",Parametri!$B$7,0)</f>
        <v>0</v>
      </c>
      <c r="Q350" s="10">
        <f>IFERROR(_xlfn.CEILING.MATH(IF(C350="Difensore",MAX(0,Parametri!$B$11-H350),IF(C350="Centrocampista",MAX(0,Parametri!$B$11-H350)/2,IF(C350="Attaccante",MAX(0,Parametri!$B$11-H350)/3,IF(C350="Portiere",MAX(0,Parametri!$B$11-H350) +Parametri!$B$12, "NA"))))),0)</f>
        <v>0</v>
      </c>
      <c r="R350" s="10">
        <f t="shared" si="45"/>
        <v>0</v>
      </c>
      <c r="S350" s="10">
        <f>IF(F350="Sì",Parametri!$B$2,IF(Punti!F350="Pareggio",Parametri!$B$3,0))</f>
        <v>0</v>
      </c>
      <c r="T350" s="10">
        <f>Parametri!$B$5*G350</f>
        <v>2</v>
      </c>
      <c r="U350" s="10">
        <f>J350*Parametri!$B$6</f>
        <v>0</v>
      </c>
      <c r="V350" s="10">
        <f>IF(K350="Sì",Parametri!$B$8, 0)</f>
        <v>0</v>
      </c>
      <c r="W350" s="10">
        <f t="shared" si="46"/>
        <v>0</v>
      </c>
      <c r="X350" s="10">
        <f t="shared" si="47"/>
        <v>3</v>
      </c>
      <c r="Y350" s="10">
        <f t="shared" si="44"/>
        <v>8</v>
      </c>
    </row>
    <row r="351" spans="1:25" ht="21" x14ac:dyDescent="0.25">
      <c r="A351" s="9">
        <v>45113</v>
      </c>
      <c r="B351" s="14" t="s">
        <v>27</v>
      </c>
      <c r="C351" s="14" t="str">
        <f>_xlfn.XLOOKUP(B351,Giocatori!A:A,Giocatori!B:B)</f>
        <v>Difensore</v>
      </c>
      <c r="D351" s="10" t="s">
        <v>1</v>
      </c>
      <c r="E351" s="10" t="str">
        <f>_xlfn.XLOOKUP(A351,Partite!A:A,Partite!E:E)</f>
        <v>Bianchi</v>
      </c>
      <c r="F351" s="10" t="str">
        <f t="shared" si="49"/>
        <v>No</v>
      </c>
      <c r="G351" s="11">
        <v>1</v>
      </c>
      <c r="H351" s="10">
        <f>IF(D351="Scuri",_xlfn.XLOOKUP(A351,Partite!A:A,Partite!C:C),_xlfn.XLOOKUP(A351,Partite!A:A,Partite!D:D))</f>
        <v>10</v>
      </c>
      <c r="I351" s="10">
        <f>IF(D351="Bianchi",_xlfn.XLOOKUP(A351,Partite!A:A,Partite!C:C),_xlfn.XLOOKUP(A351,Partite!A:A,Partite!D:D))</f>
        <v>4</v>
      </c>
      <c r="J351" s="11">
        <v>0</v>
      </c>
      <c r="K351" s="10" t="s">
        <v>59</v>
      </c>
      <c r="L351" s="10" t="s">
        <v>59</v>
      </c>
      <c r="M351" s="11">
        <v>0</v>
      </c>
      <c r="N351" s="10" t="s">
        <v>59</v>
      </c>
      <c r="O351" s="10">
        <f>Parametri!$B$4</f>
        <v>3</v>
      </c>
      <c r="P351" s="10">
        <f>IF(N351="Sì",Parametri!$B$7,0)</f>
        <v>0</v>
      </c>
      <c r="Q351" s="10">
        <f>IFERROR(_xlfn.CEILING.MATH(IF(C351="Difensore",MAX(0,Parametri!$B$11-H351),IF(C351="Centrocampista",MAX(0,Parametri!$B$11-H351)/2,IF(C351="Attaccante",MAX(0,Parametri!$B$11-H351)/3,IF(C351="Portiere",MAX(0,Parametri!$B$11-H351) +Parametri!$B$12, "NA"))))),0)</f>
        <v>0</v>
      </c>
      <c r="R351" s="10">
        <f t="shared" si="45"/>
        <v>0</v>
      </c>
      <c r="S351" s="10">
        <f>IF(F351="Sì",Parametri!$B$2,IF(Punti!F351="Pareggio",Parametri!$B$3,0))</f>
        <v>0</v>
      </c>
      <c r="T351" s="10">
        <f>Parametri!$B$5*G351</f>
        <v>1</v>
      </c>
      <c r="U351" s="10">
        <f>J351*Parametri!$B$6</f>
        <v>0</v>
      </c>
      <c r="V351" s="10">
        <f>IF(K351="Sì",Parametri!$B$8, 0)</f>
        <v>0</v>
      </c>
      <c r="W351" s="10">
        <f t="shared" si="46"/>
        <v>0</v>
      </c>
      <c r="X351" s="10">
        <f t="shared" si="47"/>
        <v>0</v>
      </c>
      <c r="Y351" s="10">
        <f t="shared" si="44"/>
        <v>4</v>
      </c>
    </row>
    <row r="352" spans="1:25" ht="21" x14ac:dyDescent="0.25">
      <c r="A352" s="9">
        <v>45113</v>
      </c>
      <c r="B352" s="14" t="s">
        <v>15</v>
      </c>
      <c r="C352" s="14" t="str">
        <f>_xlfn.XLOOKUP(B352,Giocatori!A:A,Giocatori!B:B)</f>
        <v>Difensore</v>
      </c>
      <c r="D352" s="10" t="s">
        <v>1</v>
      </c>
      <c r="E352" s="10" t="str">
        <f>_xlfn.XLOOKUP(A352,Partite!A:A,Partite!E:E)</f>
        <v>Bianchi</v>
      </c>
      <c r="F352" s="10" t="str">
        <f t="shared" si="49"/>
        <v>No</v>
      </c>
      <c r="G352" s="11">
        <v>0</v>
      </c>
      <c r="H352" s="10">
        <f>IF(D352="Scuri",_xlfn.XLOOKUP(A352,Partite!A:A,Partite!C:C),_xlfn.XLOOKUP(A352,Partite!A:A,Partite!D:D))</f>
        <v>10</v>
      </c>
      <c r="I352" s="10">
        <f>IF(D352="Bianchi",_xlfn.XLOOKUP(A352,Partite!A:A,Partite!C:C),_xlfn.XLOOKUP(A352,Partite!A:A,Partite!D:D))</f>
        <v>4</v>
      </c>
      <c r="J352" s="11">
        <v>0</v>
      </c>
      <c r="K352" s="10" t="s">
        <v>59</v>
      </c>
      <c r="L352" s="10" t="s">
        <v>59</v>
      </c>
      <c r="M352" s="11">
        <v>1</v>
      </c>
      <c r="N352" s="10" t="s">
        <v>59</v>
      </c>
      <c r="O352" s="10">
        <f>Parametri!$B$4</f>
        <v>3</v>
      </c>
      <c r="P352" s="10">
        <f>IF(N352="Sì",Parametri!$B$7,0)</f>
        <v>0</v>
      </c>
      <c r="Q352" s="10">
        <f>IFERROR(_xlfn.CEILING.MATH(IF(C352="Difensore",MAX(0,Parametri!$B$11-H352),IF(C352="Centrocampista",MAX(0,Parametri!$B$11-H352)/2,IF(C352="Attaccante",MAX(0,Parametri!$B$11-H352)/3,IF(C352="Portiere",MAX(0,Parametri!$B$11-H352) +Parametri!$B$12, "NA"))))),0)</f>
        <v>0</v>
      </c>
      <c r="R352" s="10">
        <f t="shared" si="45"/>
        <v>0</v>
      </c>
      <c r="S352" s="10">
        <f>IF(F352="Sì",Parametri!$B$2,IF(Punti!F352="Pareggio",Parametri!$B$3,0))</f>
        <v>0</v>
      </c>
      <c r="T352" s="10">
        <f>Parametri!$B$5*G352</f>
        <v>0</v>
      </c>
      <c r="U352" s="10">
        <f>J352*Parametri!$B$6</f>
        <v>0</v>
      </c>
      <c r="V352" s="10">
        <f>IF(K352="Sì",Parametri!$B$8, 0)</f>
        <v>0</v>
      </c>
      <c r="W352" s="10">
        <f t="shared" si="46"/>
        <v>0</v>
      </c>
      <c r="X352" s="10">
        <f t="shared" si="47"/>
        <v>3</v>
      </c>
      <c r="Y352" s="10">
        <f t="shared" si="44"/>
        <v>6</v>
      </c>
    </row>
    <row r="353" spans="1:25" ht="21" x14ac:dyDescent="0.25">
      <c r="A353" s="9">
        <v>45113</v>
      </c>
      <c r="B353" s="14" t="s">
        <v>100</v>
      </c>
      <c r="C353" s="14" t="str">
        <f>_xlfn.XLOOKUP(B353,Giocatori!A:A,Giocatori!B:B)</f>
        <v>Centrocampista</v>
      </c>
      <c r="D353" s="10" t="s">
        <v>1</v>
      </c>
      <c r="E353" s="10" t="str">
        <f>_xlfn.XLOOKUP(A353,Partite!A:A,Partite!E:E)</f>
        <v>Bianchi</v>
      </c>
      <c r="F353" s="10" t="str">
        <f t="shared" si="49"/>
        <v>No</v>
      </c>
      <c r="G353" s="11">
        <v>0</v>
      </c>
      <c r="H353" s="10">
        <f>IF(D353="Scuri",_xlfn.XLOOKUP(A353,Partite!A:A,Partite!C:C),_xlfn.XLOOKUP(A353,Partite!A:A,Partite!D:D))</f>
        <v>10</v>
      </c>
      <c r="I353" s="10">
        <f>IF(D353="Bianchi",_xlfn.XLOOKUP(A353,Partite!A:A,Partite!C:C),_xlfn.XLOOKUP(A353,Partite!A:A,Partite!D:D))</f>
        <v>4</v>
      </c>
      <c r="J353" s="11">
        <v>0</v>
      </c>
      <c r="K353" s="10" t="s">
        <v>59</v>
      </c>
      <c r="L353" s="10" t="s">
        <v>59</v>
      </c>
      <c r="M353" s="11">
        <v>0</v>
      </c>
      <c r="N353" s="10" t="s">
        <v>59</v>
      </c>
      <c r="O353" s="10">
        <f>Parametri!$B$4</f>
        <v>3</v>
      </c>
      <c r="P353" s="10">
        <f>IF(N353="Sì",Parametri!$B$7,0)</f>
        <v>0</v>
      </c>
      <c r="Q353" s="10">
        <f>IFERROR(_xlfn.CEILING.MATH(IF(C353="Difensore",MAX(0,Parametri!$B$11-H353),IF(C353="Centrocampista",MAX(0,Parametri!$B$11-H353)/2,IF(C353="Attaccante",MAX(0,Parametri!$B$11-H353)/3,IF(C353="Portiere",MAX(0,Parametri!$B$11-H353) +Parametri!$B$12, "NA"))))),0)</f>
        <v>0</v>
      </c>
      <c r="R353" s="10">
        <f t="shared" si="45"/>
        <v>0</v>
      </c>
      <c r="S353" s="10">
        <f>IF(F353="Sì",Parametri!$B$2,IF(Punti!F353="Pareggio",Parametri!$B$3,0))</f>
        <v>0</v>
      </c>
      <c r="T353" s="10">
        <f>Parametri!$B$5*G353</f>
        <v>0</v>
      </c>
      <c r="U353" s="10">
        <f>J353*Parametri!$B$6</f>
        <v>0</v>
      </c>
      <c r="V353" s="10">
        <f>IF(K353="Sì",Parametri!$B$8, 0)</f>
        <v>0</v>
      </c>
      <c r="W353" s="10">
        <f t="shared" si="46"/>
        <v>0</v>
      </c>
      <c r="X353" s="10">
        <f t="shared" si="47"/>
        <v>0</v>
      </c>
      <c r="Y353" s="10">
        <f t="shared" si="44"/>
        <v>3</v>
      </c>
    </row>
    <row r="354" spans="1:25" ht="21" x14ac:dyDescent="0.25">
      <c r="A354" s="9">
        <v>45114</v>
      </c>
      <c r="B354" s="14" t="s">
        <v>101</v>
      </c>
      <c r="C354" s="14" t="str">
        <f>_xlfn.XLOOKUP(B354,Giocatori!A:A,Giocatori!B:B)</f>
        <v>Portiere</v>
      </c>
      <c r="D354" s="10" t="s">
        <v>1</v>
      </c>
      <c r="E354" s="10" t="str">
        <f>_xlfn.XLOOKUP(A354,Partite!A:A,Partite!E:E)</f>
        <v>Scuri</v>
      </c>
      <c r="F354" s="10" t="str">
        <f t="shared" ref="F354" si="50">IF(D354=E354,"Sì",IF(E354="Pareggio","Pari","No"))</f>
        <v>Sì</v>
      </c>
      <c r="G354" s="11">
        <v>0</v>
      </c>
      <c r="H354" s="10">
        <f>IF(D354="Scuri",_xlfn.XLOOKUP(A354,Partite!A:A,Partite!C:C),_xlfn.XLOOKUP(A354,Partite!A:A,Partite!D:D))</f>
        <v>0</v>
      </c>
      <c r="I354" s="10">
        <f>IF(D354="Bianchi",_xlfn.XLOOKUP(A354,Partite!A:A,Partite!C:C),_xlfn.XLOOKUP(A354,Partite!A:A,Partite!D:D))</f>
        <v>1</v>
      </c>
      <c r="J354" s="11">
        <v>0</v>
      </c>
      <c r="K354" s="10" t="s">
        <v>59</v>
      </c>
      <c r="L354" s="10" t="s">
        <v>59</v>
      </c>
      <c r="M354" s="11">
        <v>0</v>
      </c>
      <c r="N354" s="10" t="s">
        <v>59</v>
      </c>
      <c r="O354" s="10">
        <f>Parametri!$B$4</f>
        <v>3</v>
      </c>
      <c r="P354" s="10">
        <f>IF(N354="Sì",Parametri!$B$7,0)</f>
        <v>0</v>
      </c>
      <c r="Q354" s="10">
        <f>IFERROR(_xlfn.CEILING.MATH(IF(C354="Difensore",MAX(0,Parametri!$B$11-H354),IF(C354="Centrocampista",MAX(0,Parametri!$B$11-H354)/2,IF(C354="Attaccante",MAX(0,Parametri!$B$11-H354)/3,IF(C354="Portiere",MAX(0,Parametri!$B$11-H354) +Parametri!$B$12, "NA"))))),0)</f>
        <v>12</v>
      </c>
      <c r="R354" s="10">
        <f t="shared" si="45"/>
        <v>0</v>
      </c>
      <c r="S354" s="10">
        <f>IF(F354="Sì",Parametri!$B$2,IF(Punti!F354="Pareggio",Parametri!$B$3,0))</f>
        <v>3</v>
      </c>
      <c r="T354" s="10">
        <f>Parametri!$B$5*G354</f>
        <v>0</v>
      </c>
      <c r="U354" s="10">
        <f>J354*Parametri!$B$6</f>
        <v>0</v>
      </c>
      <c r="V354" s="10">
        <f>IF(K354="Sì",Parametri!$B$8, 0)</f>
        <v>0</v>
      </c>
      <c r="W354" s="10">
        <f t="shared" si="46"/>
        <v>0</v>
      </c>
      <c r="X354" s="10">
        <f t="shared" si="47"/>
        <v>0</v>
      </c>
      <c r="Y354" s="10">
        <f t="shared" si="44"/>
        <v>18</v>
      </c>
    </row>
    <row r="355" spans="1:25" ht="21" x14ac:dyDescent="0.25">
      <c r="A355" s="9">
        <v>45114</v>
      </c>
      <c r="B355" s="14" t="s">
        <v>31</v>
      </c>
      <c r="C355" s="14" t="str">
        <f>_xlfn.XLOOKUP(B355,Giocatori!A:A,Giocatori!B:B)</f>
        <v>Difensore</v>
      </c>
      <c r="D355" s="10" t="s">
        <v>1</v>
      </c>
      <c r="E355" s="10" t="str">
        <f>_xlfn.XLOOKUP(A355,Partite!A:A,Partite!E:E)</f>
        <v>Scuri</v>
      </c>
      <c r="F355" s="10" t="str">
        <f t="shared" ref="F355:F366" si="51">IF(D355=E355,"Sì",IF(E355="Pareggio","Pari","No"))</f>
        <v>Sì</v>
      </c>
      <c r="G355" s="11">
        <v>0</v>
      </c>
      <c r="H355" s="10">
        <f>IF(D355="Scuri",_xlfn.XLOOKUP(A355,Partite!A:A,Partite!C:C),_xlfn.XLOOKUP(A355,Partite!A:A,Partite!D:D))</f>
        <v>0</v>
      </c>
      <c r="I355" s="10">
        <f>IF(D355="Bianchi",_xlfn.XLOOKUP(A355,Partite!A:A,Partite!C:C),_xlfn.XLOOKUP(A355,Partite!A:A,Partite!D:D))</f>
        <v>1</v>
      </c>
      <c r="J355" s="11">
        <v>0</v>
      </c>
      <c r="K355" s="10" t="s">
        <v>59</v>
      </c>
      <c r="L355" s="10" t="s">
        <v>59</v>
      </c>
      <c r="M355" s="11">
        <v>0</v>
      </c>
      <c r="N355" s="10" t="s">
        <v>59</v>
      </c>
      <c r="O355" s="10">
        <f>Parametri!$B$4</f>
        <v>3</v>
      </c>
      <c r="P355" s="10">
        <f>IF(N355="Sì",Parametri!$B$7,0)</f>
        <v>0</v>
      </c>
      <c r="Q355" s="10">
        <f>IFERROR(_xlfn.CEILING.MATH(IF(C355="Difensore",MAX(0,Parametri!$B$11-H355),IF(C355="Centrocampista",MAX(0,Parametri!$B$11-H355)/2,IF(C355="Attaccante",MAX(0,Parametri!$B$11-H355)/3,IF(C355="Portiere",MAX(0,Parametri!$B$11-H355) +Parametri!$B$12, "NA"))))),0)</f>
        <v>10</v>
      </c>
      <c r="R355" s="10">
        <f t="shared" si="45"/>
        <v>1</v>
      </c>
      <c r="S355" s="10">
        <f>IF(F355="Sì",Parametri!$B$2,IF(Punti!F355="Pareggio",Parametri!$B$3,0))</f>
        <v>3</v>
      </c>
      <c r="T355" s="10">
        <f>Parametri!$B$5*G355</f>
        <v>0</v>
      </c>
      <c r="U355" s="10">
        <f>J355*Parametri!$B$6</f>
        <v>0</v>
      </c>
      <c r="V355" s="10">
        <f>IF(K355="Sì",Parametri!$B$8, 0)</f>
        <v>0</v>
      </c>
      <c r="W355" s="10">
        <f t="shared" si="46"/>
        <v>0</v>
      </c>
      <c r="X355" s="10">
        <f t="shared" si="47"/>
        <v>0</v>
      </c>
      <c r="Y355" s="10">
        <f t="shared" si="44"/>
        <v>17</v>
      </c>
    </row>
    <row r="356" spans="1:25" ht="21" x14ac:dyDescent="0.25">
      <c r="A356" s="9">
        <v>45114</v>
      </c>
      <c r="B356" s="14" t="s">
        <v>41</v>
      </c>
      <c r="C356" s="14" t="str">
        <f>_xlfn.XLOOKUP(B356,Giocatori!A:A,Giocatori!B:B)</f>
        <v>Difensore</v>
      </c>
      <c r="D356" s="10" t="s">
        <v>1</v>
      </c>
      <c r="E356" s="10" t="str">
        <f>_xlfn.XLOOKUP(A356,Partite!A:A,Partite!E:E)</f>
        <v>Scuri</v>
      </c>
      <c r="F356" s="10" t="str">
        <f t="shared" si="51"/>
        <v>Sì</v>
      </c>
      <c r="G356" s="11">
        <v>1</v>
      </c>
      <c r="H356" s="10">
        <f>IF(D356="Scuri",_xlfn.XLOOKUP(A356,Partite!A:A,Partite!C:C),_xlfn.XLOOKUP(A356,Partite!A:A,Partite!D:D))</f>
        <v>0</v>
      </c>
      <c r="I356" s="10">
        <f>IF(D356="Bianchi",_xlfn.XLOOKUP(A356,Partite!A:A,Partite!C:C),_xlfn.XLOOKUP(A356,Partite!A:A,Partite!D:D))</f>
        <v>1</v>
      </c>
      <c r="J356" s="11">
        <v>0</v>
      </c>
      <c r="K356" s="10" t="s">
        <v>59</v>
      </c>
      <c r="L356" s="10" t="s">
        <v>59</v>
      </c>
      <c r="M356" s="11">
        <v>0</v>
      </c>
      <c r="N356" s="10" t="s">
        <v>59</v>
      </c>
      <c r="O356" s="10">
        <f>Parametri!$B$4</f>
        <v>3</v>
      </c>
      <c r="P356" s="10">
        <f>IF(N356="Sì",Parametri!$B$7,0)</f>
        <v>0</v>
      </c>
      <c r="Q356" s="10">
        <f>IFERROR(_xlfn.CEILING.MATH(IF(C356="Difensore",MAX(0,Parametri!$B$11-H356),IF(C356="Centrocampista",MAX(0,Parametri!$B$11-H356)/2,IF(C356="Attaccante",MAX(0,Parametri!$B$11-H356)/3,IF(C356="Portiere",MAX(0,Parametri!$B$11-H356) +Parametri!$B$12, "NA"))))),0)</f>
        <v>10</v>
      </c>
      <c r="R356" s="10">
        <f t="shared" si="45"/>
        <v>1</v>
      </c>
      <c r="S356" s="10">
        <f>IF(F356="Sì",Parametri!$B$2,IF(Punti!F356="Pareggio",Parametri!$B$3,0))</f>
        <v>3</v>
      </c>
      <c r="T356" s="10">
        <f>Parametri!$B$5*G356</f>
        <v>1</v>
      </c>
      <c r="U356" s="10">
        <f>J356*Parametri!$B$6</f>
        <v>0</v>
      </c>
      <c r="V356" s="10">
        <f>IF(K356="Sì",Parametri!$B$8, 0)</f>
        <v>0</v>
      </c>
      <c r="W356" s="10">
        <f t="shared" si="46"/>
        <v>0</v>
      </c>
      <c r="X356" s="10">
        <f t="shared" si="47"/>
        <v>0</v>
      </c>
      <c r="Y356" s="10">
        <f t="shared" si="44"/>
        <v>18</v>
      </c>
    </row>
    <row r="357" spans="1:25" ht="21" x14ac:dyDescent="0.25">
      <c r="A357" s="9">
        <v>45114</v>
      </c>
      <c r="B357" s="14" t="s">
        <v>102</v>
      </c>
      <c r="C357" s="14" t="str">
        <f>_xlfn.XLOOKUP(B357,Giocatori!A:A,Giocatori!B:B)</f>
        <v>Centrocampista</v>
      </c>
      <c r="D357" s="10" t="s">
        <v>1</v>
      </c>
      <c r="E357" s="10" t="str">
        <f>_xlfn.XLOOKUP(A357,Partite!A:A,Partite!E:E)</f>
        <v>Scuri</v>
      </c>
      <c r="F357" s="10" t="str">
        <f t="shared" si="51"/>
        <v>Sì</v>
      </c>
      <c r="G357" s="11">
        <v>0</v>
      </c>
      <c r="H357" s="10">
        <f>IF(D357="Scuri",_xlfn.XLOOKUP(A357,Partite!A:A,Partite!C:C),_xlfn.XLOOKUP(A357,Partite!A:A,Partite!D:D))</f>
        <v>0</v>
      </c>
      <c r="I357" s="10">
        <f>IF(D357="Bianchi",_xlfn.XLOOKUP(A357,Partite!A:A,Partite!C:C),_xlfn.XLOOKUP(A357,Partite!A:A,Partite!D:D))</f>
        <v>1</v>
      </c>
      <c r="J357" s="11">
        <v>0</v>
      </c>
      <c r="K357" s="10" t="s">
        <v>59</v>
      </c>
      <c r="L357" s="10" t="s">
        <v>59</v>
      </c>
      <c r="M357" s="11">
        <v>0</v>
      </c>
      <c r="N357" s="10" t="s">
        <v>59</v>
      </c>
      <c r="O357" s="10">
        <f>Parametri!$B$4</f>
        <v>3</v>
      </c>
      <c r="P357" s="10">
        <f>IF(N357="Sì",Parametri!$B$7,0)</f>
        <v>0</v>
      </c>
      <c r="Q357" s="10">
        <f>IFERROR(_xlfn.CEILING.MATH(IF(C357="Difensore",MAX(0,Parametri!$B$11-H357),IF(C357="Centrocampista",MAX(0,Parametri!$B$11-H357)/2,IF(C357="Attaccante",MAX(0,Parametri!$B$11-H357)/3,IF(C357="Portiere",MAX(0,Parametri!$B$11-H357) +Parametri!$B$12, "NA"))))),0)</f>
        <v>5</v>
      </c>
      <c r="R357" s="10">
        <f t="shared" si="45"/>
        <v>1</v>
      </c>
      <c r="S357" s="10">
        <f>IF(F357="Sì",Parametri!$B$2,IF(Punti!F357="Pareggio",Parametri!$B$3,0))</f>
        <v>3</v>
      </c>
      <c r="T357" s="10">
        <f>Parametri!$B$5*G357</f>
        <v>0</v>
      </c>
      <c r="U357" s="10">
        <f>J357*Parametri!$B$6</f>
        <v>0</v>
      </c>
      <c r="V357" s="10">
        <f>IF(K357="Sì",Parametri!$B$8, 0)</f>
        <v>0</v>
      </c>
      <c r="W357" s="10">
        <f t="shared" si="46"/>
        <v>0</v>
      </c>
      <c r="X357" s="10">
        <f t="shared" si="47"/>
        <v>0</v>
      </c>
      <c r="Y357" s="10">
        <f t="shared" si="44"/>
        <v>12</v>
      </c>
    </row>
    <row r="358" spans="1:25" ht="21" x14ac:dyDescent="0.25">
      <c r="A358" s="9">
        <v>45114</v>
      </c>
      <c r="B358" s="14" t="s">
        <v>9</v>
      </c>
      <c r="C358" s="14" t="str">
        <f>_xlfn.XLOOKUP(B358,Giocatori!A:A,Giocatori!B:B)</f>
        <v>Difensore</v>
      </c>
      <c r="D358" s="10" t="s">
        <v>1</v>
      </c>
      <c r="E358" s="10" t="str">
        <f>_xlfn.XLOOKUP(A358,Partite!A:A,Partite!E:E)</f>
        <v>Scuri</v>
      </c>
      <c r="F358" s="10" t="str">
        <f t="shared" si="51"/>
        <v>Sì</v>
      </c>
      <c r="G358" s="11">
        <v>0</v>
      </c>
      <c r="H358" s="10">
        <f>IF(D358="Scuri",_xlfn.XLOOKUP(A358,Partite!A:A,Partite!C:C),_xlfn.XLOOKUP(A358,Partite!A:A,Partite!D:D))</f>
        <v>0</v>
      </c>
      <c r="I358" s="10">
        <f>IF(D358="Bianchi",_xlfn.XLOOKUP(A358,Partite!A:A,Partite!C:C),_xlfn.XLOOKUP(A358,Partite!A:A,Partite!D:D))</f>
        <v>1</v>
      </c>
      <c r="J358" s="11">
        <v>0</v>
      </c>
      <c r="K358" s="10" t="s">
        <v>59</v>
      </c>
      <c r="L358" s="10" t="s">
        <v>59</v>
      </c>
      <c r="M358" s="11">
        <v>0</v>
      </c>
      <c r="N358" s="10" t="s">
        <v>59</v>
      </c>
      <c r="O358" s="10">
        <f>Parametri!$B$4</f>
        <v>3</v>
      </c>
      <c r="P358" s="10">
        <f>IF(N358="Sì",Parametri!$B$7,0)</f>
        <v>0</v>
      </c>
      <c r="Q358" s="10">
        <f>IFERROR(_xlfn.CEILING.MATH(IF(C358="Difensore",MAX(0,Parametri!$B$11-H358),IF(C358="Centrocampista",MAX(0,Parametri!$B$11-H358)/2,IF(C358="Attaccante",MAX(0,Parametri!$B$11-H358)/3,IF(C358="Portiere",MAX(0,Parametri!$B$11-H358) +Parametri!$B$12, "NA"))))),0)</f>
        <v>10</v>
      </c>
      <c r="R358" s="10">
        <f t="shared" si="45"/>
        <v>1</v>
      </c>
      <c r="S358" s="10">
        <f>IF(F358="Sì",Parametri!$B$2,IF(Punti!F358="Pareggio",Parametri!$B$3,0))</f>
        <v>3</v>
      </c>
      <c r="T358" s="10">
        <f>Parametri!$B$5*G358</f>
        <v>0</v>
      </c>
      <c r="U358" s="10">
        <f>J358*Parametri!$B$6</f>
        <v>0</v>
      </c>
      <c r="V358" s="10">
        <f>IF(K358="Sì",Parametri!$B$8, 0)</f>
        <v>0</v>
      </c>
      <c r="W358" s="10">
        <f t="shared" si="46"/>
        <v>0</v>
      </c>
      <c r="X358" s="10">
        <f t="shared" si="47"/>
        <v>0</v>
      </c>
      <c r="Y358" s="10">
        <f t="shared" si="44"/>
        <v>17</v>
      </c>
    </row>
    <row r="359" spans="1:25" ht="21" x14ac:dyDescent="0.25">
      <c r="A359" s="9">
        <v>45114</v>
      </c>
      <c r="B359" s="14" t="s">
        <v>7</v>
      </c>
      <c r="C359" s="14" t="str">
        <f>_xlfn.XLOOKUP(B359,Giocatori!A:A,Giocatori!B:B)</f>
        <v>Difensore</v>
      </c>
      <c r="D359" s="10" t="s">
        <v>1</v>
      </c>
      <c r="E359" s="10" t="str">
        <f>_xlfn.XLOOKUP(A359,Partite!A:A,Partite!E:E)</f>
        <v>Scuri</v>
      </c>
      <c r="F359" s="10" t="str">
        <f t="shared" si="51"/>
        <v>Sì</v>
      </c>
      <c r="G359" s="11">
        <v>0</v>
      </c>
      <c r="H359" s="10">
        <f>IF(D359="Scuri",_xlfn.XLOOKUP(A359,Partite!A:A,Partite!C:C),_xlfn.XLOOKUP(A359,Partite!A:A,Partite!D:D))</f>
        <v>0</v>
      </c>
      <c r="I359" s="10">
        <f>IF(D359="Bianchi",_xlfn.XLOOKUP(A359,Partite!A:A,Partite!C:C),_xlfn.XLOOKUP(A359,Partite!A:A,Partite!D:D))</f>
        <v>1</v>
      </c>
      <c r="J359" s="11">
        <v>0</v>
      </c>
      <c r="K359" s="10" t="s">
        <v>59</v>
      </c>
      <c r="L359" s="10" t="s">
        <v>59</v>
      </c>
      <c r="M359" s="11">
        <v>0</v>
      </c>
      <c r="N359" s="10" t="s">
        <v>59</v>
      </c>
      <c r="O359" s="10">
        <f>Parametri!$B$4</f>
        <v>3</v>
      </c>
      <c r="P359" s="10">
        <f>IF(N359="Sì",Parametri!$B$7,0)</f>
        <v>0</v>
      </c>
      <c r="Q359" s="10">
        <f>IFERROR(_xlfn.CEILING.MATH(IF(C359="Difensore",MAX(0,Parametri!$B$11-H359),IF(C359="Centrocampista",MAX(0,Parametri!$B$11-H359)/2,IF(C359="Attaccante",MAX(0,Parametri!$B$11-H359)/3,IF(C359="Portiere",MAX(0,Parametri!$B$11-H359) +Parametri!$B$12, "NA"))))),0)</f>
        <v>10</v>
      </c>
      <c r="R359" s="10">
        <f t="shared" si="45"/>
        <v>1</v>
      </c>
      <c r="S359" s="10">
        <f>IF(F359="Sì",Parametri!$B$2,IF(Punti!F359="Pareggio",Parametri!$B$3,0))</f>
        <v>3</v>
      </c>
      <c r="T359" s="10">
        <f>Parametri!$B$5*G359</f>
        <v>0</v>
      </c>
      <c r="U359" s="10">
        <f>J359*Parametri!$B$6</f>
        <v>0</v>
      </c>
      <c r="V359" s="10">
        <f>IF(K359="Sì",Parametri!$B$8, 0)</f>
        <v>0</v>
      </c>
      <c r="W359" s="10">
        <f t="shared" si="46"/>
        <v>0</v>
      </c>
      <c r="X359" s="10">
        <f t="shared" si="47"/>
        <v>0</v>
      </c>
      <c r="Y359" s="10">
        <f t="shared" si="44"/>
        <v>17</v>
      </c>
    </row>
    <row r="360" spans="1:25" ht="21" x14ac:dyDescent="0.25">
      <c r="A360" s="9">
        <v>45114</v>
      </c>
      <c r="B360" s="14" t="s">
        <v>99</v>
      </c>
      <c r="C360" s="14" t="str">
        <f>_xlfn.XLOOKUP(B360,Giocatori!A:A,Giocatori!B:B)</f>
        <v>Centrocampista</v>
      </c>
      <c r="D360" s="10" t="s">
        <v>1</v>
      </c>
      <c r="E360" s="10" t="str">
        <f>_xlfn.XLOOKUP(A360,Partite!A:A,Partite!E:E)</f>
        <v>Scuri</v>
      </c>
      <c r="F360" s="10" t="str">
        <f t="shared" si="51"/>
        <v>Sì</v>
      </c>
      <c r="G360" s="11">
        <v>0</v>
      </c>
      <c r="H360" s="10">
        <f>IF(D360="Scuri",_xlfn.XLOOKUP(A360,Partite!A:A,Partite!C:C),_xlfn.XLOOKUP(A360,Partite!A:A,Partite!D:D))</f>
        <v>0</v>
      </c>
      <c r="I360" s="10">
        <f>IF(D360="Bianchi",_xlfn.XLOOKUP(A360,Partite!A:A,Partite!C:C),_xlfn.XLOOKUP(A360,Partite!A:A,Partite!D:D))</f>
        <v>1</v>
      </c>
      <c r="J360" s="11">
        <v>0</v>
      </c>
      <c r="K360" s="10" t="s">
        <v>59</v>
      </c>
      <c r="L360" s="10" t="s">
        <v>59</v>
      </c>
      <c r="M360" s="11">
        <v>0</v>
      </c>
      <c r="N360" s="10" t="s">
        <v>59</v>
      </c>
      <c r="O360" s="10">
        <f>Parametri!$B$4</f>
        <v>3</v>
      </c>
      <c r="P360" s="10">
        <f>IF(N360="Sì",Parametri!$B$7,0)</f>
        <v>0</v>
      </c>
      <c r="Q360" s="10">
        <f>IFERROR(_xlfn.CEILING.MATH(IF(C360="Difensore",MAX(0,Parametri!$B$11-H360),IF(C360="Centrocampista",MAX(0,Parametri!$B$11-H360)/2,IF(C360="Attaccante",MAX(0,Parametri!$B$11-H360)/3,IF(C360="Portiere",MAX(0,Parametri!$B$11-H360) +Parametri!$B$12, "NA"))))),0)</f>
        <v>5</v>
      </c>
      <c r="R360" s="10">
        <f t="shared" si="45"/>
        <v>1</v>
      </c>
      <c r="S360" s="10">
        <f>IF(F360="Sì",Parametri!$B$2,IF(Punti!F360="Pareggio",Parametri!$B$3,0))</f>
        <v>3</v>
      </c>
      <c r="T360" s="10">
        <f>Parametri!$B$5*G360</f>
        <v>0</v>
      </c>
      <c r="U360" s="10">
        <f>J360*Parametri!$B$6</f>
        <v>0</v>
      </c>
      <c r="V360" s="10">
        <f>IF(K360="Sì",Parametri!$B$8, 0)</f>
        <v>0</v>
      </c>
      <c r="W360" s="10">
        <f t="shared" si="46"/>
        <v>0</v>
      </c>
      <c r="X360" s="10">
        <f t="shared" si="47"/>
        <v>0</v>
      </c>
      <c r="Y360" s="10">
        <f t="shared" si="44"/>
        <v>12</v>
      </c>
    </row>
    <row r="361" spans="1:25" ht="21" x14ac:dyDescent="0.25">
      <c r="A361" s="9">
        <v>45114</v>
      </c>
      <c r="B361" s="14" t="s">
        <v>103</v>
      </c>
      <c r="C361" s="14" t="str">
        <f>_xlfn.XLOOKUP(B361,Giocatori!A:A,Giocatori!B:B)</f>
        <v>Centrocampista</v>
      </c>
      <c r="D361" s="10" t="s">
        <v>2</v>
      </c>
      <c r="E361" s="10" t="str">
        <f>_xlfn.XLOOKUP(A361,Partite!A:A,Partite!E:E)</f>
        <v>Scuri</v>
      </c>
      <c r="F361" s="10" t="str">
        <f t="shared" si="51"/>
        <v>No</v>
      </c>
      <c r="G361" s="11">
        <v>0</v>
      </c>
      <c r="H361" s="10">
        <f>IF(D361="Scuri",_xlfn.XLOOKUP(A361,Partite!A:A,Partite!C:C),_xlfn.XLOOKUP(A361,Partite!A:A,Partite!D:D))</f>
        <v>1</v>
      </c>
      <c r="I361" s="10">
        <f>IF(D361="Bianchi",_xlfn.XLOOKUP(A361,Partite!A:A,Partite!C:C),_xlfn.XLOOKUP(A361,Partite!A:A,Partite!D:D))</f>
        <v>0</v>
      </c>
      <c r="J361" s="11">
        <v>0</v>
      </c>
      <c r="K361" s="10" t="s">
        <v>59</v>
      </c>
      <c r="L361" s="10" t="s">
        <v>59</v>
      </c>
      <c r="M361" s="11">
        <v>0</v>
      </c>
      <c r="N361" s="10" t="s">
        <v>59</v>
      </c>
      <c r="O361" s="10">
        <f>Parametri!$B$4</f>
        <v>3</v>
      </c>
      <c r="P361" s="10">
        <f>IF(N361="Sì",Parametri!$B$7,0)</f>
        <v>0</v>
      </c>
      <c r="Q361" s="10">
        <f>IFERROR(_xlfn.CEILING.MATH(IF(C361="Difensore",MAX(0,Parametri!$B$11-H361),IF(C361="Centrocampista",MAX(0,Parametri!$B$11-H361)/2,IF(C361="Attaccante",MAX(0,Parametri!$B$11-H361)/3,IF(C361="Portiere",MAX(0,Parametri!$B$11-H361) +Parametri!$B$12, "NA"))))),0)</f>
        <v>5</v>
      </c>
      <c r="R361" s="10">
        <f t="shared" si="45"/>
        <v>0</v>
      </c>
      <c r="S361" s="10">
        <f>IF(F361="Sì",Parametri!$B$2,IF(Punti!F361="Pareggio",Parametri!$B$3,0))</f>
        <v>0</v>
      </c>
      <c r="T361" s="10">
        <f>Parametri!$B$5*G361</f>
        <v>0</v>
      </c>
      <c r="U361" s="10">
        <f>J361*Parametri!$B$6</f>
        <v>0</v>
      </c>
      <c r="V361" s="10">
        <f>IF(K361="Sì",Parametri!$B$8, 0)</f>
        <v>0</v>
      </c>
      <c r="W361" s="10">
        <f t="shared" si="46"/>
        <v>0</v>
      </c>
      <c r="X361" s="10">
        <f t="shared" si="47"/>
        <v>0</v>
      </c>
      <c r="Y361" s="10">
        <f t="shared" si="44"/>
        <v>8</v>
      </c>
    </row>
    <row r="362" spans="1:25" ht="21" x14ac:dyDescent="0.25">
      <c r="A362" s="9">
        <v>45114</v>
      </c>
      <c r="B362" s="14" t="s">
        <v>30</v>
      </c>
      <c r="C362" s="14" t="str">
        <f>_xlfn.XLOOKUP(B362,Giocatori!A:A,Giocatori!B:B)</f>
        <v>Centrocampista</v>
      </c>
      <c r="D362" s="10" t="s">
        <v>2</v>
      </c>
      <c r="E362" s="10" t="str">
        <f>_xlfn.XLOOKUP(A362,Partite!A:A,Partite!E:E)</f>
        <v>Scuri</v>
      </c>
      <c r="F362" s="10" t="str">
        <f t="shared" si="51"/>
        <v>No</v>
      </c>
      <c r="G362" s="11">
        <v>0</v>
      </c>
      <c r="H362" s="10">
        <f>IF(D362="Scuri",_xlfn.XLOOKUP(A362,Partite!A:A,Partite!C:C),_xlfn.XLOOKUP(A362,Partite!A:A,Partite!D:D))</f>
        <v>1</v>
      </c>
      <c r="I362" s="10">
        <f>IF(D362="Bianchi",_xlfn.XLOOKUP(A362,Partite!A:A,Partite!C:C),_xlfn.XLOOKUP(A362,Partite!A:A,Partite!D:D))</f>
        <v>0</v>
      </c>
      <c r="J362" s="11">
        <v>0</v>
      </c>
      <c r="K362" s="10" t="s">
        <v>59</v>
      </c>
      <c r="L362" s="10" t="s">
        <v>59</v>
      </c>
      <c r="M362" s="11">
        <v>0</v>
      </c>
      <c r="N362" s="10" t="s">
        <v>59</v>
      </c>
      <c r="O362" s="10">
        <f>Parametri!$B$4</f>
        <v>3</v>
      </c>
      <c r="P362" s="10">
        <f>IF(N362="Sì",Parametri!$B$7,0)</f>
        <v>0</v>
      </c>
      <c r="Q362" s="10">
        <f>IFERROR(_xlfn.CEILING.MATH(IF(C362="Difensore",MAX(0,Parametri!$B$11-H362),IF(C362="Centrocampista",MAX(0,Parametri!$B$11-H362)/2,IF(C362="Attaccante",MAX(0,Parametri!$B$11-H362)/3,IF(C362="Portiere",MAX(0,Parametri!$B$11-H362) +Parametri!$B$12, "NA"))))),0)</f>
        <v>5</v>
      </c>
      <c r="R362" s="10">
        <f t="shared" si="45"/>
        <v>0</v>
      </c>
      <c r="S362" s="10">
        <f>IF(F362="Sì",Parametri!$B$2,IF(Punti!F362="Pareggio",Parametri!$B$3,0))</f>
        <v>0</v>
      </c>
      <c r="T362" s="10">
        <f>Parametri!$B$5*G362</f>
        <v>0</v>
      </c>
      <c r="U362" s="10">
        <f>J362*Parametri!$B$6</f>
        <v>0</v>
      </c>
      <c r="V362" s="10">
        <f>IF(K362="Sì",Parametri!$B$8, 0)</f>
        <v>0</v>
      </c>
      <c r="W362" s="10">
        <f t="shared" si="46"/>
        <v>0</v>
      </c>
      <c r="X362" s="10">
        <f t="shared" si="47"/>
        <v>0</v>
      </c>
      <c r="Y362" s="10">
        <f t="shared" si="44"/>
        <v>8</v>
      </c>
    </row>
    <row r="363" spans="1:25" ht="21" x14ac:dyDescent="0.25">
      <c r="A363" s="9">
        <v>45114</v>
      </c>
      <c r="B363" s="14" t="s">
        <v>85</v>
      </c>
      <c r="C363" s="14" t="str">
        <f>_xlfn.XLOOKUP(B363,Giocatori!A:A,Giocatori!B:B)</f>
        <v>Centrocampista</v>
      </c>
      <c r="D363" s="10" t="s">
        <v>2</v>
      </c>
      <c r="E363" s="10" t="str">
        <f>_xlfn.XLOOKUP(A363,Partite!A:A,Partite!E:E)</f>
        <v>Scuri</v>
      </c>
      <c r="F363" s="10" t="str">
        <f t="shared" si="51"/>
        <v>No</v>
      </c>
      <c r="G363" s="11">
        <v>0</v>
      </c>
      <c r="H363" s="10">
        <f>IF(D363="Scuri",_xlfn.XLOOKUP(A363,Partite!A:A,Partite!C:C),_xlfn.XLOOKUP(A363,Partite!A:A,Partite!D:D))</f>
        <v>1</v>
      </c>
      <c r="I363" s="10">
        <f>IF(D363="Bianchi",_xlfn.XLOOKUP(A363,Partite!A:A,Partite!C:C),_xlfn.XLOOKUP(A363,Partite!A:A,Partite!D:D))</f>
        <v>0</v>
      </c>
      <c r="J363" s="11">
        <v>0</v>
      </c>
      <c r="K363" s="10" t="s">
        <v>59</v>
      </c>
      <c r="L363" s="10" t="s">
        <v>59</v>
      </c>
      <c r="M363" s="11">
        <v>0</v>
      </c>
      <c r="N363" s="10" t="s">
        <v>59</v>
      </c>
      <c r="O363" s="10">
        <f>Parametri!$B$4</f>
        <v>3</v>
      </c>
      <c r="P363" s="10">
        <f>IF(N363="Sì",Parametri!$B$7,0)</f>
        <v>0</v>
      </c>
      <c r="Q363" s="10">
        <f>IFERROR(_xlfn.CEILING.MATH(IF(C363="Difensore",MAX(0,Parametri!$B$11-H363),IF(C363="Centrocampista",MAX(0,Parametri!$B$11-H363)/2,IF(C363="Attaccante",MAX(0,Parametri!$B$11-H363)/3,IF(C363="Portiere",MAX(0,Parametri!$B$11-H363) +Parametri!$B$12, "NA"))))),0)</f>
        <v>5</v>
      </c>
      <c r="R363" s="10">
        <f t="shared" si="45"/>
        <v>0</v>
      </c>
      <c r="S363" s="10">
        <f>IF(F363="Sì",Parametri!$B$2,IF(Punti!F363="Pareggio",Parametri!$B$3,0))</f>
        <v>0</v>
      </c>
      <c r="T363" s="10">
        <f>Parametri!$B$5*G363</f>
        <v>0</v>
      </c>
      <c r="U363" s="10">
        <f>J363*Parametri!$B$6</f>
        <v>0</v>
      </c>
      <c r="V363" s="10">
        <f>IF(K363="Sì",Parametri!$B$8, 0)</f>
        <v>0</v>
      </c>
      <c r="W363" s="10">
        <f t="shared" si="46"/>
        <v>0</v>
      </c>
      <c r="X363" s="10">
        <f t="shared" si="47"/>
        <v>0</v>
      </c>
      <c r="Y363" s="10">
        <f t="shared" si="44"/>
        <v>8</v>
      </c>
    </row>
    <row r="364" spans="1:25" ht="21" x14ac:dyDescent="0.25">
      <c r="A364" s="9">
        <v>45114</v>
      </c>
      <c r="B364" s="14" t="s">
        <v>81</v>
      </c>
      <c r="C364" s="14" t="str">
        <f>_xlfn.XLOOKUP(B364,Giocatori!A:A,Giocatori!B:B)</f>
        <v>Difensore</v>
      </c>
      <c r="D364" s="10" t="s">
        <v>2</v>
      </c>
      <c r="E364" s="10" t="str">
        <f>_xlfn.XLOOKUP(A364,Partite!A:A,Partite!E:E)</f>
        <v>Scuri</v>
      </c>
      <c r="F364" s="10" t="str">
        <f t="shared" si="51"/>
        <v>No</v>
      </c>
      <c r="G364" s="11">
        <v>0</v>
      </c>
      <c r="H364" s="10">
        <f>IF(D364="Scuri",_xlfn.XLOOKUP(A364,Partite!A:A,Partite!C:C),_xlfn.XLOOKUP(A364,Partite!A:A,Partite!D:D))</f>
        <v>1</v>
      </c>
      <c r="I364" s="10">
        <f>IF(D364="Bianchi",_xlfn.XLOOKUP(A364,Partite!A:A,Partite!C:C),_xlfn.XLOOKUP(A364,Partite!A:A,Partite!D:D))</f>
        <v>0</v>
      </c>
      <c r="J364" s="11">
        <v>0</v>
      </c>
      <c r="K364" s="10" t="s">
        <v>59</v>
      </c>
      <c r="L364" s="10" t="s">
        <v>59</v>
      </c>
      <c r="M364" s="11">
        <v>0</v>
      </c>
      <c r="N364" s="10" t="s">
        <v>59</v>
      </c>
      <c r="O364" s="10">
        <f>Parametri!$B$4</f>
        <v>3</v>
      </c>
      <c r="P364" s="10">
        <f>IF(N364="Sì",Parametri!$B$7,0)</f>
        <v>0</v>
      </c>
      <c r="Q364" s="10">
        <f>IFERROR(_xlfn.CEILING.MATH(IF(C364="Difensore",MAX(0,Parametri!$B$11-H364),IF(C364="Centrocampista",MAX(0,Parametri!$B$11-H364)/2,IF(C364="Attaccante",MAX(0,Parametri!$B$11-H364)/3,IF(C364="Portiere",MAX(0,Parametri!$B$11-H364) +Parametri!$B$12, "NA"))))),0)</f>
        <v>9</v>
      </c>
      <c r="R364" s="10">
        <f t="shared" si="45"/>
        <v>0</v>
      </c>
      <c r="S364" s="10">
        <f>IF(F364="Sì",Parametri!$B$2,IF(Punti!F364="Pareggio",Parametri!$B$3,0))</f>
        <v>0</v>
      </c>
      <c r="T364" s="10">
        <f>Parametri!$B$5*G364</f>
        <v>0</v>
      </c>
      <c r="U364" s="10">
        <f>J364*Parametri!$B$6</f>
        <v>0</v>
      </c>
      <c r="V364" s="10">
        <f>IF(K364="Sì",Parametri!$B$8, 0)</f>
        <v>0</v>
      </c>
      <c r="W364" s="10">
        <f t="shared" si="46"/>
        <v>0</v>
      </c>
      <c r="X364" s="10">
        <f t="shared" si="47"/>
        <v>0</v>
      </c>
      <c r="Y364" s="10">
        <f t="shared" si="44"/>
        <v>12</v>
      </c>
    </row>
    <row r="365" spans="1:25" ht="21" x14ac:dyDescent="0.25">
      <c r="A365" s="9">
        <v>45114</v>
      </c>
      <c r="B365" s="14" t="s">
        <v>12</v>
      </c>
      <c r="C365" s="14" t="str">
        <f>_xlfn.XLOOKUP(B365,Giocatori!A:A,Giocatori!B:B)</f>
        <v>Attaccante</v>
      </c>
      <c r="D365" s="10" t="s">
        <v>2</v>
      </c>
      <c r="E365" s="10" t="str">
        <f>_xlfn.XLOOKUP(A365,Partite!A:A,Partite!E:E)</f>
        <v>Scuri</v>
      </c>
      <c r="F365" s="10" t="str">
        <f t="shared" si="51"/>
        <v>No</v>
      </c>
      <c r="G365" s="11">
        <v>0</v>
      </c>
      <c r="H365" s="10">
        <f>IF(D365="Scuri",_xlfn.XLOOKUP(A365,Partite!A:A,Partite!C:C),_xlfn.XLOOKUP(A365,Partite!A:A,Partite!D:D))</f>
        <v>1</v>
      </c>
      <c r="I365" s="10">
        <f>IF(D365="Bianchi",_xlfn.XLOOKUP(A365,Partite!A:A,Partite!C:C),_xlfn.XLOOKUP(A365,Partite!A:A,Partite!D:D))</f>
        <v>0</v>
      </c>
      <c r="J365" s="11">
        <v>0</v>
      </c>
      <c r="K365" s="10" t="s">
        <v>59</v>
      </c>
      <c r="L365" s="10" t="s">
        <v>59</v>
      </c>
      <c r="M365" s="11">
        <v>0</v>
      </c>
      <c r="N365" s="10" t="s">
        <v>59</v>
      </c>
      <c r="O365" s="10">
        <f>Parametri!$B$4</f>
        <v>3</v>
      </c>
      <c r="P365" s="10">
        <f>IF(N365="Sì",Parametri!$B$7,0)</f>
        <v>0</v>
      </c>
      <c r="Q365" s="10">
        <f>IFERROR(_xlfn.CEILING.MATH(IF(C365="Difensore",MAX(0,Parametri!$B$11-H365),IF(C365="Centrocampista",MAX(0,Parametri!$B$11-H365)/2,IF(C365="Attaccante",MAX(0,Parametri!$B$11-H365)/3,IF(C365="Portiere",MAX(0,Parametri!$B$11-H365) +Parametri!$B$12, "NA"))))),0)</f>
        <v>3</v>
      </c>
      <c r="R365" s="10">
        <f t="shared" si="45"/>
        <v>0</v>
      </c>
      <c r="S365" s="10">
        <f>IF(F365="Sì",Parametri!$B$2,IF(Punti!F365="Pareggio",Parametri!$B$3,0))</f>
        <v>0</v>
      </c>
      <c r="T365" s="10">
        <f>Parametri!$B$5*G365</f>
        <v>0</v>
      </c>
      <c r="U365" s="10">
        <f>J365*Parametri!$B$6</f>
        <v>0</v>
      </c>
      <c r="V365" s="10">
        <f>IF(K365="Sì",Parametri!$B$8, 0)</f>
        <v>0</v>
      </c>
      <c r="W365" s="10">
        <f t="shared" si="46"/>
        <v>0</v>
      </c>
      <c r="X365" s="10">
        <f t="shared" si="47"/>
        <v>0</v>
      </c>
      <c r="Y365" s="10">
        <f t="shared" si="44"/>
        <v>6</v>
      </c>
    </row>
    <row r="366" spans="1:25" ht="21" x14ac:dyDescent="0.25">
      <c r="A366" s="9">
        <v>45114</v>
      </c>
      <c r="B366" s="14" t="s">
        <v>21</v>
      </c>
      <c r="C366" s="14" t="str">
        <f>_xlfn.XLOOKUP(B366,Giocatori!A:A,Giocatori!B:B)</f>
        <v>Difensore</v>
      </c>
      <c r="D366" s="10" t="s">
        <v>2</v>
      </c>
      <c r="E366" s="10" t="str">
        <f>_xlfn.XLOOKUP(A366,Partite!A:A,Partite!E:E)</f>
        <v>Scuri</v>
      </c>
      <c r="F366" s="10" t="str">
        <f t="shared" si="51"/>
        <v>No</v>
      </c>
      <c r="G366" s="11">
        <v>0</v>
      </c>
      <c r="H366" s="10">
        <f>IF(D366="Scuri",_xlfn.XLOOKUP(A366,Partite!A:A,Partite!C:C),_xlfn.XLOOKUP(A366,Partite!A:A,Partite!D:D))</f>
        <v>1</v>
      </c>
      <c r="I366" s="10">
        <f>IF(D366="Bianchi",_xlfn.XLOOKUP(A366,Partite!A:A,Partite!C:C),_xlfn.XLOOKUP(A366,Partite!A:A,Partite!D:D))</f>
        <v>0</v>
      </c>
      <c r="J366" s="11">
        <v>0</v>
      </c>
      <c r="K366" s="10" t="s">
        <v>59</v>
      </c>
      <c r="L366" s="10" t="s">
        <v>59</v>
      </c>
      <c r="M366" s="11">
        <v>0</v>
      </c>
      <c r="N366" s="10" t="s">
        <v>59</v>
      </c>
      <c r="O366" s="10">
        <f>Parametri!$B$4</f>
        <v>3</v>
      </c>
      <c r="P366" s="10">
        <f>IF(N366="Sì",Parametri!$B$7,0)</f>
        <v>0</v>
      </c>
      <c r="Q366" s="10">
        <f>IFERROR(_xlfn.CEILING.MATH(IF(C366="Difensore",MAX(0,Parametri!$B$11-H366),IF(C366="Centrocampista",MAX(0,Parametri!$B$11-H366)/2,IF(C366="Attaccante",MAX(0,Parametri!$B$11-H366)/3,IF(C366="Portiere",MAX(0,Parametri!$B$11-H366) +Parametri!$B$12, "NA"))))),0)</f>
        <v>9</v>
      </c>
      <c r="R366" s="10">
        <f t="shared" si="45"/>
        <v>0</v>
      </c>
      <c r="S366" s="10">
        <f>IF(F366="Sì",Parametri!$B$2,IF(Punti!F366="Pareggio",Parametri!$B$3,0))</f>
        <v>0</v>
      </c>
      <c r="T366" s="10">
        <f>Parametri!$B$5*G366</f>
        <v>0</v>
      </c>
      <c r="U366" s="10">
        <f>J366*Parametri!$B$6</f>
        <v>0</v>
      </c>
      <c r="V366" s="10">
        <f>IF(K366="Sì",Parametri!$B$8, 0)</f>
        <v>0</v>
      </c>
      <c r="W366" s="10">
        <f t="shared" si="46"/>
        <v>0</v>
      </c>
      <c r="X366" s="10">
        <f t="shared" si="47"/>
        <v>0</v>
      </c>
      <c r="Y366" s="10">
        <f t="shared" si="44"/>
        <v>12</v>
      </c>
    </row>
    <row r="367" spans="1:25" ht="21" x14ac:dyDescent="0.25">
      <c r="A367" s="9">
        <v>45115</v>
      </c>
      <c r="B367" s="14" t="s">
        <v>15</v>
      </c>
      <c r="C367" s="14" t="str">
        <f>_xlfn.XLOOKUP(B367,Giocatori!A:A,Giocatori!B:B)</f>
        <v>Difensore</v>
      </c>
      <c r="D367" s="10" t="s">
        <v>2</v>
      </c>
      <c r="E367" s="10" t="str">
        <f>_xlfn.XLOOKUP(A367,Partite!A:A,Partite!E:E)</f>
        <v>Pareggio</v>
      </c>
      <c r="F367" s="10" t="str">
        <f t="shared" ref="F367" si="52">IF(D367=E367,"Sì",IF(E367="Pareggio","Pari","No"))</f>
        <v>Pari</v>
      </c>
      <c r="G367" s="11">
        <v>0</v>
      </c>
      <c r="H367" s="10">
        <f>IF(D367="Scuri",_xlfn.XLOOKUP(A367,Partite!A:A,Partite!C:C),_xlfn.XLOOKUP(A367,Partite!A:A,Partite!D:D))</f>
        <v>7</v>
      </c>
      <c r="I367" s="10">
        <f>IF(D367="Bianchi",_xlfn.XLOOKUP(A367,Partite!A:A,Partite!C:C),_xlfn.XLOOKUP(A367,Partite!A:A,Partite!D:D))</f>
        <v>7</v>
      </c>
      <c r="J367" s="11">
        <v>0</v>
      </c>
      <c r="K367" s="10" t="s">
        <v>59</v>
      </c>
      <c r="L367" s="10" t="s">
        <v>59</v>
      </c>
      <c r="M367" s="11">
        <v>0</v>
      </c>
      <c r="N367" s="10" t="s">
        <v>59</v>
      </c>
      <c r="O367" s="10">
        <f>Parametri!$B$4</f>
        <v>3</v>
      </c>
      <c r="P367" s="10">
        <f>IF(N367="Sì",Parametri!$B$7,0)</f>
        <v>0</v>
      </c>
      <c r="Q367" s="10">
        <f>IFERROR(_xlfn.CEILING.MATH(IF(C367="Difensore",MAX(0,Parametri!$B$11-H367),IF(C367="Centrocampista",MAX(0,Parametri!$B$11-H367)/2,IF(C367="Attaccante",MAX(0,Parametri!$B$11-H367)/3,IF(C367="Portiere",MAX(0,Parametri!$B$11-H367) +Parametri!$B$12, "NA"))))),0)</f>
        <v>3</v>
      </c>
      <c r="R367" s="10">
        <f t="shared" si="45"/>
        <v>0</v>
      </c>
      <c r="S367" s="10">
        <f>IF(F367="Sì",Parametri!$B$2,IF(Punti!F367="Pareggio",Parametri!$B$3,0))</f>
        <v>0</v>
      </c>
      <c r="T367" s="10">
        <f>Parametri!$B$5*G367</f>
        <v>0</v>
      </c>
      <c r="U367" s="10">
        <f>J367*Parametri!$B$6</f>
        <v>0</v>
      </c>
      <c r="V367" s="10">
        <f>IF(K367="Sì",Parametri!$B$8, 0)</f>
        <v>0</v>
      </c>
      <c r="W367" s="10">
        <f t="shared" si="46"/>
        <v>0</v>
      </c>
      <c r="X367" s="10">
        <f t="shared" si="47"/>
        <v>0</v>
      </c>
      <c r="Y367" s="10">
        <f t="shared" si="44"/>
        <v>6</v>
      </c>
    </row>
    <row r="368" spans="1:25" ht="21" x14ac:dyDescent="0.25">
      <c r="A368" s="9">
        <v>45115</v>
      </c>
      <c r="B368" s="14" t="s">
        <v>88</v>
      </c>
      <c r="C368" s="14" t="str">
        <f>_xlfn.XLOOKUP(B368,Giocatori!A:A,Giocatori!B:B)</f>
        <v>Centrocampista</v>
      </c>
      <c r="D368" s="10" t="s">
        <v>2</v>
      </c>
      <c r="E368" s="10" t="str">
        <f>_xlfn.XLOOKUP(A368,Partite!A:A,Partite!E:E)</f>
        <v>Pareggio</v>
      </c>
      <c r="F368" s="10" t="str">
        <f t="shared" ref="F368:F376" si="53">IF(D368=E368,"Sì",IF(E368="Pareggio","Pari","No"))</f>
        <v>Pari</v>
      </c>
      <c r="G368" s="11">
        <v>2</v>
      </c>
      <c r="H368" s="10">
        <f>IF(D368="Scuri",_xlfn.XLOOKUP(A368,Partite!A:A,Partite!C:C),_xlfn.XLOOKUP(A368,Partite!A:A,Partite!D:D))</f>
        <v>7</v>
      </c>
      <c r="I368" s="10">
        <f>IF(D368="Bianchi",_xlfn.XLOOKUP(A368,Partite!A:A,Partite!C:C),_xlfn.XLOOKUP(A368,Partite!A:A,Partite!D:D))</f>
        <v>7</v>
      </c>
      <c r="J368" s="11">
        <v>0</v>
      </c>
      <c r="K368" s="10" t="s">
        <v>59</v>
      </c>
      <c r="L368" s="10" t="s">
        <v>59</v>
      </c>
      <c r="M368" s="11">
        <v>0</v>
      </c>
      <c r="N368" s="10" t="s">
        <v>59</v>
      </c>
      <c r="O368" s="10">
        <f>Parametri!$B$4</f>
        <v>3</v>
      </c>
      <c r="P368" s="10">
        <f>IF(N368="Sì",Parametri!$B$7,0)</f>
        <v>0</v>
      </c>
      <c r="Q368" s="10">
        <f>IFERROR(_xlfn.CEILING.MATH(IF(C368="Difensore",MAX(0,Parametri!$B$11-H368),IF(C368="Centrocampista",MAX(0,Parametri!$B$11-H368)/2,IF(C368="Attaccante",MAX(0,Parametri!$B$11-H368)/3,IF(C368="Portiere",MAX(0,Parametri!$B$11-H368) +Parametri!$B$12, "NA"))))),0)</f>
        <v>2</v>
      </c>
      <c r="R368" s="10">
        <f t="shared" si="45"/>
        <v>0</v>
      </c>
      <c r="S368" s="10">
        <f>IF(F368="Sì",Parametri!$B$2,IF(Punti!F368="Pareggio",Parametri!$B$3,0))</f>
        <v>0</v>
      </c>
      <c r="T368" s="10">
        <f>Parametri!$B$5*G368</f>
        <v>2</v>
      </c>
      <c r="U368" s="10">
        <f>J368*Parametri!$B$6</f>
        <v>0</v>
      </c>
      <c r="V368" s="10">
        <f>IF(K368="Sì",Parametri!$B$8, 0)</f>
        <v>0</v>
      </c>
      <c r="W368" s="10">
        <f t="shared" si="46"/>
        <v>0</v>
      </c>
      <c r="X368" s="10">
        <f t="shared" si="47"/>
        <v>0</v>
      </c>
      <c r="Y368" s="10">
        <f t="shared" si="44"/>
        <v>7</v>
      </c>
    </row>
    <row r="369" spans="1:25" ht="21" x14ac:dyDescent="0.25">
      <c r="A369" s="9">
        <v>45115</v>
      </c>
      <c r="B369" s="14" t="s">
        <v>20</v>
      </c>
      <c r="C369" s="14" t="str">
        <f>_xlfn.XLOOKUP(B369,Giocatori!A:A,Giocatori!B:B)</f>
        <v>Attaccante</v>
      </c>
      <c r="D369" s="10" t="s">
        <v>2</v>
      </c>
      <c r="E369" s="10" t="str">
        <f>_xlfn.XLOOKUP(A369,Partite!A:A,Partite!E:E)</f>
        <v>Pareggio</v>
      </c>
      <c r="F369" s="10" t="str">
        <f t="shared" si="53"/>
        <v>Pari</v>
      </c>
      <c r="G369" s="11">
        <v>5</v>
      </c>
      <c r="H369" s="10">
        <f>IF(D369="Scuri",_xlfn.XLOOKUP(A369,Partite!A:A,Partite!C:C),_xlfn.XLOOKUP(A369,Partite!A:A,Partite!D:D))</f>
        <v>7</v>
      </c>
      <c r="I369" s="10">
        <f>IF(D369="Bianchi",_xlfn.XLOOKUP(A369,Partite!A:A,Partite!C:C),_xlfn.XLOOKUP(A369,Partite!A:A,Partite!D:D))</f>
        <v>7</v>
      </c>
      <c r="J369" s="11">
        <v>0</v>
      </c>
      <c r="K369" s="10" t="s">
        <v>59</v>
      </c>
      <c r="L369" s="10" t="s">
        <v>59</v>
      </c>
      <c r="M369" s="11">
        <v>0</v>
      </c>
      <c r="N369" s="10" t="s">
        <v>59</v>
      </c>
      <c r="O369" s="10">
        <f>Parametri!$B$4</f>
        <v>3</v>
      </c>
      <c r="P369" s="10">
        <f>IF(N369="Sì",Parametri!$B$7,0)</f>
        <v>0</v>
      </c>
      <c r="Q369" s="10">
        <f>IFERROR(_xlfn.CEILING.MATH(IF(C369="Difensore",MAX(0,Parametri!$B$11-H369),IF(C369="Centrocampista",MAX(0,Parametri!$B$11-H369)/2,IF(C369="Attaccante",MAX(0,Parametri!$B$11-H369)/3,IF(C369="Portiere",MAX(0,Parametri!$B$11-H369) +Parametri!$B$12, "NA"))))),0)</f>
        <v>1</v>
      </c>
      <c r="R369" s="10">
        <f t="shared" si="45"/>
        <v>0</v>
      </c>
      <c r="S369" s="10">
        <f>IF(F369="Sì",Parametri!$B$2,IF(Punti!F369="Pareggio",Parametri!$B$3,0))</f>
        <v>0</v>
      </c>
      <c r="T369" s="10">
        <f>Parametri!$B$5*G369</f>
        <v>5</v>
      </c>
      <c r="U369" s="10">
        <f>J369*Parametri!$B$6</f>
        <v>0</v>
      </c>
      <c r="V369" s="10">
        <f>IF(K369="Sì",Parametri!$B$8, 0)</f>
        <v>0</v>
      </c>
      <c r="W369" s="10">
        <f t="shared" si="46"/>
        <v>0</v>
      </c>
      <c r="X369" s="10">
        <f t="shared" si="47"/>
        <v>0</v>
      </c>
      <c r="Y369" s="10">
        <f t="shared" si="44"/>
        <v>9</v>
      </c>
    </row>
    <row r="370" spans="1:25" ht="21" x14ac:dyDescent="0.25">
      <c r="A370" s="9">
        <v>45115</v>
      </c>
      <c r="B370" s="14" t="s">
        <v>25</v>
      </c>
      <c r="C370" s="14" t="str">
        <f>_xlfn.XLOOKUP(B370,Giocatori!A:A,Giocatori!B:B)</f>
        <v>Difensore</v>
      </c>
      <c r="D370" s="10" t="s">
        <v>2</v>
      </c>
      <c r="E370" s="10" t="str">
        <f>_xlfn.XLOOKUP(A370,Partite!A:A,Partite!E:E)</f>
        <v>Pareggio</v>
      </c>
      <c r="F370" s="10" t="str">
        <f t="shared" si="53"/>
        <v>Pari</v>
      </c>
      <c r="G370" s="11">
        <v>0</v>
      </c>
      <c r="H370" s="10">
        <f>IF(D370="Scuri",_xlfn.XLOOKUP(A370,Partite!A:A,Partite!C:C),_xlfn.XLOOKUP(A370,Partite!A:A,Partite!D:D))</f>
        <v>7</v>
      </c>
      <c r="I370" s="10">
        <f>IF(D370="Bianchi",_xlfn.XLOOKUP(A370,Partite!A:A,Partite!C:C),_xlfn.XLOOKUP(A370,Partite!A:A,Partite!D:D))</f>
        <v>7</v>
      </c>
      <c r="J370" s="11">
        <v>0</v>
      </c>
      <c r="K370" s="10" t="s">
        <v>59</v>
      </c>
      <c r="L370" s="10" t="s">
        <v>59</v>
      </c>
      <c r="M370" s="11">
        <v>0</v>
      </c>
      <c r="N370" s="10" t="s">
        <v>59</v>
      </c>
      <c r="O370" s="10">
        <f>Parametri!$B$4</f>
        <v>3</v>
      </c>
      <c r="P370" s="10">
        <f>IF(N370="Sì",Parametri!$B$7,0)</f>
        <v>0</v>
      </c>
      <c r="Q370" s="10">
        <f>IFERROR(_xlfn.CEILING.MATH(IF(C370="Difensore",MAX(0,Parametri!$B$11-H370),IF(C370="Centrocampista",MAX(0,Parametri!$B$11-H370)/2,IF(C370="Attaccante",MAX(0,Parametri!$B$11-H370)/3,IF(C370="Portiere",MAX(0,Parametri!$B$11-H370) +Parametri!$B$12, "NA"))))),0)</f>
        <v>3</v>
      </c>
      <c r="R370" s="10">
        <f t="shared" si="45"/>
        <v>0</v>
      </c>
      <c r="S370" s="10">
        <f>IF(F370="Sì",Parametri!$B$2,IF(Punti!F370="Pareggio",Parametri!$B$3,0))</f>
        <v>0</v>
      </c>
      <c r="T370" s="10">
        <f>Parametri!$B$5*G370</f>
        <v>0</v>
      </c>
      <c r="U370" s="10">
        <f>J370*Parametri!$B$6</f>
        <v>0</v>
      </c>
      <c r="V370" s="10">
        <f>IF(K370="Sì",Parametri!$B$8, 0)</f>
        <v>0</v>
      </c>
      <c r="W370" s="10">
        <f t="shared" si="46"/>
        <v>0</v>
      </c>
      <c r="X370" s="10">
        <f t="shared" si="47"/>
        <v>0</v>
      </c>
      <c r="Y370" s="10">
        <f t="shared" si="44"/>
        <v>6</v>
      </c>
    </row>
    <row r="371" spans="1:25" ht="21" x14ac:dyDescent="0.25">
      <c r="A371" s="9">
        <v>45115</v>
      </c>
      <c r="B371" s="14" t="s">
        <v>104</v>
      </c>
      <c r="C371" s="14" t="str">
        <f>_xlfn.XLOOKUP(B371,Giocatori!A:A,Giocatori!B:B)</f>
        <v>Centrocampista</v>
      </c>
      <c r="D371" s="10" t="s">
        <v>2</v>
      </c>
      <c r="E371" s="10" t="str">
        <f>_xlfn.XLOOKUP(A371,Partite!A:A,Partite!E:E)</f>
        <v>Pareggio</v>
      </c>
      <c r="F371" s="10" t="str">
        <f t="shared" si="53"/>
        <v>Pari</v>
      </c>
      <c r="G371" s="11">
        <v>0</v>
      </c>
      <c r="H371" s="10">
        <f>IF(D371="Scuri",_xlfn.XLOOKUP(A371,Partite!A:A,Partite!C:C),_xlfn.XLOOKUP(A371,Partite!A:A,Partite!D:D))</f>
        <v>7</v>
      </c>
      <c r="I371" s="10">
        <f>IF(D371="Bianchi",_xlfn.XLOOKUP(A371,Partite!A:A,Partite!C:C),_xlfn.XLOOKUP(A371,Partite!A:A,Partite!D:D))</f>
        <v>7</v>
      </c>
      <c r="J371" s="11">
        <v>0</v>
      </c>
      <c r="K371" s="10" t="s">
        <v>59</v>
      </c>
      <c r="L371" s="10" t="s">
        <v>59</v>
      </c>
      <c r="M371" s="11">
        <v>0</v>
      </c>
      <c r="N371" s="10" t="s">
        <v>59</v>
      </c>
      <c r="O371" s="10">
        <f>Parametri!$B$4</f>
        <v>3</v>
      </c>
      <c r="P371" s="10">
        <f>IF(N371="Sì",Parametri!$B$7,0)</f>
        <v>0</v>
      </c>
      <c r="Q371" s="10">
        <f>IFERROR(_xlfn.CEILING.MATH(IF(C371="Difensore",MAX(0,Parametri!$B$11-H371),IF(C371="Centrocampista",MAX(0,Parametri!$B$11-H371)/2,IF(C371="Attaccante",MAX(0,Parametri!$B$11-H371)/3,IF(C371="Portiere",MAX(0,Parametri!$B$11-H371) +Parametri!$B$12, "NA"))))),0)</f>
        <v>2</v>
      </c>
      <c r="R371" s="10">
        <f t="shared" si="45"/>
        <v>0</v>
      </c>
      <c r="S371" s="10">
        <f>IF(F371="Sì",Parametri!$B$2,IF(Punti!F371="Pareggio",Parametri!$B$3,0))</f>
        <v>0</v>
      </c>
      <c r="T371" s="10">
        <f>Parametri!$B$5*G371</f>
        <v>0</v>
      </c>
      <c r="U371" s="10">
        <f>J371*Parametri!$B$6</f>
        <v>0</v>
      </c>
      <c r="V371" s="10">
        <f>IF(K371="Sì",Parametri!$B$8, 0)</f>
        <v>0</v>
      </c>
      <c r="W371" s="10">
        <f t="shared" si="46"/>
        <v>0</v>
      </c>
      <c r="X371" s="10">
        <f t="shared" si="47"/>
        <v>0</v>
      </c>
      <c r="Y371" s="10">
        <f t="shared" si="44"/>
        <v>5</v>
      </c>
    </row>
    <row r="372" spans="1:25" ht="21" x14ac:dyDescent="0.25">
      <c r="A372" s="9">
        <v>45115</v>
      </c>
      <c r="B372" s="14" t="s">
        <v>73</v>
      </c>
      <c r="C372" s="14" t="str">
        <f>_xlfn.XLOOKUP(B372,Giocatori!A:A,Giocatori!B:B)</f>
        <v>Centrocampista</v>
      </c>
      <c r="D372" s="10" t="s">
        <v>1</v>
      </c>
      <c r="E372" s="10" t="str">
        <f>_xlfn.XLOOKUP(A372,Partite!A:A,Partite!E:E)</f>
        <v>Pareggio</v>
      </c>
      <c r="F372" s="10" t="str">
        <f t="shared" si="53"/>
        <v>Pari</v>
      </c>
      <c r="G372" s="11">
        <v>6</v>
      </c>
      <c r="H372" s="10">
        <f>IF(D372="Scuri",_xlfn.XLOOKUP(A372,Partite!A:A,Partite!C:C),_xlfn.XLOOKUP(A372,Partite!A:A,Partite!D:D))</f>
        <v>7</v>
      </c>
      <c r="I372" s="10">
        <f>IF(D372="Bianchi",_xlfn.XLOOKUP(A372,Partite!A:A,Partite!C:C),_xlfn.XLOOKUP(A372,Partite!A:A,Partite!D:D))</f>
        <v>7</v>
      </c>
      <c r="J372" s="11">
        <v>0</v>
      </c>
      <c r="K372" s="10" t="s">
        <v>59</v>
      </c>
      <c r="L372" s="10" t="s">
        <v>59</v>
      </c>
      <c r="M372" s="11">
        <v>0</v>
      </c>
      <c r="N372" s="10" t="s">
        <v>59</v>
      </c>
      <c r="O372" s="10">
        <f>Parametri!$B$4</f>
        <v>3</v>
      </c>
      <c r="P372" s="10">
        <f>IF(N372="Sì",Parametri!$B$7,0)</f>
        <v>0</v>
      </c>
      <c r="Q372" s="10">
        <f>IFERROR(_xlfn.CEILING.MATH(IF(C372="Difensore",MAX(0,Parametri!$B$11-H372),IF(C372="Centrocampista",MAX(0,Parametri!$B$11-H372)/2,IF(C372="Attaccante",MAX(0,Parametri!$B$11-H372)/3,IF(C372="Portiere",MAX(0,Parametri!$B$11-H372) +Parametri!$B$12, "NA"))))),0)</f>
        <v>2</v>
      </c>
      <c r="R372" s="10">
        <f t="shared" si="45"/>
        <v>0</v>
      </c>
      <c r="S372" s="10">
        <f>IF(F372="Sì",Parametri!$B$2,IF(Punti!F372="Pareggio",Parametri!$B$3,0))</f>
        <v>0</v>
      </c>
      <c r="T372" s="10">
        <f>Parametri!$B$5*G372</f>
        <v>6</v>
      </c>
      <c r="U372" s="10">
        <f>J372*Parametri!$B$6</f>
        <v>0</v>
      </c>
      <c r="V372" s="10">
        <f>IF(K372="Sì",Parametri!$B$8, 0)</f>
        <v>0</v>
      </c>
      <c r="W372" s="10">
        <f t="shared" si="46"/>
        <v>0</v>
      </c>
      <c r="X372" s="10">
        <f t="shared" si="47"/>
        <v>0</v>
      </c>
      <c r="Y372" s="10">
        <f t="shared" si="44"/>
        <v>11</v>
      </c>
    </row>
    <row r="373" spans="1:25" ht="21" x14ac:dyDescent="0.25">
      <c r="A373" s="9">
        <v>45115</v>
      </c>
      <c r="B373" s="14" t="s">
        <v>105</v>
      </c>
      <c r="C373" s="14" t="str">
        <f>_xlfn.XLOOKUP(B373,Giocatori!A:A,Giocatori!B:B)</f>
        <v>Centrocampista</v>
      </c>
      <c r="D373" s="10" t="s">
        <v>1</v>
      </c>
      <c r="E373" s="10" t="str">
        <f>_xlfn.XLOOKUP(A373,Partite!A:A,Partite!E:E)</f>
        <v>Pareggio</v>
      </c>
      <c r="F373" s="10" t="str">
        <f t="shared" si="53"/>
        <v>Pari</v>
      </c>
      <c r="G373" s="11">
        <v>0</v>
      </c>
      <c r="H373" s="10">
        <f>IF(D373="Scuri",_xlfn.XLOOKUP(A373,Partite!A:A,Partite!C:C),_xlfn.XLOOKUP(A373,Partite!A:A,Partite!D:D))</f>
        <v>7</v>
      </c>
      <c r="I373" s="10">
        <f>IF(D373="Bianchi",_xlfn.XLOOKUP(A373,Partite!A:A,Partite!C:C),_xlfn.XLOOKUP(A373,Partite!A:A,Partite!D:D))</f>
        <v>7</v>
      </c>
      <c r="J373" s="11">
        <v>0</v>
      </c>
      <c r="K373" s="10" t="s">
        <v>59</v>
      </c>
      <c r="L373" s="10" t="s">
        <v>59</v>
      </c>
      <c r="M373" s="11">
        <v>0</v>
      </c>
      <c r="N373" s="10" t="s">
        <v>59</v>
      </c>
      <c r="O373" s="10">
        <f>Parametri!$B$4</f>
        <v>3</v>
      </c>
      <c r="P373" s="10">
        <f>IF(N373="Sì",Parametri!$B$7,0)</f>
        <v>0</v>
      </c>
      <c r="Q373" s="10">
        <f>IFERROR(_xlfn.CEILING.MATH(IF(C373="Difensore",MAX(0,Parametri!$B$11-H373),IF(C373="Centrocampista",MAX(0,Parametri!$B$11-H373)/2,IF(C373="Attaccante",MAX(0,Parametri!$B$11-H373)/3,IF(C373="Portiere",MAX(0,Parametri!$B$11-H373) +Parametri!$B$12, "NA"))))),0)</f>
        <v>2</v>
      </c>
      <c r="R373" s="10">
        <f t="shared" si="45"/>
        <v>0</v>
      </c>
      <c r="S373" s="10">
        <f>IF(F373="Sì",Parametri!$B$2,IF(Punti!F373="Pareggio",Parametri!$B$3,0))</f>
        <v>0</v>
      </c>
      <c r="T373" s="10">
        <f>Parametri!$B$5*G373</f>
        <v>0</v>
      </c>
      <c r="U373" s="10">
        <f>J373*Parametri!$B$6</f>
        <v>0</v>
      </c>
      <c r="V373" s="10">
        <f>IF(K373="Sì",Parametri!$B$8, 0)</f>
        <v>0</v>
      </c>
      <c r="W373" s="10">
        <f t="shared" si="46"/>
        <v>0</v>
      </c>
      <c r="X373" s="10">
        <f t="shared" si="47"/>
        <v>0</v>
      </c>
      <c r="Y373" s="10">
        <f t="shared" si="44"/>
        <v>5</v>
      </c>
    </row>
    <row r="374" spans="1:25" ht="21" x14ac:dyDescent="0.25">
      <c r="A374" s="9">
        <v>45115</v>
      </c>
      <c r="B374" s="14" t="s">
        <v>16</v>
      </c>
      <c r="C374" s="14" t="str">
        <f>_xlfn.XLOOKUP(B374,Giocatori!A:A,Giocatori!B:B)</f>
        <v>Centrocampista</v>
      </c>
      <c r="D374" s="10" t="s">
        <v>1</v>
      </c>
      <c r="E374" s="10" t="str">
        <f>_xlfn.XLOOKUP(A374,Partite!A:A,Partite!E:E)</f>
        <v>Pareggio</v>
      </c>
      <c r="F374" s="10" t="str">
        <f t="shared" si="53"/>
        <v>Pari</v>
      </c>
      <c r="G374" s="11">
        <v>0</v>
      </c>
      <c r="H374" s="10">
        <f>IF(D374="Scuri",_xlfn.XLOOKUP(A374,Partite!A:A,Partite!C:C),_xlfn.XLOOKUP(A374,Partite!A:A,Partite!D:D))</f>
        <v>7</v>
      </c>
      <c r="I374" s="10">
        <f>IF(D374="Bianchi",_xlfn.XLOOKUP(A374,Partite!A:A,Partite!C:C),_xlfn.XLOOKUP(A374,Partite!A:A,Partite!D:D))</f>
        <v>7</v>
      </c>
      <c r="J374" s="11">
        <v>0</v>
      </c>
      <c r="K374" s="10" t="s">
        <v>59</v>
      </c>
      <c r="L374" s="10" t="s">
        <v>59</v>
      </c>
      <c r="M374" s="11">
        <v>0</v>
      </c>
      <c r="N374" s="10" t="s">
        <v>59</v>
      </c>
      <c r="O374" s="10">
        <f>Parametri!$B$4</f>
        <v>3</v>
      </c>
      <c r="P374" s="10">
        <f>IF(N374="Sì",Parametri!$B$7,0)</f>
        <v>0</v>
      </c>
      <c r="Q374" s="10">
        <f>IFERROR(_xlfn.CEILING.MATH(IF(C374="Difensore",MAX(0,Parametri!$B$11-H374),IF(C374="Centrocampista",MAX(0,Parametri!$B$11-H374)/2,IF(C374="Attaccante",MAX(0,Parametri!$B$11-H374)/3,IF(C374="Portiere",MAX(0,Parametri!$B$11-H374) +Parametri!$B$12, "NA"))))),0)</f>
        <v>2</v>
      </c>
      <c r="R374" s="10">
        <f t="shared" si="45"/>
        <v>0</v>
      </c>
      <c r="S374" s="10">
        <f>IF(F374="Sì",Parametri!$B$2,IF(Punti!F374="Pareggio",Parametri!$B$3,0))</f>
        <v>0</v>
      </c>
      <c r="T374" s="10">
        <f>Parametri!$B$5*G374</f>
        <v>0</v>
      </c>
      <c r="U374" s="10">
        <f>J374*Parametri!$B$6</f>
        <v>0</v>
      </c>
      <c r="V374" s="10">
        <f>IF(K374="Sì",Parametri!$B$8, 0)</f>
        <v>0</v>
      </c>
      <c r="W374" s="10">
        <f t="shared" si="46"/>
        <v>0</v>
      </c>
      <c r="X374" s="10">
        <f t="shared" si="47"/>
        <v>0</v>
      </c>
      <c r="Y374" s="10">
        <f t="shared" si="44"/>
        <v>5</v>
      </c>
    </row>
    <row r="375" spans="1:25" ht="21" x14ac:dyDescent="0.25">
      <c r="A375" s="9">
        <v>45115</v>
      </c>
      <c r="B375" s="14" t="s">
        <v>17</v>
      </c>
      <c r="C375" s="14" t="str">
        <f>_xlfn.XLOOKUP(B375,Giocatori!A:A,Giocatori!B:B)</f>
        <v>Difensore</v>
      </c>
      <c r="D375" s="10" t="s">
        <v>1</v>
      </c>
      <c r="E375" s="10" t="str">
        <f>_xlfn.XLOOKUP(A375,Partite!A:A,Partite!E:E)</f>
        <v>Pareggio</v>
      </c>
      <c r="F375" s="10" t="str">
        <f t="shared" si="53"/>
        <v>Pari</v>
      </c>
      <c r="G375" s="11">
        <v>1</v>
      </c>
      <c r="H375" s="10">
        <f>IF(D375="Scuri",_xlfn.XLOOKUP(A375,Partite!A:A,Partite!C:C),_xlfn.XLOOKUP(A375,Partite!A:A,Partite!D:D))</f>
        <v>7</v>
      </c>
      <c r="I375" s="10">
        <f>IF(D375="Bianchi",_xlfn.XLOOKUP(A375,Partite!A:A,Partite!C:C),_xlfn.XLOOKUP(A375,Partite!A:A,Partite!D:D))</f>
        <v>7</v>
      </c>
      <c r="J375" s="11">
        <v>0</v>
      </c>
      <c r="K375" s="10" t="s">
        <v>59</v>
      </c>
      <c r="L375" s="10" t="s">
        <v>59</v>
      </c>
      <c r="M375" s="11">
        <v>0</v>
      </c>
      <c r="N375" s="10" t="s">
        <v>59</v>
      </c>
      <c r="O375" s="10">
        <f>Parametri!$B$4</f>
        <v>3</v>
      </c>
      <c r="P375" s="10">
        <f>IF(N375="Sì",Parametri!$B$7,0)</f>
        <v>0</v>
      </c>
      <c r="Q375" s="10">
        <f>IFERROR(_xlfn.CEILING.MATH(IF(C375="Difensore",MAX(0,Parametri!$B$11-H375),IF(C375="Centrocampista",MAX(0,Parametri!$B$11-H375)/2,IF(C375="Attaccante",MAX(0,Parametri!$B$11-H375)/3,IF(C375="Portiere",MAX(0,Parametri!$B$11-H375) +Parametri!$B$12, "NA"))))),0)</f>
        <v>3</v>
      </c>
      <c r="R375" s="10">
        <f t="shared" si="45"/>
        <v>0</v>
      </c>
      <c r="S375" s="10">
        <f>IF(F375="Sì",Parametri!$B$2,IF(Punti!F375="Pareggio",Parametri!$B$3,0))</f>
        <v>0</v>
      </c>
      <c r="T375" s="10">
        <f>Parametri!$B$5*G375</f>
        <v>1</v>
      </c>
      <c r="U375" s="10">
        <f>J375*Parametri!$B$6</f>
        <v>0</v>
      </c>
      <c r="V375" s="10">
        <f>IF(K375="Sì",Parametri!$B$8, 0)</f>
        <v>0</v>
      </c>
      <c r="W375" s="10">
        <f t="shared" si="46"/>
        <v>0</v>
      </c>
      <c r="X375" s="10">
        <f t="shared" si="47"/>
        <v>0</v>
      </c>
      <c r="Y375" s="10">
        <f t="shared" si="44"/>
        <v>7</v>
      </c>
    </row>
    <row r="376" spans="1:25" ht="21" x14ac:dyDescent="0.25">
      <c r="A376" s="9">
        <v>45115</v>
      </c>
      <c r="B376" s="14" t="s">
        <v>106</v>
      </c>
      <c r="C376" s="14" t="str">
        <f>_xlfn.XLOOKUP(B376,Giocatori!A:A,Giocatori!B:B)</f>
        <v>Difensore</v>
      </c>
      <c r="D376" s="10" t="s">
        <v>1</v>
      </c>
      <c r="E376" s="10" t="str">
        <f>_xlfn.XLOOKUP(A376,Partite!A:A,Partite!E:E)</f>
        <v>Pareggio</v>
      </c>
      <c r="F376" s="10" t="str">
        <f t="shared" si="53"/>
        <v>Pari</v>
      </c>
      <c r="G376" s="11">
        <v>0</v>
      </c>
      <c r="H376" s="10">
        <f>IF(D376="Scuri",_xlfn.XLOOKUP(A376,Partite!A:A,Partite!C:C),_xlfn.XLOOKUP(A376,Partite!A:A,Partite!D:D))</f>
        <v>7</v>
      </c>
      <c r="I376" s="10">
        <f>IF(D376="Bianchi",_xlfn.XLOOKUP(A376,Partite!A:A,Partite!C:C),_xlfn.XLOOKUP(A376,Partite!A:A,Partite!D:D))</f>
        <v>7</v>
      </c>
      <c r="J376" s="11">
        <v>0</v>
      </c>
      <c r="K376" s="10" t="s">
        <v>59</v>
      </c>
      <c r="L376" s="10" t="s">
        <v>59</v>
      </c>
      <c r="M376" s="11">
        <v>0</v>
      </c>
      <c r="N376" s="10" t="s">
        <v>59</v>
      </c>
      <c r="O376" s="10">
        <f>Parametri!$B$4</f>
        <v>3</v>
      </c>
      <c r="P376" s="10">
        <f>IF(N376="Sì",Parametri!$B$7,0)</f>
        <v>0</v>
      </c>
      <c r="Q376" s="10">
        <f>IFERROR(_xlfn.CEILING.MATH(IF(C376="Difensore",MAX(0,Parametri!$B$11-H376),IF(C376="Centrocampista",MAX(0,Parametri!$B$11-H376)/2,IF(C376="Attaccante",MAX(0,Parametri!$B$11-H376)/3,IF(C376="Portiere",MAX(0,Parametri!$B$11-H376) +Parametri!$B$12, "NA"))))),0)</f>
        <v>3</v>
      </c>
      <c r="R376" s="10">
        <f t="shared" si="45"/>
        <v>0</v>
      </c>
      <c r="S376" s="10">
        <f>IF(F376="Sì",Parametri!$B$2,IF(Punti!F376="Pareggio",Parametri!$B$3,0))</f>
        <v>0</v>
      </c>
      <c r="T376" s="10">
        <f>Parametri!$B$5*G376</f>
        <v>0</v>
      </c>
      <c r="U376" s="10">
        <f>J376*Parametri!$B$6</f>
        <v>0</v>
      </c>
      <c r="V376" s="10">
        <f>IF(K376="Sì",Parametri!$B$8, 0)</f>
        <v>0</v>
      </c>
      <c r="W376" s="10">
        <f t="shared" si="46"/>
        <v>0</v>
      </c>
      <c r="X376" s="10">
        <f t="shared" si="47"/>
        <v>0</v>
      </c>
      <c r="Y376" s="10">
        <f t="shared" si="44"/>
        <v>6</v>
      </c>
    </row>
    <row r="377" spans="1:25" ht="21" x14ac:dyDescent="0.25">
      <c r="A377" s="9">
        <v>45116</v>
      </c>
      <c r="B377" s="14" t="s">
        <v>102</v>
      </c>
      <c r="C377" s="14" t="str">
        <f>_xlfn.XLOOKUP(B377,Giocatori!A:A,Giocatori!B:B)</f>
        <v>Centrocampista</v>
      </c>
      <c r="D377" s="10" t="s">
        <v>2</v>
      </c>
      <c r="E377" s="10" t="str">
        <f>_xlfn.XLOOKUP(A377,Partite!A:A,Partite!E:E)</f>
        <v>Bianchi</v>
      </c>
      <c r="F377" s="10" t="str">
        <f t="shared" ref="F377" si="54">IF(D377=E377,"Sì",IF(E377="Pareggio","Pari","No"))</f>
        <v>Sì</v>
      </c>
      <c r="G377" s="11">
        <v>2</v>
      </c>
      <c r="H377" s="10">
        <f>IF(D377="Scuri",_xlfn.XLOOKUP(A377,Partite!A:A,Partite!C:C),_xlfn.XLOOKUP(A377,Partite!A:A,Partite!D:D))</f>
        <v>3</v>
      </c>
      <c r="I377" s="10">
        <f>IF(D377="Bianchi",_xlfn.XLOOKUP(A377,Partite!A:A,Partite!C:C),_xlfn.XLOOKUP(A377,Partite!A:A,Partite!D:D))</f>
        <v>11</v>
      </c>
      <c r="J377" s="11">
        <v>0</v>
      </c>
      <c r="K377" s="10" t="s">
        <v>59</v>
      </c>
      <c r="L377" s="10" t="s">
        <v>59</v>
      </c>
      <c r="M377" s="11">
        <v>0</v>
      </c>
      <c r="N377" s="10" t="s">
        <v>59</v>
      </c>
      <c r="O377" s="10">
        <f>Parametri!$B$4</f>
        <v>3</v>
      </c>
      <c r="P377" s="10">
        <f>IF(N377="Sì",Parametri!$B$7,0)</f>
        <v>0</v>
      </c>
      <c r="Q377" s="10">
        <f>IFERROR(_xlfn.CEILING.MATH(IF(C377="Difensore",MAX(0,Parametri!$B$11-H377),IF(C377="Centrocampista",MAX(0,Parametri!$B$11-H377)/2,IF(C377="Attaccante",MAX(0,Parametri!$B$11-H377)/3,IF(C377="Portiere",MAX(0,Parametri!$B$11-H377) +Parametri!$B$12, "NA"))))),0)</f>
        <v>4</v>
      </c>
      <c r="R377" s="10">
        <f t="shared" si="45"/>
        <v>8</v>
      </c>
      <c r="S377" s="10">
        <f>IF(F377="Sì",Parametri!$B$2,IF(Punti!F377="Pareggio",Parametri!$B$3,0))</f>
        <v>3</v>
      </c>
      <c r="T377" s="10">
        <f>Parametri!$B$5*G377</f>
        <v>2</v>
      </c>
      <c r="U377" s="10">
        <f>J377*Parametri!$B$6</f>
        <v>0</v>
      </c>
      <c r="V377" s="10">
        <f>IF(K377="Sì",Parametri!$B$8, 0)</f>
        <v>0</v>
      </c>
      <c r="W377" s="10">
        <f t="shared" si="46"/>
        <v>0</v>
      </c>
      <c r="X377" s="10">
        <f t="shared" si="47"/>
        <v>0</v>
      </c>
      <c r="Y377" s="10">
        <f t="shared" si="44"/>
        <v>20</v>
      </c>
    </row>
    <row r="378" spans="1:25" ht="21" x14ac:dyDescent="0.25">
      <c r="A378" s="9">
        <v>45116</v>
      </c>
      <c r="B378" s="14" t="s">
        <v>31</v>
      </c>
      <c r="C378" s="14" t="str">
        <f>_xlfn.XLOOKUP(B378,Giocatori!A:A,Giocatori!B:B)</f>
        <v>Difensore</v>
      </c>
      <c r="D378" s="10" t="s">
        <v>2</v>
      </c>
      <c r="E378" s="10" t="str">
        <f>_xlfn.XLOOKUP(A378,Partite!A:A,Partite!E:E)</f>
        <v>Bianchi</v>
      </c>
      <c r="F378" s="10" t="str">
        <f t="shared" ref="F378:F390" si="55">IF(D378=E378,"Sì",IF(E378="Pareggio","Pari","No"))</f>
        <v>Sì</v>
      </c>
      <c r="G378" s="11">
        <v>1</v>
      </c>
      <c r="H378" s="10">
        <f>IF(D378="Scuri",_xlfn.XLOOKUP(A378,Partite!A:A,Partite!C:C),_xlfn.XLOOKUP(A378,Partite!A:A,Partite!D:D))</f>
        <v>3</v>
      </c>
      <c r="I378" s="10">
        <f>IF(D378="Bianchi",_xlfn.XLOOKUP(A378,Partite!A:A,Partite!C:C),_xlfn.XLOOKUP(A378,Partite!A:A,Partite!D:D))</f>
        <v>11</v>
      </c>
      <c r="J378" s="11">
        <v>0</v>
      </c>
      <c r="K378" s="10" t="s">
        <v>59</v>
      </c>
      <c r="L378" s="10" t="s">
        <v>59</v>
      </c>
      <c r="M378" s="11">
        <v>0</v>
      </c>
      <c r="N378" s="10" t="s">
        <v>59</v>
      </c>
      <c r="O378" s="10">
        <f>Parametri!$B$4</f>
        <v>3</v>
      </c>
      <c r="P378" s="10">
        <f>IF(N378="Sì",Parametri!$B$7,0)</f>
        <v>0</v>
      </c>
      <c r="Q378" s="10">
        <f>IFERROR(_xlfn.CEILING.MATH(IF(C378="Difensore",MAX(0,Parametri!$B$11-H378),IF(C378="Centrocampista",MAX(0,Parametri!$B$11-H378)/2,IF(C378="Attaccante",MAX(0,Parametri!$B$11-H378)/3,IF(C378="Portiere",MAX(0,Parametri!$B$11-H378) +Parametri!$B$12, "NA"))))),0)</f>
        <v>7</v>
      </c>
      <c r="R378" s="10">
        <f t="shared" si="45"/>
        <v>3</v>
      </c>
      <c r="S378" s="10">
        <f>IF(F378="Sì",Parametri!$B$2,IF(Punti!F378="Pareggio",Parametri!$B$3,0))</f>
        <v>3</v>
      </c>
      <c r="T378" s="10">
        <f>Parametri!$B$5*G378</f>
        <v>1</v>
      </c>
      <c r="U378" s="10">
        <f>J378*Parametri!$B$6</f>
        <v>0</v>
      </c>
      <c r="V378" s="10">
        <f>IF(K378="Sì",Parametri!$B$8, 0)</f>
        <v>0</v>
      </c>
      <c r="W378" s="10">
        <f t="shared" si="46"/>
        <v>0</v>
      </c>
      <c r="X378" s="10">
        <f t="shared" si="47"/>
        <v>0</v>
      </c>
      <c r="Y378" s="10">
        <f t="shared" si="44"/>
        <v>17</v>
      </c>
    </row>
    <row r="379" spans="1:25" ht="21" x14ac:dyDescent="0.25">
      <c r="A379" s="9">
        <v>45116</v>
      </c>
      <c r="B379" s="14" t="s">
        <v>99</v>
      </c>
      <c r="C379" s="14" t="str">
        <f>_xlfn.XLOOKUP(B379,Giocatori!A:A,Giocatori!B:B)</f>
        <v>Centrocampista</v>
      </c>
      <c r="D379" s="10" t="s">
        <v>2</v>
      </c>
      <c r="E379" s="10" t="str">
        <f>_xlfn.XLOOKUP(A379,Partite!A:A,Partite!E:E)</f>
        <v>Bianchi</v>
      </c>
      <c r="F379" s="10" t="str">
        <f t="shared" si="55"/>
        <v>Sì</v>
      </c>
      <c r="G379" s="11">
        <v>0</v>
      </c>
      <c r="H379" s="10">
        <f>IF(D379="Scuri",_xlfn.XLOOKUP(A379,Partite!A:A,Partite!C:C),_xlfn.XLOOKUP(A379,Partite!A:A,Partite!D:D))</f>
        <v>3</v>
      </c>
      <c r="I379" s="10">
        <f>IF(D379="Bianchi",_xlfn.XLOOKUP(A379,Partite!A:A,Partite!C:C),_xlfn.XLOOKUP(A379,Partite!A:A,Partite!D:D))</f>
        <v>11</v>
      </c>
      <c r="J379" s="11">
        <v>0</v>
      </c>
      <c r="K379" s="10" t="s">
        <v>59</v>
      </c>
      <c r="L379" s="10" t="s">
        <v>59</v>
      </c>
      <c r="M379" s="11">
        <v>0</v>
      </c>
      <c r="N379" s="10" t="s">
        <v>59</v>
      </c>
      <c r="O379" s="10">
        <f>Parametri!$B$4</f>
        <v>3</v>
      </c>
      <c r="P379" s="10">
        <f>IF(N379="Sì",Parametri!$B$7,0)</f>
        <v>0</v>
      </c>
      <c r="Q379" s="10">
        <f>IFERROR(_xlfn.CEILING.MATH(IF(C379="Difensore",MAX(0,Parametri!$B$11-H379),IF(C379="Centrocampista",MAX(0,Parametri!$B$11-H379)/2,IF(C379="Attaccante",MAX(0,Parametri!$B$11-H379)/3,IF(C379="Portiere",MAX(0,Parametri!$B$11-H379) +Parametri!$B$12, "NA"))))),0)</f>
        <v>4</v>
      </c>
      <c r="R379" s="10">
        <f t="shared" si="45"/>
        <v>8</v>
      </c>
      <c r="S379" s="10">
        <f>IF(F379="Sì",Parametri!$B$2,IF(Punti!F379="Pareggio",Parametri!$B$3,0))</f>
        <v>3</v>
      </c>
      <c r="T379" s="10">
        <f>Parametri!$B$5*G379</f>
        <v>0</v>
      </c>
      <c r="U379" s="10">
        <f>J379*Parametri!$B$6</f>
        <v>0</v>
      </c>
      <c r="V379" s="10">
        <f>IF(K379="Sì",Parametri!$B$8, 0)</f>
        <v>0</v>
      </c>
      <c r="W379" s="10">
        <f t="shared" si="46"/>
        <v>0</v>
      </c>
      <c r="X379" s="10">
        <f t="shared" si="47"/>
        <v>0</v>
      </c>
      <c r="Y379" s="10">
        <f t="shared" si="44"/>
        <v>18</v>
      </c>
    </row>
    <row r="380" spans="1:25" ht="21" x14ac:dyDescent="0.25">
      <c r="A380" s="9">
        <v>45116</v>
      </c>
      <c r="B380" s="14" t="s">
        <v>7</v>
      </c>
      <c r="C380" s="14" t="str">
        <f>_xlfn.XLOOKUP(B380,Giocatori!A:A,Giocatori!B:B)</f>
        <v>Difensore</v>
      </c>
      <c r="D380" s="10" t="s">
        <v>2</v>
      </c>
      <c r="E380" s="10" t="str">
        <f>_xlfn.XLOOKUP(A380,Partite!A:A,Partite!E:E)</f>
        <v>Bianchi</v>
      </c>
      <c r="F380" s="10" t="str">
        <f t="shared" si="55"/>
        <v>Sì</v>
      </c>
      <c r="G380" s="11">
        <v>0</v>
      </c>
      <c r="H380" s="10">
        <f>IF(D380="Scuri",_xlfn.XLOOKUP(A380,Partite!A:A,Partite!C:C),_xlfn.XLOOKUP(A380,Partite!A:A,Partite!D:D))</f>
        <v>3</v>
      </c>
      <c r="I380" s="10">
        <f>IF(D380="Bianchi",_xlfn.XLOOKUP(A380,Partite!A:A,Partite!C:C),_xlfn.XLOOKUP(A380,Partite!A:A,Partite!D:D))</f>
        <v>11</v>
      </c>
      <c r="J380" s="11">
        <v>0</v>
      </c>
      <c r="K380" s="10" t="s">
        <v>59</v>
      </c>
      <c r="L380" s="10" t="s">
        <v>59</v>
      </c>
      <c r="M380" s="11">
        <v>0</v>
      </c>
      <c r="N380" s="10" t="s">
        <v>59</v>
      </c>
      <c r="O380" s="10">
        <f>Parametri!$B$4</f>
        <v>3</v>
      </c>
      <c r="P380" s="10">
        <f>IF(N380="Sì",Parametri!$B$7,0)</f>
        <v>0</v>
      </c>
      <c r="Q380" s="10">
        <f>IFERROR(_xlfn.CEILING.MATH(IF(C380="Difensore",MAX(0,Parametri!$B$11-H380),IF(C380="Centrocampista",MAX(0,Parametri!$B$11-H380)/2,IF(C380="Attaccante",MAX(0,Parametri!$B$11-H380)/3,IF(C380="Portiere",MAX(0,Parametri!$B$11-H380) +Parametri!$B$12, "NA"))))),0)</f>
        <v>7</v>
      </c>
      <c r="R380" s="10">
        <f t="shared" si="45"/>
        <v>3</v>
      </c>
      <c r="S380" s="10">
        <f>IF(F380="Sì",Parametri!$B$2,IF(Punti!F380="Pareggio",Parametri!$B$3,0))</f>
        <v>3</v>
      </c>
      <c r="T380" s="10">
        <f>Parametri!$B$5*G380</f>
        <v>0</v>
      </c>
      <c r="U380" s="10">
        <f>J380*Parametri!$B$6</f>
        <v>0</v>
      </c>
      <c r="V380" s="10">
        <f>IF(K380="Sì",Parametri!$B$8, 0)</f>
        <v>0</v>
      </c>
      <c r="W380" s="10">
        <f t="shared" si="46"/>
        <v>0</v>
      </c>
      <c r="X380" s="10">
        <f t="shared" si="47"/>
        <v>0</v>
      </c>
      <c r="Y380" s="10">
        <f t="shared" si="44"/>
        <v>16</v>
      </c>
    </row>
    <row r="381" spans="1:25" ht="21" x14ac:dyDescent="0.25">
      <c r="A381" s="9">
        <v>45116</v>
      </c>
      <c r="B381" s="14" t="s">
        <v>105</v>
      </c>
      <c r="C381" s="14" t="str">
        <f>_xlfn.XLOOKUP(B381,Giocatori!A:A,Giocatori!B:B)</f>
        <v>Centrocampista</v>
      </c>
      <c r="D381" s="10" t="s">
        <v>2</v>
      </c>
      <c r="E381" s="10" t="str">
        <f>_xlfn.XLOOKUP(A381,Partite!A:A,Partite!E:E)</f>
        <v>Bianchi</v>
      </c>
      <c r="F381" s="10" t="str">
        <f t="shared" si="55"/>
        <v>Sì</v>
      </c>
      <c r="G381" s="11">
        <v>1</v>
      </c>
      <c r="H381" s="10">
        <f>IF(D381="Scuri",_xlfn.XLOOKUP(A381,Partite!A:A,Partite!C:C),_xlfn.XLOOKUP(A381,Partite!A:A,Partite!D:D))</f>
        <v>3</v>
      </c>
      <c r="I381" s="10">
        <f>IF(D381="Bianchi",_xlfn.XLOOKUP(A381,Partite!A:A,Partite!C:C),_xlfn.XLOOKUP(A381,Partite!A:A,Partite!D:D))</f>
        <v>11</v>
      </c>
      <c r="J381" s="11">
        <v>0</v>
      </c>
      <c r="K381" s="10" t="s">
        <v>59</v>
      </c>
      <c r="L381" s="10" t="s">
        <v>59</v>
      </c>
      <c r="M381" s="11">
        <v>0</v>
      </c>
      <c r="N381" s="10" t="s">
        <v>59</v>
      </c>
      <c r="O381" s="10">
        <f>Parametri!$B$4</f>
        <v>3</v>
      </c>
      <c r="P381" s="10">
        <f>IF(N381="Sì",Parametri!$B$7,0)</f>
        <v>0</v>
      </c>
      <c r="Q381" s="10">
        <f>IFERROR(_xlfn.CEILING.MATH(IF(C381="Difensore",MAX(0,Parametri!$B$11-H381),IF(C381="Centrocampista",MAX(0,Parametri!$B$11-H381)/2,IF(C381="Attaccante",MAX(0,Parametri!$B$11-H381)/3,IF(C381="Portiere",MAX(0,Parametri!$B$11-H381) +Parametri!$B$12, "NA"))))),0)</f>
        <v>4</v>
      </c>
      <c r="R381" s="10">
        <f t="shared" si="45"/>
        <v>8</v>
      </c>
      <c r="S381" s="10">
        <f>IF(F381="Sì",Parametri!$B$2,IF(Punti!F381="Pareggio",Parametri!$B$3,0))</f>
        <v>3</v>
      </c>
      <c r="T381" s="10">
        <f>Parametri!$B$5*G381</f>
        <v>1</v>
      </c>
      <c r="U381" s="10">
        <f>J381*Parametri!$B$6</f>
        <v>0</v>
      </c>
      <c r="V381" s="10">
        <f>IF(K381="Sì",Parametri!$B$8, 0)</f>
        <v>0</v>
      </c>
      <c r="W381" s="10">
        <f t="shared" si="46"/>
        <v>0</v>
      </c>
      <c r="X381" s="10">
        <f t="shared" si="47"/>
        <v>0</v>
      </c>
      <c r="Y381" s="10">
        <f t="shared" si="44"/>
        <v>19</v>
      </c>
    </row>
    <row r="382" spans="1:25" ht="21" x14ac:dyDescent="0.25">
      <c r="A382" s="9">
        <v>45116</v>
      </c>
      <c r="B382" s="14" t="s">
        <v>73</v>
      </c>
      <c r="C382" s="14" t="str">
        <f>_xlfn.XLOOKUP(B382,Giocatori!A:A,Giocatori!B:B)</f>
        <v>Centrocampista</v>
      </c>
      <c r="D382" s="10" t="s">
        <v>2</v>
      </c>
      <c r="E382" s="10" t="str">
        <f>_xlfn.XLOOKUP(A382,Partite!A:A,Partite!E:E)</f>
        <v>Bianchi</v>
      </c>
      <c r="F382" s="10" t="str">
        <f t="shared" si="55"/>
        <v>Sì</v>
      </c>
      <c r="G382" s="11">
        <v>6</v>
      </c>
      <c r="H382" s="10">
        <f>IF(D382="Scuri",_xlfn.XLOOKUP(A382,Partite!A:A,Partite!C:C),_xlfn.XLOOKUP(A382,Partite!A:A,Partite!D:D))</f>
        <v>3</v>
      </c>
      <c r="I382" s="10">
        <f>IF(D382="Bianchi",_xlfn.XLOOKUP(A382,Partite!A:A,Partite!C:C),_xlfn.XLOOKUP(A382,Partite!A:A,Partite!D:D))</f>
        <v>11</v>
      </c>
      <c r="J382" s="11">
        <v>0</v>
      </c>
      <c r="K382" s="10" t="s">
        <v>59</v>
      </c>
      <c r="L382" s="10" t="s">
        <v>59</v>
      </c>
      <c r="M382" s="11">
        <v>0</v>
      </c>
      <c r="N382" s="10" t="s">
        <v>59</v>
      </c>
      <c r="O382" s="10">
        <f>Parametri!$B$4</f>
        <v>3</v>
      </c>
      <c r="P382" s="10">
        <f>IF(N382="Sì",Parametri!$B$7,0)</f>
        <v>0</v>
      </c>
      <c r="Q382" s="10">
        <f>IFERROR(_xlfn.CEILING.MATH(IF(C382="Difensore",MAX(0,Parametri!$B$11-H382),IF(C382="Centrocampista",MAX(0,Parametri!$B$11-H382)/2,IF(C382="Attaccante",MAX(0,Parametri!$B$11-H382)/3,IF(C382="Portiere",MAX(0,Parametri!$B$11-H382) +Parametri!$B$12, "NA"))))),0)</f>
        <v>4</v>
      </c>
      <c r="R382" s="10">
        <f t="shared" si="45"/>
        <v>8</v>
      </c>
      <c r="S382" s="10">
        <f>IF(F382="Sì",Parametri!$B$2,IF(Punti!F382="Pareggio",Parametri!$B$3,0))</f>
        <v>3</v>
      </c>
      <c r="T382" s="10">
        <f>Parametri!$B$5*G382</f>
        <v>6</v>
      </c>
      <c r="U382" s="10">
        <f>J382*Parametri!$B$6</f>
        <v>0</v>
      </c>
      <c r="V382" s="10">
        <f>IF(K382="Sì",Parametri!$B$8, 0)</f>
        <v>0</v>
      </c>
      <c r="W382" s="10">
        <f t="shared" si="46"/>
        <v>0</v>
      </c>
      <c r="X382" s="10">
        <f t="shared" si="47"/>
        <v>0</v>
      </c>
      <c r="Y382" s="10">
        <f t="shared" si="44"/>
        <v>24</v>
      </c>
    </row>
    <row r="383" spans="1:25" ht="21" x14ac:dyDescent="0.25">
      <c r="A383" s="9">
        <v>45116</v>
      </c>
      <c r="B383" s="14" t="s">
        <v>16</v>
      </c>
      <c r="C383" s="14" t="str">
        <f>_xlfn.XLOOKUP(B383,Giocatori!A:A,Giocatori!B:B)</f>
        <v>Centrocampista</v>
      </c>
      <c r="D383" s="10" t="s">
        <v>2</v>
      </c>
      <c r="E383" s="10" t="str">
        <f>_xlfn.XLOOKUP(A383,Partite!A:A,Partite!E:E)</f>
        <v>Bianchi</v>
      </c>
      <c r="F383" s="10" t="str">
        <f t="shared" si="55"/>
        <v>Sì</v>
      </c>
      <c r="G383" s="11">
        <v>1</v>
      </c>
      <c r="H383" s="10">
        <f>IF(D383="Scuri",_xlfn.XLOOKUP(A383,Partite!A:A,Partite!C:C),_xlfn.XLOOKUP(A383,Partite!A:A,Partite!D:D))</f>
        <v>3</v>
      </c>
      <c r="I383" s="10">
        <f>IF(D383="Bianchi",_xlfn.XLOOKUP(A383,Partite!A:A,Partite!C:C),_xlfn.XLOOKUP(A383,Partite!A:A,Partite!D:D))</f>
        <v>11</v>
      </c>
      <c r="J383" s="11">
        <v>0</v>
      </c>
      <c r="K383" s="10" t="s">
        <v>59</v>
      </c>
      <c r="L383" s="10" t="s">
        <v>59</v>
      </c>
      <c r="M383" s="11">
        <v>0</v>
      </c>
      <c r="N383" s="10" t="s">
        <v>59</v>
      </c>
      <c r="O383" s="10">
        <f>Parametri!$B$4</f>
        <v>3</v>
      </c>
      <c r="P383" s="10">
        <f>IF(N383="Sì",Parametri!$B$7,0)</f>
        <v>0</v>
      </c>
      <c r="Q383" s="10">
        <f>IFERROR(_xlfn.CEILING.MATH(IF(C383="Difensore",MAX(0,Parametri!$B$11-H383),IF(C383="Centrocampista",MAX(0,Parametri!$B$11-H383)/2,IF(C383="Attaccante",MAX(0,Parametri!$B$11-H383)/3,IF(C383="Portiere",MAX(0,Parametri!$B$11-H383) +Parametri!$B$12, "NA"))))),0)</f>
        <v>4</v>
      </c>
      <c r="R383" s="10">
        <f t="shared" si="45"/>
        <v>8</v>
      </c>
      <c r="S383" s="10">
        <f>IF(F383="Sì",Parametri!$B$2,IF(Punti!F383="Pareggio",Parametri!$B$3,0))</f>
        <v>3</v>
      </c>
      <c r="T383" s="10">
        <f>Parametri!$B$5*G383</f>
        <v>1</v>
      </c>
      <c r="U383" s="10">
        <f>J383*Parametri!$B$6</f>
        <v>0</v>
      </c>
      <c r="V383" s="10">
        <f>IF(K383="Sì",Parametri!$B$8, 0)</f>
        <v>0</v>
      </c>
      <c r="W383" s="10">
        <f t="shared" si="46"/>
        <v>0</v>
      </c>
      <c r="X383" s="10">
        <f t="shared" si="47"/>
        <v>0</v>
      </c>
      <c r="Y383" s="10">
        <f t="shared" si="44"/>
        <v>19</v>
      </c>
    </row>
    <row r="384" spans="1:25" ht="21" x14ac:dyDescent="0.25">
      <c r="A384" s="9">
        <v>45116</v>
      </c>
      <c r="B384" s="14" t="s">
        <v>81</v>
      </c>
      <c r="C384" s="14" t="str">
        <f>_xlfn.XLOOKUP(B384,Giocatori!A:A,Giocatori!B:B)</f>
        <v>Difensore</v>
      </c>
      <c r="D384" s="10" t="s">
        <v>1</v>
      </c>
      <c r="E384" s="10" t="str">
        <f>_xlfn.XLOOKUP(A384,Partite!A:A,Partite!E:E)</f>
        <v>Bianchi</v>
      </c>
      <c r="F384" s="10" t="str">
        <f t="shared" si="55"/>
        <v>No</v>
      </c>
      <c r="G384" s="11">
        <v>0</v>
      </c>
      <c r="H384" s="10">
        <f>IF(D384="Scuri",_xlfn.XLOOKUP(A384,Partite!A:A,Partite!C:C),_xlfn.XLOOKUP(A384,Partite!A:A,Partite!D:D))</f>
        <v>11</v>
      </c>
      <c r="I384" s="10">
        <f>IF(D384="Bianchi",_xlfn.XLOOKUP(A384,Partite!A:A,Partite!C:C),_xlfn.XLOOKUP(A384,Partite!A:A,Partite!D:D))</f>
        <v>3</v>
      </c>
      <c r="J384" s="11">
        <v>0</v>
      </c>
      <c r="K384" s="10" t="s">
        <v>59</v>
      </c>
      <c r="L384" s="10" t="s">
        <v>59</v>
      </c>
      <c r="M384" s="11">
        <v>0</v>
      </c>
      <c r="N384" s="10" t="s">
        <v>59</v>
      </c>
      <c r="O384" s="10">
        <f>Parametri!$B$4</f>
        <v>3</v>
      </c>
      <c r="P384" s="10">
        <f>IF(N384="Sì",Parametri!$B$7,0)</f>
        <v>0</v>
      </c>
      <c r="Q384" s="10">
        <f>IFERROR(_xlfn.CEILING.MATH(IF(C384="Difensore",MAX(0,Parametri!$B$11-H384),IF(C384="Centrocampista",MAX(0,Parametri!$B$11-H384)/2,IF(C384="Attaccante",MAX(0,Parametri!$B$11-H384)/3,IF(C384="Portiere",MAX(0,Parametri!$B$11-H384) +Parametri!$B$12, "NA"))))),0)</f>
        <v>0</v>
      </c>
      <c r="R384" s="10">
        <f t="shared" si="45"/>
        <v>0</v>
      </c>
      <c r="S384" s="10">
        <f>IF(F384="Sì",Parametri!$B$2,IF(Punti!F384="Pareggio",Parametri!$B$3,0))</f>
        <v>0</v>
      </c>
      <c r="T384" s="10">
        <f>Parametri!$B$5*G384</f>
        <v>0</v>
      </c>
      <c r="U384" s="10">
        <f>J384*Parametri!$B$6</f>
        <v>0</v>
      </c>
      <c r="V384" s="10">
        <f>IF(K384="Sì",Parametri!$B$8, 0)</f>
        <v>0</v>
      </c>
      <c r="W384" s="10">
        <f t="shared" si="46"/>
        <v>0</v>
      </c>
      <c r="X384" s="10">
        <f t="shared" si="47"/>
        <v>0</v>
      </c>
      <c r="Y384" s="10">
        <f t="shared" si="44"/>
        <v>3</v>
      </c>
    </row>
    <row r="385" spans="1:25" ht="21" x14ac:dyDescent="0.25">
      <c r="A385" s="9">
        <v>45116</v>
      </c>
      <c r="B385" s="14" t="s">
        <v>12</v>
      </c>
      <c r="C385" s="14" t="str">
        <f>_xlfn.XLOOKUP(B385,Giocatori!A:A,Giocatori!B:B)</f>
        <v>Attaccante</v>
      </c>
      <c r="D385" s="10" t="s">
        <v>1</v>
      </c>
      <c r="E385" s="10" t="str">
        <f>_xlfn.XLOOKUP(A385,Partite!A:A,Partite!E:E)</f>
        <v>Bianchi</v>
      </c>
      <c r="F385" s="10" t="str">
        <f t="shared" si="55"/>
        <v>No</v>
      </c>
      <c r="G385" s="11">
        <v>1</v>
      </c>
      <c r="H385" s="10">
        <f>IF(D385="Scuri",_xlfn.XLOOKUP(A385,Partite!A:A,Partite!C:C),_xlfn.XLOOKUP(A385,Partite!A:A,Partite!D:D))</f>
        <v>11</v>
      </c>
      <c r="I385" s="10">
        <f>IF(D385="Bianchi",_xlfn.XLOOKUP(A385,Partite!A:A,Partite!C:C),_xlfn.XLOOKUP(A385,Partite!A:A,Partite!D:D))</f>
        <v>3</v>
      </c>
      <c r="J385" s="11">
        <v>0</v>
      </c>
      <c r="K385" s="10" t="s">
        <v>59</v>
      </c>
      <c r="L385" s="10" t="s">
        <v>59</v>
      </c>
      <c r="M385" s="11">
        <v>0</v>
      </c>
      <c r="N385" s="10" t="s">
        <v>59</v>
      </c>
      <c r="O385" s="10">
        <f>Parametri!$B$4</f>
        <v>3</v>
      </c>
      <c r="P385" s="10">
        <f>IF(N385="Sì",Parametri!$B$7,0)</f>
        <v>0</v>
      </c>
      <c r="Q385" s="10">
        <f>IFERROR(_xlfn.CEILING.MATH(IF(C385="Difensore",MAX(0,Parametri!$B$11-H385),IF(C385="Centrocampista",MAX(0,Parametri!$B$11-H385)/2,IF(C385="Attaccante",MAX(0,Parametri!$B$11-H385)/3,IF(C385="Portiere",MAX(0,Parametri!$B$11-H385) +Parametri!$B$12, "NA"))))),0)</f>
        <v>0</v>
      </c>
      <c r="R385" s="10">
        <f t="shared" si="45"/>
        <v>0</v>
      </c>
      <c r="S385" s="10">
        <f>IF(F385="Sì",Parametri!$B$2,IF(Punti!F385="Pareggio",Parametri!$B$3,0))</f>
        <v>0</v>
      </c>
      <c r="T385" s="10">
        <f>Parametri!$B$5*G385</f>
        <v>1</v>
      </c>
      <c r="U385" s="10">
        <f>J385*Parametri!$B$6</f>
        <v>0</v>
      </c>
      <c r="V385" s="10">
        <f>IF(K385="Sì",Parametri!$B$8, 0)</f>
        <v>0</v>
      </c>
      <c r="W385" s="10">
        <f t="shared" si="46"/>
        <v>0</v>
      </c>
      <c r="X385" s="10">
        <f t="shared" si="47"/>
        <v>0</v>
      </c>
      <c r="Y385" s="10">
        <f t="shared" si="44"/>
        <v>4</v>
      </c>
    </row>
    <row r="386" spans="1:25" ht="21" x14ac:dyDescent="0.25">
      <c r="A386" s="9">
        <v>45116</v>
      </c>
      <c r="B386" s="14" t="s">
        <v>88</v>
      </c>
      <c r="C386" s="14" t="str">
        <f>_xlfn.XLOOKUP(B386,Giocatori!A:A,Giocatori!B:B)</f>
        <v>Centrocampista</v>
      </c>
      <c r="D386" s="10" t="s">
        <v>1</v>
      </c>
      <c r="E386" s="10" t="str">
        <f>_xlfn.XLOOKUP(A386,Partite!A:A,Partite!E:E)</f>
        <v>Bianchi</v>
      </c>
      <c r="F386" s="10" t="str">
        <f t="shared" si="55"/>
        <v>No</v>
      </c>
      <c r="G386" s="11">
        <v>0</v>
      </c>
      <c r="H386" s="10">
        <f>IF(D386="Scuri",_xlfn.XLOOKUP(A386,Partite!A:A,Partite!C:C),_xlfn.XLOOKUP(A386,Partite!A:A,Partite!D:D))</f>
        <v>11</v>
      </c>
      <c r="I386" s="10">
        <f>IF(D386="Bianchi",_xlfn.XLOOKUP(A386,Partite!A:A,Partite!C:C),_xlfn.XLOOKUP(A386,Partite!A:A,Partite!D:D))</f>
        <v>3</v>
      </c>
      <c r="J386" s="11">
        <v>0</v>
      </c>
      <c r="K386" s="10" t="s">
        <v>59</v>
      </c>
      <c r="L386" s="10" t="s">
        <v>59</v>
      </c>
      <c r="M386" s="11">
        <v>0</v>
      </c>
      <c r="N386" s="10" t="s">
        <v>59</v>
      </c>
      <c r="O386" s="10">
        <f>Parametri!$B$4</f>
        <v>3</v>
      </c>
      <c r="P386" s="10">
        <f>IF(N386="Sì",Parametri!$B$7,0)</f>
        <v>0</v>
      </c>
      <c r="Q386" s="10">
        <f>IFERROR(_xlfn.CEILING.MATH(IF(C386="Difensore",MAX(0,Parametri!$B$11-H386),IF(C386="Centrocampista",MAX(0,Parametri!$B$11-H386)/2,IF(C386="Attaccante",MAX(0,Parametri!$B$11-H386)/3,IF(C386="Portiere",MAX(0,Parametri!$B$11-H386) +Parametri!$B$12, "NA"))))),0)</f>
        <v>0</v>
      </c>
      <c r="R386" s="10">
        <f t="shared" si="45"/>
        <v>0</v>
      </c>
      <c r="S386" s="10">
        <f>IF(F386="Sì",Parametri!$B$2,IF(Punti!F386="Pareggio",Parametri!$B$3,0))</f>
        <v>0</v>
      </c>
      <c r="T386" s="10">
        <f>Parametri!$B$5*G386</f>
        <v>0</v>
      </c>
      <c r="U386" s="10">
        <f>J386*Parametri!$B$6</f>
        <v>0</v>
      </c>
      <c r="V386" s="10">
        <f>IF(K386="Sì",Parametri!$B$8, 0)</f>
        <v>0</v>
      </c>
      <c r="W386" s="10">
        <f t="shared" si="46"/>
        <v>0</v>
      </c>
      <c r="X386" s="10">
        <f t="shared" si="47"/>
        <v>0</v>
      </c>
      <c r="Y386" s="10">
        <f t="shared" ref="Y386:Y422" si="56">SUM(O386:X386)</f>
        <v>3</v>
      </c>
    </row>
    <row r="387" spans="1:25" ht="21" x14ac:dyDescent="0.25">
      <c r="A387" s="9">
        <v>45116</v>
      </c>
      <c r="B387" s="14" t="s">
        <v>21</v>
      </c>
      <c r="C387" s="14" t="str">
        <f>_xlfn.XLOOKUP(B387,Giocatori!A:A,Giocatori!B:B)</f>
        <v>Difensore</v>
      </c>
      <c r="D387" s="10" t="s">
        <v>1</v>
      </c>
      <c r="E387" s="10" t="str">
        <f>_xlfn.XLOOKUP(A387,Partite!A:A,Partite!E:E)</f>
        <v>Bianchi</v>
      </c>
      <c r="F387" s="10" t="str">
        <f t="shared" si="55"/>
        <v>No</v>
      </c>
      <c r="G387" s="11">
        <v>0</v>
      </c>
      <c r="H387" s="10">
        <f>IF(D387="Scuri",_xlfn.XLOOKUP(A387,Partite!A:A,Partite!C:C),_xlfn.XLOOKUP(A387,Partite!A:A,Partite!D:D))</f>
        <v>11</v>
      </c>
      <c r="I387" s="10">
        <f>IF(D387="Bianchi",_xlfn.XLOOKUP(A387,Partite!A:A,Partite!C:C),_xlfn.XLOOKUP(A387,Partite!A:A,Partite!D:D))</f>
        <v>3</v>
      </c>
      <c r="J387" s="11">
        <v>0</v>
      </c>
      <c r="K387" s="10" t="s">
        <v>59</v>
      </c>
      <c r="L387" s="10" t="s">
        <v>59</v>
      </c>
      <c r="M387" s="11">
        <v>0</v>
      </c>
      <c r="N387" s="10" t="s">
        <v>59</v>
      </c>
      <c r="O387" s="10">
        <f>Parametri!$B$4</f>
        <v>3</v>
      </c>
      <c r="P387" s="10">
        <f>IF(N387="Sì",Parametri!$B$7,0)</f>
        <v>0</v>
      </c>
      <c r="Q387" s="10">
        <f>IFERROR(_xlfn.CEILING.MATH(IF(C387="Difensore",MAX(0,Parametri!$B$11-H387),IF(C387="Centrocampista",MAX(0,Parametri!$B$11-H387)/2,IF(C387="Attaccante",MAX(0,Parametri!$B$11-H387)/3,IF(C387="Portiere",MAX(0,Parametri!$B$11-H387) +Parametri!$B$12, "NA"))))),0)</f>
        <v>0</v>
      </c>
      <c r="R387" s="10">
        <f t="shared" ref="R387:R422" si="57">IFERROR(_xlfn.CEILING.MATH(IF(C387="Difensore",MAX(0,I387-H387)/3,IF(C387="Centrocampista",MAX(0,I387-H387),IF(C387="Attaccante",MAX(0,I387-H387)/2,0)))),0)</f>
        <v>0</v>
      </c>
      <c r="S387" s="10">
        <f>IF(F387="Sì",Parametri!$B$2,IF(Punti!F387="Pareggio",Parametri!$B$3,0))</f>
        <v>0</v>
      </c>
      <c r="T387" s="10">
        <f>Parametri!$B$5*G387</f>
        <v>0</v>
      </c>
      <c r="U387" s="10">
        <f>J387*Parametri!$B$6</f>
        <v>0</v>
      </c>
      <c r="V387" s="10">
        <f>IF(K387="Sì",Parametri!$B$8, 0)</f>
        <v>0</v>
      </c>
      <c r="W387" s="10">
        <f t="shared" ref="W387:W422" si="58">IF(L387="Sì", 3, 0)</f>
        <v>0</v>
      </c>
      <c r="X387" s="10">
        <f t="shared" ref="X387:X422" si="59">M387*3</f>
        <v>0</v>
      </c>
      <c r="Y387" s="10">
        <f t="shared" si="56"/>
        <v>3</v>
      </c>
    </row>
    <row r="388" spans="1:25" ht="21" x14ac:dyDescent="0.25">
      <c r="A388" s="9">
        <v>45116</v>
      </c>
      <c r="B388" s="14" t="s">
        <v>15</v>
      </c>
      <c r="C388" s="14" t="str">
        <f>_xlfn.XLOOKUP(B388,Giocatori!A:A,Giocatori!B:B)</f>
        <v>Difensore</v>
      </c>
      <c r="D388" s="10" t="s">
        <v>1</v>
      </c>
      <c r="E388" s="10" t="str">
        <f>_xlfn.XLOOKUP(A388,Partite!A:A,Partite!E:E)</f>
        <v>Bianchi</v>
      </c>
      <c r="F388" s="10" t="str">
        <f t="shared" si="55"/>
        <v>No</v>
      </c>
      <c r="G388" s="11">
        <v>1</v>
      </c>
      <c r="H388" s="10">
        <f>IF(D388="Scuri",_xlfn.XLOOKUP(A388,Partite!A:A,Partite!C:C),_xlfn.XLOOKUP(A388,Partite!A:A,Partite!D:D))</f>
        <v>11</v>
      </c>
      <c r="I388" s="10">
        <f>IF(D388="Bianchi",_xlfn.XLOOKUP(A388,Partite!A:A,Partite!C:C),_xlfn.XLOOKUP(A388,Partite!A:A,Partite!D:D))</f>
        <v>3</v>
      </c>
      <c r="J388" s="11">
        <v>0</v>
      </c>
      <c r="K388" s="10" t="s">
        <v>59</v>
      </c>
      <c r="L388" s="10" t="s">
        <v>59</v>
      </c>
      <c r="M388" s="11">
        <v>0</v>
      </c>
      <c r="N388" s="10" t="s">
        <v>59</v>
      </c>
      <c r="O388" s="10">
        <f>Parametri!$B$4</f>
        <v>3</v>
      </c>
      <c r="P388" s="10">
        <f>IF(N388="Sì",Parametri!$B$7,0)</f>
        <v>0</v>
      </c>
      <c r="Q388" s="10">
        <f>IFERROR(_xlfn.CEILING.MATH(IF(C388="Difensore",MAX(0,Parametri!$B$11-H388),IF(C388="Centrocampista",MAX(0,Parametri!$B$11-H388)/2,IF(C388="Attaccante",MAX(0,Parametri!$B$11-H388)/3,IF(C388="Portiere",MAX(0,Parametri!$B$11-H388) +Parametri!$B$12, "NA"))))),0)</f>
        <v>0</v>
      </c>
      <c r="R388" s="10">
        <f t="shared" si="57"/>
        <v>0</v>
      </c>
      <c r="S388" s="10">
        <f>IF(F388="Sì",Parametri!$B$2,IF(Punti!F388="Pareggio",Parametri!$B$3,0))</f>
        <v>0</v>
      </c>
      <c r="T388" s="10">
        <f>Parametri!$B$5*G388</f>
        <v>1</v>
      </c>
      <c r="U388" s="10">
        <f>J388*Parametri!$B$6</f>
        <v>0</v>
      </c>
      <c r="V388" s="10">
        <f>IF(K388="Sì",Parametri!$B$8, 0)</f>
        <v>0</v>
      </c>
      <c r="W388" s="10">
        <f t="shared" si="58"/>
        <v>0</v>
      </c>
      <c r="X388" s="10">
        <f t="shared" si="59"/>
        <v>0</v>
      </c>
      <c r="Y388" s="10">
        <f t="shared" si="56"/>
        <v>4</v>
      </c>
    </row>
    <row r="389" spans="1:25" ht="21" x14ac:dyDescent="0.25">
      <c r="A389" s="9">
        <v>45116</v>
      </c>
      <c r="B389" s="14" t="s">
        <v>20</v>
      </c>
      <c r="C389" s="14" t="str">
        <f>_xlfn.XLOOKUP(B389,Giocatori!A:A,Giocatori!B:B)</f>
        <v>Attaccante</v>
      </c>
      <c r="D389" s="10" t="s">
        <v>1</v>
      </c>
      <c r="E389" s="10" t="str">
        <f>_xlfn.XLOOKUP(A389,Partite!A:A,Partite!E:E)</f>
        <v>Bianchi</v>
      </c>
      <c r="F389" s="10" t="str">
        <f t="shared" si="55"/>
        <v>No</v>
      </c>
      <c r="G389" s="11">
        <v>0</v>
      </c>
      <c r="H389" s="10">
        <f>IF(D389="Scuri",_xlfn.XLOOKUP(A389,Partite!A:A,Partite!C:C),_xlfn.XLOOKUP(A389,Partite!A:A,Partite!D:D))</f>
        <v>11</v>
      </c>
      <c r="I389" s="10">
        <f>IF(D389="Bianchi",_xlfn.XLOOKUP(A389,Partite!A:A,Partite!C:C),_xlfn.XLOOKUP(A389,Partite!A:A,Partite!D:D))</f>
        <v>3</v>
      </c>
      <c r="J389" s="11">
        <v>0</v>
      </c>
      <c r="K389" s="10" t="s">
        <v>59</v>
      </c>
      <c r="L389" s="10" t="s">
        <v>59</v>
      </c>
      <c r="M389" s="11">
        <v>0</v>
      </c>
      <c r="N389" s="10" t="s">
        <v>59</v>
      </c>
      <c r="O389" s="10">
        <f>Parametri!$B$4</f>
        <v>3</v>
      </c>
      <c r="P389" s="10">
        <f>IF(N389="Sì",Parametri!$B$7,0)</f>
        <v>0</v>
      </c>
      <c r="Q389" s="10">
        <f>IFERROR(_xlfn.CEILING.MATH(IF(C389="Difensore",MAX(0,Parametri!$B$11-H389),IF(C389="Centrocampista",MAX(0,Parametri!$B$11-H389)/2,IF(C389="Attaccante",MAX(0,Parametri!$B$11-H389)/3,IF(C389="Portiere",MAX(0,Parametri!$B$11-H389) +Parametri!$B$12, "NA"))))),0)</f>
        <v>0</v>
      </c>
      <c r="R389" s="10">
        <f t="shared" si="57"/>
        <v>0</v>
      </c>
      <c r="S389" s="10">
        <f>IF(F389="Sì",Parametri!$B$2,IF(Punti!F389="Pareggio",Parametri!$B$3,0))</f>
        <v>0</v>
      </c>
      <c r="T389" s="10">
        <f>Parametri!$B$5*G389</f>
        <v>0</v>
      </c>
      <c r="U389" s="10">
        <f>J389*Parametri!$B$6</f>
        <v>0</v>
      </c>
      <c r="V389" s="10">
        <f>IF(K389="Sì",Parametri!$B$8, 0)</f>
        <v>0</v>
      </c>
      <c r="W389" s="10">
        <f t="shared" si="58"/>
        <v>0</v>
      </c>
      <c r="X389" s="10">
        <f t="shared" si="59"/>
        <v>0</v>
      </c>
      <c r="Y389" s="10">
        <f t="shared" si="56"/>
        <v>3</v>
      </c>
    </row>
    <row r="390" spans="1:25" ht="21" x14ac:dyDescent="0.25">
      <c r="A390" s="9">
        <v>45116</v>
      </c>
      <c r="B390" s="14" t="s">
        <v>25</v>
      </c>
      <c r="C390" s="14" t="str">
        <f>_xlfn.XLOOKUP(B390,Giocatori!A:A,Giocatori!B:B)</f>
        <v>Difensore</v>
      </c>
      <c r="D390" s="10" t="s">
        <v>1</v>
      </c>
      <c r="E390" s="10" t="str">
        <f>_xlfn.XLOOKUP(A390,Partite!A:A,Partite!E:E)</f>
        <v>Bianchi</v>
      </c>
      <c r="F390" s="10" t="str">
        <f t="shared" si="55"/>
        <v>No</v>
      </c>
      <c r="G390" s="11">
        <v>1</v>
      </c>
      <c r="H390" s="10">
        <f>IF(D390="Scuri",_xlfn.XLOOKUP(A390,Partite!A:A,Partite!C:C),_xlfn.XLOOKUP(A390,Partite!A:A,Partite!D:D))</f>
        <v>11</v>
      </c>
      <c r="I390" s="10">
        <f>IF(D390="Bianchi",_xlfn.XLOOKUP(A390,Partite!A:A,Partite!C:C),_xlfn.XLOOKUP(A390,Partite!A:A,Partite!D:D))</f>
        <v>3</v>
      </c>
      <c r="J390" s="11">
        <v>0</v>
      </c>
      <c r="K390" s="10" t="s">
        <v>59</v>
      </c>
      <c r="L390" s="10" t="s">
        <v>59</v>
      </c>
      <c r="M390" s="11">
        <v>0</v>
      </c>
      <c r="N390" s="10" t="s">
        <v>59</v>
      </c>
      <c r="O390" s="10">
        <f>Parametri!$B$4</f>
        <v>3</v>
      </c>
      <c r="P390" s="10">
        <f>IF(N390="Sì",Parametri!$B$7,0)</f>
        <v>0</v>
      </c>
      <c r="Q390" s="10">
        <f>IFERROR(_xlfn.CEILING.MATH(IF(C390="Difensore",MAX(0,Parametri!$B$11-H390),IF(C390="Centrocampista",MAX(0,Parametri!$B$11-H390)/2,IF(C390="Attaccante",MAX(0,Parametri!$B$11-H390)/3,IF(C390="Portiere",MAX(0,Parametri!$B$11-H390) +Parametri!$B$12, "NA"))))),0)</f>
        <v>0</v>
      </c>
      <c r="R390" s="10">
        <f t="shared" si="57"/>
        <v>0</v>
      </c>
      <c r="S390" s="10">
        <f>IF(F390="Sì",Parametri!$B$2,IF(Punti!F390="Pareggio",Parametri!$B$3,0))</f>
        <v>0</v>
      </c>
      <c r="T390" s="10">
        <f>Parametri!$B$5*G390</f>
        <v>1</v>
      </c>
      <c r="U390" s="10">
        <f>J390*Parametri!$B$6</f>
        <v>0</v>
      </c>
      <c r="V390" s="10">
        <f>IF(K390="Sì",Parametri!$B$8, 0)</f>
        <v>0</v>
      </c>
      <c r="W390" s="10">
        <f t="shared" si="58"/>
        <v>0</v>
      </c>
      <c r="X390" s="10">
        <f t="shared" si="59"/>
        <v>0</v>
      </c>
      <c r="Y390" s="10">
        <f t="shared" si="56"/>
        <v>4</v>
      </c>
    </row>
    <row r="391" spans="1:25" ht="21" x14ac:dyDescent="0.25">
      <c r="A391" s="9">
        <v>45117</v>
      </c>
      <c r="B391" s="14" t="s">
        <v>17</v>
      </c>
      <c r="C391" s="14" t="str">
        <f>_xlfn.XLOOKUP(B391,Giocatori!A:A,Giocatori!B:B)</f>
        <v>Difensore</v>
      </c>
      <c r="D391" s="10" t="s">
        <v>2</v>
      </c>
      <c r="E391" s="10" t="str">
        <f>_xlfn.XLOOKUP(A391,Partite!A:A,Partite!E:E)</f>
        <v>Bianchi</v>
      </c>
      <c r="F391" s="10" t="str">
        <f t="shared" ref="F391" si="60">IF(D391=E391,"Sì",IF(E391="Pareggio","Pari","No"))</f>
        <v>Sì</v>
      </c>
      <c r="G391" s="11">
        <v>1</v>
      </c>
      <c r="H391" s="10">
        <f>IF(D391="Scuri",_xlfn.XLOOKUP(A391,Partite!A:A,Partite!C:C),_xlfn.XLOOKUP(A391,Partite!A:A,Partite!D:D))</f>
        <v>3</v>
      </c>
      <c r="I391" s="10">
        <f>IF(D391="Bianchi",_xlfn.XLOOKUP(A391,Partite!A:A,Partite!C:C),_xlfn.XLOOKUP(A391,Partite!A:A,Partite!D:D))</f>
        <v>5</v>
      </c>
      <c r="J391" s="11">
        <v>0</v>
      </c>
      <c r="K391" s="10" t="s">
        <v>59</v>
      </c>
      <c r="L391" s="10" t="s">
        <v>59</v>
      </c>
      <c r="M391" s="11">
        <v>0</v>
      </c>
      <c r="N391" s="10" t="s">
        <v>59</v>
      </c>
      <c r="O391" s="10">
        <f>Parametri!$B$4</f>
        <v>3</v>
      </c>
      <c r="P391" s="10">
        <f>IF(N391="Sì",Parametri!$B$7,0)</f>
        <v>0</v>
      </c>
      <c r="Q391" s="10">
        <f>IFERROR(_xlfn.CEILING.MATH(IF(C391="Difensore",MAX(0,Parametri!$B$11-H391),IF(C391="Centrocampista",MAX(0,Parametri!$B$11-H391)/2,IF(C391="Attaccante",MAX(0,Parametri!$B$11-H391)/3,IF(C391="Portiere",MAX(0,Parametri!$B$11-H391) +Parametri!$B$12, "NA"))))),0)</f>
        <v>7</v>
      </c>
      <c r="R391" s="10">
        <f t="shared" si="57"/>
        <v>1</v>
      </c>
      <c r="S391" s="10">
        <f>IF(F391="Sì",Parametri!$B$2,IF(Punti!F391="Pareggio",Parametri!$B$3,0))</f>
        <v>3</v>
      </c>
      <c r="T391" s="10">
        <f>Parametri!$B$5*G391</f>
        <v>1</v>
      </c>
      <c r="U391" s="10">
        <f>J391*Parametri!$B$6</f>
        <v>0</v>
      </c>
      <c r="V391" s="10">
        <f>IF(K391="Sì",Parametri!$B$8, 0)</f>
        <v>0</v>
      </c>
      <c r="W391" s="10">
        <f t="shared" si="58"/>
        <v>0</v>
      </c>
      <c r="X391" s="10">
        <f t="shared" si="59"/>
        <v>0</v>
      </c>
      <c r="Y391" s="10">
        <f t="shared" si="56"/>
        <v>15</v>
      </c>
    </row>
    <row r="392" spans="1:25" ht="21" x14ac:dyDescent="0.25">
      <c r="A392" s="9">
        <v>45117</v>
      </c>
      <c r="B392" s="14" t="s">
        <v>101</v>
      </c>
      <c r="C392" s="14" t="str">
        <f>_xlfn.XLOOKUP(B392,Giocatori!A:A,Giocatori!B:B)</f>
        <v>Portiere</v>
      </c>
      <c r="D392" s="10" t="s">
        <v>2</v>
      </c>
      <c r="E392" s="10" t="str">
        <f>_xlfn.XLOOKUP(A392,Partite!A:A,Partite!E:E)</f>
        <v>Bianchi</v>
      </c>
      <c r="F392" s="10" t="str">
        <f t="shared" ref="F392:F399" si="61">IF(D392=E392,"Sì",IF(E392="Pareggio","Pari","No"))</f>
        <v>Sì</v>
      </c>
      <c r="G392" s="11">
        <v>0</v>
      </c>
      <c r="H392" s="10">
        <f>IF(D392="Scuri",_xlfn.XLOOKUP(A392,Partite!A:A,Partite!C:C),_xlfn.XLOOKUP(A392,Partite!A:A,Partite!D:D))</f>
        <v>3</v>
      </c>
      <c r="I392" s="10">
        <f>IF(D392="Bianchi",_xlfn.XLOOKUP(A392,Partite!A:A,Partite!C:C),_xlfn.XLOOKUP(A392,Partite!A:A,Partite!D:D))</f>
        <v>5</v>
      </c>
      <c r="J392" s="11">
        <v>0</v>
      </c>
      <c r="K392" s="10" t="s">
        <v>59</v>
      </c>
      <c r="L392" s="10" t="s">
        <v>59</v>
      </c>
      <c r="M392" s="11">
        <v>0</v>
      </c>
      <c r="N392" s="10" t="s">
        <v>59</v>
      </c>
      <c r="O392" s="10">
        <f>Parametri!$B$4</f>
        <v>3</v>
      </c>
      <c r="P392" s="10">
        <f>IF(N392="Sì",Parametri!$B$7,0)</f>
        <v>0</v>
      </c>
      <c r="Q392" s="10">
        <f>IFERROR(_xlfn.CEILING.MATH(IF(C392="Difensore",MAX(0,Parametri!$B$11-H392),IF(C392="Centrocampista",MAX(0,Parametri!$B$11-H392)/2,IF(C392="Attaccante",MAX(0,Parametri!$B$11-H392)/3,IF(C392="Portiere",MAX(0,Parametri!$B$11-H392) +Parametri!$B$12, "NA"))))),0)</f>
        <v>9</v>
      </c>
      <c r="R392" s="10">
        <f t="shared" si="57"/>
        <v>0</v>
      </c>
      <c r="S392" s="10">
        <f>IF(F392="Sì",Parametri!$B$2,IF(Punti!F392="Pareggio",Parametri!$B$3,0))</f>
        <v>3</v>
      </c>
      <c r="T392" s="10">
        <f>Parametri!$B$5*G392</f>
        <v>0</v>
      </c>
      <c r="U392" s="10">
        <f>J392*Parametri!$B$6</f>
        <v>0</v>
      </c>
      <c r="V392" s="10">
        <f>IF(K392="Sì",Parametri!$B$8, 0)</f>
        <v>0</v>
      </c>
      <c r="W392" s="10">
        <f t="shared" si="58"/>
        <v>0</v>
      </c>
      <c r="X392" s="10">
        <f t="shared" si="59"/>
        <v>0</v>
      </c>
      <c r="Y392" s="10">
        <f t="shared" si="56"/>
        <v>15</v>
      </c>
    </row>
    <row r="393" spans="1:25" ht="21" x14ac:dyDescent="0.25">
      <c r="A393" s="9">
        <v>45117</v>
      </c>
      <c r="B393" s="14" t="s">
        <v>103</v>
      </c>
      <c r="C393" s="14" t="str">
        <f>_xlfn.XLOOKUP(B393,Giocatori!A:A,Giocatori!B:B)</f>
        <v>Centrocampista</v>
      </c>
      <c r="D393" s="10" t="s">
        <v>2</v>
      </c>
      <c r="E393" s="10" t="str">
        <f>_xlfn.XLOOKUP(A393,Partite!A:A,Partite!E:E)</f>
        <v>Bianchi</v>
      </c>
      <c r="F393" s="10" t="str">
        <f t="shared" si="61"/>
        <v>Sì</v>
      </c>
      <c r="G393" s="11">
        <v>0</v>
      </c>
      <c r="H393" s="10">
        <f>IF(D393="Scuri",_xlfn.XLOOKUP(A393,Partite!A:A,Partite!C:C),_xlfn.XLOOKUP(A393,Partite!A:A,Partite!D:D))</f>
        <v>3</v>
      </c>
      <c r="I393" s="10">
        <f>IF(D393="Bianchi",_xlfn.XLOOKUP(A393,Partite!A:A,Partite!C:C),_xlfn.XLOOKUP(A393,Partite!A:A,Partite!D:D))</f>
        <v>5</v>
      </c>
      <c r="J393" s="11">
        <v>0</v>
      </c>
      <c r="K393" s="10" t="s">
        <v>59</v>
      </c>
      <c r="L393" s="10" t="s">
        <v>59</v>
      </c>
      <c r="M393" s="11">
        <v>0</v>
      </c>
      <c r="N393" s="10" t="s">
        <v>59</v>
      </c>
      <c r="O393" s="10">
        <f>Parametri!$B$4</f>
        <v>3</v>
      </c>
      <c r="P393" s="10">
        <f>IF(N393="Sì",Parametri!$B$7,0)</f>
        <v>0</v>
      </c>
      <c r="Q393" s="10">
        <f>IFERROR(_xlfn.CEILING.MATH(IF(C393="Difensore",MAX(0,Parametri!$B$11-H393),IF(C393="Centrocampista",MAX(0,Parametri!$B$11-H393)/2,IF(C393="Attaccante",MAX(0,Parametri!$B$11-H393)/3,IF(C393="Portiere",MAX(0,Parametri!$B$11-H393) +Parametri!$B$12, "NA"))))),0)</f>
        <v>4</v>
      </c>
      <c r="R393" s="10">
        <f t="shared" si="57"/>
        <v>2</v>
      </c>
      <c r="S393" s="10">
        <f>IF(F393="Sì",Parametri!$B$2,IF(Punti!F393="Pareggio",Parametri!$B$3,0))</f>
        <v>3</v>
      </c>
      <c r="T393" s="10">
        <f>Parametri!$B$5*G393</f>
        <v>0</v>
      </c>
      <c r="U393" s="10">
        <f>J393*Parametri!$B$6</f>
        <v>0</v>
      </c>
      <c r="V393" s="10">
        <f>IF(K393="Sì",Parametri!$B$8, 0)</f>
        <v>0</v>
      </c>
      <c r="W393" s="10">
        <f t="shared" si="58"/>
        <v>0</v>
      </c>
      <c r="X393" s="10">
        <f t="shared" si="59"/>
        <v>0</v>
      </c>
      <c r="Y393" s="10">
        <f t="shared" si="56"/>
        <v>12</v>
      </c>
    </row>
    <row r="394" spans="1:25" ht="21" x14ac:dyDescent="0.25">
      <c r="A394" s="9">
        <v>45117</v>
      </c>
      <c r="B394" s="14" t="s">
        <v>30</v>
      </c>
      <c r="C394" s="14" t="str">
        <f>_xlfn.XLOOKUP(B394,Giocatori!A:A,Giocatori!B:B)</f>
        <v>Centrocampista</v>
      </c>
      <c r="D394" s="10" t="s">
        <v>2</v>
      </c>
      <c r="E394" s="10" t="str">
        <f>_xlfn.XLOOKUP(A394,Partite!A:A,Partite!E:E)</f>
        <v>Bianchi</v>
      </c>
      <c r="F394" s="10" t="str">
        <f t="shared" si="61"/>
        <v>Sì</v>
      </c>
      <c r="G394" s="11">
        <v>1</v>
      </c>
      <c r="H394" s="10">
        <f>IF(D394="Scuri",_xlfn.XLOOKUP(A394,Partite!A:A,Partite!C:C),_xlfn.XLOOKUP(A394,Partite!A:A,Partite!D:D))</f>
        <v>3</v>
      </c>
      <c r="I394" s="10">
        <f>IF(D394="Bianchi",_xlfn.XLOOKUP(A394,Partite!A:A,Partite!C:C),_xlfn.XLOOKUP(A394,Partite!A:A,Partite!D:D))</f>
        <v>5</v>
      </c>
      <c r="J394" s="11">
        <v>0</v>
      </c>
      <c r="K394" s="10" t="s">
        <v>59</v>
      </c>
      <c r="L394" s="10" t="s">
        <v>59</v>
      </c>
      <c r="M394" s="11">
        <v>0</v>
      </c>
      <c r="N394" s="10" t="s">
        <v>59</v>
      </c>
      <c r="O394" s="10">
        <f>Parametri!$B$4</f>
        <v>3</v>
      </c>
      <c r="P394" s="10">
        <f>IF(N394="Sì",Parametri!$B$7,0)</f>
        <v>0</v>
      </c>
      <c r="Q394" s="10">
        <f>IFERROR(_xlfn.CEILING.MATH(IF(C394="Difensore",MAX(0,Parametri!$B$11-H394),IF(C394="Centrocampista",MAX(0,Parametri!$B$11-H394)/2,IF(C394="Attaccante",MAX(0,Parametri!$B$11-H394)/3,IF(C394="Portiere",MAX(0,Parametri!$B$11-H394) +Parametri!$B$12, "NA"))))),0)</f>
        <v>4</v>
      </c>
      <c r="R394" s="10">
        <f t="shared" si="57"/>
        <v>2</v>
      </c>
      <c r="S394" s="10">
        <f>IF(F394="Sì",Parametri!$B$2,IF(Punti!F394="Pareggio",Parametri!$B$3,0))</f>
        <v>3</v>
      </c>
      <c r="T394" s="10">
        <f>Parametri!$B$5*G394</f>
        <v>1</v>
      </c>
      <c r="U394" s="10">
        <f>J394*Parametri!$B$6</f>
        <v>0</v>
      </c>
      <c r="V394" s="10">
        <f>IF(K394="Sì",Parametri!$B$8, 0)</f>
        <v>0</v>
      </c>
      <c r="W394" s="10">
        <f t="shared" si="58"/>
        <v>0</v>
      </c>
      <c r="X394" s="10">
        <f t="shared" si="59"/>
        <v>0</v>
      </c>
      <c r="Y394" s="10">
        <f t="shared" si="56"/>
        <v>13</v>
      </c>
    </row>
    <row r="395" spans="1:25" ht="21" x14ac:dyDescent="0.25">
      <c r="A395" s="9">
        <v>45117</v>
      </c>
      <c r="B395" s="14" t="s">
        <v>41</v>
      </c>
      <c r="C395" s="14" t="str">
        <f>_xlfn.XLOOKUP(B395,Giocatori!A:A,Giocatori!B:B)</f>
        <v>Difensore</v>
      </c>
      <c r="D395" s="10" t="s">
        <v>2</v>
      </c>
      <c r="E395" s="10" t="str">
        <f>_xlfn.XLOOKUP(A395,Partite!A:A,Partite!E:E)</f>
        <v>Bianchi</v>
      </c>
      <c r="F395" s="10" t="str">
        <f t="shared" si="61"/>
        <v>Sì</v>
      </c>
      <c r="G395" s="11">
        <v>3</v>
      </c>
      <c r="H395" s="10">
        <f>IF(D395="Scuri",_xlfn.XLOOKUP(A395,Partite!A:A,Partite!C:C),_xlfn.XLOOKUP(A395,Partite!A:A,Partite!D:D))</f>
        <v>3</v>
      </c>
      <c r="I395" s="10">
        <f>IF(D395="Bianchi",_xlfn.XLOOKUP(A395,Partite!A:A,Partite!C:C),_xlfn.XLOOKUP(A395,Partite!A:A,Partite!D:D))</f>
        <v>5</v>
      </c>
      <c r="J395" s="11">
        <v>0</v>
      </c>
      <c r="K395" s="10" t="s">
        <v>59</v>
      </c>
      <c r="L395" s="10" t="s">
        <v>59</v>
      </c>
      <c r="M395" s="11">
        <v>0</v>
      </c>
      <c r="N395" s="10" t="s">
        <v>59</v>
      </c>
      <c r="O395" s="10">
        <f>Parametri!$B$4</f>
        <v>3</v>
      </c>
      <c r="P395" s="10">
        <f>IF(N395="Sì",Parametri!$B$7,0)</f>
        <v>0</v>
      </c>
      <c r="Q395" s="10">
        <f>IFERROR(_xlfn.CEILING.MATH(IF(C395="Difensore",MAX(0,Parametri!$B$11-H395),IF(C395="Centrocampista",MAX(0,Parametri!$B$11-H395)/2,IF(C395="Attaccante",MAX(0,Parametri!$B$11-H395)/3,IF(C395="Portiere",MAX(0,Parametri!$B$11-H395) +Parametri!$B$12, "NA"))))),0)</f>
        <v>7</v>
      </c>
      <c r="R395" s="10">
        <f t="shared" si="57"/>
        <v>1</v>
      </c>
      <c r="S395" s="10">
        <f>IF(F395="Sì",Parametri!$B$2,IF(Punti!F395="Pareggio",Parametri!$B$3,0))</f>
        <v>3</v>
      </c>
      <c r="T395" s="10">
        <f>Parametri!$B$5*G395</f>
        <v>3</v>
      </c>
      <c r="U395" s="10">
        <f>J395*Parametri!$B$6</f>
        <v>0</v>
      </c>
      <c r="V395" s="10">
        <f>IF(K395="Sì",Parametri!$B$8, 0)</f>
        <v>0</v>
      </c>
      <c r="W395" s="10">
        <f t="shared" si="58"/>
        <v>0</v>
      </c>
      <c r="X395" s="10">
        <f t="shared" si="59"/>
        <v>0</v>
      </c>
      <c r="Y395" s="10">
        <f t="shared" si="56"/>
        <v>17</v>
      </c>
    </row>
    <row r="396" spans="1:25" ht="21" x14ac:dyDescent="0.25">
      <c r="A396" s="9">
        <v>45117</v>
      </c>
      <c r="B396" s="14" t="s">
        <v>9</v>
      </c>
      <c r="C396" s="14" t="str">
        <f>_xlfn.XLOOKUP(B396,Giocatori!A:A,Giocatori!B:B)</f>
        <v>Difensore</v>
      </c>
      <c r="D396" s="10" t="s">
        <v>1</v>
      </c>
      <c r="E396" s="10" t="str">
        <f>_xlfn.XLOOKUP(A396,Partite!A:A,Partite!E:E)</f>
        <v>Bianchi</v>
      </c>
      <c r="F396" s="10" t="str">
        <f t="shared" si="61"/>
        <v>No</v>
      </c>
      <c r="G396" s="11">
        <v>1</v>
      </c>
      <c r="H396" s="10">
        <f>IF(D396="Scuri",_xlfn.XLOOKUP(A396,Partite!A:A,Partite!C:C),_xlfn.XLOOKUP(A396,Partite!A:A,Partite!D:D))</f>
        <v>5</v>
      </c>
      <c r="I396" s="10">
        <f>IF(D396="Bianchi",_xlfn.XLOOKUP(A396,Partite!A:A,Partite!C:C),_xlfn.XLOOKUP(A396,Partite!A:A,Partite!D:D))</f>
        <v>3</v>
      </c>
      <c r="J396" s="11">
        <v>0</v>
      </c>
      <c r="K396" s="10" t="s">
        <v>59</v>
      </c>
      <c r="L396" s="10" t="s">
        <v>59</v>
      </c>
      <c r="M396" s="11">
        <v>0</v>
      </c>
      <c r="N396" s="10" t="s">
        <v>59</v>
      </c>
      <c r="O396" s="10">
        <f>Parametri!$B$4</f>
        <v>3</v>
      </c>
      <c r="P396" s="10">
        <f>IF(N396="Sì",Parametri!$B$7,0)</f>
        <v>0</v>
      </c>
      <c r="Q396" s="10">
        <f>IFERROR(_xlfn.CEILING.MATH(IF(C396="Difensore",MAX(0,Parametri!$B$11-H396),IF(C396="Centrocampista",MAX(0,Parametri!$B$11-H396)/2,IF(C396="Attaccante",MAX(0,Parametri!$B$11-H396)/3,IF(C396="Portiere",MAX(0,Parametri!$B$11-H396) +Parametri!$B$12, "NA"))))),0)</f>
        <v>5</v>
      </c>
      <c r="R396" s="10">
        <f t="shared" si="57"/>
        <v>0</v>
      </c>
      <c r="S396" s="10">
        <f>IF(F396="Sì",Parametri!$B$2,IF(Punti!F396="Pareggio",Parametri!$B$3,0))</f>
        <v>0</v>
      </c>
      <c r="T396" s="10">
        <f>Parametri!$B$5*G396</f>
        <v>1</v>
      </c>
      <c r="U396" s="10">
        <f>J396*Parametri!$B$6</f>
        <v>0</v>
      </c>
      <c r="V396" s="10">
        <f>IF(K396="Sì",Parametri!$B$8, 0)</f>
        <v>0</v>
      </c>
      <c r="W396" s="10">
        <f t="shared" si="58"/>
        <v>0</v>
      </c>
      <c r="X396" s="10">
        <f t="shared" si="59"/>
        <v>0</v>
      </c>
      <c r="Y396" s="10">
        <f t="shared" si="56"/>
        <v>9</v>
      </c>
    </row>
    <row r="397" spans="1:25" ht="21" x14ac:dyDescent="0.25">
      <c r="A397" s="9">
        <v>45117</v>
      </c>
      <c r="B397" s="14" t="s">
        <v>85</v>
      </c>
      <c r="C397" s="14" t="str">
        <f>_xlfn.XLOOKUP(B397,Giocatori!A:A,Giocatori!B:B)</f>
        <v>Centrocampista</v>
      </c>
      <c r="D397" s="10" t="s">
        <v>1</v>
      </c>
      <c r="E397" s="10" t="str">
        <f>_xlfn.XLOOKUP(A397,Partite!A:A,Partite!E:E)</f>
        <v>Bianchi</v>
      </c>
      <c r="F397" s="10" t="str">
        <f t="shared" si="61"/>
        <v>No</v>
      </c>
      <c r="G397" s="11">
        <v>1</v>
      </c>
      <c r="H397" s="10">
        <f>IF(D397="Scuri",_xlfn.XLOOKUP(A397,Partite!A:A,Partite!C:C),_xlfn.XLOOKUP(A397,Partite!A:A,Partite!D:D))</f>
        <v>5</v>
      </c>
      <c r="I397" s="10">
        <f>IF(D397="Bianchi",_xlfn.XLOOKUP(A397,Partite!A:A,Partite!C:C),_xlfn.XLOOKUP(A397,Partite!A:A,Partite!D:D))</f>
        <v>3</v>
      </c>
      <c r="J397" s="11">
        <v>0</v>
      </c>
      <c r="K397" s="10" t="s">
        <v>59</v>
      </c>
      <c r="L397" s="10" t="s">
        <v>59</v>
      </c>
      <c r="M397" s="11">
        <v>0</v>
      </c>
      <c r="N397" s="10" t="s">
        <v>59</v>
      </c>
      <c r="O397" s="10">
        <f>Parametri!$B$4</f>
        <v>3</v>
      </c>
      <c r="P397" s="10">
        <f>IF(N397="Sì",Parametri!$B$7,0)</f>
        <v>0</v>
      </c>
      <c r="Q397" s="10">
        <f>IFERROR(_xlfn.CEILING.MATH(IF(C397="Difensore",MAX(0,Parametri!$B$11-H397),IF(C397="Centrocampista",MAX(0,Parametri!$B$11-H397)/2,IF(C397="Attaccante",MAX(0,Parametri!$B$11-H397)/3,IF(C397="Portiere",MAX(0,Parametri!$B$11-H397) +Parametri!$B$12, "NA"))))),0)</f>
        <v>3</v>
      </c>
      <c r="R397" s="10">
        <f t="shared" si="57"/>
        <v>0</v>
      </c>
      <c r="S397" s="10">
        <f>IF(F397="Sì",Parametri!$B$2,IF(Punti!F397="Pareggio",Parametri!$B$3,0))</f>
        <v>0</v>
      </c>
      <c r="T397" s="10">
        <f>Parametri!$B$5*G397</f>
        <v>1</v>
      </c>
      <c r="U397" s="10">
        <f>J397*Parametri!$B$6</f>
        <v>0</v>
      </c>
      <c r="V397" s="10">
        <f>IF(K397="Sì",Parametri!$B$8, 0)</f>
        <v>0</v>
      </c>
      <c r="W397" s="10">
        <f t="shared" si="58"/>
        <v>0</v>
      </c>
      <c r="X397" s="10">
        <f t="shared" si="59"/>
        <v>0</v>
      </c>
      <c r="Y397" s="10">
        <f t="shared" si="56"/>
        <v>7</v>
      </c>
    </row>
    <row r="398" spans="1:25" ht="21" x14ac:dyDescent="0.25">
      <c r="A398" s="9">
        <v>45117</v>
      </c>
      <c r="B398" s="14" t="s">
        <v>106</v>
      </c>
      <c r="C398" s="14" t="str">
        <f>_xlfn.XLOOKUP(B398,Giocatori!A:A,Giocatori!B:B)</f>
        <v>Difensore</v>
      </c>
      <c r="D398" s="10" t="s">
        <v>1</v>
      </c>
      <c r="E398" s="10" t="str">
        <f>_xlfn.XLOOKUP(A398,Partite!A:A,Partite!E:E)</f>
        <v>Bianchi</v>
      </c>
      <c r="F398" s="10" t="str">
        <f t="shared" si="61"/>
        <v>No</v>
      </c>
      <c r="G398" s="11">
        <v>1</v>
      </c>
      <c r="H398" s="10">
        <f>IF(D398="Scuri",_xlfn.XLOOKUP(A398,Partite!A:A,Partite!C:C),_xlfn.XLOOKUP(A398,Partite!A:A,Partite!D:D))</f>
        <v>5</v>
      </c>
      <c r="I398" s="10">
        <f>IF(D398="Bianchi",_xlfn.XLOOKUP(A398,Partite!A:A,Partite!C:C),_xlfn.XLOOKUP(A398,Partite!A:A,Partite!D:D))</f>
        <v>3</v>
      </c>
      <c r="J398" s="11">
        <v>0</v>
      </c>
      <c r="K398" s="10" t="s">
        <v>59</v>
      </c>
      <c r="L398" s="10" t="s">
        <v>59</v>
      </c>
      <c r="M398" s="11">
        <v>0</v>
      </c>
      <c r="N398" s="10" t="s">
        <v>59</v>
      </c>
      <c r="O398" s="10">
        <f>Parametri!$B$4</f>
        <v>3</v>
      </c>
      <c r="P398" s="10">
        <f>IF(N398="Sì",Parametri!$B$7,0)</f>
        <v>0</v>
      </c>
      <c r="Q398" s="10">
        <f>IFERROR(_xlfn.CEILING.MATH(IF(C398="Difensore",MAX(0,Parametri!$B$11-H398),IF(C398="Centrocampista",MAX(0,Parametri!$B$11-H398)/2,IF(C398="Attaccante",MAX(0,Parametri!$B$11-H398)/3,IF(C398="Portiere",MAX(0,Parametri!$B$11-H398) +Parametri!$B$12, "NA"))))),0)</f>
        <v>5</v>
      </c>
      <c r="R398" s="10">
        <f t="shared" si="57"/>
        <v>0</v>
      </c>
      <c r="S398" s="10">
        <f>IF(F398="Sì",Parametri!$B$2,IF(Punti!F398="Pareggio",Parametri!$B$3,0))</f>
        <v>0</v>
      </c>
      <c r="T398" s="10">
        <f>Parametri!$B$5*G398</f>
        <v>1</v>
      </c>
      <c r="U398" s="10">
        <f>J398*Parametri!$B$6</f>
        <v>0</v>
      </c>
      <c r="V398" s="10">
        <f>IF(K398="Sì",Parametri!$B$8, 0)</f>
        <v>0</v>
      </c>
      <c r="W398" s="10">
        <f t="shared" si="58"/>
        <v>0</v>
      </c>
      <c r="X398" s="10">
        <f t="shared" si="59"/>
        <v>0</v>
      </c>
      <c r="Y398" s="10">
        <f t="shared" si="56"/>
        <v>9</v>
      </c>
    </row>
    <row r="399" spans="1:25" ht="21" x14ac:dyDescent="0.25">
      <c r="A399" s="9">
        <v>45117</v>
      </c>
      <c r="B399" s="14" t="s">
        <v>104</v>
      </c>
      <c r="C399" s="14" t="str">
        <f>_xlfn.XLOOKUP(B399,Giocatori!A:A,Giocatori!B:B)</f>
        <v>Centrocampista</v>
      </c>
      <c r="D399" s="10" t="s">
        <v>1</v>
      </c>
      <c r="E399" s="10" t="str">
        <f>_xlfn.XLOOKUP(A399,Partite!A:A,Partite!E:E)</f>
        <v>Bianchi</v>
      </c>
      <c r="F399" s="10" t="str">
        <f t="shared" si="61"/>
        <v>No</v>
      </c>
      <c r="G399" s="11">
        <v>0</v>
      </c>
      <c r="H399" s="10">
        <f>IF(D399="Scuri",_xlfn.XLOOKUP(A399,Partite!A:A,Partite!C:C),_xlfn.XLOOKUP(A399,Partite!A:A,Partite!D:D))</f>
        <v>5</v>
      </c>
      <c r="I399" s="10">
        <f>IF(D399="Bianchi",_xlfn.XLOOKUP(A399,Partite!A:A,Partite!C:C),_xlfn.XLOOKUP(A399,Partite!A:A,Partite!D:D))</f>
        <v>3</v>
      </c>
      <c r="J399" s="11">
        <v>0</v>
      </c>
      <c r="K399" s="10" t="s">
        <v>59</v>
      </c>
      <c r="L399" s="10" t="s">
        <v>59</v>
      </c>
      <c r="M399" s="11">
        <v>0</v>
      </c>
      <c r="N399" s="10" t="s">
        <v>59</v>
      </c>
      <c r="O399" s="10">
        <f>Parametri!$B$4</f>
        <v>3</v>
      </c>
      <c r="P399" s="10">
        <f>IF(N399="Sì",Parametri!$B$7,0)</f>
        <v>0</v>
      </c>
      <c r="Q399" s="10">
        <f>IFERROR(_xlfn.CEILING.MATH(IF(C399="Difensore",MAX(0,Parametri!$B$11-H399),IF(C399="Centrocampista",MAX(0,Parametri!$B$11-H399)/2,IF(C399="Attaccante",MAX(0,Parametri!$B$11-H399)/3,IF(C399="Portiere",MAX(0,Parametri!$B$11-H399) +Parametri!$B$12, "NA"))))),0)</f>
        <v>3</v>
      </c>
      <c r="R399" s="10">
        <f t="shared" si="57"/>
        <v>0</v>
      </c>
      <c r="S399" s="10">
        <f>IF(F399="Sì",Parametri!$B$2,IF(Punti!F399="Pareggio",Parametri!$B$3,0))</f>
        <v>0</v>
      </c>
      <c r="T399" s="10">
        <f>Parametri!$B$5*G399</f>
        <v>0</v>
      </c>
      <c r="U399" s="10">
        <f>J399*Parametri!$B$6</f>
        <v>0</v>
      </c>
      <c r="V399" s="10">
        <f>IF(K399="Sì",Parametri!$B$8, 0)</f>
        <v>0</v>
      </c>
      <c r="W399" s="10">
        <f t="shared" si="58"/>
        <v>0</v>
      </c>
      <c r="X399" s="10">
        <f t="shared" si="59"/>
        <v>0</v>
      </c>
      <c r="Y399" s="10">
        <f t="shared" si="56"/>
        <v>6</v>
      </c>
    </row>
    <row r="400" spans="1:25" ht="21" x14ac:dyDescent="0.25">
      <c r="A400" s="9">
        <v>45118</v>
      </c>
      <c r="B400" s="14" t="s">
        <v>17</v>
      </c>
      <c r="C400" s="14" t="str">
        <f>_xlfn.XLOOKUP(B400,Giocatori!A:A,Giocatori!B:B)</f>
        <v>Difensore</v>
      </c>
      <c r="D400" s="10" t="s">
        <v>2</v>
      </c>
      <c r="E400" s="10" t="str">
        <f>_xlfn.XLOOKUP(A400,Partite!A:A,Partite!E:E)</f>
        <v>Bianchi</v>
      </c>
      <c r="F400" s="10" t="str">
        <f t="shared" ref="F400" si="62">IF(D400=E400,"Sì",IF(E400="Pareggio","Pari","No"))</f>
        <v>Sì</v>
      </c>
      <c r="G400" s="11">
        <v>0</v>
      </c>
      <c r="H400" s="10">
        <f>IF(D400="Scuri",_xlfn.XLOOKUP(A400,Partite!A:A,Partite!C:C),_xlfn.XLOOKUP(A400,Partite!A:A,Partite!D:D))</f>
        <v>3</v>
      </c>
      <c r="I400" s="10">
        <f>IF(D400="Bianchi",_xlfn.XLOOKUP(A400,Partite!A:A,Partite!C:C),_xlfn.XLOOKUP(A400,Partite!A:A,Partite!D:D))</f>
        <v>4</v>
      </c>
      <c r="J400" s="11">
        <v>0</v>
      </c>
      <c r="K400" s="10" t="s">
        <v>59</v>
      </c>
      <c r="L400" s="10" t="s">
        <v>59</v>
      </c>
      <c r="M400" s="11">
        <v>0</v>
      </c>
      <c r="N400" s="10" t="s">
        <v>59</v>
      </c>
      <c r="O400" s="10">
        <f>Parametri!$B$4</f>
        <v>3</v>
      </c>
      <c r="P400" s="10">
        <f>IF(N400="Sì",Parametri!$B$7,0)</f>
        <v>0</v>
      </c>
      <c r="Q400" s="10">
        <f>IFERROR(_xlfn.CEILING.MATH(IF(C400="Difensore",MAX(0,Parametri!$B$11-H400),IF(C400="Centrocampista",MAX(0,Parametri!$B$11-H400)/2,IF(C400="Attaccante",MAX(0,Parametri!$B$11-H400)/3,IF(C400="Portiere",MAX(0,Parametri!$B$11-H400) +Parametri!$B$12, "NA"))))),0)</f>
        <v>7</v>
      </c>
      <c r="R400" s="10">
        <f t="shared" si="57"/>
        <v>1</v>
      </c>
      <c r="S400" s="10">
        <f>IF(F400="Sì",Parametri!$B$2,IF(Punti!F400="Pareggio",Parametri!$B$3,0))</f>
        <v>3</v>
      </c>
      <c r="T400" s="10">
        <f>Parametri!$B$5*G400</f>
        <v>0</v>
      </c>
      <c r="U400" s="10">
        <f>J400*Parametri!$B$6</f>
        <v>0</v>
      </c>
      <c r="V400" s="10">
        <f>IF(K400="Sì",Parametri!$B$8, 0)</f>
        <v>0</v>
      </c>
      <c r="W400" s="10">
        <f t="shared" si="58"/>
        <v>0</v>
      </c>
      <c r="X400" s="10">
        <f t="shared" si="59"/>
        <v>0</v>
      </c>
      <c r="Y400" s="10">
        <f t="shared" si="56"/>
        <v>14</v>
      </c>
    </row>
    <row r="401" spans="1:25" ht="21" x14ac:dyDescent="0.25">
      <c r="A401" s="9">
        <v>45118</v>
      </c>
      <c r="B401" s="14" t="s">
        <v>102</v>
      </c>
      <c r="C401" s="14" t="str">
        <f>_xlfn.XLOOKUP(B401,Giocatori!A:A,Giocatori!B:B)</f>
        <v>Centrocampista</v>
      </c>
      <c r="D401" s="10" t="s">
        <v>2</v>
      </c>
      <c r="E401" s="10" t="str">
        <f>_xlfn.XLOOKUP(A401,Partite!A:A,Partite!E:E)</f>
        <v>Bianchi</v>
      </c>
      <c r="F401" s="10" t="str">
        <f t="shared" ref="F401:F413" si="63">IF(D401=E401,"Sì",IF(E401="Pareggio","Pari","No"))</f>
        <v>Sì</v>
      </c>
      <c r="G401" s="11">
        <v>1</v>
      </c>
      <c r="H401" s="10">
        <f>IF(D401="Scuri",_xlfn.XLOOKUP(A401,Partite!A:A,Partite!C:C),_xlfn.XLOOKUP(A401,Partite!A:A,Partite!D:D))</f>
        <v>3</v>
      </c>
      <c r="I401" s="10">
        <f>IF(D401="Bianchi",_xlfn.XLOOKUP(A401,Partite!A:A,Partite!C:C),_xlfn.XLOOKUP(A401,Partite!A:A,Partite!D:D))</f>
        <v>4</v>
      </c>
      <c r="J401" s="11">
        <v>0</v>
      </c>
      <c r="K401" s="10" t="s">
        <v>59</v>
      </c>
      <c r="L401" s="10" t="s">
        <v>59</v>
      </c>
      <c r="M401" s="11">
        <v>0</v>
      </c>
      <c r="N401" s="10" t="s">
        <v>59</v>
      </c>
      <c r="O401" s="10">
        <f>Parametri!$B$4</f>
        <v>3</v>
      </c>
      <c r="P401" s="10">
        <f>IF(N401="Sì",Parametri!$B$7,0)</f>
        <v>0</v>
      </c>
      <c r="Q401" s="10">
        <f>IFERROR(_xlfn.CEILING.MATH(IF(C401="Difensore",MAX(0,Parametri!$B$11-H401),IF(C401="Centrocampista",MAX(0,Parametri!$B$11-H401)/2,IF(C401="Attaccante",MAX(0,Parametri!$B$11-H401)/3,IF(C401="Portiere",MAX(0,Parametri!$B$11-H401) +Parametri!$B$12, "NA"))))),0)</f>
        <v>4</v>
      </c>
      <c r="R401" s="10">
        <f t="shared" si="57"/>
        <v>1</v>
      </c>
      <c r="S401" s="10">
        <f>IF(F401="Sì",Parametri!$B$2,IF(Punti!F401="Pareggio",Parametri!$B$3,0))</f>
        <v>3</v>
      </c>
      <c r="T401" s="10">
        <f>Parametri!$B$5*G401</f>
        <v>1</v>
      </c>
      <c r="U401" s="10">
        <f>J401*Parametri!$B$6</f>
        <v>0</v>
      </c>
      <c r="V401" s="10">
        <f>IF(K401="Sì",Parametri!$B$8, 0)</f>
        <v>0</v>
      </c>
      <c r="W401" s="10">
        <f t="shared" si="58"/>
        <v>0</v>
      </c>
      <c r="X401" s="10">
        <f t="shared" si="59"/>
        <v>0</v>
      </c>
      <c r="Y401" s="10">
        <f t="shared" si="56"/>
        <v>12</v>
      </c>
    </row>
    <row r="402" spans="1:25" ht="21" x14ac:dyDescent="0.25">
      <c r="A402" s="9">
        <v>45118</v>
      </c>
      <c r="B402" s="14" t="s">
        <v>7</v>
      </c>
      <c r="C402" s="14" t="str">
        <f>_xlfn.XLOOKUP(B402,Giocatori!A:A,Giocatori!B:B)</f>
        <v>Difensore</v>
      </c>
      <c r="D402" s="10" t="s">
        <v>2</v>
      </c>
      <c r="E402" s="10" t="str">
        <f>_xlfn.XLOOKUP(A402,Partite!A:A,Partite!E:E)</f>
        <v>Bianchi</v>
      </c>
      <c r="F402" s="10" t="str">
        <f t="shared" si="63"/>
        <v>Sì</v>
      </c>
      <c r="G402" s="11">
        <v>0</v>
      </c>
      <c r="H402" s="10">
        <f>IF(D402="Scuri",_xlfn.XLOOKUP(A402,Partite!A:A,Partite!C:C),_xlfn.XLOOKUP(A402,Partite!A:A,Partite!D:D))</f>
        <v>3</v>
      </c>
      <c r="I402" s="10">
        <f>IF(D402="Bianchi",_xlfn.XLOOKUP(A402,Partite!A:A,Partite!C:C),_xlfn.XLOOKUP(A402,Partite!A:A,Partite!D:D))</f>
        <v>4</v>
      </c>
      <c r="J402" s="11">
        <v>0</v>
      </c>
      <c r="K402" s="10" t="s">
        <v>59</v>
      </c>
      <c r="L402" s="10" t="s">
        <v>59</v>
      </c>
      <c r="M402" s="11">
        <v>0</v>
      </c>
      <c r="N402" s="10" t="s">
        <v>59</v>
      </c>
      <c r="O402" s="10">
        <f>Parametri!$B$4</f>
        <v>3</v>
      </c>
      <c r="P402" s="10">
        <f>IF(N402="Sì",Parametri!$B$7,0)</f>
        <v>0</v>
      </c>
      <c r="Q402" s="10">
        <f>IFERROR(_xlfn.CEILING.MATH(IF(C402="Difensore",MAX(0,Parametri!$B$11-H402),IF(C402="Centrocampista",MAX(0,Parametri!$B$11-H402)/2,IF(C402="Attaccante",MAX(0,Parametri!$B$11-H402)/3,IF(C402="Portiere",MAX(0,Parametri!$B$11-H402) +Parametri!$B$12, "NA"))))),0)</f>
        <v>7</v>
      </c>
      <c r="R402" s="10">
        <f t="shared" si="57"/>
        <v>1</v>
      </c>
      <c r="S402" s="10">
        <f>IF(F402="Sì",Parametri!$B$2,IF(Punti!F402="Pareggio",Parametri!$B$3,0))</f>
        <v>3</v>
      </c>
      <c r="T402" s="10">
        <f>Parametri!$B$5*G402</f>
        <v>0</v>
      </c>
      <c r="U402" s="10">
        <f>J402*Parametri!$B$6</f>
        <v>0</v>
      </c>
      <c r="V402" s="10">
        <f>IF(K402="Sì",Parametri!$B$8, 0)</f>
        <v>0</v>
      </c>
      <c r="W402" s="10">
        <f t="shared" si="58"/>
        <v>0</v>
      </c>
      <c r="X402" s="10">
        <f t="shared" si="59"/>
        <v>0</v>
      </c>
      <c r="Y402" s="10">
        <f t="shared" si="56"/>
        <v>14</v>
      </c>
    </row>
    <row r="403" spans="1:25" ht="21" x14ac:dyDescent="0.25">
      <c r="A403" s="9">
        <v>45118</v>
      </c>
      <c r="B403" s="14" t="s">
        <v>73</v>
      </c>
      <c r="C403" s="14" t="str">
        <f>_xlfn.XLOOKUP(B403,Giocatori!A:A,Giocatori!B:B)</f>
        <v>Centrocampista</v>
      </c>
      <c r="D403" s="10" t="s">
        <v>2</v>
      </c>
      <c r="E403" s="10" t="str">
        <f>_xlfn.XLOOKUP(A403,Partite!A:A,Partite!E:E)</f>
        <v>Bianchi</v>
      </c>
      <c r="F403" s="10" t="str">
        <f t="shared" si="63"/>
        <v>Sì</v>
      </c>
      <c r="G403" s="11">
        <v>2</v>
      </c>
      <c r="H403" s="10">
        <f>IF(D403="Scuri",_xlfn.XLOOKUP(A403,Partite!A:A,Partite!C:C),_xlfn.XLOOKUP(A403,Partite!A:A,Partite!D:D))</f>
        <v>3</v>
      </c>
      <c r="I403" s="10">
        <f>IF(D403="Bianchi",_xlfn.XLOOKUP(A403,Partite!A:A,Partite!C:C),_xlfn.XLOOKUP(A403,Partite!A:A,Partite!D:D))</f>
        <v>4</v>
      </c>
      <c r="J403" s="11">
        <v>0</v>
      </c>
      <c r="K403" s="10" t="s">
        <v>59</v>
      </c>
      <c r="L403" s="10" t="s">
        <v>59</v>
      </c>
      <c r="M403" s="11">
        <v>0</v>
      </c>
      <c r="N403" s="10" t="s">
        <v>59</v>
      </c>
      <c r="O403" s="10">
        <f>Parametri!$B$4</f>
        <v>3</v>
      </c>
      <c r="P403" s="10">
        <f>IF(N403="Sì",Parametri!$B$7,0)</f>
        <v>0</v>
      </c>
      <c r="Q403" s="10">
        <f>IFERROR(_xlfn.CEILING.MATH(IF(C403="Difensore",MAX(0,Parametri!$B$11-H403),IF(C403="Centrocampista",MAX(0,Parametri!$B$11-H403)/2,IF(C403="Attaccante",MAX(0,Parametri!$B$11-H403)/3,IF(C403="Portiere",MAX(0,Parametri!$B$11-H403) +Parametri!$B$12, "NA"))))),0)</f>
        <v>4</v>
      </c>
      <c r="R403" s="10">
        <f t="shared" si="57"/>
        <v>1</v>
      </c>
      <c r="S403" s="10">
        <f>IF(F403="Sì",Parametri!$B$2,IF(Punti!F403="Pareggio",Parametri!$B$3,0))</f>
        <v>3</v>
      </c>
      <c r="T403" s="10">
        <f>Parametri!$B$5*G403</f>
        <v>2</v>
      </c>
      <c r="U403" s="10">
        <f>J403*Parametri!$B$6</f>
        <v>0</v>
      </c>
      <c r="V403" s="10">
        <f>IF(K403="Sì",Parametri!$B$8, 0)</f>
        <v>0</v>
      </c>
      <c r="W403" s="10">
        <f t="shared" si="58"/>
        <v>0</v>
      </c>
      <c r="X403" s="10">
        <f t="shared" si="59"/>
        <v>0</v>
      </c>
      <c r="Y403" s="10">
        <f t="shared" si="56"/>
        <v>13</v>
      </c>
    </row>
    <row r="404" spans="1:25" ht="21" x14ac:dyDescent="0.25">
      <c r="A404" s="9">
        <v>45118</v>
      </c>
      <c r="B404" s="14" t="s">
        <v>15</v>
      </c>
      <c r="C404" s="14" t="str">
        <f>_xlfn.XLOOKUP(B404,Giocatori!A:A,Giocatori!B:B)</f>
        <v>Difensore</v>
      </c>
      <c r="D404" s="10" t="s">
        <v>2</v>
      </c>
      <c r="E404" s="10" t="str">
        <f>_xlfn.XLOOKUP(A404,Partite!A:A,Partite!E:E)</f>
        <v>Bianchi</v>
      </c>
      <c r="F404" s="10" t="str">
        <f t="shared" si="63"/>
        <v>Sì</v>
      </c>
      <c r="G404" s="11">
        <v>1</v>
      </c>
      <c r="H404" s="10">
        <f>IF(D404="Scuri",_xlfn.XLOOKUP(A404,Partite!A:A,Partite!C:C),_xlfn.XLOOKUP(A404,Partite!A:A,Partite!D:D))</f>
        <v>3</v>
      </c>
      <c r="I404" s="10">
        <f>IF(D404="Bianchi",_xlfn.XLOOKUP(A404,Partite!A:A,Partite!C:C),_xlfn.XLOOKUP(A404,Partite!A:A,Partite!D:D))</f>
        <v>4</v>
      </c>
      <c r="J404" s="11">
        <v>0</v>
      </c>
      <c r="K404" s="10" t="s">
        <v>59</v>
      </c>
      <c r="L404" s="10" t="s">
        <v>59</v>
      </c>
      <c r="M404" s="11">
        <v>0</v>
      </c>
      <c r="N404" s="10" t="s">
        <v>59</v>
      </c>
      <c r="O404" s="10">
        <f>Parametri!$B$4</f>
        <v>3</v>
      </c>
      <c r="P404" s="10">
        <f>IF(N404="Sì",Parametri!$B$7,0)</f>
        <v>0</v>
      </c>
      <c r="Q404" s="10">
        <f>IFERROR(_xlfn.CEILING.MATH(IF(C404="Difensore",MAX(0,Parametri!$B$11-H404),IF(C404="Centrocampista",MAX(0,Parametri!$B$11-H404)/2,IF(C404="Attaccante",MAX(0,Parametri!$B$11-H404)/3,IF(C404="Portiere",MAX(0,Parametri!$B$11-H404) +Parametri!$B$12, "NA"))))),0)</f>
        <v>7</v>
      </c>
      <c r="R404" s="10">
        <f t="shared" si="57"/>
        <v>1</v>
      </c>
      <c r="S404" s="10">
        <f>IF(F404="Sì",Parametri!$B$2,IF(Punti!F404="Pareggio",Parametri!$B$3,0))</f>
        <v>3</v>
      </c>
      <c r="T404" s="10">
        <f>Parametri!$B$5*G404</f>
        <v>1</v>
      </c>
      <c r="U404" s="10">
        <f>J404*Parametri!$B$6</f>
        <v>0</v>
      </c>
      <c r="V404" s="10">
        <f>IF(K404="Sì",Parametri!$B$8, 0)</f>
        <v>0</v>
      </c>
      <c r="W404" s="10">
        <f t="shared" si="58"/>
        <v>0</v>
      </c>
      <c r="X404" s="10">
        <f t="shared" si="59"/>
        <v>0</v>
      </c>
      <c r="Y404" s="10">
        <f t="shared" si="56"/>
        <v>15</v>
      </c>
    </row>
    <row r="405" spans="1:25" ht="21" x14ac:dyDescent="0.25">
      <c r="A405" s="9">
        <v>45118</v>
      </c>
      <c r="B405" s="14" t="s">
        <v>85</v>
      </c>
      <c r="C405" s="14" t="str">
        <f>_xlfn.XLOOKUP(B405,Giocatori!A:A,Giocatori!B:B)</f>
        <v>Centrocampista</v>
      </c>
      <c r="D405" s="10" t="s">
        <v>2</v>
      </c>
      <c r="E405" s="10" t="str">
        <f>_xlfn.XLOOKUP(A405,Partite!A:A,Partite!E:E)</f>
        <v>Bianchi</v>
      </c>
      <c r="F405" s="10" t="str">
        <f t="shared" si="63"/>
        <v>Sì</v>
      </c>
      <c r="G405" s="11">
        <v>0</v>
      </c>
      <c r="H405" s="10">
        <f>IF(D405="Scuri",_xlfn.XLOOKUP(A405,Partite!A:A,Partite!C:C),_xlfn.XLOOKUP(A405,Partite!A:A,Partite!D:D))</f>
        <v>3</v>
      </c>
      <c r="I405" s="10">
        <f>IF(D405="Bianchi",_xlfn.XLOOKUP(A405,Partite!A:A,Partite!C:C),_xlfn.XLOOKUP(A405,Partite!A:A,Partite!D:D))</f>
        <v>4</v>
      </c>
      <c r="J405" s="11">
        <v>0</v>
      </c>
      <c r="K405" s="10" t="s">
        <v>59</v>
      </c>
      <c r="L405" s="10" t="s">
        <v>59</v>
      </c>
      <c r="M405" s="11">
        <v>0</v>
      </c>
      <c r="N405" s="10" t="s">
        <v>59</v>
      </c>
      <c r="O405" s="10">
        <f>Parametri!$B$4</f>
        <v>3</v>
      </c>
      <c r="P405" s="10">
        <f>IF(N405="Sì",Parametri!$B$7,0)</f>
        <v>0</v>
      </c>
      <c r="Q405" s="10">
        <f>IFERROR(_xlfn.CEILING.MATH(IF(C405="Difensore",MAX(0,Parametri!$B$11-H405),IF(C405="Centrocampista",MAX(0,Parametri!$B$11-H405)/2,IF(C405="Attaccante",MAX(0,Parametri!$B$11-H405)/3,IF(C405="Portiere",MAX(0,Parametri!$B$11-H405) +Parametri!$B$12, "NA"))))),0)</f>
        <v>4</v>
      </c>
      <c r="R405" s="10">
        <f t="shared" si="57"/>
        <v>1</v>
      </c>
      <c r="S405" s="10">
        <f>IF(F405="Sì",Parametri!$B$2,IF(Punti!F405="Pareggio",Parametri!$B$3,0))</f>
        <v>3</v>
      </c>
      <c r="T405" s="10">
        <f>Parametri!$B$5*G405</f>
        <v>0</v>
      </c>
      <c r="U405" s="10">
        <f>J405*Parametri!$B$6</f>
        <v>0</v>
      </c>
      <c r="V405" s="10">
        <f>IF(K405="Sì",Parametri!$B$8, 0)</f>
        <v>0</v>
      </c>
      <c r="W405" s="10">
        <f t="shared" si="58"/>
        <v>0</v>
      </c>
      <c r="X405" s="10">
        <f t="shared" si="59"/>
        <v>0</v>
      </c>
      <c r="Y405" s="10">
        <f t="shared" si="56"/>
        <v>11</v>
      </c>
    </row>
    <row r="406" spans="1:25" ht="21" x14ac:dyDescent="0.25">
      <c r="A406" s="9">
        <v>45118</v>
      </c>
      <c r="B406" s="14" t="s">
        <v>31</v>
      </c>
      <c r="C406" s="14" t="str">
        <f>_xlfn.XLOOKUP(B406,Giocatori!A:A,Giocatori!B:B)</f>
        <v>Difensore</v>
      </c>
      <c r="D406" s="10" t="s">
        <v>2</v>
      </c>
      <c r="E406" s="10" t="str">
        <f>_xlfn.XLOOKUP(A406,Partite!A:A,Partite!E:E)</f>
        <v>Bianchi</v>
      </c>
      <c r="F406" s="10" t="str">
        <f t="shared" si="63"/>
        <v>Sì</v>
      </c>
      <c r="G406" s="11">
        <v>0</v>
      </c>
      <c r="H406" s="10">
        <f>IF(D406="Scuri",_xlfn.XLOOKUP(A406,Partite!A:A,Partite!C:C),_xlfn.XLOOKUP(A406,Partite!A:A,Partite!D:D))</f>
        <v>3</v>
      </c>
      <c r="I406" s="10">
        <f>IF(D406="Bianchi",_xlfn.XLOOKUP(A406,Partite!A:A,Partite!C:C),_xlfn.XLOOKUP(A406,Partite!A:A,Partite!D:D))</f>
        <v>4</v>
      </c>
      <c r="J406" s="11">
        <v>0</v>
      </c>
      <c r="K406" s="10" t="s">
        <v>59</v>
      </c>
      <c r="L406" s="10" t="s">
        <v>59</v>
      </c>
      <c r="M406" s="11">
        <v>0</v>
      </c>
      <c r="N406" s="10" t="s">
        <v>59</v>
      </c>
      <c r="O406" s="10">
        <f>Parametri!$B$4</f>
        <v>3</v>
      </c>
      <c r="P406" s="10">
        <f>IF(N406="Sì",Parametri!$B$7,0)</f>
        <v>0</v>
      </c>
      <c r="Q406" s="10">
        <f>IFERROR(_xlfn.CEILING.MATH(IF(C406="Difensore",MAX(0,Parametri!$B$11-H406),IF(C406="Centrocampista",MAX(0,Parametri!$B$11-H406)/2,IF(C406="Attaccante",MAX(0,Parametri!$B$11-H406)/3,IF(C406="Portiere",MAX(0,Parametri!$B$11-H406) +Parametri!$B$12, "NA"))))),0)</f>
        <v>7</v>
      </c>
      <c r="R406" s="10">
        <f t="shared" si="57"/>
        <v>1</v>
      </c>
      <c r="S406" s="10">
        <f>IF(F406="Sì",Parametri!$B$2,IF(Punti!F406="Pareggio",Parametri!$B$3,0))</f>
        <v>3</v>
      </c>
      <c r="T406" s="10">
        <f>Parametri!$B$5*G406</f>
        <v>0</v>
      </c>
      <c r="U406" s="10">
        <f>J406*Parametri!$B$6</f>
        <v>0</v>
      </c>
      <c r="V406" s="10">
        <f>IF(K406="Sì",Parametri!$B$8, 0)</f>
        <v>0</v>
      </c>
      <c r="W406" s="10">
        <f t="shared" si="58"/>
        <v>0</v>
      </c>
      <c r="X406" s="10">
        <f t="shared" si="59"/>
        <v>0</v>
      </c>
      <c r="Y406" s="10">
        <f t="shared" si="56"/>
        <v>14</v>
      </c>
    </row>
    <row r="407" spans="1:25" ht="21" x14ac:dyDescent="0.25">
      <c r="A407" s="9">
        <v>45118</v>
      </c>
      <c r="B407" s="14" t="s">
        <v>104</v>
      </c>
      <c r="C407" s="14" t="str">
        <f>_xlfn.XLOOKUP(B407,Giocatori!A:A,Giocatori!B:B)</f>
        <v>Centrocampista</v>
      </c>
      <c r="D407" s="10" t="s">
        <v>1</v>
      </c>
      <c r="E407" s="10" t="str">
        <f>_xlfn.XLOOKUP(A407,Partite!A:A,Partite!E:E)</f>
        <v>Bianchi</v>
      </c>
      <c r="F407" s="10" t="str">
        <f t="shared" si="63"/>
        <v>No</v>
      </c>
      <c r="G407" s="11">
        <v>0</v>
      </c>
      <c r="H407" s="10">
        <f>IF(D407="Scuri",_xlfn.XLOOKUP(A407,Partite!A:A,Partite!C:C),_xlfn.XLOOKUP(A407,Partite!A:A,Partite!D:D))</f>
        <v>4</v>
      </c>
      <c r="I407" s="10">
        <f>IF(D407="Bianchi",_xlfn.XLOOKUP(A407,Partite!A:A,Partite!C:C),_xlfn.XLOOKUP(A407,Partite!A:A,Partite!D:D))</f>
        <v>3</v>
      </c>
      <c r="J407" s="11">
        <v>0</v>
      </c>
      <c r="K407" s="10" t="s">
        <v>59</v>
      </c>
      <c r="L407" s="10" t="s">
        <v>59</v>
      </c>
      <c r="M407" s="11">
        <v>0</v>
      </c>
      <c r="N407" s="10" t="s">
        <v>59</v>
      </c>
      <c r="O407" s="10">
        <f>Parametri!$B$4</f>
        <v>3</v>
      </c>
      <c r="P407" s="10">
        <f>IF(N407="Sì",Parametri!$B$7,0)</f>
        <v>0</v>
      </c>
      <c r="Q407" s="10">
        <f>IFERROR(_xlfn.CEILING.MATH(IF(C407="Difensore",MAX(0,Parametri!$B$11-H407),IF(C407="Centrocampista",MAX(0,Parametri!$B$11-H407)/2,IF(C407="Attaccante",MAX(0,Parametri!$B$11-H407)/3,IF(C407="Portiere",MAX(0,Parametri!$B$11-H407) +Parametri!$B$12, "NA"))))),0)</f>
        <v>3</v>
      </c>
      <c r="R407" s="10">
        <f t="shared" si="57"/>
        <v>0</v>
      </c>
      <c r="S407" s="10">
        <f>IF(F407="Sì",Parametri!$B$2,IF(Punti!F407="Pareggio",Parametri!$B$3,0))</f>
        <v>0</v>
      </c>
      <c r="T407" s="10">
        <f>Parametri!$B$5*G407</f>
        <v>0</v>
      </c>
      <c r="U407" s="10">
        <f>J407*Parametri!$B$6</f>
        <v>0</v>
      </c>
      <c r="V407" s="10">
        <f>IF(K407="Sì",Parametri!$B$8, 0)</f>
        <v>0</v>
      </c>
      <c r="W407" s="10">
        <f t="shared" si="58"/>
        <v>0</v>
      </c>
      <c r="X407" s="10">
        <f t="shared" si="59"/>
        <v>0</v>
      </c>
      <c r="Y407" s="10">
        <f t="shared" si="56"/>
        <v>6</v>
      </c>
    </row>
    <row r="408" spans="1:25" ht="21" x14ac:dyDescent="0.25">
      <c r="A408" s="9">
        <v>45118</v>
      </c>
      <c r="B408" s="14" t="s">
        <v>25</v>
      </c>
      <c r="C408" s="14" t="str">
        <f>_xlfn.XLOOKUP(B408,Giocatori!A:A,Giocatori!B:B)</f>
        <v>Difensore</v>
      </c>
      <c r="D408" s="10" t="s">
        <v>1</v>
      </c>
      <c r="E408" s="10" t="str">
        <f>_xlfn.XLOOKUP(A408,Partite!A:A,Partite!E:E)</f>
        <v>Bianchi</v>
      </c>
      <c r="F408" s="10" t="str">
        <f t="shared" si="63"/>
        <v>No</v>
      </c>
      <c r="G408" s="11">
        <v>0</v>
      </c>
      <c r="H408" s="10">
        <f>IF(D408="Scuri",_xlfn.XLOOKUP(A408,Partite!A:A,Partite!C:C),_xlfn.XLOOKUP(A408,Partite!A:A,Partite!D:D))</f>
        <v>4</v>
      </c>
      <c r="I408" s="10">
        <f>IF(D408="Bianchi",_xlfn.XLOOKUP(A408,Partite!A:A,Partite!C:C),_xlfn.XLOOKUP(A408,Partite!A:A,Partite!D:D))</f>
        <v>3</v>
      </c>
      <c r="J408" s="11">
        <v>0</v>
      </c>
      <c r="K408" s="10" t="s">
        <v>59</v>
      </c>
      <c r="L408" s="10" t="s">
        <v>59</v>
      </c>
      <c r="M408" s="11">
        <v>0</v>
      </c>
      <c r="N408" s="10" t="s">
        <v>59</v>
      </c>
      <c r="O408" s="10">
        <f>Parametri!$B$4</f>
        <v>3</v>
      </c>
      <c r="P408" s="10">
        <f>IF(N408="Sì",Parametri!$B$7,0)</f>
        <v>0</v>
      </c>
      <c r="Q408" s="10">
        <f>IFERROR(_xlfn.CEILING.MATH(IF(C408="Difensore",MAX(0,Parametri!$B$11-H408),IF(C408="Centrocampista",MAX(0,Parametri!$B$11-H408)/2,IF(C408="Attaccante",MAX(0,Parametri!$B$11-H408)/3,IF(C408="Portiere",MAX(0,Parametri!$B$11-H408) +Parametri!$B$12, "NA"))))),0)</f>
        <v>6</v>
      </c>
      <c r="R408" s="10">
        <f t="shared" si="57"/>
        <v>0</v>
      </c>
      <c r="S408" s="10">
        <f>IF(F408="Sì",Parametri!$B$2,IF(Punti!F408="Pareggio",Parametri!$B$3,0))</f>
        <v>0</v>
      </c>
      <c r="T408" s="10">
        <f>Parametri!$B$5*G408</f>
        <v>0</v>
      </c>
      <c r="U408" s="10">
        <f>J408*Parametri!$B$6</f>
        <v>0</v>
      </c>
      <c r="V408" s="10">
        <f>IF(K408="Sì",Parametri!$B$8, 0)</f>
        <v>0</v>
      </c>
      <c r="W408" s="10">
        <f t="shared" si="58"/>
        <v>0</v>
      </c>
      <c r="X408" s="10">
        <f t="shared" si="59"/>
        <v>0</v>
      </c>
      <c r="Y408" s="10">
        <f t="shared" si="56"/>
        <v>9</v>
      </c>
    </row>
    <row r="409" spans="1:25" ht="21" x14ac:dyDescent="0.25">
      <c r="A409" s="9">
        <v>45118</v>
      </c>
      <c r="B409" s="14" t="s">
        <v>9</v>
      </c>
      <c r="C409" s="14" t="str">
        <f>_xlfn.XLOOKUP(B409,Giocatori!A:A,Giocatori!B:B)</f>
        <v>Difensore</v>
      </c>
      <c r="D409" s="10" t="s">
        <v>1</v>
      </c>
      <c r="E409" s="10" t="str">
        <f>_xlfn.XLOOKUP(A409,Partite!A:A,Partite!E:E)</f>
        <v>Bianchi</v>
      </c>
      <c r="F409" s="10" t="str">
        <f t="shared" si="63"/>
        <v>No</v>
      </c>
      <c r="G409" s="11">
        <v>1</v>
      </c>
      <c r="H409" s="10">
        <f>IF(D409="Scuri",_xlfn.XLOOKUP(A409,Partite!A:A,Partite!C:C),_xlfn.XLOOKUP(A409,Partite!A:A,Partite!D:D))</f>
        <v>4</v>
      </c>
      <c r="I409" s="10">
        <f>IF(D409="Bianchi",_xlfn.XLOOKUP(A409,Partite!A:A,Partite!C:C),_xlfn.XLOOKUP(A409,Partite!A:A,Partite!D:D))</f>
        <v>3</v>
      </c>
      <c r="J409" s="11">
        <v>0</v>
      </c>
      <c r="K409" s="10" t="s">
        <v>59</v>
      </c>
      <c r="L409" s="10" t="s">
        <v>59</v>
      </c>
      <c r="M409" s="11">
        <v>0</v>
      </c>
      <c r="N409" s="10" t="s">
        <v>59</v>
      </c>
      <c r="O409" s="10">
        <f>Parametri!$B$4</f>
        <v>3</v>
      </c>
      <c r="P409" s="10">
        <f>IF(N409="Sì",Parametri!$B$7,0)</f>
        <v>0</v>
      </c>
      <c r="Q409" s="10">
        <f>IFERROR(_xlfn.CEILING.MATH(IF(C409="Difensore",MAX(0,Parametri!$B$11-H409),IF(C409="Centrocampista",MAX(0,Parametri!$B$11-H409)/2,IF(C409="Attaccante",MAX(0,Parametri!$B$11-H409)/3,IF(C409="Portiere",MAX(0,Parametri!$B$11-H409) +Parametri!$B$12, "NA"))))),0)</f>
        <v>6</v>
      </c>
      <c r="R409" s="10">
        <f t="shared" si="57"/>
        <v>0</v>
      </c>
      <c r="S409" s="10">
        <f>IF(F409="Sì",Parametri!$B$2,IF(Punti!F409="Pareggio",Parametri!$B$3,0))</f>
        <v>0</v>
      </c>
      <c r="T409" s="10">
        <f>Parametri!$B$5*G409</f>
        <v>1</v>
      </c>
      <c r="U409" s="10">
        <f>J409*Parametri!$B$6</f>
        <v>0</v>
      </c>
      <c r="V409" s="10">
        <f>IF(K409="Sì",Parametri!$B$8, 0)</f>
        <v>0</v>
      </c>
      <c r="W409" s="10">
        <f t="shared" si="58"/>
        <v>0</v>
      </c>
      <c r="X409" s="10">
        <f t="shared" si="59"/>
        <v>0</v>
      </c>
      <c r="Y409" s="10">
        <f t="shared" si="56"/>
        <v>10</v>
      </c>
    </row>
    <row r="410" spans="1:25" ht="21" x14ac:dyDescent="0.25">
      <c r="A410" s="9">
        <v>45118</v>
      </c>
      <c r="B410" s="14" t="s">
        <v>88</v>
      </c>
      <c r="C410" s="14" t="str">
        <f>_xlfn.XLOOKUP(B410,Giocatori!A:A,Giocatori!B:B)</f>
        <v>Centrocampista</v>
      </c>
      <c r="D410" s="10" t="s">
        <v>1</v>
      </c>
      <c r="E410" s="10" t="str">
        <f>_xlfn.XLOOKUP(A410,Partite!A:A,Partite!E:E)</f>
        <v>Bianchi</v>
      </c>
      <c r="F410" s="10" t="str">
        <f t="shared" si="63"/>
        <v>No</v>
      </c>
      <c r="G410" s="11">
        <v>1</v>
      </c>
      <c r="H410" s="10">
        <f>IF(D410="Scuri",_xlfn.XLOOKUP(A410,Partite!A:A,Partite!C:C),_xlfn.XLOOKUP(A410,Partite!A:A,Partite!D:D))</f>
        <v>4</v>
      </c>
      <c r="I410" s="10">
        <f>IF(D410="Bianchi",_xlfn.XLOOKUP(A410,Partite!A:A,Partite!C:C),_xlfn.XLOOKUP(A410,Partite!A:A,Partite!D:D))</f>
        <v>3</v>
      </c>
      <c r="J410" s="11">
        <v>0</v>
      </c>
      <c r="K410" s="10" t="s">
        <v>59</v>
      </c>
      <c r="L410" s="10" t="s">
        <v>59</v>
      </c>
      <c r="M410" s="11">
        <v>0</v>
      </c>
      <c r="N410" s="10" t="s">
        <v>59</v>
      </c>
      <c r="O410" s="10">
        <f>Parametri!$B$4</f>
        <v>3</v>
      </c>
      <c r="P410" s="10">
        <f>IF(N410="Sì",Parametri!$B$7,0)</f>
        <v>0</v>
      </c>
      <c r="Q410" s="10">
        <f>IFERROR(_xlfn.CEILING.MATH(IF(C410="Difensore",MAX(0,Parametri!$B$11-H410),IF(C410="Centrocampista",MAX(0,Parametri!$B$11-H410)/2,IF(C410="Attaccante",MAX(0,Parametri!$B$11-H410)/3,IF(C410="Portiere",MAX(0,Parametri!$B$11-H410) +Parametri!$B$12, "NA"))))),0)</f>
        <v>3</v>
      </c>
      <c r="R410" s="10">
        <f t="shared" si="57"/>
        <v>0</v>
      </c>
      <c r="S410" s="10">
        <f>IF(F410="Sì",Parametri!$B$2,IF(Punti!F410="Pareggio",Parametri!$B$3,0))</f>
        <v>0</v>
      </c>
      <c r="T410" s="10">
        <f>Parametri!$B$5*G410</f>
        <v>1</v>
      </c>
      <c r="U410" s="10">
        <f>J410*Parametri!$B$6</f>
        <v>0</v>
      </c>
      <c r="V410" s="10">
        <f>IF(K410="Sì",Parametri!$B$8, 0)</f>
        <v>0</v>
      </c>
      <c r="W410" s="10">
        <f t="shared" si="58"/>
        <v>0</v>
      </c>
      <c r="X410" s="10">
        <f t="shared" si="59"/>
        <v>0</v>
      </c>
      <c r="Y410" s="10">
        <f t="shared" si="56"/>
        <v>7</v>
      </c>
    </row>
    <row r="411" spans="1:25" ht="21" x14ac:dyDescent="0.25">
      <c r="A411" s="9">
        <v>45118</v>
      </c>
      <c r="B411" s="14" t="s">
        <v>30</v>
      </c>
      <c r="C411" s="14" t="str">
        <f>_xlfn.XLOOKUP(B411,Giocatori!A:A,Giocatori!B:B)</f>
        <v>Centrocampista</v>
      </c>
      <c r="D411" s="10" t="s">
        <v>1</v>
      </c>
      <c r="E411" s="10" t="str">
        <f>_xlfn.XLOOKUP(A411,Partite!A:A,Partite!E:E)</f>
        <v>Bianchi</v>
      </c>
      <c r="F411" s="10" t="str">
        <f t="shared" si="63"/>
        <v>No</v>
      </c>
      <c r="G411" s="11">
        <v>1</v>
      </c>
      <c r="H411" s="10">
        <f>IF(D411="Scuri",_xlfn.XLOOKUP(A411,Partite!A:A,Partite!C:C),_xlfn.XLOOKUP(A411,Partite!A:A,Partite!D:D))</f>
        <v>4</v>
      </c>
      <c r="I411" s="10">
        <f>IF(D411="Bianchi",_xlfn.XLOOKUP(A411,Partite!A:A,Partite!C:C),_xlfn.XLOOKUP(A411,Partite!A:A,Partite!D:D))</f>
        <v>3</v>
      </c>
      <c r="J411" s="11">
        <v>0</v>
      </c>
      <c r="K411" s="10" t="s">
        <v>59</v>
      </c>
      <c r="L411" s="10" t="s">
        <v>59</v>
      </c>
      <c r="M411" s="11">
        <v>0</v>
      </c>
      <c r="N411" s="10" t="s">
        <v>59</v>
      </c>
      <c r="O411" s="10">
        <f>Parametri!$B$4</f>
        <v>3</v>
      </c>
      <c r="P411" s="10">
        <f>IF(N411="Sì",Parametri!$B$7,0)</f>
        <v>0</v>
      </c>
      <c r="Q411" s="10">
        <f>IFERROR(_xlfn.CEILING.MATH(IF(C411="Difensore",MAX(0,Parametri!$B$11-H411),IF(C411="Centrocampista",MAX(0,Parametri!$B$11-H411)/2,IF(C411="Attaccante",MAX(0,Parametri!$B$11-H411)/3,IF(C411="Portiere",MAX(0,Parametri!$B$11-H411) +Parametri!$B$12, "NA"))))),0)</f>
        <v>3</v>
      </c>
      <c r="R411" s="10">
        <f t="shared" si="57"/>
        <v>0</v>
      </c>
      <c r="S411" s="10">
        <f>IF(F411="Sì",Parametri!$B$2,IF(Punti!F411="Pareggio",Parametri!$B$3,0))</f>
        <v>0</v>
      </c>
      <c r="T411" s="10">
        <f>Parametri!$B$5*G411</f>
        <v>1</v>
      </c>
      <c r="U411" s="10">
        <f>J411*Parametri!$B$6</f>
        <v>0</v>
      </c>
      <c r="V411" s="10">
        <f>IF(K411="Sì",Parametri!$B$8, 0)</f>
        <v>0</v>
      </c>
      <c r="W411" s="10">
        <f t="shared" si="58"/>
        <v>0</v>
      </c>
      <c r="X411" s="10">
        <f t="shared" si="59"/>
        <v>0</v>
      </c>
      <c r="Y411" s="10">
        <f t="shared" si="56"/>
        <v>7</v>
      </c>
    </row>
    <row r="412" spans="1:25" ht="21" x14ac:dyDescent="0.25">
      <c r="A412" s="9">
        <v>45118</v>
      </c>
      <c r="B412" s="14" t="s">
        <v>41</v>
      </c>
      <c r="C412" s="14" t="str">
        <f>_xlfn.XLOOKUP(B412,Giocatori!A:A,Giocatori!B:B)</f>
        <v>Difensore</v>
      </c>
      <c r="D412" s="10" t="s">
        <v>1</v>
      </c>
      <c r="E412" s="10" t="str">
        <f>_xlfn.XLOOKUP(A412,Partite!A:A,Partite!E:E)</f>
        <v>Bianchi</v>
      </c>
      <c r="F412" s="10" t="str">
        <f t="shared" si="63"/>
        <v>No</v>
      </c>
      <c r="G412" s="11">
        <v>0</v>
      </c>
      <c r="H412" s="10">
        <f>IF(D412="Scuri",_xlfn.XLOOKUP(A412,Partite!A:A,Partite!C:C),_xlfn.XLOOKUP(A412,Partite!A:A,Partite!D:D))</f>
        <v>4</v>
      </c>
      <c r="I412" s="10">
        <f>IF(D412="Bianchi",_xlfn.XLOOKUP(A412,Partite!A:A,Partite!C:C),_xlfn.XLOOKUP(A412,Partite!A:A,Partite!D:D))</f>
        <v>3</v>
      </c>
      <c r="J412" s="11">
        <v>0</v>
      </c>
      <c r="K412" s="10" t="s">
        <v>59</v>
      </c>
      <c r="L412" s="10" t="s">
        <v>59</v>
      </c>
      <c r="M412" s="11">
        <v>0</v>
      </c>
      <c r="N412" s="10" t="s">
        <v>59</v>
      </c>
      <c r="O412" s="10">
        <f>Parametri!$B$4</f>
        <v>3</v>
      </c>
      <c r="P412" s="10">
        <f>IF(N412="Sì",Parametri!$B$7,0)</f>
        <v>0</v>
      </c>
      <c r="Q412" s="10">
        <f>IFERROR(_xlfn.CEILING.MATH(IF(C412="Difensore",MAX(0,Parametri!$B$11-H412),IF(C412="Centrocampista",MAX(0,Parametri!$B$11-H412)/2,IF(C412="Attaccante",MAX(0,Parametri!$B$11-H412)/3,IF(C412="Portiere",MAX(0,Parametri!$B$11-H412) +Parametri!$B$12, "NA"))))),0)</f>
        <v>6</v>
      </c>
      <c r="R412" s="10">
        <f t="shared" si="57"/>
        <v>0</v>
      </c>
      <c r="S412" s="10">
        <f>IF(F412="Sì",Parametri!$B$2,IF(Punti!F412="Pareggio",Parametri!$B$3,0))</f>
        <v>0</v>
      </c>
      <c r="T412" s="10">
        <f>Parametri!$B$5*G412</f>
        <v>0</v>
      </c>
      <c r="U412" s="10">
        <f>J412*Parametri!$B$6</f>
        <v>0</v>
      </c>
      <c r="V412" s="10">
        <f>IF(K412="Sì",Parametri!$B$8, 0)</f>
        <v>0</v>
      </c>
      <c r="W412" s="10">
        <f t="shared" si="58"/>
        <v>0</v>
      </c>
      <c r="X412" s="10">
        <f t="shared" si="59"/>
        <v>0</v>
      </c>
      <c r="Y412" s="10">
        <f t="shared" si="56"/>
        <v>9</v>
      </c>
    </row>
    <row r="413" spans="1:25" ht="21" x14ac:dyDescent="0.25">
      <c r="A413" s="9">
        <v>45118</v>
      </c>
      <c r="B413" s="14" t="s">
        <v>103</v>
      </c>
      <c r="C413" s="14" t="str">
        <f>_xlfn.XLOOKUP(B413,Giocatori!A:A,Giocatori!B:B)</f>
        <v>Centrocampista</v>
      </c>
      <c r="D413" s="10" t="s">
        <v>1</v>
      </c>
      <c r="E413" s="10" t="str">
        <f>_xlfn.XLOOKUP(A413,Partite!A:A,Partite!E:E)</f>
        <v>Bianchi</v>
      </c>
      <c r="F413" s="10" t="str">
        <f t="shared" si="63"/>
        <v>No</v>
      </c>
      <c r="G413" s="11">
        <v>0</v>
      </c>
      <c r="H413" s="10">
        <f>IF(D413="Scuri",_xlfn.XLOOKUP(A413,Partite!A:A,Partite!C:C),_xlfn.XLOOKUP(A413,Partite!A:A,Partite!D:D))</f>
        <v>4</v>
      </c>
      <c r="I413" s="10">
        <f>IF(D413="Bianchi",_xlfn.XLOOKUP(A413,Partite!A:A,Partite!C:C),_xlfn.XLOOKUP(A413,Partite!A:A,Partite!D:D))</f>
        <v>3</v>
      </c>
      <c r="J413" s="11">
        <v>0</v>
      </c>
      <c r="K413" s="10" t="s">
        <v>59</v>
      </c>
      <c r="L413" s="10" t="s">
        <v>59</v>
      </c>
      <c r="M413" s="11">
        <v>0</v>
      </c>
      <c r="N413" s="10" t="s">
        <v>59</v>
      </c>
      <c r="O413" s="10">
        <f>Parametri!$B$4</f>
        <v>3</v>
      </c>
      <c r="P413" s="10">
        <f>IF(N413="Sì",Parametri!$B$7,0)</f>
        <v>0</v>
      </c>
      <c r="Q413" s="10">
        <f>IFERROR(_xlfn.CEILING.MATH(IF(C413="Difensore",MAX(0,Parametri!$B$11-H413),IF(C413="Centrocampista",MAX(0,Parametri!$B$11-H413)/2,IF(C413="Attaccante",MAX(0,Parametri!$B$11-H413)/3,IF(C413="Portiere",MAX(0,Parametri!$B$11-H413) +Parametri!$B$12, "NA"))))),0)</f>
        <v>3</v>
      </c>
      <c r="R413" s="10">
        <f t="shared" si="57"/>
        <v>0</v>
      </c>
      <c r="S413" s="10">
        <f>IF(F413="Sì",Parametri!$B$2,IF(Punti!F413="Pareggio",Parametri!$B$3,0))</f>
        <v>0</v>
      </c>
      <c r="T413" s="10">
        <f>Parametri!$B$5*G413</f>
        <v>0</v>
      </c>
      <c r="U413" s="10">
        <f>J413*Parametri!$B$6</f>
        <v>0</v>
      </c>
      <c r="V413" s="10">
        <f>IF(K413="Sì",Parametri!$B$8, 0)</f>
        <v>0</v>
      </c>
      <c r="W413" s="10">
        <f t="shared" si="58"/>
        <v>0</v>
      </c>
      <c r="X413" s="10">
        <f t="shared" si="59"/>
        <v>0</v>
      </c>
      <c r="Y413" s="10">
        <f t="shared" si="56"/>
        <v>6</v>
      </c>
    </row>
    <row r="414" spans="1:25" ht="21" x14ac:dyDescent="0.25">
      <c r="A414" s="9">
        <v>45119</v>
      </c>
      <c r="B414" s="14" t="s">
        <v>101</v>
      </c>
      <c r="C414" s="14" t="str">
        <f>_xlfn.XLOOKUP(B414,Giocatori!A:A,Giocatori!B:B)</f>
        <v>Portiere</v>
      </c>
      <c r="D414" s="10" t="s">
        <v>2</v>
      </c>
      <c r="E414" s="10" t="str">
        <f>_xlfn.XLOOKUP(A414,Partite!A:A,Partite!E:E)</f>
        <v>Scuri</v>
      </c>
      <c r="F414" s="10" t="str">
        <f t="shared" ref="F414" si="64">IF(D414=E414,"Sì",IF(E414="Pareggio","Pari","No"))</f>
        <v>No</v>
      </c>
      <c r="G414" s="11">
        <v>0</v>
      </c>
      <c r="H414" s="10">
        <f>IF(D414="Scuri",_xlfn.XLOOKUP(A414,Partite!A:A,Partite!C:C),_xlfn.XLOOKUP(A414,Partite!A:A,Partite!D:D))</f>
        <v>5</v>
      </c>
      <c r="I414" s="10">
        <f>IF(D414="Bianchi",_xlfn.XLOOKUP(A414,Partite!A:A,Partite!C:C),_xlfn.XLOOKUP(A414,Partite!A:A,Partite!D:D))</f>
        <v>4</v>
      </c>
      <c r="J414" s="11">
        <v>0</v>
      </c>
      <c r="K414" s="10" t="s">
        <v>59</v>
      </c>
      <c r="L414" s="10" t="s">
        <v>59</v>
      </c>
      <c r="M414" s="11">
        <v>0</v>
      </c>
      <c r="N414" s="10" t="s">
        <v>59</v>
      </c>
      <c r="O414" s="10">
        <f>Parametri!$B$4</f>
        <v>3</v>
      </c>
      <c r="P414" s="10">
        <f>IF(N414="Sì",Parametri!$B$7,0)</f>
        <v>0</v>
      </c>
      <c r="Q414" s="10">
        <f>IFERROR(_xlfn.CEILING.MATH(IF(C414="Difensore",MAX(0,Parametri!$B$11-H414),IF(C414="Centrocampista",MAX(0,Parametri!$B$11-H414)/2,IF(C414="Attaccante",MAX(0,Parametri!$B$11-H414)/3,IF(C414="Portiere",MAX(0,Parametri!$B$11-H414) +Parametri!$B$12, "NA"))))),0)</f>
        <v>7</v>
      </c>
      <c r="R414" s="10">
        <f t="shared" si="57"/>
        <v>0</v>
      </c>
      <c r="S414" s="10">
        <f>IF(F414="Sì",Parametri!$B$2,IF(Punti!F414="Pareggio",Parametri!$B$3,0))</f>
        <v>0</v>
      </c>
      <c r="T414" s="10">
        <f>Parametri!$B$5*G414</f>
        <v>0</v>
      </c>
      <c r="U414" s="10">
        <f>J414*Parametri!$B$6</f>
        <v>0</v>
      </c>
      <c r="V414" s="10">
        <f>IF(K414="Sì",Parametri!$B$8, 0)</f>
        <v>0</v>
      </c>
      <c r="W414" s="10">
        <f t="shared" si="58"/>
        <v>0</v>
      </c>
      <c r="X414" s="10">
        <f t="shared" si="59"/>
        <v>0</v>
      </c>
      <c r="Y414" s="10">
        <f t="shared" si="56"/>
        <v>10</v>
      </c>
    </row>
    <row r="415" spans="1:25" ht="21" x14ac:dyDescent="0.25">
      <c r="A415" s="9">
        <v>45119</v>
      </c>
      <c r="B415" s="14" t="s">
        <v>16</v>
      </c>
      <c r="C415" s="14" t="str">
        <f>_xlfn.XLOOKUP(B415,Giocatori!A:A,Giocatori!B:B)</f>
        <v>Centrocampista</v>
      </c>
      <c r="D415" s="10" t="s">
        <v>2</v>
      </c>
      <c r="E415" s="10" t="str">
        <f>_xlfn.XLOOKUP(A415,Partite!A:A,Partite!E:E)</f>
        <v>Scuri</v>
      </c>
      <c r="F415" s="10" t="str">
        <f t="shared" ref="F415:F422" si="65">IF(D415=E415,"Sì",IF(E415="Pareggio","Pari","No"))</f>
        <v>No</v>
      </c>
      <c r="G415" s="11">
        <v>3</v>
      </c>
      <c r="H415" s="10">
        <f>IF(D415="Scuri",_xlfn.XLOOKUP(A415,Partite!A:A,Partite!C:C),_xlfn.XLOOKUP(A415,Partite!A:A,Partite!D:D))</f>
        <v>5</v>
      </c>
      <c r="I415" s="10">
        <f>IF(D415="Bianchi",_xlfn.XLOOKUP(A415,Partite!A:A,Partite!C:C),_xlfn.XLOOKUP(A415,Partite!A:A,Partite!D:D))</f>
        <v>4</v>
      </c>
      <c r="J415" s="11">
        <v>0</v>
      </c>
      <c r="K415" s="10" t="s">
        <v>59</v>
      </c>
      <c r="L415" s="10" t="s">
        <v>59</v>
      </c>
      <c r="M415" s="11">
        <v>0</v>
      </c>
      <c r="N415" s="10" t="s">
        <v>59</v>
      </c>
      <c r="O415" s="10">
        <f>Parametri!$B$4</f>
        <v>3</v>
      </c>
      <c r="P415" s="10">
        <f>IF(N415="Sì",Parametri!$B$7,0)</f>
        <v>0</v>
      </c>
      <c r="Q415" s="10">
        <f>IFERROR(_xlfn.CEILING.MATH(IF(C415="Difensore",MAX(0,Parametri!$B$11-H415),IF(C415="Centrocampista",MAX(0,Parametri!$B$11-H415)/2,IF(C415="Attaccante",MAX(0,Parametri!$B$11-H415)/3,IF(C415="Portiere",MAX(0,Parametri!$B$11-H415) +Parametri!$B$12, "NA"))))),0)</f>
        <v>3</v>
      </c>
      <c r="R415" s="10">
        <f t="shared" si="57"/>
        <v>0</v>
      </c>
      <c r="S415" s="10">
        <f>IF(F415="Sì",Parametri!$B$2,IF(Punti!F415="Pareggio",Parametri!$B$3,0))</f>
        <v>0</v>
      </c>
      <c r="T415" s="10">
        <f>Parametri!$B$5*G415</f>
        <v>3</v>
      </c>
      <c r="U415" s="10">
        <f>J415*Parametri!$B$6</f>
        <v>0</v>
      </c>
      <c r="V415" s="10">
        <f>IF(K415="Sì",Parametri!$B$8, 0)</f>
        <v>0</v>
      </c>
      <c r="W415" s="10">
        <f t="shared" si="58"/>
        <v>0</v>
      </c>
      <c r="X415" s="10">
        <f t="shared" si="59"/>
        <v>0</v>
      </c>
      <c r="Y415" s="10">
        <f t="shared" si="56"/>
        <v>9</v>
      </c>
    </row>
    <row r="416" spans="1:25" ht="21" x14ac:dyDescent="0.25">
      <c r="A416" s="9">
        <v>45119</v>
      </c>
      <c r="B416" s="14" t="s">
        <v>20</v>
      </c>
      <c r="C416" s="14" t="str">
        <f>_xlfn.XLOOKUP(B416,Giocatori!A:A,Giocatori!B:B)</f>
        <v>Attaccante</v>
      </c>
      <c r="D416" s="10" t="s">
        <v>2</v>
      </c>
      <c r="E416" s="10" t="str">
        <f>_xlfn.XLOOKUP(A416,Partite!A:A,Partite!E:E)</f>
        <v>Scuri</v>
      </c>
      <c r="F416" s="10" t="str">
        <f t="shared" si="65"/>
        <v>No</v>
      </c>
      <c r="G416" s="11">
        <v>1</v>
      </c>
      <c r="H416" s="10">
        <f>IF(D416="Scuri",_xlfn.XLOOKUP(A416,Partite!A:A,Partite!C:C),_xlfn.XLOOKUP(A416,Partite!A:A,Partite!D:D))</f>
        <v>5</v>
      </c>
      <c r="I416" s="10">
        <f>IF(D416="Bianchi",_xlfn.XLOOKUP(A416,Partite!A:A,Partite!C:C),_xlfn.XLOOKUP(A416,Partite!A:A,Partite!D:D))</f>
        <v>4</v>
      </c>
      <c r="J416" s="11">
        <v>0</v>
      </c>
      <c r="K416" s="10" t="s">
        <v>59</v>
      </c>
      <c r="L416" s="10" t="s">
        <v>59</v>
      </c>
      <c r="M416" s="11">
        <v>0</v>
      </c>
      <c r="N416" s="10" t="s">
        <v>59</v>
      </c>
      <c r="O416" s="10">
        <f>Parametri!$B$4</f>
        <v>3</v>
      </c>
      <c r="P416" s="10">
        <f>IF(N416="Sì",Parametri!$B$7,0)</f>
        <v>0</v>
      </c>
      <c r="Q416" s="10">
        <f>IFERROR(_xlfn.CEILING.MATH(IF(C416="Difensore",MAX(0,Parametri!$B$11-H416),IF(C416="Centrocampista",MAX(0,Parametri!$B$11-H416)/2,IF(C416="Attaccante",MAX(0,Parametri!$B$11-H416)/3,IF(C416="Portiere",MAX(0,Parametri!$B$11-H416) +Parametri!$B$12, "NA"))))),0)</f>
        <v>2</v>
      </c>
      <c r="R416" s="10">
        <f t="shared" si="57"/>
        <v>0</v>
      </c>
      <c r="S416" s="10">
        <f>IF(F416="Sì",Parametri!$B$2,IF(Punti!F416="Pareggio",Parametri!$B$3,0))</f>
        <v>0</v>
      </c>
      <c r="T416" s="10">
        <f>Parametri!$B$5*G416</f>
        <v>1</v>
      </c>
      <c r="U416" s="10">
        <f>J416*Parametri!$B$6</f>
        <v>0</v>
      </c>
      <c r="V416" s="10">
        <f>IF(K416="Sì",Parametri!$B$8, 0)</f>
        <v>0</v>
      </c>
      <c r="W416" s="10">
        <f t="shared" si="58"/>
        <v>0</v>
      </c>
      <c r="X416" s="10">
        <f t="shared" si="59"/>
        <v>0</v>
      </c>
      <c r="Y416" s="10">
        <f t="shared" si="56"/>
        <v>6</v>
      </c>
    </row>
    <row r="417" spans="1:25" ht="21" x14ac:dyDescent="0.25">
      <c r="A417" s="9">
        <v>45119</v>
      </c>
      <c r="B417" s="14" t="s">
        <v>81</v>
      </c>
      <c r="C417" s="14" t="str">
        <f>_xlfn.XLOOKUP(B417,Giocatori!A:A,Giocatori!B:B)</f>
        <v>Difensore</v>
      </c>
      <c r="D417" s="10" t="s">
        <v>2</v>
      </c>
      <c r="E417" s="10" t="str">
        <f>_xlfn.XLOOKUP(A417,Partite!A:A,Partite!E:E)</f>
        <v>Scuri</v>
      </c>
      <c r="F417" s="10" t="str">
        <f t="shared" si="65"/>
        <v>No</v>
      </c>
      <c r="G417" s="11">
        <v>0</v>
      </c>
      <c r="H417" s="10">
        <f>IF(D417="Scuri",_xlfn.XLOOKUP(A417,Partite!A:A,Partite!C:C),_xlfn.XLOOKUP(A417,Partite!A:A,Partite!D:D))</f>
        <v>5</v>
      </c>
      <c r="I417" s="10">
        <f>IF(D417="Bianchi",_xlfn.XLOOKUP(A417,Partite!A:A,Partite!C:C),_xlfn.XLOOKUP(A417,Partite!A:A,Partite!D:D))</f>
        <v>4</v>
      </c>
      <c r="J417" s="11">
        <v>0</v>
      </c>
      <c r="K417" s="10" t="s">
        <v>59</v>
      </c>
      <c r="L417" s="10" t="s">
        <v>59</v>
      </c>
      <c r="M417" s="11">
        <v>0</v>
      </c>
      <c r="N417" s="10" t="s">
        <v>59</v>
      </c>
      <c r="O417" s="10">
        <f>Parametri!$B$4</f>
        <v>3</v>
      </c>
      <c r="P417" s="10">
        <f>IF(N417="Sì",Parametri!$B$7,0)</f>
        <v>0</v>
      </c>
      <c r="Q417" s="10">
        <f>IFERROR(_xlfn.CEILING.MATH(IF(C417="Difensore",MAX(0,Parametri!$B$11-H417),IF(C417="Centrocampista",MAX(0,Parametri!$B$11-H417)/2,IF(C417="Attaccante",MAX(0,Parametri!$B$11-H417)/3,IF(C417="Portiere",MAX(0,Parametri!$B$11-H417) +Parametri!$B$12, "NA"))))),0)</f>
        <v>5</v>
      </c>
      <c r="R417" s="10">
        <f t="shared" si="57"/>
        <v>0</v>
      </c>
      <c r="S417" s="10">
        <f>IF(F417="Sì",Parametri!$B$2,IF(Punti!F417="Pareggio",Parametri!$B$3,0))</f>
        <v>0</v>
      </c>
      <c r="T417" s="10">
        <f>Parametri!$B$5*G417</f>
        <v>0</v>
      </c>
      <c r="U417" s="10">
        <f>J417*Parametri!$B$6</f>
        <v>0</v>
      </c>
      <c r="V417" s="10">
        <f>IF(K417="Sì",Parametri!$B$8, 0)</f>
        <v>0</v>
      </c>
      <c r="W417" s="10">
        <f t="shared" si="58"/>
        <v>0</v>
      </c>
      <c r="X417" s="10">
        <f t="shared" si="59"/>
        <v>0</v>
      </c>
      <c r="Y417" s="10">
        <f t="shared" si="56"/>
        <v>8</v>
      </c>
    </row>
    <row r="418" spans="1:25" ht="21" x14ac:dyDescent="0.25">
      <c r="A418" s="9">
        <v>45119</v>
      </c>
      <c r="B418" s="14" t="s">
        <v>21</v>
      </c>
      <c r="C418" s="14" t="str">
        <f>_xlfn.XLOOKUP(B418,Giocatori!A:A,Giocatori!B:B)</f>
        <v>Difensore</v>
      </c>
      <c r="D418" s="10" t="s">
        <v>1</v>
      </c>
      <c r="E418" s="10" t="str">
        <f>_xlfn.XLOOKUP(A418,Partite!A:A,Partite!E:E)</f>
        <v>Scuri</v>
      </c>
      <c r="F418" s="10" t="str">
        <f t="shared" si="65"/>
        <v>Sì</v>
      </c>
      <c r="G418" s="11">
        <v>0</v>
      </c>
      <c r="H418" s="10">
        <f>IF(D418="Scuri",_xlfn.XLOOKUP(A418,Partite!A:A,Partite!C:C),_xlfn.XLOOKUP(A418,Partite!A:A,Partite!D:D))</f>
        <v>4</v>
      </c>
      <c r="I418" s="10">
        <f>IF(D418="Bianchi",_xlfn.XLOOKUP(A418,Partite!A:A,Partite!C:C),_xlfn.XLOOKUP(A418,Partite!A:A,Partite!D:D))</f>
        <v>5</v>
      </c>
      <c r="J418" s="11">
        <v>0</v>
      </c>
      <c r="K418" s="10" t="s">
        <v>59</v>
      </c>
      <c r="L418" s="10" t="s">
        <v>59</v>
      </c>
      <c r="M418" s="11">
        <v>0</v>
      </c>
      <c r="N418" s="10" t="s">
        <v>59</v>
      </c>
      <c r="O418" s="10">
        <f>Parametri!$B$4</f>
        <v>3</v>
      </c>
      <c r="P418" s="10">
        <f>IF(N418="Sì",Parametri!$B$7,0)</f>
        <v>0</v>
      </c>
      <c r="Q418" s="10">
        <f>IFERROR(_xlfn.CEILING.MATH(IF(C418="Difensore",MAX(0,Parametri!$B$11-H418),IF(C418="Centrocampista",MAX(0,Parametri!$B$11-H418)/2,IF(C418="Attaccante",MAX(0,Parametri!$B$11-H418)/3,IF(C418="Portiere",MAX(0,Parametri!$B$11-H418) +Parametri!$B$12, "NA"))))),0)</f>
        <v>6</v>
      </c>
      <c r="R418" s="10">
        <f t="shared" si="57"/>
        <v>1</v>
      </c>
      <c r="S418" s="10">
        <f>IF(F418="Sì",Parametri!$B$2,IF(Punti!F418="Pareggio",Parametri!$B$3,0))</f>
        <v>3</v>
      </c>
      <c r="T418" s="10">
        <f>Parametri!$B$5*G418</f>
        <v>0</v>
      </c>
      <c r="U418" s="10">
        <f>J418*Parametri!$B$6</f>
        <v>0</v>
      </c>
      <c r="V418" s="10">
        <f>IF(K418="Sì",Parametri!$B$8, 0)</f>
        <v>0</v>
      </c>
      <c r="W418" s="10">
        <f t="shared" si="58"/>
        <v>0</v>
      </c>
      <c r="X418" s="10">
        <f t="shared" si="59"/>
        <v>0</v>
      </c>
      <c r="Y418" s="10">
        <f t="shared" si="56"/>
        <v>13</v>
      </c>
    </row>
    <row r="419" spans="1:25" ht="21" x14ac:dyDescent="0.25">
      <c r="A419" s="9">
        <v>45119</v>
      </c>
      <c r="B419" s="14" t="s">
        <v>99</v>
      </c>
      <c r="C419" s="14" t="str">
        <f>_xlfn.XLOOKUP(B419,Giocatori!A:A,Giocatori!B:B)</f>
        <v>Centrocampista</v>
      </c>
      <c r="D419" s="10" t="s">
        <v>1</v>
      </c>
      <c r="E419" s="10" t="str">
        <f>_xlfn.XLOOKUP(A419,Partite!A:A,Partite!E:E)</f>
        <v>Scuri</v>
      </c>
      <c r="F419" s="10" t="str">
        <f t="shared" si="65"/>
        <v>Sì</v>
      </c>
      <c r="G419" s="11">
        <v>3</v>
      </c>
      <c r="H419" s="10">
        <f>IF(D419="Scuri",_xlfn.XLOOKUP(A419,Partite!A:A,Partite!C:C),_xlfn.XLOOKUP(A419,Partite!A:A,Partite!D:D))</f>
        <v>4</v>
      </c>
      <c r="I419" s="10">
        <f>IF(D419="Bianchi",_xlfn.XLOOKUP(A419,Partite!A:A,Partite!C:C),_xlfn.XLOOKUP(A419,Partite!A:A,Partite!D:D))</f>
        <v>5</v>
      </c>
      <c r="J419" s="11">
        <v>0</v>
      </c>
      <c r="K419" s="10" t="s">
        <v>59</v>
      </c>
      <c r="L419" s="10" t="s">
        <v>59</v>
      </c>
      <c r="M419" s="11">
        <v>0</v>
      </c>
      <c r="N419" s="10" t="s">
        <v>59</v>
      </c>
      <c r="O419" s="10">
        <f>Parametri!$B$4</f>
        <v>3</v>
      </c>
      <c r="P419" s="10">
        <f>IF(N419="Sì",Parametri!$B$7,0)</f>
        <v>0</v>
      </c>
      <c r="Q419" s="10">
        <f>IFERROR(_xlfn.CEILING.MATH(IF(C419="Difensore",MAX(0,Parametri!$B$11-H419),IF(C419="Centrocampista",MAX(0,Parametri!$B$11-H419)/2,IF(C419="Attaccante",MAX(0,Parametri!$B$11-H419)/3,IF(C419="Portiere",MAX(0,Parametri!$B$11-H419) +Parametri!$B$12, "NA"))))),0)</f>
        <v>3</v>
      </c>
      <c r="R419" s="10">
        <f t="shared" si="57"/>
        <v>1</v>
      </c>
      <c r="S419" s="10">
        <f>IF(F419="Sì",Parametri!$B$2,IF(Punti!F419="Pareggio",Parametri!$B$3,0))</f>
        <v>3</v>
      </c>
      <c r="T419" s="10">
        <f>Parametri!$B$5*G419</f>
        <v>3</v>
      </c>
      <c r="U419" s="10">
        <f>J419*Parametri!$B$6</f>
        <v>0</v>
      </c>
      <c r="V419" s="10">
        <f>IF(K419="Sì",Parametri!$B$8, 0)</f>
        <v>0</v>
      </c>
      <c r="W419" s="10">
        <f t="shared" si="58"/>
        <v>0</v>
      </c>
      <c r="X419" s="10">
        <f t="shared" si="59"/>
        <v>0</v>
      </c>
      <c r="Y419" s="10">
        <f t="shared" si="56"/>
        <v>13</v>
      </c>
    </row>
    <row r="420" spans="1:25" ht="21" x14ac:dyDescent="0.25">
      <c r="A420" s="9">
        <v>45119</v>
      </c>
      <c r="B420" s="14" t="s">
        <v>12</v>
      </c>
      <c r="C420" s="14" t="str">
        <f>_xlfn.XLOOKUP(B420,Giocatori!A:A,Giocatori!B:B)</f>
        <v>Attaccante</v>
      </c>
      <c r="D420" s="10" t="s">
        <v>1</v>
      </c>
      <c r="E420" s="10" t="str">
        <f>_xlfn.XLOOKUP(A420,Partite!A:A,Partite!E:E)</f>
        <v>Scuri</v>
      </c>
      <c r="F420" s="10" t="str">
        <f t="shared" si="65"/>
        <v>Sì</v>
      </c>
      <c r="G420" s="11">
        <v>2</v>
      </c>
      <c r="H420" s="10">
        <f>IF(D420="Scuri",_xlfn.XLOOKUP(A420,Partite!A:A,Partite!C:C),_xlfn.XLOOKUP(A420,Partite!A:A,Partite!D:D))</f>
        <v>4</v>
      </c>
      <c r="I420" s="10">
        <f>IF(D420="Bianchi",_xlfn.XLOOKUP(A420,Partite!A:A,Partite!C:C),_xlfn.XLOOKUP(A420,Partite!A:A,Partite!D:D))</f>
        <v>5</v>
      </c>
      <c r="J420" s="11">
        <v>0</v>
      </c>
      <c r="K420" s="10" t="s">
        <v>59</v>
      </c>
      <c r="L420" s="10" t="s">
        <v>59</v>
      </c>
      <c r="M420" s="11">
        <v>0</v>
      </c>
      <c r="N420" s="10" t="s">
        <v>59</v>
      </c>
      <c r="O420" s="10">
        <f>Parametri!$B$4</f>
        <v>3</v>
      </c>
      <c r="P420" s="10">
        <f>IF(N420="Sì",Parametri!$B$7,0)</f>
        <v>0</v>
      </c>
      <c r="Q420" s="10">
        <f>IFERROR(_xlfn.CEILING.MATH(IF(C420="Difensore",MAX(0,Parametri!$B$11-H420),IF(C420="Centrocampista",MAX(0,Parametri!$B$11-H420)/2,IF(C420="Attaccante",MAX(0,Parametri!$B$11-H420)/3,IF(C420="Portiere",MAX(0,Parametri!$B$11-H420) +Parametri!$B$12, "NA"))))),0)</f>
        <v>2</v>
      </c>
      <c r="R420" s="10">
        <f t="shared" si="57"/>
        <v>1</v>
      </c>
      <c r="S420" s="10">
        <f>IF(F420="Sì",Parametri!$B$2,IF(Punti!F420="Pareggio",Parametri!$B$3,0))</f>
        <v>3</v>
      </c>
      <c r="T420" s="10">
        <f>Parametri!$B$5*G420</f>
        <v>2</v>
      </c>
      <c r="U420" s="10">
        <f>J420*Parametri!$B$6</f>
        <v>0</v>
      </c>
      <c r="V420" s="10">
        <f>IF(K420="Sì",Parametri!$B$8, 0)</f>
        <v>0</v>
      </c>
      <c r="W420" s="10">
        <f t="shared" si="58"/>
        <v>0</v>
      </c>
      <c r="X420" s="10">
        <f t="shared" si="59"/>
        <v>0</v>
      </c>
      <c r="Y420" s="10">
        <f t="shared" si="56"/>
        <v>11</v>
      </c>
    </row>
    <row r="421" spans="1:25" ht="21" x14ac:dyDescent="0.25">
      <c r="A421" s="9">
        <v>45119</v>
      </c>
      <c r="B421" s="14" t="s">
        <v>105</v>
      </c>
      <c r="C421" s="14" t="str">
        <f>_xlfn.XLOOKUP(B421,Giocatori!A:A,Giocatori!B:B)</f>
        <v>Centrocampista</v>
      </c>
      <c r="D421" s="10" t="s">
        <v>1</v>
      </c>
      <c r="E421" s="10" t="str">
        <f>_xlfn.XLOOKUP(A421,Partite!A:A,Partite!E:E)</f>
        <v>Scuri</v>
      </c>
      <c r="F421" s="10" t="str">
        <f t="shared" si="65"/>
        <v>Sì</v>
      </c>
      <c r="G421" s="11">
        <v>0</v>
      </c>
      <c r="H421" s="10">
        <f>IF(D421="Scuri",_xlfn.XLOOKUP(A421,Partite!A:A,Partite!C:C),_xlfn.XLOOKUP(A421,Partite!A:A,Partite!D:D))</f>
        <v>4</v>
      </c>
      <c r="I421" s="10">
        <f>IF(D421="Bianchi",_xlfn.XLOOKUP(A421,Partite!A:A,Partite!C:C),_xlfn.XLOOKUP(A421,Partite!A:A,Partite!D:D))</f>
        <v>5</v>
      </c>
      <c r="J421" s="11">
        <v>0</v>
      </c>
      <c r="K421" s="10" t="s">
        <v>59</v>
      </c>
      <c r="L421" s="10" t="s">
        <v>59</v>
      </c>
      <c r="M421" s="11">
        <v>0</v>
      </c>
      <c r="N421" s="10" t="s">
        <v>59</v>
      </c>
      <c r="O421" s="10">
        <f>Parametri!$B$4</f>
        <v>3</v>
      </c>
      <c r="P421" s="10">
        <f>IF(N421="Sì",Parametri!$B$7,0)</f>
        <v>0</v>
      </c>
      <c r="Q421" s="10">
        <f>IFERROR(_xlfn.CEILING.MATH(IF(C421="Difensore",MAX(0,Parametri!$B$11-H421),IF(C421="Centrocampista",MAX(0,Parametri!$B$11-H421)/2,IF(C421="Attaccante",MAX(0,Parametri!$B$11-H421)/3,IF(C421="Portiere",MAX(0,Parametri!$B$11-H421) +Parametri!$B$12, "NA"))))),0)</f>
        <v>3</v>
      </c>
      <c r="R421" s="10">
        <f t="shared" si="57"/>
        <v>1</v>
      </c>
      <c r="S421" s="10">
        <f>IF(F421="Sì",Parametri!$B$2,IF(Punti!F421="Pareggio",Parametri!$B$3,0))</f>
        <v>3</v>
      </c>
      <c r="T421" s="10">
        <f>Parametri!$B$5*G421</f>
        <v>0</v>
      </c>
      <c r="U421" s="10">
        <f>J421*Parametri!$B$6</f>
        <v>0</v>
      </c>
      <c r="V421" s="10">
        <f>IF(K421="Sì",Parametri!$B$8, 0)</f>
        <v>0</v>
      </c>
      <c r="W421" s="10">
        <f t="shared" si="58"/>
        <v>0</v>
      </c>
      <c r="X421" s="10">
        <f t="shared" si="59"/>
        <v>0</v>
      </c>
      <c r="Y421" s="10">
        <f t="shared" si="56"/>
        <v>10</v>
      </c>
    </row>
    <row r="422" spans="1:25" ht="21" x14ac:dyDescent="0.25">
      <c r="A422" s="9">
        <v>45119</v>
      </c>
      <c r="B422" s="14" t="s">
        <v>106</v>
      </c>
      <c r="C422" s="14" t="str">
        <f>_xlfn.XLOOKUP(B422,Giocatori!A:A,Giocatori!B:B)</f>
        <v>Difensore</v>
      </c>
      <c r="D422" s="10" t="s">
        <v>1</v>
      </c>
      <c r="E422" s="10" t="str">
        <f>_xlfn.XLOOKUP(A422,Partite!A:A,Partite!E:E)</f>
        <v>Scuri</v>
      </c>
      <c r="F422" s="10" t="str">
        <f t="shared" si="65"/>
        <v>Sì</v>
      </c>
      <c r="G422" s="11">
        <v>0</v>
      </c>
      <c r="H422" s="10">
        <f>IF(D422="Scuri",_xlfn.XLOOKUP(A422,Partite!A:A,Partite!C:C),_xlfn.XLOOKUP(A422,Partite!A:A,Partite!D:D))</f>
        <v>4</v>
      </c>
      <c r="I422" s="10">
        <f>IF(D422="Bianchi",_xlfn.XLOOKUP(A422,Partite!A:A,Partite!C:C),_xlfn.XLOOKUP(A422,Partite!A:A,Partite!D:D))</f>
        <v>5</v>
      </c>
      <c r="J422" s="11">
        <v>0</v>
      </c>
      <c r="K422" s="10" t="s">
        <v>59</v>
      </c>
      <c r="L422" s="10" t="s">
        <v>59</v>
      </c>
      <c r="M422" s="11">
        <v>0</v>
      </c>
      <c r="N422" s="10" t="s">
        <v>59</v>
      </c>
      <c r="O422" s="10">
        <f>Parametri!$B$4</f>
        <v>3</v>
      </c>
      <c r="P422" s="10">
        <f>IF(N422="Sì",Parametri!$B$7,0)</f>
        <v>0</v>
      </c>
      <c r="Q422" s="10">
        <f>IFERROR(_xlfn.CEILING.MATH(IF(C422="Difensore",MAX(0,Parametri!$B$11-H422),IF(C422="Centrocampista",MAX(0,Parametri!$B$11-H422)/2,IF(C422="Attaccante",MAX(0,Parametri!$B$11-H422)/3,IF(C422="Portiere",MAX(0,Parametri!$B$11-H422) +Parametri!$B$12, "NA"))))),0)</f>
        <v>6</v>
      </c>
      <c r="R422" s="10">
        <f t="shared" si="57"/>
        <v>1</v>
      </c>
      <c r="S422" s="10">
        <f>IF(F422="Sì",Parametri!$B$2,IF(Punti!F422="Pareggio",Parametri!$B$3,0))</f>
        <v>3</v>
      </c>
      <c r="T422" s="10">
        <f>Parametri!$B$5*G422</f>
        <v>0</v>
      </c>
      <c r="U422" s="10">
        <f>J422*Parametri!$B$6</f>
        <v>0</v>
      </c>
      <c r="V422" s="10">
        <f>IF(K422="Sì",Parametri!$B$8, 0)</f>
        <v>0</v>
      </c>
      <c r="W422" s="10">
        <f t="shared" si="58"/>
        <v>0</v>
      </c>
      <c r="X422" s="10">
        <f t="shared" si="59"/>
        <v>0</v>
      </c>
      <c r="Y422" s="10">
        <f t="shared" si="56"/>
        <v>13</v>
      </c>
    </row>
  </sheetData>
  <autoFilter ref="A1:Y422" xr:uid="{F55E8A24-46F9-4225-A2C2-A9164F13364A}"/>
  <conditionalFormatting sqref="D2:F422">
    <cfRule type="cellIs" dxfId="22" priority="1" operator="equal">
      <formula>"Scuri"</formula>
    </cfRule>
    <cfRule type="cellIs" dxfId="21" priority="2" operator="equal">
      <formula>"Bianchi"</formula>
    </cfRule>
  </conditionalFormatting>
  <dataValidations count="2">
    <dataValidation type="list" allowBlank="1" showInputMessage="1" showErrorMessage="1" sqref="M2:M422 J2:J422 G2:G422" xr:uid="{A2364708-0661-4544-87F1-D3FDEABF18B6}">
      <formula1>"0,1,2,3,4,5,6,7,8,9,10,11,12,13,14,15"</formula1>
    </dataValidation>
    <dataValidation type="list" allowBlank="1" showInputMessage="1" showErrorMessage="1" sqref="K2:L422 N2:N422" xr:uid="{3C35827F-D598-4F40-B064-7FA732E53B67}">
      <formula1>"Sì, No"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6269-D564-4D5A-BEFF-763DD6FB2516}">
  <dimension ref="A1:X64"/>
  <sheetViews>
    <sheetView zoomScale="62" zoomScaleNormal="62" workbookViewId="0">
      <selection activeCell="L25" sqref="L25"/>
    </sheetView>
  </sheetViews>
  <sheetFormatPr defaultColWidth="9.140625" defaultRowHeight="18.75" x14ac:dyDescent="0.25"/>
  <cols>
    <col min="1" max="1" width="4.28515625" style="4" customWidth="1"/>
    <col min="2" max="2" width="28.42578125" style="4" bestFit="1" customWidth="1"/>
    <col min="3" max="3" width="11.42578125" style="1" bestFit="1" customWidth="1"/>
    <col min="4" max="4" width="17.85546875" style="1" bestFit="1" customWidth="1"/>
    <col min="5" max="5" width="17.140625" style="4" bestFit="1" customWidth="1"/>
    <col min="6" max="6" width="8" style="4" bestFit="1" customWidth="1"/>
    <col min="7" max="7" width="10" style="1" bestFit="1" customWidth="1"/>
    <col min="8" max="8" width="12.85546875" style="4" bestFit="1" customWidth="1"/>
    <col min="9" max="9" width="7.7109375" style="4" bestFit="1" customWidth="1"/>
    <col min="10" max="10" width="15.140625" style="4" bestFit="1" customWidth="1"/>
    <col min="11" max="11" width="14.85546875" style="4" bestFit="1" customWidth="1"/>
    <col min="12" max="12" width="16.7109375" style="4" customWidth="1"/>
    <col min="13" max="13" width="17.85546875" style="4" bestFit="1" customWidth="1"/>
    <col min="14" max="14" width="13.28515625" style="4" bestFit="1" customWidth="1"/>
    <col min="15" max="15" width="8" style="4" bestFit="1" customWidth="1"/>
    <col min="16" max="17" width="18.28515625" style="4" bestFit="1" customWidth="1"/>
    <col min="18" max="18" width="8.85546875" style="4" bestFit="1" customWidth="1"/>
    <col min="19" max="19" width="15.85546875" style="1" bestFit="1" customWidth="1"/>
    <col min="20" max="20" width="14.85546875" style="1" bestFit="1" customWidth="1"/>
    <col min="21" max="21" width="13" style="36" bestFit="1" customWidth="1"/>
    <col min="22" max="22" width="9.140625" style="4"/>
    <col min="23" max="23" width="14.42578125" style="4" bestFit="1" customWidth="1"/>
    <col min="24" max="24" width="12.140625" style="4" bestFit="1" customWidth="1"/>
    <col min="25" max="25" width="13.28515625" style="4" bestFit="1" customWidth="1"/>
    <col min="26" max="16384" width="9.140625" style="4"/>
  </cols>
  <sheetData>
    <row r="1" spans="1:24" x14ac:dyDescent="0.25">
      <c r="A1" s="23"/>
      <c r="B1" s="26" t="s">
        <v>6</v>
      </c>
      <c r="C1" s="25" t="s">
        <v>68</v>
      </c>
      <c r="D1" s="25" t="s">
        <v>69</v>
      </c>
      <c r="E1" s="25" t="s">
        <v>44</v>
      </c>
      <c r="F1" s="25" t="s">
        <v>66</v>
      </c>
      <c r="G1" s="25" t="s">
        <v>62</v>
      </c>
      <c r="H1" s="25" t="s">
        <v>5</v>
      </c>
      <c r="I1" s="25" t="s">
        <v>51</v>
      </c>
      <c r="J1" s="25" t="s">
        <v>55</v>
      </c>
      <c r="K1" s="25" t="s">
        <v>48</v>
      </c>
      <c r="L1" s="25" t="s">
        <v>63</v>
      </c>
      <c r="M1" s="25" t="s">
        <v>64</v>
      </c>
      <c r="N1" s="25" t="s">
        <v>65</v>
      </c>
      <c r="O1" s="33" t="s">
        <v>67</v>
      </c>
      <c r="P1" s="33" t="s">
        <v>83</v>
      </c>
      <c r="Q1" s="27" t="s">
        <v>84</v>
      </c>
      <c r="R1" s="28" t="s">
        <v>56</v>
      </c>
      <c r="S1" s="25" t="s">
        <v>74</v>
      </c>
      <c r="T1" s="25" t="s">
        <v>75</v>
      </c>
      <c r="U1" s="29" t="s">
        <v>76</v>
      </c>
      <c r="W1" s="39" t="s">
        <v>111</v>
      </c>
      <c r="X1" s="40">
        <v>45113</v>
      </c>
    </row>
    <row r="2" spans="1:24" x14ac:dyDescent="0.25">
      <c r="A2" s="21">
        <v>1</v>
      </c>
      <c r="B2" s="30" t="s">
        <v>73</v>
      </c>
      <c r="C2" s="10">
        <f>COUNTIFS(Punti!N:N,"Sì",Punti!B:B,Table1[[#This Row],[Player]])</f>
        <v>0</v>
      </c>
      <c r="D2" s="10">
        <f>SUMIFS(Punti!M:M,Punti!B:B,Table1[[#This Row],[Player]])</f>
        <v>1</v>
      </c>
      <c r="E2" s="14" t="str">
        <f>_xlfn.XLOOKUP(B2,Giocatori!A:A,Giocatori!B:B)</f>
        <v>Centrocampista</v>
      </c>
      <c r="F2" s="10">
        <f>COUNTIFS(Punti!B:B,Table1[[#This Row],[Player]],Punti!F:F,"Sì")</f>
        <v>12</v>
      </c>
      <c r="G2" s="10">
        <f>COUNTIFS(Punti!B:B,Table1[[#This Row],[Player]])</f>
        <v>17</v>
      </c>
      <c r="H2" s="10">
        <f>SUMIFS(Punti!J:J,Punti!B:B,Table1[[#This Row],[Player]])</f>
        <v>0</v>
      </c>
      <c r="I2" s="10">
        <f>COUNTIFS(Punti!L:L,"Sì",Punti!B:B,Table1[[#This Row],[Player]])</f>
        <v>0</v>
      </c>
      <c r="J2" s="10">
        <f>COUNTIFS(Punti!K:K,"Sì",Punti!B:B,Table1[[#This Row],[Player]])</f>
        <v>0</v>
      </c>
      <c r="K2" s="10">
        <f>SUMIFS(Punti!H:H,Punti!B:B,Table1[[#This Row],[Player]])</f>
        <v>108</v>
      </c>
      <c r="L2" s="19">
        <f t="shared" ref="L2:L33" si="0">O2/G2</f>
        <v>3.5882352941176472</v>
      </c>
      <c r="M2" s="19">
        <f t="shared" ref="M2:M33" si="1">K2/G2</f>
        <v>6.3529411764705879</v>
      </c>
      <c r="N2" s="20">
        <f t="shared" ref="N2:N33" si="2">F2/G2</f>
        <v>0.70588235294117652</v>
      </c>
      <c r="O2" s="35">
        <f>SUMIFS(Punti!G:G,Punti!B:B,Table1[[#This Row],[Player]])</f>
        <v>61</v>
      </c>
      <c r="P2" s="34">
        <f>Table1[[#This Row],[TOTAL]]/Table1[[#This Row],[Partite]]</f>
        <v>13.941176470588236</v>
      </c>
      <c r="Q2" s="22">
        <f>SUMIFS(Punti!Y:Y,Punti!B:B,Table1[[#This Row],[Player]],Punti!A:A,Summary!$X$1)</f>
        <v>22</v>
      </c>
      <c r="R2" s="31">
        <f>SUMIFS(Punti!Y:Y,Punti!B:B,Table1[[#This Row],[Player]])</f>
        <v>237</v>
      </c>
      <c r="S2" s="10">
        <f>SUMIFS(Punti!Y:Y,Punti!B:B,Table1[[#This Row],[Player]])-Table1[[#This Row],[Ultima Partita]]</f>
        <v>215</v>
      </c>
      <c r="T2" s="10">
        <f>RANK(Table1[[#This Row],[Prev. Game]],Table1[Prev. Game])</f>
        <v>1</v>
      </c>
      <c r="U2" s="32">
        <f>Table1[[#This Row],[Prev. Rank]]-A2</f>
        <v>0</v>
      </c>
    </row>
    <row r="3" spans="1:24" x14ac:dyDescent="0.25">
      <c r="A3" s="21">
        <v>2</v>
      </c>
      <c r="B3" s="30" t="s">
        <v>9</v>
      </c>
      <c r="C3" s="10">
        <f>COUNTIFS(Punti!N:N,"Sì",Punti!B:B,Table1[[#This Row],[Player]])</f>
        <v>1</v>
      </c>
      <c r="D3" s="10">
        <f>SUMIFS(Punti!M:M,Punti!B:B,Table1[[#This Row],[Player]])</f>
        <v>4</v>
      </c>
      <c r="E3" s="14" t="str">
        <f>_xlfn.XLOOKUP(B3,Giocatori!A:A,Giocatori!B:B)</f>
        <v>Difensore</v>
      </c>
      <c r="F3" s="10">
        <f>COUNTIFS(Punti!B:B,Table1[[#This Row],[Player]],Punti!F:F,"Sì")</f>
        <v>8</v>
      </c>
      <c r="G3" s="10">
        <f>COUNTIFS(Punti!B:B,Table1[[#This Row],[Player]])</f>
        <v>23</v>
      </c>
      <c r="H3" s="10">
        <f>SUMIFS(Punti!J:J,Punti!B:B,Table1[[#This Row],[Player]])</f>
        <v>2</v>
      </c>
      <c r="I3" s="10">
        <f>COUNTIFS(Punti!L:L,"Sì",Punti!B:B,Table1[[#This Row],[Player]])</f>
        <v>1</v>
      </c>
      <c r="J3" s="10">
        <f>COUNTIFS(Punti!K:K,"Sì",Punti!B:B,Table1[[#This Row],[Player]])</f>
        <v>1</v>
      </c>
      <c r="K3" s="10">
        <f>SUMIFS(Punti!H:H,Punti!B:B,Table1[[#This Row],[Player]])</f>
        <v>166</v>
      </c>
      <c r="L3" s="19">
        <f t="shared" si="0"/>
        <v>0.78260869565217395</v>
      </c>
      <c r="M3" s="19">
        <f t="shared" si="1"/>
        <v>7.2173913043478262</v>
      </c>
      <c r="N3" s="20">
        <f t="shared" si="2"/>
        <v>0.34782608695652173</v>
      </c>
      <c r="O3" s="35">
        <f>SUMIFS(Punti!G:G,Punti!B:B,Table1[[#This Row],[Player]])</f>
        <v>18</v>
      </c>
      <c r="P3" s="34">
        <f>Table1[[#This Row],[TOTAL]]/Table1[[#This Row],[Partite]]</f>
        <v>9.1739130434782616</v>
      </c>
      <c r="Q3" s="22">
        <f>SUMIFS(Punti!Y:Y,Punti!B:B,Table1[[#This Row],[Player]],Punti!A:A,Summary!$X$1)</f>
        <v>8</v>
      </c>
      <c r="R3" s="31">
        <f>SUMIFS(Punti!Y:Y,Punti!B:B,Table1[[#This Row],[Player]])</f>
        <v>211</v>
      </c>
      <c r="S3" s="10">
        <f>SUMIFS(Punti!Y:Y,Punti!B:B,Table1[[#This Row],[Player]])-Table1[[#This Row],[Ultima Partita]]</f>
        <v>203</v>
      </c>
      <c r="T3" s="10">
        <f>RANK(Table1[[#This Row],[Prev. Game]],Table1[Prev. Game])</f>
        <v>3</v>
      </c>
      <c r="U3" s="32">
        <f>Table1[[#This Row],[Prev. Rank]]-A3</f>
        <v>1</v>
      </c>
    </row>
    <row r="4" spans="1:24" x14ac:dyDescent="0.25">
      <c r="A4" s="21">
        <v>3</v>
      </c>
      <c r="B4" s="30" t="s">
        <v>16</v>
      </c>
      <c r="C4" s="10">
        <f>COUNTIFS(Punti!N:N,"Sì",Punti!B:B,Table1[[#This Row],[Player]])</f>
        <v>0</v>
      </c>
      <c r="D4" s="10">
        <f>SUMIFS(Punti!M:M,Punti!B:B,Table1[[#This Row],[Player]])</f>
        <v>1</v>
      </c>
      <c r="E4" s="14" t="str">
        <f>_xlfn.XLOOKUP(B4,Giocatori!A:A,Giocatori!B:B)</f>
        <v>Centrocampista</v>
      </c>
      <c r="F4" s="10">
        <f>COUNTIFS(Punti!B:B,Table1[[#This Row],[Player]],Punti!F:F,"Sì")</f>
        <v>9</v>
      </c>
      <c r="G4" s="10">
        <f>COUNTIFS(Punti!B:B,Table1[[#This Row],[Player]])</f>
        <v>22</v>
      </c>
      <c r="H4" s="10">
        <f>SUMIFS(Punti!J:J,Punti!B:B,Table1[[#This Row],[Player]])</f>
        <v>0</v>
      </c>
      <c r="I4" s="10">
        <f>COUNTIFS(Punti!L:L,"Sì",Punti!B:B,Table1[[#This Row],[Player]])</f>
        <v>0</v>
      </c>
      <c r="J4" s="10">
        <f>COUNTIFS(Punti!K:K,"Sì",Punti!B:B,Table1[[#This Row],[Player]])</f>
        <v>0</v>
      </c>
      <c r="K4" s="10">
        <f>SUMIFS(Punti!H:H,Punti!B:B,Table1[[#This Row],[Player]])</f>
        <v>177</v>
      </c>
      <c r="L4" s="19">
        <f t="shared" si="0"/>
        <v>1.8181818181818181</v>
      </c>
      <c r="M4" s="19">
        <f t="shared" si="1"/>
        <v>8.045454545454545</v>
      </c>
      <c r="N4" s="20">
        <f t="shared" si="2"/>
        <v>0.40909090909090912</v>
      </c>
      <c r="O4" s="35">
        <f>SUMIFS(Punti!G:G,Punti!B:B,Table1[[#This Row],[Player]])</f>
        <v>40</v>
      </c>
      <c r="P4" s="34">
        <f>Table1[[#This Row],[TOTAL]]/Table1[[#This Row],[Partite]]</f>
        <v>9.4090909090909083</v>
      </c>
      <c r="Q4" s="22">
        <f>SUMIFS(Punti!Y:Y,Punti!B:B,Table1[[#This Row],[Player]],Punti!A:A,Summary!$X$1)</f>
        <v>0</v>
      </c>
      <c r="R4" s="31">
        <f>SUMIFS(Punti!Y:Y,Punti!B:B,Table1[[#This Row],[Player]])</f>
        <v>207</v>
      </c>
      <c r="S4" s="10">
        <f>SUMIFS(Punti!Y:Y,Punti!B:B,Table1[[#This Row],[Player]])-Table1[[#This Row],[Ultima Partita]]</f>
        <v>207</v>
      </c>
      <c r="T4" s="10">
        <f>RANK(Table1[[#This Row],[Prev. Game]],Table1[Prev. Game])</f>
        <v>2</v>
      </c>
      <c r="U4" s="32">
        <f>Table1[[#This Row],[Prev. Rank]]-A4</f>
        <v>-1</v>
      </c>
    </row>
    <row r="5" spans="1:24" x14ac:dyDescent="0.25">
      <c r="A5" s="21">
        <v>4</v>
      </c>
      <c r="B5" s="30" t="s">
        <v>7</v>
      </c>
      <c r="C5" s="10">
        <f>COUNTIFS(Punti!N:N,"Sì",Punti!B:B,Table1[[#This Row],[Player]])</f>
        <v>0</v>
      </c>
      <c r="D5" s="10">
        <f>SUMIFS(Punti!M:M,Punti!B:B,Table1[[#This Row],[Player]])</f>
        <v>2</v>
      </c>
      <c r="E5" s="14" t="str">
        <f>_xlfn.XLOOKUP(B5,Giocatori!A:A,Giocatori!B:B)</f>
        <v>Difensore</v>
      </c>
      <c r="F5" s="10">
        <f>COUNTIFS(Punti!B:B,Table1[[#This Row],[Player]],Punti!F:F,"Sì")</f>
        <v>11</v>
      </c>
      <c r="G5" s="10">
        <f>COUNTIFS(Punti!B:B,Table1[[#This Row],[Player]])</f>
        <v>22</v>
      </c>
      <c r="H5" s="10">
        <f>SUMIFS(Punti!J:J,Punti!B:B,Table1[[#This Row],[Player]])</f>
        <v>1</v>
      </c>
      <c r="I5" s="10">
        <f>COUNTIFS(Punti!L:L,"Sì",Punti!B:B,Table1[[#This Row],[Player]])</f>
        <v>0</v>
      </c>
      <c r="J5" s="10">
        <f>COUNTIFS(Punti!K:K,"Sì",Punti!B:B,Table1[[#This Row],[Player]])</f>
        <v>1</v>
      </c>
      <c r="K5" s="10">
        <f>SUMIFS(Punti!H:H,Punti!B:B,Table1[[#This Row],[Player]])</f>
        <v>154</v>
      </c>
      <c r="L5" s="19">
        <f t="shared" si="0"/>
        <v>0.13636363636363635</v>
      </c>
      <c r="M5" s="19">
        <f t="shared" si="1"/>
        <v>7</v>
      </c>
      <c r="N5" s="20">
        <f t="shared" si="2"/>
        <v>0.5</v>
      </c>
      <c r="O5" s="35">
        <f>SUMIFS(Punti!G:G,Punti!B:B,Table1[[#This Row],[Player]])</f>
        <v>3</v>
      </c>
      <c r="P5" s="34">
        <f>Table1[[#This Row],[TOTAL]]/Table1[[#This Row],[Partite]]</f>
        <v>9.3636363636363633</v>
      </c>
      <c r="Q5" s="22">
        <f>SUMIFS(Punti!Y:Y,Punti!B:B,Table1[[#This Row],[Player]],Punti!A:A,Summary!$X$1)</f>
        <v>3</v>
      </c>
      <c r="R5" s="31">
        <f>SUMIFS(Punti!Y:Y,Punti!B:B,Table1[[#This Row],[Player]])</f>
        <v>206</v>
      </c>
      <c r="S5" s="10">
        <f>SUMIFS(Punti!Y:Y,Punti!B:B,Table1[[#This Row],[Player]])-Table1[[#This Row],[Ultima Partita]]</f>
        <v>203</v>
      </c>
      <c r="T5" s="10">
        <f>RANK(Table1[[#This Row],[Prev. Game]],Table1[Prev. Game])</f>
        <v>3</v>
      </c>
      <c r="U5" s="32">
        <f>Table1[[#This Row],[Prev. Rank]]-A5</f>
        <v>-1</v>
      </c>
    </row>
    <row r="6" spans="1:24" x14ac:dyDescent="0.25">
      <c r="A6" s="21">
        <v>5</v>
      </c>
      <c r="B6" s="30" t="s">
        <v>17</v>
      </c>
      <c r="C6" s="10">
        <f>COUNTIFS(Punti!N:N,"Sì",Punti!B:B,Table1[[#This Row],[Player]])</f>
        <v>0</v>
      </c>
      <c r="D6" s="10">
        <f>SUMIFS(Punti!M:M,Punti!B:B,Table1[[#This Row],[Player]])</f>
        <v>0</v>
      </c>
      <c r="E6" s="14" t="str">
        <f>_xlfn.XLOOKUP(B6,Giocatori!A:A,Giocatori!B:B)</f>
        <v>Difensore</v>
      </c>
      <c r="F6" s="10">
        <f>COUNTIFS(Punti!B:B,Table1[[#This Row],[Player]],Punti!F:F,"Sì")</f>
        <v>11</v>
      </c>
      <c r="G6" s="10">
        <f>COUNTIFS(Punti!B:B,Table1[[#This Row],[Player]])</f>
        <v>21</v>
      </c>
      <c r="H6" s="10">
        <f>SUMIFS(Punti!J:J,Punti!B:B,Table1[[#This Row],[Player]])</f>
        <v>0</v>
      </c>
      <c r="I6" s="10">
        <f>COUNTIFS(Punti!L:L,"Sì",Punti!B:B,Table1[[#This Row],[Player]])</f>
        <v>0</v>
      </c>
      <c r="J6" s="10">
        <f>COUNTIFS(Punti!K:K,"Sì",Punti!B:B,Table1[[#This Row],[Player]])</f>
        <v>2</v>
      </c>
      <c r="K6" s="10">
        <f>SUMIFS(Punti!H:H,Punti!B:B,Table1[[#This Row],[Player]])</f>
        <v>147</v>
      </c>
      <c r="L6" s="19">
        <f t="shared" si="0"/>
        <v>0.5714285714285714</v>
      </c>
      <c r="M6" s="19">
        <f t="shared" si="1"/>
        <v>7</v>
      </c>
      <c r="N6" s="20">
        <f t="shared" si="2"/>
        <v>0.52380952380952384</v>
      </c>
      <c r="O6" s="35">
        <f>SUMIFS(Punti!G:G,Punti!B:B,Table1[[#This Row],[Player]])</f>
        <v>12</v>
      </c>
      <c r="P6" s="34">
        <f>Table1[[#This Row],[TOTAL]]/Table1[[#This Row],[Partite]]</f>
        <v>9.7619047619047628</v>
      </c>
      <c r="Q6" s="22">
        <f>SUMIFS(Punti!Y:Y,Punti!B:B,Table1[[#This Row],[Player]],Punti!A:A,Summary!$X$1)</f>
        <v>14</v>
      </c>
      <c r="R6" s="31">
        <f>SUMIFS(Punti!Y:Y,Punti!B:B,Table1[[#This Row],[Player]])</f>
        <v>205</v>
      </c>
      <c r="S6" s="10">
        <f>SUMIFS(Punti!Y:Y,Punti!B:B,Table1[[#This Row],[Player]])-Table1[[#This Row],[Ultima Partita]]</f>
        <v>191</v>
      </c>
      <c r="T6" s="10">
        <f>RANK(Table1[[#This Row],[Prev. Game]],Table1[Prev. Game])</f>
        <v>5</v>
      </c>
      <c r="U6" s="32">
        <f>Table1[[#This Row],[Prev. Rank]]-A6</f>
        <v>0</v>
      </c>
    </row>
    <row r="7" spans="1:24" x14ac:dyDescent="0.25">
      <c r="A7" s="21">
        <v>6</v>
      </c>
      <c r="B7" s="30" t="s">
        <v>20</v>
      </c>
      <c r="C7" s="10">
        <f>COUNTIFS(Punti!N:N,"Sì",Punti!B:B,Table1[[#This Row],[Player]])</f>
        <v>0</v>
      </c>
      <c r="D7" s="10">
        <f>SUMIFS(Punti!M:M,Punti!B:B,Table1[[#This Row],[Player]])</f>
        <v>2</v>
      </c>
      <c r="E7" s="14" t="str">
        <f>_xlfn.XLOOKUP(B7,Giocatori!A:A,Giocatori!B:B)</f>
        <v>Attaccante</v>
      </c>
      <c r="F7" s="10">
        <f>COUNTIFS(Punti!B:B,Table1[[#This Row],[Player]],Punti!F:F,"Sì")</f>
        <v>7</v>
      </c>
      <c r="G7" s="10">
        <f>COUNTIFS(Punti!B:B,Table1[[#This Row],[Player]])</f>
        <v>21</v>
      </c>
      <c r="H7" s="10">
        <f>SUMIFS(Punti!J:J,Punti!B:B,Table1[[#This Row],[Player]])</f>
        <v>0</v>
      </c>
      <c r="I7" s="10">
        <f>COUNTIFS(Punti!L:L,"Sì",Punti!B:B,Table1[[#This Row],[Player]])</f>
        <v>0</v>
      </c>
      <c r="J7" s="10">
        <f>COUNTIFS(Punti!K:K,"Sì",Punti!B:B,Table1[[#This Row],[Player]])</f>
        <v>1</v>
      </c>
      <c r="K7" s="10">
        <f>SUMIFS(Punti!H:H,Punti!B:B,Table1[[#This Row],[Player]])</f>
        <v>165</v>
      </c>
      <c r="L7" s="19">
        <f t="shared" si="0"/>
        <v>2.2857142857142856</v>
      </c>
      <c r="M7" s="19">
        <f t="shared" si="1"/>
        <v>7.8571428571428568</v>
      </c>
      <c r="N7" s="20">
        <f t="shared" si="2"/>
        <v>0.33333333333333331</v>
      </c>
      <c r="O7" s="35">
        <f>SUMIFS(Punti!G:G,Punti!B:B,Table1[[#This Row],[Player]])</f>
        <v>48</v>
      </c>
      <c r="P7" s="34">
        <f>Table1[[#This Row],[TOTAL]]/Table1[[#This Row],[Partite]]</f>
        <v>8.4285714285714288</v>
      </c>
      <c r="Q7" s="22">
        <f>SUMIFS(Punti!Y:Y,Punti!B:B,Table1[[#This Row],[Player]],Punti!A:A,Summary!$X$1)</f>
        <v>0</v>
      </c>
      <c r="R7" s="31">
        <f>SUMIFS(Punti!Y:Y,Punti!B:B,Table1[[#This Row],[Player]])</f>
        <v>177</v>
      </c>
      <c r="S7" s="10">
        <f>SUMIFS(Punti!Y:Y,Punti!B:B,Table1[[#This Row],[Player]])-Table1[[#This Row],[Ultima Partita]]</f>
        <v>177</v>
      </c>
      <c r="T7" s="10">
        <f>RANK(Table1[[#This Row],[Prev. Game]],Table1[Prev. Game])</f>
        <v>6</v>
      </c>
      <c r="U7" s="32">
        <f>Table1[[#This Row],[Prev. Rank]]-A7</f>
        <v>0</v>
      </c>
    </row>
    <row r="8" spans="1:24" x14ac:dyDescent="0.25">
      <c r="A8" s="21">
        <v>7</v>
      </c>
      <c r="B8" s="30" t="s">
        <v>30</v>
      </c>
      <c r="C8" s="10">
        <f>COUNTIFS(Punti!N:N,"Sì",Punti!B:B,Table1[[#This Row],[Player]])</f>
        <v>0</v>
      </c>
      <c r="D8" s="10">
        <f>SUMIFS(Punti!M:M,Punti!B:B,Table1[[#This Row],[Player]])</f>
        <v>2</v>
      </c>
      <c r="E8" s="14" t="str">
        <f>_xlfn.XLOOKUP(B8,Giocatori!A:A,Giocatori!B:B)</f>
        <v>Centrocampista</v>
      </c>
      <c r="F8" s="10">
        <f>COUNTIFS(Punti!B:B,Table1[[#This Row],[Player]],Punti!F:F,"Sì")</f>
        <v>9</v>
      </c>
      <c r="G8" s="10">
        <f>COUNTIFS(Punti!B:B,Table1[[#This Row],[Player]])</f>
        <v>17</v>
      </c>
      <c r="H8" s="10">
        <f>SUMIFS(Punti!J:J,Punti!B:B,Table1[[#This Row],[Player]])</f>
        <v>0</v>
      </c>
      <c r="I8" s="10">
        <f>COUNTIFS(Punti!L:L,"Sì",Punti!B:B,Table1[[#This Row],[Player]])</f>
        <v>2</v>
      </c>
      <c r="J8" s="10">
        <f>COUNTIFS(Punti!K:K,"Sì",Punti!B:B,Table1[[#This Row],[Player]])</f>
        <v>0</v>
      </c>
      <c r="K8" s="10">
        <f>SUMIFS(Punti!H:H,Punti!B:B,Table1[[#This Row],[Player]])</f>
        <v>106</v>
      </c>
      <c r="L8" s="19">
        <f t="shared" si="0"/>
        <v>0.70588235294117652</v>
      </c>
      <c r="M8" s="19">
        <f t="shared" si="1"/>
        <v>6.2352941176470589</v>
      </c>
      <c r="N8" s="20">
        <f t="shared" si="2"/>
        <v>0.52941176470588236</v>
      </c>
      <c r="O8" s="35">
        <f>SUMIFS(Punti!G:G,Punti!B:B,Table1[[#This Row],[Player]])</f>
        <v>12</v>
      </c>
      <c r="P8" s="34">
        <f>Table1[[#This Row],[TOTAL]]/Table1[[#This Row],[Partite]]</f>
        <v>10.294117647058824</v>
      </c>
      <c r="Q8" s="22">
        <f>SUMIFS(Punti!Y:Y,Punti!B:B,Table1[[#This Row],[Player]],Punti!A:A,Summary!$X$1)</f>
        <v>0</v>
      </c>
      <c r="R8" s="31">
        <f>SUMIFS(Punti!Y:Y,Punti!B:B,Table1[[#This Row],[Player]])</f>
        <v>175</v>
      </c>
      <c r="S8" s="10">
        <f>SUMIFS(Punti!Y:Y,Punti!B:B,Table1[[#This Row],[Player]])-Table1[[#This Row],[Ultima Partita]]</f>
        <v>175</v>
      </c>
      <c r="T8" s="10">
        <f>RANK(Table1[[#This Row],[Prev. Game]],Table1[Prev. Game])</f>
        <v>7</v>
      </c>
      <c r="U8" s="32">
        <f>Table1[[#This Row],[Prev. Rank]]-A8</f>
        <v>0</v>
      </c>
    </row>
    <row r="9" spans="1:24" x14ac:dyDescent="0.25">
      <c r="A9" s="21">
        <v>8</v>
      </c>
      <c r="B9" s="30" t="s">
        <v>21</v>
      </c>
      <c r="C9" s="10">
        <f>COUNTIFS(Punti!N:N,"Sì",Punti!B:B,Table1[[#This Row],[Player]])</f>
        <v>0</v>
      </c>
      <c r="D9" s="10">
        <f>SUMIFS(Punti!M:M,Punti!B:B,Table1[[#This Row],[Player]])</f>
        <v>0</v>
      </c>
      <c r="E9" s="14" t="str">
        <f>_xlfn.XLOOKUP(B9,Giocatori!A:A,Giocatori!B:B)</f>
        <v>Difensore</v>
      </c>
      <c r="F9" s="10">
        <f>COUNTIFS(Punti!B:B,Table1[[#This Row],[Player]],Punti!F:F,"Sì")</f>
        <v>9</v>
      </c>
      <c r="G9" s="10">
        <f>COUNTIFS(Punti!B:B,Table1[[#This Row],[Player]])</f>
        <v>19</v>
      </c>
      <c r="H9" s="10">
        <f>SUMIFS(Punti!J:J,Punti!B:B,Table1[[#This Row],[Player]])</f>
        <v>0</v>
      </c>
      <c r="I9" s="10">
        <f>COUNTIFS(Punti!L:L,"Sì",Punti!B:B,Table1[[#This Row],[Player]])</f>
        <v>1</v>
      </c>
      <c r="J9" s="10">
        <f>COUNTIFS(Punti!K:K,"Sì",Punti!B:B,Table1[[#This Row],[Player]])</f>
        <v>1</v>
      </c>
      <c r="K9" s="10">
        <f>SUMIFS(Punti!H:H,Punti!B:B,Table1[[#This Row],[Player]])</f>
        <v>140</v>
      </c>
      <c r="L9" s="19">
        <f t="shared" si="0"/>
        <v>0.26315789473684209</v>
      </c>
      <c r="M9" s="19">
        <f t="shared" si="1"/>
        <v>7.3684210526315788</v>
      </c>
      <c r="N9" s="20">
        <f t="shared" si="2"/>
        <v>0.47368421052631576</v>
      </c>
      <c r="O9" s="35">
        <f>SUMIFS(Punti!G:G,Punti!B:B,Table1[[#This Row],[Player]])</f>
        <v>5</v>
      </c>
      <c r="P9" s="34">
        <f>Table1[[#This Row],[TOTAL]]/Table1[[#This Row],[Partite]]</f>
        <v>8.8947368421052637</v>
      </c>
      <c r="Q9" s="22">
        <f>SUMIFS(Punti!Y:Y,Punti!B:B,Table1[[#This Row],[Player]],Punti!A:A,Summary!$X$1)</f>
        <v>3</v>
      </c>
      <c r="R9" s="31">
        <f>SUMIFS(Punti!Y:Y,Punti!B:B,Table1[[#This Row],[Player]])</f>
        <v>169</v>
      </c>
      <c r="S9" s="10">
        <f>SUMIFS(Punti!Y:Y,Punti!B:B,Table1[[#This Row],[Player]])-Table1[[#This Row],[Ultima Partita]]</f>
        <v>166</v>
      </c>
      <c r="T9" s="10">
        <f>RANK(Table1[[#This Row],[Prev. Game]],Table1[Prev. Game])</f>
        <v>8</v>
      </c>
      <c r="U9" s="32">
        <f>Table1[[#This Row],[Prev. Rank]]-A9</f>
        <v>0</v>
      </c>
    </row>
    <row r="10" spans="1:24" x14ac:dyDescent="0.25">
      <c r="A10" s="21">
        <v>9</v>
      </c>
      <c r="B10" s="30" t="s">
        <v>12</v>
      </c>
      <c r="C10" s="10">
        <f>COUNTIFS(Punti!N:N,"Sì",Punti!B:B,Table1[[#This Row],[Player]])</f>
        <v>0</v>
      </c>
      <c r="D10" s="10">
        <f>SUMIFS(Punti!M:M,Punti!B:B,Table1[[#This Row],[Player]])</f>
        <v>3</v>
      </c>
      <c r="E10" s="14" t="str">
        <f>_xlfn.XLOOKUP(B10,Giocatori!A:A,Giocatori!B:B)</f>
        <v>Attaccante</v>
      </c>
      <c r="F10" s="10">
        <f>COUNTIFS(Punti!B:B,Table1[[#This Row],[Player]],Punti!F:F,"Sì")</f>
        <v>4</v>
      </c>
      <c r="G10" s="10">
        <f>COUNTIFS(Punti!B:B,Table1[[#This Row],[Player]])</f>
        <v>14</v>
      </c>
      <c r="H10" s="10">
        <f>SUMIFS(Punti!J:J,Punti!B:B,Table1[[#This Row],[Player]])</f>
        <v>1</v>
      </c>
      <c r="I10" s="10">
        <f>COUNTIFS(Punti!L:L,"Sì",Punti!B:B,Table1[[#This Row],[Player]])</f>
        <v>1</v>
      </c>
      <c r="J10" s="10">
        <f>COUNTIFS(Punti!K:K,"Sì",Punti!B:B,Table1[[#This Row],[Player]])</f>
        <v>2</v>
      </c>
      <c r="K10" s="10">
        <f>SUMIFS(Punti!H:H,Punti!B:B,Table1[[#This Row],[Player]])</f>
        <v>110</v>
      </c>
      <c r="L10" s="19">
        <f t="shared" si="0"/>
        <v>3.2857142857142856</v>
      </c>
      <c r="M10" s="19">
        <f t="shared" si="1"/>
        <v>7.8571428571428568</v>
      </c>
      <c r="N10" s="20">
        <f t="shared" si="2"/>
        <v>0.2857142857142857</v>
      </c>
      <c r="O10" s="35">
        <f>SUMIFS(Punti!G:G,Punti!B:B,Table1[[#This Row],[Player]])</f>
        <v>46</v>
      </c>
      <c r="P10" s="34">
        <f>Table1[[#This Row],[TOTAL]]/Table1[[#This Row],[Partite]]</f>
        <v>10.214285714285714</v>
      </c>
      <c r="Q10" s="22">
        <f>SUMIFS(Punti!Y:Y,Punti!B:B,Table1[[#This Row],[Player]],Punti!A:A,Summary!$X$1)</f>
        <v>4</v>
      </c>
      <c r="R10" s="31">
        <f>SUMIFS(Punti!Y:Y,Punti!B:B,Table1[[#This Row],[Player]])</f>
        <v>143</v>
      </c>
      <c r="S10" s="10">
        <f>SUMIFS(Punti!Y:Y,Punti!B:B,Table1[[#This Row],[Player]])-Table1[[#This Row],[Ultima Partita]]</f>
        <v>139</v>
      </c>
      <c r="T10" s="10">
        <f>RANK(Table1[[#This Row],[Prev. Game]],Table1[Prev. Game])</f>
        <v>9</v>
      </c>
      <c r="U10" s="32">
        <f>Table1[[#This Row],[Prev. Rank]]-A10</f>
        <v>0</v>
      </c>
    </row>
    <row r="11" spans="1:24" x14ac:dyDescent="0.25">
      <c r="A11" s="21">
        <v>10</v>
      </c>
      <c r="B11" s="30" t="s">
        <v>26</v>
      </c>
      <c r="C11" s="10">
        <f>COUNTIFS(Punti!N:N,"Sì",Punti!B:B,Table1[[#This Row],[Player]])</f>
        <v>0</v>
      </c>
      <c r="D11" s="10">
        <f>SUMIFS(Punti!M:M,Punti!B:B,Table1[[#This Row],[Player]])</f>
        <v>0</v>
      </c>
      <c r="E11" s="14" t="str">
        <f>_xlfn.XLOOKUP(B11,Giocatori!A:A,Giocatori!B:B)</f>
        <v>Difensore</v>
      </c>
      <c r="F11" s="10">
        <f>COUNTIFS(Punti!B:B,Table1[[#This Row],[Player]],Punti!F:F,"Sì")</f>
        <v>5</v>
      </c>
      <c r="G11" s="10">
        <f>COUNTIFS(Punti!B:B,Table1[[#This Row],[Player]])</f>
        <v>16</v>
      </c>
      <c r="H11" s="10">
        <f>SUMIFS(Punti!J:J,Punti!B:B,Table1[[#This Row],[Player]])</f>
        <v>0</v>
      </c>
      <c r="I11" s="10">
        <f>COUNTIFS(Punti!L:L,"Sì",Punti!B:B,Table1[[#This Row],[Player]])</f>
        <v>0</v>
      </c>
      <c r="J11" s="10">
        <f>COUNTIFS(Punti!K:K,"Sì",Punti!B:B,Table1[[#This Row],[Player]])</f>
        <v>2</v>
      </c>
      <c r="K11" s="10">
        <f>SUMIFS(Punti!H:H,Punti!B:B,Table1[[#This Row],[Player]])</f>
        <v>130</v>
      </c>
      <c r="L11" s="19">
        <f t="shared" si="0"/>
        <v>0.6875</v>
      </c>
      <c r="M11" s="19">
        <f t="shared" si="1"/>
        <v>8.125</v>
      </c>
      <c r="N11" s="20">
        <f t="shared" si="2"/>
        <v>0.3125</v>
      </c>
      <c r="O11" s="35">
        <f>SUMIFS(Punti!G:G,Punti!B:B,Table1[[#This Row],[Player]])</f>
        <v>11</v>
      </c>
      <c r="P11" s="34">
        <f>Table1[[#This Row],[TOTAL]]/Table1[[#This Row],[Partite]]</f>
        <v>8.4375</v>
      </c>
      <c r="Q11" s="22">
        <f>SUMIFS(Punti!Y:Y,Punti!B:B,Table1[[#This Row],[Player]],Punti!A:A,Summary!$X$1)</f>
        <v>0</v>
      </c>
      <c r="R11" s="31">
        <f>SUMIFS(Punti!Y:Y,Punti!B:B,Table1[[#This Row],[Player]])</f>
        <v>135</v>
      </c>
      <c r="S11" s="10">
        <f>SUMIFS(Punti!Y:Y,Punti!B:B,Table1[[#This Row],[Player]])-Table1[[#This Row],[Ultima Partita]]</f>
        <v>135</v>
      </c>
      <c r="T11" s="10">
        <f>RANK(Table1[[#This Row],[Prev. Game]],Table1[Prev. Game])</f>
        <v>10</v>
      </c>
      <c r="U11" s="32">
        <f>Table1[[#This Row],[Prev. Rank]]-A11</f>
        <v>0</v>
      </c>
    </row>
    <row r="12" spans="1:24" x14ac:dyDescent="0.25">
      <c r="A12" s="21">
        <v>11</v>
      </c>
      <c r="B12" s="30" t="s">
        <v>25</v>
      </c>
      <c r="C12" s="10">
        <f>COUNTIFS(Punti!N:N,"Sì",Punti!B:B,Table1[[#This Row],[Player]])</f>
        <v>0</v>
      </c>
      <c r="D12" s="10">
        <f>SUMIFS(Punti!M:M,Punti!B:B,Table1[[#This Row],[Player]])</f>
        <v>0</v>
      </c>
      <c r="E12" s="14" t="str">
        <f>_xlfn.XLOOKUP(B12,Giocatori!A:A,Giocatori!B:B)</f>
        <v>Difensore</v>
      </c>
      <c r="F12" s="10">
        <f>COUNTIFS(Punti!B:B,Table1[[#This Row],[Player]],Punti!F:F,"Sì")</f>
        <v>7</v>
      </c>
      <c r="G12" s="10">
        <f>COUNTIFS(Punti!B:B,Table1[[#This Row],[Player]])</f>
        <v>14</v>
      </c>
      <c r="H12" s="10">
        <f>SUMIFS(Punti!J:J,Punti!B:B,Table1[[#This Row],[Player]])</f>
        <v>0</v>
      </c>
      <c r="I12" s="10">
        <f>COUNTIFS(Punti!L:L,"Sì",Punti!B:B,Table1[[#This Row],[Player]])</f>
        <v>0</v>
      </c>
      <c r="J12" s="10">
        <f>COUNTIFS(Punti!K:K,"Sì",Punti!B:B,Table1[[#This Row],[Player]])</f>
        <v>0</v>
      </c>
      <c r="K12" s="10">
        <f>SUMIFS(Punti!H:H,Punti!B:B,Table1[[#This Row],[Player]])</f>
        <v>99</v>
      </c>
      <c r="L12" s="19">
        <f t="shared" si="0"/>
        <v>0.7142857142857143</v>
      </c>
      <c r="M12" s="19">
        <f t="shared" si="1"/>
        <v>7.0714285714285712</v>
      </c>
      <c r="N12" s="20">
        <f t="shared" si="2"/>
        <v>0.5</v>
      </c>
      <c r="O12" s="35">
        <f>SUMIFS(Punti!G:G,Punti!B:B,Table1[[#This Row],[Player]])</f>
        <v>10</v>
      </c>
      <c r="P12" s="34">
        <f>Table1[[#This Row],[TOTAL]]/Table1[[#This Row],[Partite]]</f>
        <v>9.2857142857142865</v>
      </c>
      <c r="Q12" s="22">
        <f>SUMIFS(Punti!Y:Y,Punti!B:B,Table1[[#This Row],[Player]],Punti!A:A,Summary!$X$1)</f>
        <v>0</v>
      </c>
      <c r="R12" s="31">
        <f>SUMIFS(Punti!Y:Y,Punti!B:B,Table1[[#This Row],[Player]])</f>
        <v>130</v>
      </c>
      <c r="S12" s="10">
        <f>SUMIFS(Punti!Y:Y,Punti!B:B,Table1[[#This Row],[Player]])-Table1[[#This Row],[Ultima Partita]]</f>
        <v>130</v>
      </c>
      <c r="T12" s="10">
        <f>RANK(Table1[[#This Row],[Prev. Game]],Table1[Prev. Game])</f>
        <v>11</v>
      </c>
      <c r="U12" s="32">
        <f>Table1[[#This Row],[Prev. Rank]]-A12</f>
        <v>0</v>
      </c>
    </row>
    <row r="13" spans="1:24" x14ac:dyDescent="0.25">
      <c r="A13" s="21">
        <v>12</v>
      </c>
      <c r="B13" s="30" t="s">
        <v>15</v>
      </c>
      <c r="C13" s="10">
        <f>COUNTIFS(Punti!N:N,"Sì",Punti!B:B,Table1[[#This Row],[Player]])</f>
        <v>0</v>
      </c>
      <c r="D13" s="10">
        <f>SUMIFS(Punti!M:M,Punti!B:B,Table1[[#This Row],[Player]])</f>
        <v>1</v>
      </c>
      <c r="E13" s="14" t="str">
        <f>_xlfn.XLOOKUP(B13,Giocatori!A:A,Giocatori!B:B)</f>
        <v>Difensore</v>
      </c>
      <c r="F13" s="10">
        <f>COUNTIFS(Punti!B:B,Table1[[#This Row],[Player]],Punti!F:F,"Sì")</f>
        <v>5</v>
      </c>
      <c r="G13" s="10">
        <f>COUNTIFS(Punti!B:B,Table1[[#This Row],[Player]])</f>
        <v>16</v>
      </c>
      <c r="H13" s="10">
        <f>SUMIFS(Punti!J:J,Punti!B:B,Table1[[#This Row],[Player]])</f>
        <v>0</v>
      </c>
      <c r="I13" s="10">
        <f>COUNTIFS(Punti!L:L,"Sì",Punti!B:B,Table1[[#This Row],[Player]])</f>
        <v>1</v>
      </c>
      <c r="J13" s="10">
        <f>COUNTIFS(Punti!K:K,"Sì",Punti!B:B,Table1[[#This Row],[Player]])</f>
        <v>1</v>
      </c>
      <c r="K13" s="10">
        <f>SUMIFS(Punti!H:H,Punti!B:B,Table1[[#This Row],[Player]])</f>
        <v>132</v>
      </c>
      <c r="L13" s="19">
        <f t="shared" si="0"/>
        <v>0.5625</v>
      </c>
      <c r="M13" s="19">
        <f t="shared" si="1"/>
        <v>8.25</v>
      </c>
      <c r="N13" s="20">
        <f t="shared" si="2"/>
        <v>0.3125</v>
      </c>
      <c r="O13" s="35">
        <f>SUMIFS(Punti!G:G,Punti!B:B,Table1[[#This Row],[Player]])</f>
        <v>9</v>
      </c>
      <c r="P13" s="34">
        <f>Table1[[#This Row],[TOTAL]]/Table1[[#This Row],[Partite]]</f>
        <v>7.875</v>
      </c>
      <c r="Q13" s="22">
        <f>SUMIFS(Punti!Y:Y,Punti!B:B,Table1[[#This Row],[Player]],Punti!A:A,Summary!$X$1)</f>
        <v>6</v>
      </c>
      <c r="R13" s="31">
        <f>SUMIFS(Punti!Y:Y,Punti!B:B,Table1[[#This Row],[Player]])</f>
        <v>126</v>
      </c>
      <c r="S13" s="10">
        <f>SUMIFS(Punti!Y:Y,Punti!B:B,Table1[[#This Row],[Player]])-Table1[[#This Row],[Ultima Partita]]</f>
        <v>120</v>
      </c>
      <c r="T13" s="10">
        <f>RANK(Table1[[#This Row],[Prev. Game]],Table1[Prev. Game])</f>
        <v>12</v>
      </c>
      <c r="U13" s="32">
        <f>Table1[[#This Row],[Prev. Rank]]-A13</f>
        <v>0</v>
      </c>
    </row>
    <row r="14" spans="1:24" x14ac:dyDescent="0.25">
      <c r="A14" s="21">
        <v>13</v>
      </c>
      <c r="B14" s="30" t="s">
        <v>33</v>
      </c>
      <c r="C14" s="10">
        <f>COUNTIFS(Punti!N:N,"Sì",Punti!B:B,Table1[[#This Row],[Player]])</f>
        <v>0</v>
      </c>
      <c r="D14" s="10">
        <f>SUMIFS(Punti!M:M,Punti!B:B,Table1[[#This Row],[Player]])</f>
        <v>0</v>
      </c>
      <c r="E14" s="14" t="str">
        <f>_xlfn.XLOOKUP(B14,Giocatori!A:A,Giocatori!B:B)</f>
        <v>Difensore</v>
      </c>
      <c r="F14" s="10">
        <f>COUNTIFS(Punti!B:B,Table1[[#This Row],[Player]],Punti!F:F,"Sì")</f>
        <v>6</v>
      </c>
      <c r="G14" s="10">
        <f>COUNTIFS(Punti!B:B,Table1[[#This Row],[Player]])</f>
        <v>11</v>
      </c>
      <c r="H14" s="10">
        <f>SUMIFS(Punti!J:J,Punti!B:B,Table1[[#This Row],[Player]])</f>
        <v>0</v>
      </c>
      <c r="I14" s="10">
        <f>COUNTIFS(Punti!L:L,"Sì",Punti!B:B,Table1[[#This Row],[Player]])</f>
        <v>2</v>
      </c>
      <c r="J14" s="10">
        <f>COUNTIFS(Punti!K:K,"Sì",Punti!B:B,Table1[[#This Row],[Player]])</f>
        <v>0</v>
      </c>
      <c r="K14" s="10">
        <f>SUMIFS(Punti!H:H,Punti!B:B,Table1[[#This Row],[Player]])</f>
        <v>75</v>
      </c>
      <c r="L14" s="19">
        <f t="shared" si="0"/>
        <v>0.72727272727272729</v>
      </c>
      <c r="M14" s="19">
        <f t="shared" si="1"/>
        <v>6.8181818181818183</v>
      </c>
      <c r="N14" s="20">
        <f t="shared" si="2"/>
        <v>0.54545454545454541</v>
      </c>
      <c r="O14" s="35">
        <f>SUMIFS(Punti!G:G,Punti!B:B,Table1[[#This Row],[Player]])</f>
        <v>8</v>
      </c>
      <c r="P14" s="34">
        <f>Table1[[#This Row],[TOTAL]]/Table1[[#This Row],[Partite]]</f>
        <v>10.272727272727273</v>
      </c>
      <c r="Q14" s="22">
        <f>SUMIFS(Punti!Y:Y,Punti!B:B,Table1[[#This Row],[Player]],Punti!A:A,Summary!$X$1)</f>
        <v>0</v>
      </c>
      <c r="R14" s="31">
        <f>SUMIFS(Punti!Y:Y,Punti!B:B,Table1[[#This Row],[Player]])</f>
        <v>113</v>
      </c>
      <c r="S14" s="10">
        <f>SUMIFS(Punti!Y:Y,Punti!B:B,Table1[[#This Row],[Player]])-Table1[[#This Row],[Ultima Partita]]</f>
        <v>113</v>
      </c>
      <c r="T14" s="10">
        <f>RANK(Table1[[#This Row],[Prev. Game]],Table1[Prev. Game])</f>
        <v>13</v>
      </c>
      <c r="U14" s="32">
        <f>Table1[[#This Row],[Prev. Rank]]-A14</f>
        <v>0</v>
      </c>
    </row>
    <row r="15" spans="1:24" x14ac:dyDescent="0.25">
      <c r="A15" s="21">
        <v>14</v>
      </c>
      <c r="B15" s="30" t="s">
        <v>10</v>
      </c>
      <c r="C15" s="10">
        <f>COUNTIFS(Punti!N:N,"Sì",Punti!B:B,Table1[[#This Row],[Player]])</f>
        <v>0</v>
      </c>
      <c r="D15" s="10">
        <f>SUMIFS(Punti!M:M,Punti!B:B,Table1[[#This Row],[Player]])</f>
        <v>1</v>
      </c>
      <c r="E15" s="14" t="str">
        <f>_xlfn.XLOOKUP(B15,Giocatori!A:A,Giocatori!B:B)</f>
        <v>Centrocampista</v>
      </c>
      <c r="F15" s="10">
        <f>COUNTIFS(Punti!B:B,Table1[[#This Row],[Player]],Punti!F:F,"Sì")</f>
        <v>5</v>
      </c>
      <c r="G15" s="10">
        <f>COUNTIFS(Punti!B:B,Table1[[#This Row],[Player]])</f>
        <v>10</v>
      </c>
      <c r="H15" s="10">
        <f>SUMIFS(Punti!J:J,Punti!B:B,Table1[[#This Row],[Player]])</f>
        <v>0</v>
      </c>
      <c r="I15" s="10">
        <f>COUNTIFS(Punti!L:L,"Sì",Punti!B:B,Table1[[#This Row],[Player]])</f>
        <v>0</v>
      </c>
      <c r="J15" s="10">
        <f>COUNTIFS(Punti!K:K,"Sì",Punti!B:B,Table1[[#This Row],[Player]])</f>
        <v>1</v>
      </c>
      <c r="K15" s="10">
        <f>SUMIFS(Punti!H:H,Punti!B:B,Table1[[#This Row],[Player]])</f>
        <v>82</v>
      </c>
      <c r="L15" s="19">
        <f t="shared" si="0"/>
        <v>0.7</v>
      </c>
      <c r="M15" s="19">
        <f t="shared" si="1"/>
        <v>8.1999999999999993</v>
      </c>
      <c r="N15" s="20">
        <f t="shared" si="2"/>
        <v>0.5</v>
      </c>
      <c r="O15" s="35">
        <f>SUMIFS(Punti!G:G,Punti!B:B,Table1[[#This Row],[Player]])</f>
        <v>7</v>
      </c>
      <c r="P15" s="34">
        <f>Table1[[#This Row],[TOTAL]]/Table1[[#This Row],[Partite]]</f>
        <v>9.6999999999999993</v>
      </c>
      <c r="Q15" s="22">
        <f>SUMIFS(Punti!Y:Y,Punti!B:B,Table1[[#This Row],[Player]],Punti!A:A,Summary!$X$1)</f>
        <v>0</v>
      </c>
      <c r="R15" s="31">
        <f>SUMIFS(Punti!Y:Y,Punti!B:B,Table1[[#This Row],[Player]])</f>
        <v>97</v>
      </c>
      <c r="S15" s="10">
        <f>SUMIFS(Punti!Y:Y,Punti!B:B,Table1[[#This Row],[Player]])-Table1[[#This Row],[Ultima Partita]]</f>
        <v>97</v>
      </c>
      <c r="T15" s="10">
        <f>RANK(Table1[[#This Row],[Prev. Game]],Table1[Prev. Game])</f>
        <v>14</v>
      </c>
      <c r="U15" s="32">
        <f>Table1[[#This Row],[Prev. Rank]]-A15</f>
        <v>0</v>
      </c>
    </row>
    <row r="16" spans="1:24" x14ac:dyDescent="0.25">
      <c r="A16" s="21">
        <v>15</v>
      </c>
      <c r="B16" s="30" t="s">
        <v>85</v>
      </c>
      <c r="C16" s="10">
        <f>COUNTIFS(Punti!N:N,"Sì",Punti!B:B,Table1[[#This Row],[Player]])</f>
        <v>0</v>
      </c>
      <c r="D16" s="10">
        <f>SUMIFS(Punti!M:M,Punti!B:B,Table1[[#This Row],[Player]])</f>
        <v>0</v>
      </c>
      <c r="E16" s="14" t="str">
        <f>_xlfn.XLOOKUP(B16,Giocatori!A:A,Giocatori!B:B)</f>
        <v>Centrocampista</v>
      </c>
      <c r="F16" s="10">
        <f>COUNTIFS(Punti!B:B,Table1[[#This Row],[Player]],Punti!F:F,"Sì")</f>
        <v>5</v>
      </c>
      <c r="G16" s="10">
        <f>COUNTIFS(Punti!B:B,Table1[[#This Row],[Player]])</f>
        <v>9</v>
      </c>
      <c r="H16" s="10">
        <f>SUMIFS(Punti!J:J,Punti!B:B,Table1[[#This Row],[Player]])</f>
        <v>0</v>
      </c>
      <c r="I16" s="10">
        <f>COUNTIFS(Punti!L:L,"Sì",Punti!B:B,Table1[[#This Row],[Player]])</f>
        <v>1</v>
      </c>
      <c r="J16" s="10">
        <f>COUNTIFS(Punti!K:K,"Sì",Punti!B:B,Table1[[#This Row],[Player]])</f>
        <v>0</v>
      </c>
      <c r="K16" s="10">
        <f>SUMIFS(Punti!H:H,Punti!B:B,Table1[[#This Row],[Player]])</f>
        <v>55</v>
      </c>
      <c r="L16" s="19">
        <f t="shared" si="0"/>
        <v>1.1111111111111112</v>
      </c>
      <c r="M16" s="19">
        <f t="shared" si="1"/>
        <v>6.1111111111111107</v>
      </c>
      <c r="N16" s="20">
        <f t="shared" si="2"/>
        <v>0.55555555555555558</v>
      </c>
      <c r="O16" s="35">
        <f>SUMIFS(Punti!G:G,Punti!B:B,Table1[[#This Row],[Player]])</f>
        <v>10</v>
      </c>
      <c r="P16" s="34">
        <f>Table1[[#This Row],[TOTAL]]/Table1[[#This Row],[Partite]]</f>
        <v>10.666666666666666</v>
      </c>
      <c r="Q16" s="22">
        <f>SUMIFS(Punti!Y:Y,Punti!B:B,Table1[[#This Row],[Player]],Punti!A:A,Summary!$X$1)</f>
        <v>0</v>
      </c>
      <c r="R16" s="31">
        <f>SUMIFS(Punti!Y:Y,Punti!B:B,Table1[[#This Row],[Player]])</f>
        <v>96</v>
      </c>
      <c r="S16" s="10">
        <f>SUMIFS(Punti!Y:Y,Punti!B:B,Table1[[#This Row],[Player]])-Table1[[#This Row],[Ultima Partita]]</f>
        <v>96</v>
      </c>
      <c r="T16" s="10">
        <f>RANK(Table1[[#This Row],[Prev. Game]],Table1[Prev. Game])</f>
        <v>15</v>
      </c>
      <c r="U16" s="32">
        <f>Table1[[#This Row],[Prev. Rank]]-A16</f>
        <v>0</v>
      </c>
    </row>
    <row r="17" spans="1:21" x14ac:dyDescent="0.25">
      <c r="A17" s="21">
        <v>16</v>
      </c>
      <c r="B17" s="30" t="s">
        <v>40</v>
      </c>
      <c r="C17" s="10">
        <f>COUNTIFS(Punti!N:N,"Sì",Punti!B:B,Table1[[#This Row],[Player]])</f>
        <v>0</v>
      </c>
      <c r="D17" s="10">
        <f>SUMIFS(Punti!M:M,Punti!B:B,Table1[[#This Row],[Player]])</f>
        <v>2</v>
      </c>
      <c r="E17" s="14" t="str">
        <f>_xlfn.XLOOKUP(B17,Giocatori!A:A,Giocatori!B:B)</f>
        <v>Centrocampista</v>
      </c>
      <c r="F17" s="10">
        <f>COUNTIFS(Punti!B:B,Table1[[#This Row],[Player]],Punti!F:F,"Sì")</f>
        <v>5</v>
      </c>
      <c r="G17" s="10">
        <f>COUNTIFS(Punti!B:B,Table1[[#This Row],[Player]])</f>
        <v>7</v>
      </c>
      <c r="H17" s="10">
        <f>SUMIFS(Punti!J:J,Punti!B:B,Table1[[#This Row],[Player]])</f>
        <v>0</v>
      </c>
      <c r="I17" s="10">
        <f>COUNTIFS(Punti!L:L,"Sì",Punti!B:B,Table1[[#This Row],[Player]])</f>
        <v>1</v>
      </c>
      <c r="J17" s="10">
        <f>COUNTIFS(Punti!K:K,"Sì",Punti!B:B,Table1[[#This Row],[Player]])</f>
        <v>1</v>
      </c>
      <c r="K17" s="10">
        <f>SUMIFS(Punti!H:H,Punti!B:B,Table1[[#This Row],[Player]])</f>
        <v>48</v>
      </c>
      <c r="L17" s="19">
        <f t="shared" si="0"/>
        <v>1.7142857142857142</v>
      </c>
      <c r="M17" s="19">
        <f t="shared" si="1"/>
        <v>6.8571428571428568</v>
      </c>
      <c r="N17" s="20">
        <f t="shared" si="2"/>
        <v>0.7142857142857143</v>
      </c>
      <c r="O17" s="35">
        <f>SUMIFS(Punti!G:G,Punti!B:B,Table1[[#This Row],[Player]])</f>
        <v>12</v>
      </c>
      <c r="P17" s="34">
        <f>Table1[[#This Row],[TOTAL]]/Table1[[#This Row],[Partite]]</f>
        <v>13.714285714285714</v>
      </c>
      <c r="Q17" s="22">
        <f>SUMIFS(Punti!Y:Y,Punti!B:B,Table1[[#This Row],[Player]],Punti!A:A,Summary!$X$1)</f>
        <v>0</v>
      </c>
      <c r="R17" s="31">
        <f>SUMIFS(Punti!Y:Y,Punti!B:B,Table1[[#This Row],[Player]])</f>
        <v>96</v>
      </c>
      <c r="S17" s="10">
        <f>SUMIFS(Punti!Y:Y,Punti!B:B,Table1[[#This Row],[Player]])-Table1[[#This Row],[Ultima Partita]]</f>
        <v>96</v>
      </c>
      <c r="T17" s="10">
        <f>RANK(Table1[[#This Row],[Prev. Game]],Table1[Prev. Game])</f>
        <v>15</v>
      </c>
      <c r="U17" s="32">
        <f>Table1[[#This Row],[Prev. Rank]]-A17</f>
        <v>-1</v>
      </c>
    </row>
    <row r="18" spans="1:21" x14ac:dyDescent="0.25">
      <c r="A18" s="21">
        <v>17</v>
      </c>
      <c r="B18" s="30" t="s">
        <v>19</v>
      </c>
      <c r="C18" s="10">
        <f>COUNTIFS(Punti!N:N,"Sì",Punti!B:B,Table1[[#This Row],[Player]])</f>
        <v>0</v>
      </c>
      <c r="D18" s="10">
        <f>SUMIFS(Punti!M:M,Punti!B:B,Table1[[#This Row],[Player]])</f>
        <v>1</v>
      </c>
      <c r="E18" s="14" t="str">
        <f>_xlfn.XLOOKUP(B18,Giocatori!A:A,Giocatori!B:B)</f>
        <v>Centrocampista</v>
      </c>
      <c r="F18" s="10">
        <f>COUNTIFS(Punti!B:B,Table1[[#This Row],[Player]],Punti!F:F,"Sì")</f>
        <v>5</v>
      </c>
      <c r="G18" s="10">
        <f>COUNTIFS(Punti!B:B,Table1[[#This Row],[Player]])</f>
        <v>9</v>
      </c>
      <c r="H18" s="10">
        <f>SUMIFS(Punti!J:J,Punti!B:B,Table1[[#This Row],[Player]])</f>
        <v>0</v>
      </c>
      <c r="I18" s="10">
        <f>COUNTIFS(Punti!L:L,"Sì",Punti!B:B,Table1[[#This Row],[Player]])</f>
        <v>0</v>
      </c>
      <c r="J18" s="10">
        <f>COUNTIFS(Punti!K:K,"Sì",Punti!B:B,Table1[[#This Row],[Player]])</f>
        <v>1</v>
      </c>
      <c r="K18" s="10">
        <f>SUMIFS(Punti!H:H,Punti!B:B,Table1[[#This Row],[Player]])</f>
        <v>71</v>
      </c>
      <c r="L18" s="19">
        <f t="shared" si="0"/>
        <v>0.88888888888888884</v>
      </c>
      <c r="M18" s="19">
        <f t="shared" si="1"/>
        <v>7.8888888888888893</v>
      </c>
      <c r="N18" s="20">
        <f t="shared" si="2"/>
        <v>0.55555555555555558</v>
      </c>
      <c r="O18" s="35">
        <f>SUMIFS(Punti!G:G,Punti!B:B,Table1[[#This Row],[Player]])</f>
        <v>8</v>
      </c>
      <c r="P18" s="34">
        <f>Table1[[#This Row],[TOTAL]]/Table1[[#This Row],[Partite]]</f>
        <v>10.222222222222221</v>
      </c>
      <c r="Q18" s="22">
        <f>SUMIFS(Punti!Y:Y,Punti!B:B,Table1[[#This Row],[Player]],Punti!A:A,Summary!$X$1)</f>
        <v>0</v>
      </c>
      <c r="R18" s="31">
        <f>SUMIFS(Punti!Y:Y,Punti!B:B,Table1[[#This Row],[Player]])</f>
        <v>92</v>
      </c>
      <c r="S18" s="10">
        <f>SUMIFS(Punti!Y:Y,Punti!B:B,Table1[[#This Row],[Player]])-Table1[[#This Row],[Ultima Partita]]</f>
        <v>92</v>
      </c>
      <c r="T18" s="10">
        <f>RANK(Table1[[#This Row],[Prev. Game]],Table1[Prev. Game])</f>
        <v>17</v>
      </c>
      <c r="U18" s="32">
        <f>Table1[[#This Row],[Prev. Rank]]-A18</f>
        <v>0</v>
      </c>
    </row>
    <row r="19" spans="1:21" x14ac:dyDescent="0.25">
      <c r="A19" s="21">
        <v>18</v>
      </c>
      <c r="B19" s="30" t="s">
        <v>32</v>
      </c>
      <c r="C19" s="10">
        <f>COUNTIFS(Punti!N:N,"Sì",Punti!B:B,Table1[[#This Row],[Player]])</f>
        <v>3</v>
      </c>
      <c r="D19" s="10">
        <f>SUMIFS(Punti!M:M,Punti!B:B,Table1[[#This Row],[Player]])</f>
        <v>0</v>
      </c>
      <c r="E19" s="14" t="str">
        <f>_xlfn.XLOOKUP(B19,Giocatori!A:A,Giocatori!B:B)</f>
        <v>Difensore</v>
      </c>
      <c r="F19" s="10">
        <f>COUNTIFS(Punti!B:B,Table1[[#This Row],[Player]],Punti!F:F,"Sì")</f>
        <v>6</v>
      </c>
      <c r="G19" s="10">
        <f>COUNTIFS(Punti!B:B,Table1[[#This Row],[Player]])</f>
        <v>12</v>
      </c>
      <c r="H19" s="10">
        <f>SUMIFS(Punti!J:J,Punti!B:B,Table1[[#This Row],[Player]])</f>
        <v>1</v>
      </c>
      <c r="I19" s="10">
        <f>COUNTIFS(Punti!L:L,"Sì",Punti!B:B,Table1[[#This Row],[Player]])</f>
        <v>0</v>
      </c>
      <c r="J19" s="10">
        <f>COUNTIFS(Punti!K:K,"Sì",Punti!B:B,Table1[[#This Row],[Player]])</f>
        <v>1</v>
      </c>
      <c r="K19" s="10">
        <f>SUMIFS(Punti!H:H,Punti!B:B,Table1[[#This Row],[Player]])</f>
        <v>93</v>
      </c>
      <c r="L19" s="19">
        <f t="shared" si="0"/>
        <v>8.3333333333333329E-2</v>
      </c>
      <c r="M19" s="19">
        <f t="shared" si="1"/>
        <v>7.75</v>
      </c>
      <c r="N19" s="20">
        <f t="shared" si="2"/>
        <v>0.5</v>
      </c>
      <c r="O19" s="35">
        <f>SUMIFS(Punti!G:G,Punti!B:B,Table1[[#This Row],[Player]])</f>
        <v>1</v>
      </c>
      <c r="P19" s="34">
        <f>Table1[[#This Row],[TOTAL]]/Table1[[#This Row],[Partite]]</f>
        <v>7</v>
      </c>
      <c r="Q19" s="22">
        <f>SUMIFS(Punti!Y:Y,Punti!B:B,Table1[[#This Row],[Player]],Punti!A:A,Summary!$X$1)</f>
        <v>0</v>
      </c>
      <c r="R19" s="31">
        <f>SUMIFS(Punti!Y:Y,Punti!B:B,Table1[[#This Row],[Player]])</f>
        <v>84</v>
      </c>
      <c r="S19" s="10">
        <f>SUMIFS(Punti!Y:Y,Punti!B:B,Table1[[#This Row],[Player]])-Table1[[#This Row],[Ultima Partita]]</f>
        <v>84</v>
      </c>
      <c r="T19" s="10">
        <f>RANK(Table1[[#This Row],[Prev. Game]],Table1[Prev. Game])</f>
        <v>18</v>
      </c>
      <c r="U19" s="32">
        <f>Table1[[#This Row],[Prev. Rank]]-A19</f>
        <v>0</v>
      </c>
    </row>
    <row r="20" spans="1:21" x14ac:dyDescent="0.25">
      <c r="A20" s="21">
        <v>19</v>
      </c>
      <c r="B20" s="30" t="s">
        <v>110</v>
      </c>
      <c r="C20" s="10">
        <f>COUNTIFS(Punti!N:N,"Sì",Punti!B:B,Table1[[#This Row],[Player]])</f>
        <v>0</v>
      </c>
      <c r="D20" s="10">
        <f>SUMIFS(Punti!M:M,Punti!B:B,Table1[[#This Row],[Player]])</f>
        <v>0</v>
      </c>
      <c r="E20" s="14" t="str">
        <f>_xlfn.XLOOKUP(B20,Giocatori!A:A,Giocatori!B:B)</f>
        <v>Attaccante</v>
      </c>
      <c r="F20" s="10">
        <f>COUNTIFS(Punti!B:B,Table1[[#This Row],[Player]],Punti!F:F,"Sì")</f>
        <v>4</v>
      </c>
      <c r="G20" s="10">
        <f>COUNTIFS(Punti!B:B,Table1[[#This Row],[Player]])</f>
        <v>10</v>
      </c>
      <c r="H20" s="10">
        <f>SUMIFS(Punti!J:J,Punti!B:B,Table1[[#This Row],[Player]])</f>
        <v>0</v>
      </c>
      <c r="I20" s="10">
        <f>COUNTIFS(Punti!L:L,"Sì",Punti!B:B,Table1[[#This Row],[Player]])</f>
        <v>0</v>
      </c>
      <c r="J20" s="10">
        <f>COUNTIFS(Punti!K:K,"Sì",Punti!B:B,Table1[[#This Row],[Player]])</f>
        <v>0</v>
      </c>
      <c r="K20" s="10">
        <f>SUMIFS(Punti!H:H,Punti!B:B,Table1[[#This Row],[Player]])</f>
        <v>81</v>
      </c>
      <c r="L20" s="19">
        <f t="shared" si="0"/>
        <v>1.3</v>
      </c>
      <c r="M20" s="19">
        <f t="shared" si="1"/>
        <v>8.1</v>
      </c>
      <c r="N20" s="20">
        <f t="shared" si="2"/>
        <v>0.4</v>
      </c>
      <c r="O20" s="35">
        <f>SUMIFS(Punti!G:G,Punti!B:B,Table1[[#This Row],[Player]])</f>
        <v>13</v>
      </c>
      <c r="P20" s="34">
        <f>Table1[[#This Row],[TOTAL]]/Table1[[#This Row],[Partite]]</f>
        <v>7.4</v>
      </c>
      <c r="Q20" s="22">
        <f>SUMIFS(Punti!Y:Y,Punti!B:B,Table1[[#This Row],[Player]],Punti!A:A,Summary!$X$1)</f>
        <v>0</v>
      </c>
      <c r="R20" s="31">
        <f>SUMIFS(Punti!Y:Y,Punti!B:B,Table1[[#This Row],[Player]])</f>
        <v>74</v>
      </c>
      <c r="S20" s="10">
        <f>SUMIFS(Punti!Y:Y,Punti!B:B,Table1[[#This Row],[Player]])-Table1[[#This Row],[Ultima Partita]]</f>
        <v>74</v>
      </c>
      <c r="T20" s="10">
        <f>RANK(Table1[[#This Row],[Prev. Game]],Table1[Prev. Game])</f>
        <v>21</v>
      </c>
      <c r="U20" s="32">
        <f>Table1[[#This Row],[Prev. Rank]]-A20</f>
        <v>2</v>
      </c>
    </row>
    <row r="21" spans="1:21" x14ac:dyDescent="0.25">
      <c r="A21" s="21">
        <v>20</v>
      </c>
      <c r="B21" s="30" t="s">
        <v>27</v>
      </c>
      <c r="C21" s="10">
        <f>COUNTIFS(Punti!N:N,"Sì",Punti!B:B,Table1[[#This Row],[Player]])</f>
        <v>0</v>
      </c>
      <c r="D21" s="10">
        <f>SUMIFS(Punti!M:M,Punti!B:B,Table1[[#This Row],[Player]])</f>
        <v>2</v>
      </c>
      <c r="E21" s="14" t="str">
        <f>_xlfn.XLOOKUP(B21,Giocatori!A:A,Giocatori!B:B)</f>
        <v>Difensore</v>
      </c>
      <c r="F21" s="10">
        <f>COUNTIFS(Punti!B:B,Table1[[#This Row],[Player]],Punti!F:F,"Sì")</f>
        <v>3</v>
      </c>
      <c r="G21" s="10">
        <f>COUNTIFS(Punti!B:B,Table1[[#This Row],[Player]])</f>
        <v>10</v>
      </c>
      <c r="H21" s="10">
        <f>SUMIFS(Punti!J:J,Punti!B:B,Table1[[#This Row],[Player]])</f>
        <v>0</v>
      </c>
      <c r="I21" s="10">
        <f>COUNTIFS(Punti!L:L,"Sì",Punti!B:B,Table1[[#This Row],[Player]])</f>
        <v>2</v>
      </c>
      <c r="J21" s="10">
        <f>COUNTIFS(Punti!K:K,"Sì",Punti!B:B,Table1[[#This Row],[Player]])</f>
        <v>0</v>
      </c>
      <c r="K21" s="10">
        <f>SUMIFS(Punti!H:H,Punti!B:B,Table1[[#This Row],[Player]])</f>
        <v>80</v>
      </c>
      <c r="L21" s="19">
        <f t="shared" si="0"/>
        <v>0.2</v>
      </c>
      <c r="M21" s="19">
        <f t="shared" si="1"/>
        <v>8</v>
      </c>
      <c r="N21" s="20">
        <f t="shared" si="2"/>
        <v>0.3</v>
      </c>
      <c r="O21" s="35">
        <f>SUMIFS(Punti!G:G,Punti!B:B,Table1[[#This Row],[Player]])</f>
        <v>2</v>
      </c>
      <c r="P21" s="34">
        <f>Table1[[#This Row],[TOTAL]]/Table1[[#This Row],[Partite]]</f>
        <v>8.1999999999999993</v>
      </c>
      <c r="Q21" s="22">
        <f>SUMIFS(Punti!Y:Y,Punti!B:B,Table1[[#This Row],[Player]],Punti!A:A,Summary!$X$1)</f>
        <v>4</v>
      </c>
      <c r="R21" s="31">
        <f>SUMIFS(Punti!Y:Y,Punti!B:B,Table1[[#This Row],[Player]])</f>
        <v>82</v>
      </c>
      <c r="S21" s="10">
        <f>SUMIFS(Punti!Y:Y,Punti!B:B,Table1[[#This Row],[Player]])-Table1[[#This Row],[Ultima Partita]]</f>
        <v>78</v>
      </c>
      <c r="T21" s="10">
        <f>RANK(Table1[[#This Row],[Prev. Game]],Table1[Prev. Game])</f>
        <v>19</v>
      </c>
      <c r="U21" s="32">
        <f>Table1[[#This Row],[Prev. Rank]]-A21</f>
        <v>-1</v>
      </c>
    </row>
    <row r="22" spans="1:21" x14ac:dyDescent="0.25">
      <c r="A22" s="21">
        <v>21</v>
      </c>
      <c r="B22" s="30" t="s">
        <v>18</v>
      </c>
      <c r="C22" s="10">
        <f>COUNTIFS(Punti!N:N,"Sì",Punti!B:B,Table1[[#This Row],[Player]])</f>
        <v>0</v>
      </c>
      <c r="D22" s="10">
        <f>SUMIFS(Punti!M:M,Punti!B:B,Table1[[#This Row],[Player]])</f>
        <v>2</v>
      </c>
      <c r="E22" s="14" t="str">
        <f>_xlfn.XLOOKUP(B22,Giocatori!A:A,Giocatori!B:B)</f>
        <v>Difensore</v>
      </c>
      <c r="F22" s="10">
        <f>COUNTIFS(Punti!B:B,Table1[[#This Row],[Player]],Punti!F:F,"Sì")</f>
        <v>2</v>
      </c>
      <c r="G22" s="10">
        <f>COUNTIFS(Punti!B:B,Table1[[#This Row],[Player]])</f>
        <v>9</v>
      </c>
      <c r="H22" s="10">
        <f>SUMIFS(Punti!J:J,Punti!B:B,Table1[[#This Row],[Player]])</f>
        <v>1</v>
      </c>
      <c r="I22" s="10">
        <f>COUNTIFS(Punti!L:L,"Sì",Punti!B:B,Table1[[#This Row],[Player]])</f>
        <v>1</v>
      </c>
      <c r="J22" s="10">
        <f>COUNTIFS(Punti!K:K,"Sì",Punti!B:B,Table1[[#This Row],[Player]])</f>
        <v>2</v>
      </c>
      <c r="K22" s="10">
        <f>SUMIFS(Punti!H:H,Punti!B:B,Table1[[#This Row],[Player]])</f>
        <v>79</v>
      </c>
      <c r="L22" s="19">
        <f t="shared" si="0"/>
        <v>1.1111111111111112</v>
      </c>
      <c r="M22" s="19">
        <f t="shared" si="1"/>
        <v>8.7777777777777786</v>
      </c>
      <c r="N22" s="20">
        <f t="shared" si="2"/>
        <v>0.22222222222222221</v>
      </c>
      <c r="O22" s="35">
        <f>SUMIFS(Punti!G:G,Punti!B:B,Table1[[#This Row],[Player]])</f>
        <v>10</v>
      </c>
      <c r="P22" s="34">
        <f>Table1[[#This Row],[TOTAL]]/Table1[[#This Row],[Partite]]</f>
        <v>8.5555555555555554</v>
      </c>
      <c r="Q22" s="22">
        <f>SUMIFS(Punti!Y:Y,Punti!B:B,Table1[[#This Row],[Player]],Punti!A:A,Summary!$X$1)</f>
        <v>0</v>
      </c>
      <c r="R22" s="31">
        <f>SUMIFS(Punti!Y:Y,Punti!B:B,Table1[[#This Row],[Player]])</f>
        <v>77</v>
      </c>
      <c r="S22" s="10">
        <f>SUMIFS(Punti!Y:Y,Punti!B:B,Table1[[#This Row],[Player]])-Table1[[#This Row],[Ultima Partita]]</f>
        <v>77</v>
      </c>
      <c r="T22" s="10">
        <f>RANK(Table1[[#This Row],[Prev. Game]],Table1[Prev. Game])</f>
        <v>20</v>
      </c>
      <c r="U22" s="32">
        <f>Table1[[#This Row],[Prev. Rank]]-A22</f>
        <v>-1</v>
      </c>
    </row>
    <row r="23" spans="1:21" x14ac:dyDescent="0.25">
      <c r="A23" s="21">
        <v>22</v>
      </c>
      <c r="B23" s="30" t="s">
        <v>31</v>
      </c>
      <c r="C23" s="10">
        <f>COUNTIFS(Punti!N:N,"Sì",Punti!B:B,Table1[[#This Row],[Player]])</f>
        <v>0</v>
      </c>
      <c r="D23" s="10">
        <f>SUMIFS(Punti!M:M,Punti!B:B,Table1[[#This Row],[Player]])</f>
        <v>0</v>
      </c>
      <c r="E23" s="14" t="str">
        <f>_xlfn.XLOOKUP(B23,Giocatori!A:A,Giocatori!B:B)</f>
        <v>Difensore</v>
      </c>
      <c r="F23" s="10">
        <f>COUNTIFS(Punti!B:B,Table1[[#This Row],[Player]],Punti!F:F,"Sì")</f>
        <v>5</v>
      </c>
      <c r="G23" s="10">
        <f>COUNTIFS(Punti!B:B,Table1[[#This Row],[Player]])</f>
        <v>6</v>
      </c>
      <c r="H23" s="10">
        <f>SUMIFS(Punti!J:J,Punti!B:B,Table1[[#This Row],[Player]])</f>
        <v>0</v>
      </c>
      <c r="I23" s="10">
        <f>COUNTIFS(Punti!L:L,"Sì",Punti!B:B,Table1[[#This Row],[Player]])</f>
        <v>0</v>
      </c>
      <c r="J23" s="10">
        <f>COUNTIFS(Punti!K:K,"Sì",Punti!B:B,Table1[[#This Row],[Player]])</f>
        <v>0</v>
      </c>
      <c r="K23" s="10">
        <f>SUMIFS(Punti!H:H,Punti!B:B,Table1[[#This Row],[Player]])</f>
        <v>24</v>
      </c>
      <c r="L23" s="19">
        <f t="shared" si="0"/>
        <v>0.33333333333333331</v>
      </c>
      <c r="M23" s="19">
        <f t="shared" si="1"/>
        <v>4</v>
      </c>
      <c r="N23" s="20">
        <f t="shared" si="2"/>
        <v>0.83333333333333337</v>
      </c>
      <c r="O23" s="35">
        <f>SUMIFS(Punti!G:G,Punti!B:B,Table1[[#This Row],[Player]])</f>
        <v>2</v>
      </c>
      <c r="P23" s="34">
        <f>Table1[[#This Row],[TOTAL]]/Table1[[#This Row],[Partite]]</f>
        <v>13.166666666666666</v>
      </c>
      <c r="Q23" s="22">
        <f>SUMIFS(Punti!Y:Y,Punti!B:B,Table1[[#This Row],[Player]],Punti!A:A,Summary!$X$1)</f>
        <v>15</v>
      </c>
      <c r="R23" s="31">
        <f>SUMIFS(Punti!Y:Y,Punti!B:B,Table1[[#This Row],[Player]])</f>
        <v>79</v>
      </c>
      <c r="S23" s="10">
        <f>SUMIFS(Punti!Y:Y,Punti!B:B,Table1[[#This Row],[Player]])-Table1[[#This Row],[Ultima Partita]]</f>
        <v>64</v>
      </c>
      <c r="T23" s="10">
        <f>RANK(Table1[[#This Row],[Prev. Game]],Table1[Prev. Game])</f>
        <v>22</v>
      </c>
      <c r="U23" s="32">
        <f>Table1[[#This Row],[Prev. Rank]]-A23</f>
        <v>0</v>
      </c>
    </row>
    <row r="24" spans="1:21" x14ac:dyDescent="0.25">
      <c r="A24" s="21">
        <v>23</v>
      </c>
      <c r="B24" s="30" t="s">
        <v>38</v>
      </c>
      <c r="C24" s="10">
        <f>COUNTIFS(Punti!N:N,"Sì",Punti!B:B,Table1[[#This Row],[Player]])</f>
        <v>0</v>
      </c>
      <c r="D24" s="10">
        <f>SUMIFS(Punti!M:M,Punti!B:B,Table1[[#This Row],[Player]])</f>
        <v>0</v>
      </c>
      <c r="E24" s="14" t="str">
        <f>_xlfn.XLOOKUP(B24,Giocatori!A:A,Giocatori!B:B)</f>
        <v>Centrocampista</v>
      </c>
      <c r="F24" s="10">
        <f>COUNTIFS(Punti!B:B,Table1[[#This Row],[Player]],Punti!F:F,"Sì")</f>
        <v>2</v>
      </c>
      <c r="G24" s="10">
        <f>COUNTIFS(Punti!B:B,Table1[[#This Row],[Player]])</f>
        <v>10</v>
      </c>
      <c r="H24" s="10">
        <f>SUMIFS(Punti!J:J,Punti!B:B,Table1[[#This Row],[Player]])</f>
        <v>0</v>
      </c>
      <c r="I24" s="10">
        <f>COUNTIFS(Punti!L:L,"Sì",Punti!B:B,Table1[[#This Row],[Player]])</f>
        <v>1</v>
      </c>
      <c r="J24" s="10">
        <f>COUNTIFS(Punti!K:K,"Sì",Punti!B:B,Table1[[#This Row],[Player]])</f>
        <v>0</v>
      </c>
      <c r="K24" s="10">
        <f>SUMIFS(Punti!H:H,Punti!B:B,Table1[[#This Row],[Player]])</f>
        <v>93</v>
      </c>
      <c r="L24" s="19">
        <f t="shared" si="0"/>
        <v>0.5</v>
      </c>
      <c r="M24" s="19">
        <f t="shared" si="1"/>
        <v>9.3000000000000007</v>
      </c>
      <c r="N24" s="20">
        <f t="shared" si="2"/>
        <v>0.2</v>
      </c>
      <c r="O24" s="35">
        <f>SUMIFS(Punti!G:G,Punti!B:B,Table1[[#This Row],[Player]])</f>
        <v>5</v>
      </c>
      <c r="P24" s="34">
        <f>Table1[[#This Row],[TOTAL]]/Table1[[#This Row],[Partite]]</f>
        <v>6</v>
      </c>
      <c r="Q24" s="22">
        <f>SUMIFS(Punti!Y:Y,Punti!B:B,Table1[[#This Row],[Player]],Punti!A:A,Summary!$X$1)</f>
        <v>0</v>
      </c>
      <c r="R24" s="31">
        <f>SUMIFS(Punti!Y:Y,Punti!B:B,Table1[[#This Row],[Player]])</f>
        <v>60</v>
      </c>
      <c r="S24" s="10">
        <f>SUMIFS(Punti!Y:Y,Punti!B:B,Table1[[#This Row],[Player]])-Table1[[#This Row],[Ultima Partita]]</f>
        <v>60</v>
      </c>
      <c r="T24" s="10">
        <f>RANK(Table1[[#This Row],[Prev. Game]],Table1[Prev. Game])</f>
        <v>23</v>
      </c>
      <c r="U24" s="32">
        <f>Table1[[#This Row],[Prev. Rank]]-A24</f>
        <v>0</v>
      </c>
    </row>
    <row r="25" spans="1:21" x14ac:dyDescent="0.25">
      <c r="A25" s="21">
        <v>24</v>
      </c>
      <c r="B25" s="30" t="s">
        <v>88</v>
      </c>
      <c r="C25" s="10">
        <f>COUNTIFS(Punti!N:N,"Sì",Punti!B:B,Table1[[#This Row],[Player]])</f>
        <v>0</v>
      </c>
      <c r="D25" s="10">
        <f>SUMIFS(Punti!M:M,Punti!B:B,Table1[[#This Row],[Player]])</f>
        <v>0</v>
      </c>
      <c r="E25" s="14" t="str">
        <f>_xlfn.XLOOKUP(B25,Giocatori!A:A,Giocatori!B:B)</f>
        <v>Centrocampista</v>
      </c>
      <c r="F25" s="10">
        <f>COUNTIFS(Punti!B:B,Table1[[#This Row],[Player]],Punti!F:F,"Sì")</f>
        <v>2</v>
      </c>
      <c r="G25" s="10">
        <f>COUNTIFS(Punti!B:B,Table1[[#This Row],[Player]])</f>
        <v>7</v>
      </c>
      <c r="H25" s="10">
        <f>SUMIFS(Punti!J:J,Punti!B:B,Table1[[#This Row],[Player]])</f>
        <v>1</v>
      </c>
      <c r="I25" s="10">
        <f>COUNTIFS(Punti!L:L,"Sì",Punti!B:B,Table1[[#This Row],[Player]])</f>
        <v>1</v>
      </c>
      <c r="J25" s="10">
        <f>COUNTIFS(Punti!K:K,"Sì",Punti!B:B,Table1[[#This Row],[Player]])</f>
        <v>1</v>
      </c>
      <c r="K25" s="10">
        <f>SUMIFS(Punti!H:H,Punti!B:B,Table1[[#This Row],[Player]])</f>
        <v>57</v>
      </c>
      <c r="L25" s="19">
        <f t="shared" si="0"/>
        <v>1.8571428571428572</v>
      </c>
      <c r="M25" s="19">
        <f t="shared" si="1"/>
        <v>8.1428571428571423</v>
      </c>
      <c r="N25" s="20">
        <f t="shared" si="2"/>
        <v>0.2857142857142857</v>
      </c>
      <c r="O25" s="35">
        <f>SUMIFS(Punti!G:G,Punti!B:B,Table1[[#This Row],[Player]])</f>
        <v>13</v>
      </c>
      <c r="P25" s="34">
        <f>Table1[[#This Row],[TOTAL]]/Table1[[#This Row],[Partite]]</f>
        <v>8.4285714285714288</v>
      </c>
      <c r="Q25" s="22">
        <f>SUMIFS(Punti!Y:Y,Punti!B:B,Table1[[#This Row],[Player]],Punti!A:A,Summary!$X$1)</f>
        <v>0</v>
      </c>
      <c r="R25" s="31">
        <f>SUMIFS(Punti!Y:Y,Punti!B:B,Table1[[#This Row],[Player]])</f>
        <v>59</v>
      </c>
      <c r="S25" s="10">
        <f>SUMIFS(Punti!Y:Y,Punti!B:B,Table1[[#This Row],[Player]])-Table1[[#This Row],[Ultima Partita]]</f>
        <v>59</v>
      </c>
      <c r="T25" s="10">
        <f>RANK(Table1[[#This Row],[Prev. Game]],Table1[Prev. Game])</f>
        <v>25</v>
      </c>
      <c r="U25" s="32">
        <f>Table1[[#This Row],[Prev. Rank]]-A25</f>
        <v>1</v>
      </c>
    </row>
    <row r="26" spans="1:21" x14ac:dyDescent="0.25">
      <c r="A26" s="21">
        <v>25</v>
      </c>
      <c r="B26" s="30" t="s">
        <v>39</v>
      </c>
      <c r="C26" s="10">
        <f>COUNTIFS(Punti!N:N,"Sì",Punti!B:B,Table1[[#This Row],[Player]])</f>
        <v>0</v>
      </c>
      <c r="D26" s="10">
        <f>SUMIFS(Punti!M:M,Punti!B:B,Table1[[#This Row],[Player]])</f>
        <v>0</v>
      </c>
      <c r="E26" s="14" t="str">
        <f>_xlfn.XLOOKUP(B26,Giocatori!A:A,Giocatori!B:B)</f>
        <v>Difensore</v>
      </c>
      <c r="F26" s="10">
        <f>COUNTIFS(Punti!B:B,Table1[[#This Row],[Player]],Punti!F:F,"Sì")</f>
        <v>4</v>
      </c>
      <c r="G26" s="10">
        <f>COUNTIFS(Punti!B:B,Table1[[#This Row],[Player]])</f>
        <v>6</v>
      </c>
      <c r="H26" s="10">
        <f>SUMIFS(Punti!J:J,Punti!B:B,Table1[[#This Row],[Player]])</f>
        <v>0</v>
      </c>
      <c r="I26" s="10">
        <f>COUNTIFS(Punti!L:L,"Sì",Punti!B:B,Table1[[#This Row],[Player]])</f>
        <v>1</v>
      </c>
      <c r="J26" s="10">
        <f>COUNTIFS(Punti!K:K,"Sì",Punti!B:B,Table1[[#This Row],[Player]])</f>
        <v>0</v>
      </c>
      <c r="K26" s="10">
        <f>SUMIFS(Punti!H:H,Punti!B:B,Table1[[#This Row],[Player]])</f>
        <v>44</v>
      </c>
      <c r="L26" s="19">
        <f t="shared" si="0"/>
        <v>0.33333333333333331</v>
      </c>
      <c r="M26" s="19">
        <f t="shared" si="1"/>
        <v>7.333333333333333</v>
      </c>
      <c r="N26" s="20">
        <f t="shared" si="2"/>
        <v>0.66666666666666663</v>
      </c>
      <c r="O26" s="35">
        <f>SUMIFS(Punti!G:G,Punti!B:B,Table1[[#This Row],[Player]])</f>
        <v>2</v>
      </c>
      <c r="P26" s="34">
        <f>Table1[[#This Row],[TOTAL]]/Table1[[#This Row],[Partite]]</f>
        <v>10</v>
      </c>
      <c r="Q26" s="22">
        <f>SUMIFS(Punti!Y:Y,Punti!B:B,Table1[[#This Row],[Player]],Punti!A:A,Summary!$X$1)</f>
        <v>0</v>
      </c>
      <c r="R26" s="31">
        <f>SUMIFS(Punti!Y:Y,Punti!B:B,Table1[[#This Row],[Player]])</f>
        <v>60</v>
      </c>
      <c r="S26" s="10">
        <f>SUMIFS(Punti!Y:Y,Punti!B:B,Table1[[#This Row],[Player]])-Table1[[#This Row],[Ultima Partita]]</f>
        <v>60</v>
      </c>
      <c r="T26" s="10">
        <f>RANK(Table1[[#This Row],[Prev. Game]],Table1[Prev. Game])</f>
        <v>23</v>
      </c>
      <c r="U26" s="32">
        <f>Table1[[#This Row],[Prev. Rank]]-A26</f>
        <v>-2</v>
      </c>
    </row>
    <row r="27" spans="1:21" x14ac:dyDescent="0.25">
      <c r="A27" s="21">
        <v>26</v>
      </c>
      <c r="B27" s="30" t="s">
        <v>99</v>
      </c>
      <c r="C27" s="10">
        <f>COUNTIFS(Punti!N:N,"Sì",Punti!B:B,Table1[[#This Row],[Player]])</f>
        <v>0</v>
      </c>
      <c r="D27" s="10">
        <f>SUMIFS(Punti!M:M,Punti!B:B,Table1[[#This Row],[Player]])</f>
        <v>0</v>
      </c>
      <c r="E27" s="14" t="str">
        <f>_xlfn.XLOOKUP(B27,Giocatori!A:A,Giocatori!B:B)</f>
        <v>Centrocampista</v>
      </c>
      <c r="F27" s="10">
        <f>COUNTIFS(Punti!B:B,Table1[[#This Row],[Player]],Punti!F:F,"Sì")</f>
        <v>4</v>
      </c>
      <c r="G27" s="10">
        <f>COUNTIFS(Punti!B:B,Table1[[#This Row],[Player]])</f>
        <v>4</v>
      </c>
      <c r="H27" s="10">
        <f>SUMIFS(Punti!J:J,Punti!B:B,Table1[[#This Row],[Player]])</f>
        <v>0</v>
      </c>
      <c r="I27" s="10">
        <f>COUNTIFS(Punti!L:L,"Sì",Punti!B:B,Table1[[#This Row],[Player]])</f>
        <v>0</v>
      </c>
      <c r="J27" s="10">
        <f>COUNTIFS(Punti!K:K,"Sì",Punti!B:B,Table1[[#This Row],[Player]])</f>
        <v>0</v>
      </c>
      <c r="K27" s="10">
        <f>SUMIFS(Punti!H:H,Punti!B:B,Table1[[#This Row],[Player]])</f>
        <v>11</v>
      </c>
      <c r="L27" s="19">
        <f t="shared" si="0"/>
        <v>1</v>
      </c>
      <c r="M27" s="19">
        <f t="shared" si="1"/>
        <v>2.75</v>
      </c>
      <c r="N27" s="20">
        <f t="shared" si="2"/>
        <v>1</v>
      </c>
      <c r="O27" s="35">
        <f>SUMIFS(Punti!G:G,Punti!B:B,Table1[[#This Row],[Player]])</f>
        <v>4</v>
      </c>
      <c r="P27" s="34">
        <f>Table1[[#This Row],[TOTAL]]/Table1[[#This Row],[Partite]]</f>
        <v>14.75</v>
      </c>
      <c r="Q27" s="22">
        <f>SUMIFS(Punti!Y:Y,Punti!B:B,Table1[[#This Row],[Player]],Punti!A:A,Summary!$X$1)</f>
        <v>16</v>
      </c>
      <c r="R27" s="31">
        <f>SUMIFS(Punti!Y:Y,Punti!B:B,Table1[[#This Row],[Player]])</f>
        <v>59</v>
      </c>
      <c r="S27" s="10">
        <f>SUMIFS(Punti!Y:Y,Punti!B:B,Table1[[#This Row],[Player]])-Table1[[#This Row],[Ultima Partita]]</f>
        <v>43</v>
      </c>
      <c r="T27" s="10">
        <f>RANK(Table1[[#This Row],[Prev. Game]],Table1[Prev. Game])</f>
        <v>29</v>
      </c>
      <c r="U27" s="32">
        <f>Table1[[#This Row],[Prev. Rank]]-A27</f>
        <v>3</v>
      </c>
    </row>
    <row r="28" spans="1:21" x14ac:dyDescent="0.25">
      <c r="A28" s="21">
        <v>27</v>
      </c>
      <c r="B28" s="30" t="s">
        <v>41</v>
      </c>
      <c r="C28" s="10">
        <f>COUNTIFS(Punti!N:N,"Sì",Punti!B:B,Table1[[#This Row],[Player]])</f>
        <v>0</v>
      </c>
      <c r="D28" s="10">
        <f>SUMIFS(Punti!M:M,Punti!B:B,Table1[[#This Row],[Player]])</f>
        <v>0</v>
      </c>
      <c r="E28" s="14" t="str">
        <f>_xlfn.XLOOKUP(B28,Giocatori!A:A,Giocatori!B:B)</f>
        <v>Difensore</v>
      </c>
      <c r="F28" s="10">
        <f>COUNTIFS(Punti!B:B,Table1[[#This Row],[Player]],Punti!F:F,"Sì")</f>
        <v>3</v>
      </c>
      <c r="G28" s="10">
        <f>COUNTIFS(Punti!B:B,Table1[[#This Row],[Player]])</f>
        <v>4</v>
      </c>
      <c r="H28" s="10">
        <f>SUMIFS(Punti!J:J,Punti!B:B,Table1[[#This Row],[Player]])</f>
        <v>0</v>
      </c>
      <c r="I28" s="10">
        <f>COUNTIFS(Punti!L:L,"Sì",Punti!B:B,Table1[[#This Row],[Player]])</f>
        <v>0</v>
      </c>
      <c r="J28" s="10">
        <f>COUNTIFS(Punti!K:K,"Sì",Punti!B:B,Table1[[#This Row],[Player]])</f>
        <v>0</v>
      </c>
      <c r="K28" s="10">
        <f>SUMIFS(Punti!H:H,Punti!B:B,Table1[[#This Row],[Player]])</f>
        <v>13</v>
      </c>
      <c r="L28" s="19">
        <f t="shared" si="0"/>
        <v>1.5</v>
      </c>
      <c r="M28" s="19">
        <f t="shared" si="1"/>
        <v>3.25</v>
      </c>
      <c r="N28" s="20">
        <f t="shared" si="2"/>
        <v>0.75</v>
      </c>
      <c r="O28" s="35">
        <f>SUMIFS(Punti!G:G,Punti!B:B,Table1[[#This Row],[Player]])</f>
        <v>6</v>
      </c>
      <c r="P28" s="34">
        <f>Table1[[#This Row],[TOTAL]]/Table1[[#This Row],[Partite]]</f>
        <v>14.5</v>
      </c>
      <c r="Q28" s="22">
        <f>SUMIFS(Punti!Y:Y,Punti!B:B,Table1[[#This Row],[Player]],Punti!A:A,Summary!$X$1)</f>
        <v>0</v>
      </c>
      <c r="R28" s="31">
        <f>SUMIFS(Punti!Y:Y,Punti!B:B,Table1[[#This Row],[Player]])</f>
        <v>58</v>
      </c>
      <c r="S28" s="10">
        <f>SUMIFS(Punti!Y:Y,Punti!B:B,Table1[[#This Row],[Player]])-Table1[[#This Row],[Ultima Partita]]</f>
        <v>58</v>
      </c>
      <c r="T28" s="10">
        <f>RANK(Table1[[#This Row],[Prev. Game]],Table1[Prev. Game])</f>
        <v>26</v>
      </c>
      <c r="U28" s="32">
        <f>Table1[[#This Row],[Prev. Rank]]-A28</f>
        <v>-1</v>
      </c>
    </row>
    <row r="29" spans="1:21" x14ac:dyDescent="0.25">
      <c r="A29" s="21">
        <v>29</v>
      </c>
      <c r="B29" s="30" t="s">
        <v>42</v>
      </c>
      <c r="C29" s="10">
        <f>COUNTIFS(Punti!N:N,"Sì",Punti!B:B,Table1[[#This Row],[Player]])</f>
        <v>0</v>
      </c>
      <c r="D29" s="10">
        <f>SUMIFS(Punti!M:M,Punti!B:B,Table1[[#This Row],[Player]])</f>
        <v>0</v>
      </c>
      <c r="E29" s="14" t="str">
        <f>_xlfn.XLOOKUP(B29,Giocatori!A:A,Giocatori!B:B)</f>
        <v>Difensore</v>
      </c>
      <c r="F29" s="10">
        <f>COUNTIFS(Punti!B:B,Table1[[#This Row],[Player]],Punti!F:F,"Sì")</f>
        <v>2</v>
      </c>
      <c r="G29" s="10">
        <f>COUNTIFS(Punti!B:B,Table1[[#This Row],[Player]])</f>
        <v>5</v>
      </c>
      <c r="H29" s="10">
        <f>SUMIFS(Punti!J:J,Punti!B:B,Table1[[#This Row],[Player]])</f>
        <v>0</v>
      </c>
      <c r="I29" s="10">
        <f>COUNTIFS(Punti!L:L,"Sì",Punti!B:B,Table1[[#This Row],[Player]])</f>
        <v>1</v>
      </c>
      <c r="J29" s="10">
        <f>COUNTIFS(Punti!K:K,"Sì",Punti!B:B,Table1[[#This Row],[Player]])</f>
        <v>0</v>
      </c>
      <c r="K29" s="10">
        <f>SUMIFS(Punti!H:H,Punti!B:B,Table1[[#This Row],[Player]])</f>
        <v>28</v>
      </c>
      <c r="L29" s="19">
        <f t="shared" si="0"/>
        <v>0.2</v>
      </c>
      <c r="M29" s="19">
        <f t="shared" si="1"/>
        <v>5.6</v>
      </c>
      <c r="N29" s="20">
        <f t="shared" si="2"/>
        <v>0.4</v>
      </c>
      <c r="O29" s="35">
        <f>SUMIFS(Punti!G:G,Punti!B:B,Table1[[#This Row],[Player]])</f>
        <v>1</v>
      </c>
      <c r="P29" s="34">
        <f>Table1[[#This Row],[TOTAL]]/Table1[[#This Row],[Partite]]</f>
        <v>10.199999999999999</v>
      </c>
      <c r="Q29" s="22">
        <f>SUMIFS(Punti!Y:Y,Punti!B:B,Table1[[#This Row],[Player]],Punti!A:A,Summary!$X$1)</f>
        <v>0</v>
      </c>
      <c r="R29" s="31">
        <f>SUMIFS(Punti!Y:Y,Punti!B:B,Table1[[#This Row],[Player]])</f>
        <v>51</v>
      </c>
      <c r="S29" s="10">
        <f>SUMIFS(Punti!Y:Y,Punti!B:B,Table1[[#This Row],[Player]])-Table1[[#This Row],[Ultima Partita]]</f>
        <v>51</v>
      </c>
      <c r="T29" s="10">
        <f>RANK(Table1[[#This Row],[Prev. Game]],Table1[Prev. Game])</f>
        <v>27</v>
      </c>
      <c r="U29" s="32">
        <f>Table1[[#This Row],[Prev. Rank]]-A29</f>
        <v>-2</v>
      </c>
    </row>
    <row r="30" spans="1:21" x14ac:dyDescent="0.25">
      <c r="A30" s="21">
        <v>30</v>
      </c>
      <c r="B30" s="30" t="s">
        <v>102</v>
      </c>
      <c r="C30" s="10">
        <f>COUNTIFS(Punti!N:N,"Sì",Punti!B:B,Table1[[#This Row],[Player]])</f>
        <v>0</v>
      </c>
      <c r="D30" s="10">
        <f>SUMIFS(Punti!M:M,Punti!B:B,Table1[[#This Row],[Player]])</f>
        <v>0</v>
      </c>
      <c r="E30" s="14" t="str">
        <f>_xlfn.XLOOKUP(B30,Giocatori!A:A,Giocatori!B:B)</f>
        <v>Centrocampista</v>
      </c>
      <c r="F30" s="10">
        <f>COUNTIFS(Punti!B:B,Table1[[#This Row],[Player]],Punti!F:F,"Sì")</f>
        <v>3</v>
      </c>
      <c r="G30" s="10">
        <f>COUNTIFS(Punti!B:B,Table1[[#This Row],[Player]])</f>
        <v>3</v>
      </c>
      <c r="H30" s="10">
        <f>SUMIFS(Punti!J:J,Punti!B:B,Table1[[#This Row],[Player]])</f>
        <v>0</v>
      </c>
      <c r="I30" s="10">
        <f>COUNTIFS(Punti!L:L,"Sì",Punti!B:B,Table1[[#This Row],[Player]])</f>
        <v>0</v>
      </c>
      <c r="J30" s="10">
        <f>COUNTIFS(Punti!K:K,"Sì",Punti!B:B,Table1[[#This Row],[Player]])</f>
        <v>0</v>
      </c>
      <c r="K30" s="10">
        <f>SUMIFS(Punti!H:H,Punti!B:B,Table1[[#This Row],[Player]])</f>
        <v>6</v>
      </c>
      <c r="L30" s="19">
        <f t="shared" si="0"/>
        <v>1</v>
      </c>
      <c r="M30" s="19">
        <f t="shared" si="1"/>
        <v>2</v>
      </c>
      <c r="N30" s="20">
        <f t="shared" si="2"/>
        <v>1</v>
      </c>
      <c r="O30" s="35">
        <f>SUMIFS(Punti!G:G,Punti!B:B,Table1[[#This Row],[Player]])</f>
        <v>3</v>
      </c>
      <c r="P30" s="34">
        <f>Table1[[#This Row],[TOTAL]]/Table1[[#This Row],[Partite]]</f>
        <v>14.666666666666666</v>
      </c>
      <c r="Q30" s="22">
        <f>SUMIFS(Punti!Y:Y,Punti!B:B,Table1[[#This Row],[Player]],Punti!A:A,Summary!$X$1)</f>
        <v>0</v>
      </c>
      <c r="R30" s="31">
        <f>SUMIFS(Punti!Y:Y,Punti!B:B,Table1[[#This Row],[Player]])</f>
        <v>44</v>
      </c>
      <c r="S30" s="10">
        <f>SUMIFS(Punti!Y:Y,Punti!B:B,Table1[[#This Row],[Player]])-Table1[[#This Row],[Ultima Partita]]</f>
        <v>44</v>
      </c>
      <c r="T30" s="10">
        <f>RANK(Table1[[#This Row],[Prev. Game]],Table1[Prev. Game])</f>
        <v>28</v>
      </c>
      <c r="U30" s="32">
        <f>Table1[[#This Row],[Prev. Rank]]-A30</f>
        <v>-2</v>
      </c>
    </row>
    <row r="31" spans="1:21" x14ac:dyDescent="0.25">
      <c r="A31" s="21">
        <v>31</v>
      </c>
      <c r="B31" s="30" t="s">
        <v>101</v>
      </c>
      <c r="C31" s="10">
        <f>COUNTIFS(Punti!N:N,"Sì",Punti!B:B,Table1[[#This Row],[Player]])</f>
        <v>0</v>
      </c>
      <c r="D31" s="10">
        <f>SUMIFS(Punti!M:M,Punti!B:B,Table1[[#This Row],[Player]])</f>
        <v>0</v>
      </c>
      <c r="E31" s="14" t="str">
        <f>_xlfn.XLOOKUP(B31,Giocatori!A:A,Giocatori!B:B)</f>
        <v>Portiere</v>
      </c>
      <c r="F31" s="10">
        <f>COUNTIFS(Punti!B:B,Table1[[#This Row],[Player]],Punti!F:F,"Sì")</f>
        <v>2</v>
      </c>
      <c r="G31" s="10">
        <f>COUNTIFS(Punti!B:B,Table1[[#This Row],[Player]])</f>
        <v>3</v>
      </c>
      <c r="H31" s="10">
        <f>SUMIFS(Punti!J:J,Punti!B:B,Table1[[#This Row],[Player]])</f>
        <v>0</v>
      </c>
      <c r="I31" s="10">
        <f>COUNTIFS(Punti!L:L,"Sì",Punti!B:B,Table1[[#This Row],[Player]])</f>
        <v>0</v>
      </c>
      <c r="J31" s="10">
        <f>COUNTIFS(Punti!K:K,"Sì",Punti!B:B,Table1[[#This Row],[Player]])</f>
        <v>0</v>
      </c>
      <c r="K31" s="10">
        <f>SUMIFS(Punti!H:H,Punti!B:B,Table1[[#This Row],[Player]])</f>
        <v>8</v>
      </c>
      <c r="L31" s="19">
        <f t="shared" si="0"/>
        <v>0</v>
      </c>
      <c r="M31" s="19">
        <f t="shared" si="1"/>
        <v>2.6666666666666665</v>
      </c>
      <c r="N31" s="20">
        <f t="shared" si="2"/>
        <v>0.66666666666666663</v>
      </c>
      <c r="O31" s="35">
        <f>SUMIFS(Punti!G:G,Punti!B:B,Table1[[#This Row],[Player]])</f>
        <v>0</v>
      </c>
      <c r="P31" s="34">
        <f>Table1[[#This Row],[TOTAL]]/Table1[[#This Row],[Partite]]</f>
        <v>14.333333333333334</v>
      </c>
      <c r="Q31" s="22">
        <f>SUMIFS(Punti!Y:Y,Punti!B:B,Table1[[#This Row],[Player]],Punti!A:A,Summary!$X$1)</f>
        <v>0</v>
      </c>
      <c r="R31" s="31">
        <f>SUMIFS(Punti!Y:Y,Punti!B:B,Table1[[#This Row],[Player]])</f>
        <v>43</v>
      </c>
      <c r="S31" s="10">
        <f>SUMIFS(Punti!Y:Y,Punti!B:B,Table1[[#This Row],[Player]])-Table1[[#This Row],[Ultima Partita]]</f>
        <v>43</v>
      </c>
      <c r="T31" s="10">
        <f>RANK(Table1[[#This Row],[Prev. Game]],Table1[Prev. Game])</f>
        <v>29</v>
      </c>
      <c r="U31" s="32">
        <f>Table1[[#This Row],[Prev. Rank]]-A31</f>
        <v>-2</v>
      </c>
    </row>
    <row r="32" spans="1:21" x14ac:dyDescent="0.25">
      <c r="A32" s="21">
        <v>32</v>
      </c>
      <c r="B32" s="30" t="s">
        <v>81</v>
      </c>
      <c r="C32" s="10">
        <f>COUNTIFS(Punti!N:N,"Sì",Punti!B:B,Table1[[#This Row],[Player]])</f>
        <v>0</v>
      </c>
      <c r="D32" s="10">
        <f>SUMIFS(Punti!M:M,Punti!B:B,Table1[[#This Row],[Player]])</f>
        <v>0</v>
      </c>
      <c r="E32" s="14" t="str">
        <f>_xlfn.XLOOKUP(B32,Giocatori!A:A,Giocatori!B:B)</f>
        <v>Difensore</v>
      </c>
      <c r="F32" s="10">
        <f>COUNTIFS(Punti!B:B,Table1[[#This Row],[Player]],Punti!F:F,"Sì")</f>
        <v>1</v>
      </c>
      <c r="G32" s="10">
        <f>COUNTIFS(Punti!B:B,Table1[[#This Row],[Player]])</f>
        <v>4</v>
      </c>
      <c r="H32" s="10">
        <f>SUMIFS(Punti!J:J,Punti!B:B,Table1[[#This Row],[Player]])</f>
        <v>0</v>
      </c>
      <c r="I32" s="10">
        <f>COUNTIFS(Punti!L:L,"Sì",Punti!B:B,Table1[[#This Row],[Player]])</f>
        <v>0</v>
      </c>
      <c r="J32" s="10">
        <f>COUNTIFS(Punti!K:K,"Sì",Punti!B:B,Table1[[#This Row],[Player]])</f>
        <v>0</v>
      </c>
      <c r="K32" s="10">
        <f>SUMIFS(Punti!H:H,Punti!B:B,Table1[[#This Row],[Player]])</f>
        <v>20</v>
      </c>
      <c r="L32" s="19">
        <f t="shared" si="0"/>
        <v>0</v>
      </c>
      <c r="M32" s="19">
        <f t="shared" si="1"/>
        <v>5</v>
      </c>
      <c r="N32" s="20">
        <f t="shared" si="2"/>
        <v>0.25</v>
      </c>
      <c r="O32" s="35">
        <f>SUMIFS(Punti!G:G,Punti!B:B,Table1[[#This Row],[Player]])</f>
        <v>0</v>
      </c>
      <c r="P32" s="34">
        <f>Table1[[#This Row],[TOTAL]]/Table1[[#This Row],[Partite]]</f>
        <v>9.25</v>
      </c>
      <c r="Q32" s="22">
        <f>SUMIFS(Punti!Y:Y,Punti!B:B,Table1[[#This Row],[Player]],Punti!A:A,Summary!$X$1)</f>
        <v>0</v>
      </c>
      <c r="R32" s="31">
        <f>SUMIFS(Punti!Y:Y,Punti!B:B,Table1[[#This Row],[Player]])</f>
        <v>37</v>
      </c>
      <c r="S32" s="10">
        <f>SUMIFS(Punti!Y:Y,Punti!B:B,Table1[[#This Row],[Player]])-Table1[[#This Row],[Ultima Partita]]</f>
        <v>37</v>
      </c>
      <c r="T32" s="10">
        <f>RANK(Table1[[#This Row],[Prev. Game]],Table1[Prev. Game])</f>
        <v>31</v>
      </c>
      <c r="U32" s="32">
        <f>Table1[[#This Row],[Prev. Rank]]-A32</f>
        <v>-1</v>
      </c>
    </row>
    <row r="33" spans="1:21" x14ac:dyDescent="0.25">
      <c r="A33" s="21">
        <v>33</v>
      </c>
      <c r="B33" s="30" t="s">
        <v>87</v>
      </c>
      <c r="C33" s="10">
        <f>COUNTIFS(Punti!N:N,"Sì",Punti!B:B,Table1[[#This Row],[Player]])</f>
        <v>0</v>
      </c>
      <c r="D33" s="10">
        <f>SUMIFS(Punti!M:M,Punti!B:B,Table1[[#This Row],[Player]])</f>
        <v>0</v>
      </c>
      <c r="E33" s="14" t="str">
        <f>_xlfn.XLOOKUP(B33,Giocatori!A:A,Giocatori!B:B)</f>
        <v>Centrocampista</v>
      </c>
      <c r="F33" s="10">
        <f>COUNTIFS(Punti!B:B,Table1[[#This Row],[Player]],Punti!F:F,"Sì")</f>
        <v>2</v>
      </c>
      <c r="G33" s="10">
        <f>COUNTIFS(Punti!B:B,Table1[[#This Row],[Player]])</f>
        <v>5</v>
      </c>
      <c r="H33" s="10">
        <f>SUMIFS(Punti!J:J,Punti!B:B,Table1[[#This Row],[Player]])</f>
        <v>1</v>
      </c>
      <c r="I33" s="10">
        <f>COUNTIFS(Punti!L:L,"Sì",Punti!B:B,Table1[[#This Row],[Player]])</f>
        <v>0</v>
      </c>
      <c r="J33" s="10">
        <f>COUNTIFS(Punti!K:K,"Sì",Punti!B:B,Table1[[#This Row],[Player]])</f>
        <v>0</v>
      </c>
      <c r="K33" s="10">
        <f>SUMIFS(Punti!H:H,Punti!B:B,Table1[[#This Row],[Player]])</f>
        <v>52</v>
      </c>
      <c r="L33" s="19">
        <f t="shared" si="0"/>
        <v>0.8</v>
      </c>
      <c r="M33" s="19">
        <f t="shared" si="1"/>
        <v>10.4</v>
      </c>
      <c r="N33" s="20">
        <f t="shared" si="2"/>
        <v>0.4</v>
      </c>
      <c r="O33" s="35">
        <f>SUMIFS(Punti!G:G,Punti!B:B,Table1[[#This Row],[Player]])</f>
        <v>4</v>
      </c>
      <c r="P33" s="34">
        <f>Table1[[#This Row],[TOTAL]]/Table1[[#This Row],[Partite]]</f>
        <v>6.6</v>
      </c>
      <c r="Q33" s="22">
        <f>SUMIFS(Punti!Y:Y,Punti!B:B,Table1[[#This Row],[Player]],Punti!A:A,Summary!$X$1)</f>
        <v>0</v>
      </c>
      <c r="R33" s="31">
        <f>SUMIFS(Punti!Y:Y,Punti!B:B,Table1[[#This Row],[Player]])</f>
        <v>33</v>
      </c>
      <c r="S33" s="10">
        <f>SUMIFS(Punti!Y:Y,Punti!B:B,Table1[[#This Row],[Player]])-Table1[[#This Row],[Ultima Partita]]</f>
        <v>33</v>
      </c>
      <c r="T33" s="10">
        <f>RANK(Table1[[#This Row],[Prev. Game]],Table1[Prev. Game])</f>
        <v>33</v>
      </c>
      <c r="U33" s="32">
        <f>Table1[[#This Row],[Prev. Rank]]-A33</f>
        <v>0</v>
      </c>
    </row>
    <row r="34" spans="1:21" x14ac:dyDescent="0.25">
      <c r="A34" s="21">
        <v>34</v>
      </c>
      <c r="B34" s="30" t="s">
        <v>105</v>
      </c>
      <c r="C34" s="10">
        <f>COUNTIFS(Punti!N:N,"Sì",Punti!B:B,Table1[[#This Row],[Player]])</f>
        <v>0</v>
      </c>
      <c r="D34" s="10">
        <f>SUMIFS(Punti!M:M,Punti!B:B,Table1[[#This Row],[Player]])</f>
        <v>0</v>
      </c>
      <c r="E34" s="14" t="str">
        <f>_xlfn.XLOOKUP(B34,Giocatori!A:A,Giocatori!B:B)</f>
        <v>Centrocampista</v>
      </c>
      <c r="F34" s="10">
        <f>COUNTIFS(Punti!B:B,Table1[[#This Row],[Player]],Punti!F:F,"Sì")</f>
        <v>2</v>
      </c>
      <c r="G34" s="10">
        <f>COUNTIFS(Punti!B:B,Table1[[#This Row],[Player]])</f>
        <v>3</v>
      </c>
      <c r="H34" s="10">
        <f>SUMIFS(Punti!J:J,Punti!B:B,Table1[[#This Row],[Player]])</f>
        <v>0</v>
      </c>
      <c r="I34" s="10">
        <f>COUNTIFS(Punti!L:L,"Sì",Punti!B:B,Table1[[#This Row],[Player]])</f>
        <v>0</v>
      </c>
      <c r="J34" s="10">
        <f>COUNTIFS(Punti!K:K,"Sì",Punti!B:B,Table1[[#This Row],[Player]])</f>
        <v>0</v>
      </c>
      <c r="K34" s="10">
        <f>SUMIFS(Punti!H:H,Punti!B:B,Table1[[#This Row],[Player]])</f>
        <v>14</v>
      </c>
      <c r="L34" s="19">
        <f t="shared" ref="L34:L64" si="3">O34/G34</f>
        <v>0.33333333333333331</v>
      </c>
      <c r="M34" s="19">
        <f t="shared" ref="M34:M64" si="4">K34/G34</f>
        <v>4.666666666666667</v>
      </c>
      <c r="N34" s="20">
        <f t="shared" ref="N34:N64" si="5">F34/G34</f>
        <v>0.66666666666666663</v>
      </c>
      <c r="O34" s="35">
        <f>SUMIFS(Punti!G:G,Punti!B:B,Table1[[#This Row],[Player]])</f>
        <v>1</v>
      </c>
      <c r="P34" s="34">
        <f>Table1[[#This Row],[TOTAL]]/Table1[[#This Row],[Partite]]</f>
        <v>11.333333333333334</v>
      </c>
      <c r="Q34" s="22">
        <f>SUMIFS(Punti!Y:Y,Punti!B:B,Table1[[#This Row],[Player]],Punti!A:A,Summary!$X$1)</f>
        <v>0</v>
      </c>
      <c r="R34" s="31">
        <f>SUMIFS(Punti!Y:Y,Punti!B:B,Table1[[#This Row],[Player]])</f>
        <v>34</v>
      </c>
      <c r="S34" s="10">
        <f>SUMIFS(Punti!Y:Y,Punti!B:B,Table1[[#This Row],[Player]])-Table1[[#This Row],[Ultima Partita]]</f>
        <v>34</v>
      </c>
      <c r="T34" s="10">
        <f>RANK(Table1[[#This Row],[Prev. Game]],Table1[Prev. Game])</f>
        <v>32</v>
      </c>
      <c r="U34" s="32">
        <f>Table1[[#This Row],[Prev. Rank]]-A34</f>
        <v>-2</v>
      </c>
    </row>
    <row r="35" spans="1:21" x14ac:dyDescent="0.25">
      <c r="A35" s="21">
        <v>35</v>
      </c>
      <c r="B35" s="30" t="s">
        <v>35</v>
      </c>
      <c r="C35" s="10">
        <f>COUNTIFS(Punti!N:N,"Sì",Punti!B:B,Table1[[#This Row],[Player]])</f>
        <v>0</v>
      </c>
      <c r="D35" s="10">
        <f>SUMIFS(Punti!M:M,Punti!B:B,Table1[[#This Row],[Player]])</f>
        <v>2</v>
      </c>
      <c r="E35" s="14" t="str">
        <f>_xlfn.XLOOKUP(B35,Giocatori!A:A,Giocatori!B:B)</f>
        <v>Attaccante</v>
      </c>
      <c r="F35" s="10">
        <f>COUNTIFS(Punti!B:B,Table1[[#This Row],[Player]],Punti!F:F,"Sì")</f>
        <v>1</v>
      </c>
      <c r="G35" s="10">
        <f>COUNTIFS(Punti!B:B,Table1[[#This Row],[Player]])</f>
        <v>3</v>
      </c>
      <c r="H35" s="10">
        <f>SUMIFS(Punti!J:J,Punti!B:B,Table1[[#This Row],[Player]])</f>
        <v>0</v>
      </c>
      <c r="I35" s="10">
        <f>COUNTIFS(Punti!L:L,"Sì",Punti!B:B,Table1[[#This Row],[Player]])</f>
        <v>0</v>
      </c>
      <c r="J35" s="10">
        <f>COUNTIFS(Punti!K:K,"Sì",Punti!B:B,Table1[[#This Row],[Player]])</f>
        <v>0</v>
      </c>
      <c r="K35" s="10">
        <f>SUMIFS(Punti!H:H,Punti!B:B,Table1[[#This Row],[Player]])</f>
        <v>30</v>
      </c>
      <c r="L35" s="19">
        <f t="shared" si="3"/>
        <v>1.6666666666666667</v>
      </c>
      <c r="M35" s="19">
        <f t="shared" si="4"/>
        <v>10</v>
      </c>
      <c r="N35" s="20">
        <f t="shared" si="5"/>
        <v>0.33333333333333331</v>
      </c>
      <c r="O35" s="35">
        <f>SUMIFS(Punti!G:G,Punti!B:B,Table1[[#This Row],[Player]])</f>
        <v>5</v>
      </c>
      <c r="P35" s="34">
        <f>Table1[[#This Row],[TOTAL]]/Table1[[#This Row],[Partite]]</f>
        <v>9.3333333333333339</v>
      </c>
      <c r="Q35" s="22">
        <f>SUMIFS(Punti!Y:Y,Punti!B:B,Table1[[#This Row],[Player]],Punti!A:A,Summary!$X$1)</f>
        <v>0</v>
      </c>
      <c r="R35" s="31">
        <f>SUMIFS(Punti!Y:Y,Punti!B:B,Table1[[#This Row],[Player]])</f>
        <v>28</v>
      </c>
      <c r="S35" s="10">
        <f>SUMIFS(Punti!Y:Y,Punti!B:B,Table1[[#This Row],[Player]])-Table1[[#This Row],[Ultima Partita]]</f>
        <v>28</v>
      </c>
      <c r="T35" s="10">
        <f>RANK(Table1[[#This Row],[Prev. Game]],Table1[Prev. Game])</f>
        <v>35</v>
      </c>
      <c r="U35" s="32">
        <f>Table1[[#This Row],[Prev. Rank]]-A35</f>
        <v>0</v>
      </c>
    </row>
    <row r="36" spans="1:21" x14ac:dyDescent="0.25">
      <c r="A36" s="21">
        <v>36</v>
      </c>
      <c r="B36" s="30" t="s">
        <v>34</v>
      </c>
      <c r="C36" s="10">
        <f>COUNTIFS(Punti!N:N,"Sì",Punti!B:B,Table1[[#This Row],[Player]])</f>
        <v>0</v>
      </c>
      <c r="D36" s="10">
        <f>SUMIFS(Punti!M:M,Punti!B:B,Table1[[#This Row],[Player]])</f>
        <v>0</v>
      </c>
      <c r="E36" s="14" t="str">
        <f>_xlfn.XLOOKUP(B36,Giocatori!A:A,Giocatori!B:B)</f>
        <v>Centrocampista</v>
      </c>
      <c r="F36" s="10">
        <f>COUNTIFS(Punti!B:B,Table1[[#This Row],[Player]],Punti!F:F,"Sì")</f>
        <v>1</v>
      </c>
      <c r="G36" s="10">
        <f>COUNTIFS(Punti!B:B,Table1[[#This Row],[Player]])</f>
        <v>4</v>
      </c>
      <c r="H36" s="10">
        <f>SUMIFS(Punti!J:J,Punti!B:B,Table1[[#This Row],[Player]])</f>
        <v>0</v>
      </c>
      <c r="I36" s="10">
        <f>COUNTIFS(Punti!L:L,"Sì",Punti!B:B,Table1[[#This Row],[Player]])</f>
        <v>0</v>
      </c>
      <c r="J36" s="10">
        <f>COUNTIFS(Punti!K:K,"Sì",Punti!B:B,Table1[[#This Row],[Player]])</f>
        <v>0</v>
      </c>
      <c r="K36" s="10">
        <f>SUMIFS(Punti!H:H,Punti!B:B,Table1[[#This Row],[Player]])</f>
        <v>26</v>
      </c>
      <c r="L36" s="19">
        <f t="shared" si="3"/>
        <v>0.75</v>
      </c>
      <c r="M36" s="19">
        <f t="shared" si="4"/>
        <v>6.5</v>
      </c>
      <c r="N36" s="20">
        <f t="shared" si="5"/>
        <v>0.25</v>
      </c>
      <c r="O36" s="35">
        <f>SUMIFS(Punti!G:G,Punti!B:B,Table1[[#This Row],[Player]])</f>
        <v>3</v>
      </c>
      <c r="P36" s="34">
        <f>Table1[[#This Row],[TOTAL]]/Table1[[#This Row],[Partite]]</f>
        <v>7.25</v>
      </c>
      <c r="Q36" s="22">
        <f>SUMIFS(Punti!Y:Y,Punti!B:B,Table1[[#This Row],[Player]],Punti!A:A,Summary!$X$1)</f>
        <v>0</v>
      </c>
      <c r="R36" s="31">
        <f>SUMIFS(Punti!Y:Y,Punti!B:B,Table1[[#This Row],[Player]])</f>
        <v>29</v>
      </c>
      <c r="S36" s="10">
        <f>SUMIFS(Punti!Y:Y,Punti!B:B,Table1[[#This Row],[Player]])-Table1[[#This Row],[Ultima Partita]]</f>
        <v>29</v>
      </c>
      <c r="T36" s="10">
        <f>RANK(Table1[[#This Row],[Prev. Game]],Table1[Prev. Game])</f>
        <v>34</v>
      </c>
      <c r="U36" s="32">
        <f>Table1[[#This Row],[Prev. Rank]]-A36</f>
        <v>-2</v>
      </c>
    </row>
    <row r="37" spans="1:21" x14ac:dyDescent="0.25">
      <c r="A37" s="21">
        <v>37</v>
      </c>
      <c r="B37" s="30" t="s">
        <v>106</v>
      </c>
      <c r="C37" s="10">
        <f>COUNTIFS(Punti!N:N,"Sì",Punti!B:B,Table1[[#This Row],[Player]])</f>
        <v>0</v>
      </c>
      <c r="D37" s="10">
        <f>SUMIFS(Punti!M:M,Punti!B:B,Table1[[#This Row],[Player]])</f>
        <v>0</v>
      </c>
      <c r="E37" s="14" t="str">
        <f>_xlfn.XLOOKUP(B37,Giocatori!A:A,Giocatori!B:B)</f>
        <v>Difensore</v>
      </c>
      <c r="F37" s="10">
        <f>COUNTIFS(Punti!B:B,Table1[[#This Row],[Player]],Punti!F:F,"Sì")</f>
        <v>1</v>
      </c>
      <c r="G37" s="10">
        <f>COUNTIFS(Punti!B:B,Table1[[#This Row],[Player]])</f>
        <v>3</v>
      </c>
      <c r="H37" s="10">
        <f>SUMIFS(Punti!J:J,Punti!B:B,Table1[[#This Row],[Player]])</f>
        <v>0</v>
      </c>
      <c r="I37" s="10">
        <f>COUNTIFS(Punti!L:L,"Sì",Punti!B:B,Table1[[#This Row],[Player]])</f>
        <v>0</v>
      </c>
      <c r="J37" s="10">
        <f>COUNTIFS(Punti!K:K,"Sì",Punti!B:B,Table1[[#This Row],[Player]])</f>
        <v>0</v>
      </c>
      <c r="K37" s="10">
        <f>SUMIFS(Punti!H:H,Punti!B:B,Table1[[#This Row],[Player]])</f>
        <v>16</v>
      </c>
      <c r="L37" s="19">
        <f t="shared" si="3"/>
        <v>0.33333333333333331</v>
      </c>
      <c r="M37" s="19">
        <f t="shared" si="4"/>
        <v>5.333333333333333</v>
      </c>
      <c r="N37" s="20">
        <f t="shared" si="5"/>
        <v>0.33333333333333331</v>
      </c>
      <c r="O37" s="35">
        <f>SUMIFS(Punti!G:G,Punti!B:B,Table1[[#This Row],[Player]])</f>
        <v>1</v>
      </c>
      <c r="P37" s="34">
        <f>Table1[[#This Row],[TOTAL]]/Table1[[#This Row],[Partite]]</f>
        <v>9.3333333333333339</v>
      </c>
      <c r="Q37" s="22">
        <f>SUMIFS(Punti!Y:Y,Punti!B:B,Table1[[#This Row],[Player]],Punti!A:A,Summary!$X$1)</f>
        <v>0</v>
      </c>
      <c r="R37" s="31">
        <f>SUMIFS(Punti!Y:Y,Punti!B:B,Table1[[#This Row],[Player]])</f>
        <v>28</v>
      </c>
      <c r="S37" s="10">
        <f>SUMIFS(Punti!Y:Y,Punti!B:B,Table1[[#This Row],[Player]])-Table1[[#This Row],[Ultima Partita]]</f>
        <v>28</v>
      </c>
      <c r="T37" s="10">
        <f>RANK(Table1[[#This Row],[Prev. Game]],Table1[Prev. Game])</f>
        <v>35</v>
      </c>
      <c r="U37" s="32">
        <f>Table1[[#This Row],[Prev. Rank]]-A37</f>
        <v>-2</v>
      </c>
    </row>
    <row r="38" spans="1:21" x14ac:dyDescent="0.25">
      <c r="A38" s="21">
        <v>38</v>
      </c>
      <c r="B38" s="30" t="s">
        <v>103</v>
      </c>
      <c r="C38" s="10">
        <f>COUNTIFS(Punti!N:N,"Sì",Punti!B:B,Table1[[#This Row],[Player]])</f>
        <v>0</v>
      </c>
      <c r="D38" s="10">
        <f>SUMIFS(Punti!M:M,Punti!B:B,Table1[[#This Row],[Player]])</f>
        <v>0</v>
      </c>
      <c r="E38" s="14" t="str">
        <f>_xlfn.XLOOKUP(B38,Giocatori!A:A,Giocatori!B:B)</f>
        <v>Centrocampista</v>
      </c>
      <c r="F38" s="10">
        <f>COUNTIFS(Punti!B:B,Table1[[#This Row],[Player]],Punti!F:F,"Sì")</f>
        <v>1</v>
      </c>
      <c r="G38" s="10">
        <f>COUNTIFS(Punti!B:B,Table1[[#This Row],[Player]])</f>
        <v>3</v>
      </c>
      <c r="H38" s="10">
        <f>SUMIFS(Punti!J:J,Punti!B:B,Table1[[#This Row],[Player]])</f>
        <v>0</v>
      </c>
      <c r="I38" s="10">
        <f>COUNTIFS(Punti!L:L,"Sì",Punti!B:B,Table1[[#This Row],[Player]])</f>
        <v>0</v>
      </c>
      <c r="J38" s="10">
        <f>COUNTIFS(Punti!K:K,"Sì",Punti!B:B,Table1[[#This Row],[Player]])</f>
        <v>0</v>
      </c>
      <c r="K38" s="10">
        <f>SUMIFS(Punti!H:H,Punti!B:B,Table1[[#This Row],[Player]])</f>
        <v>8</v>
      </c>
      <c r="L38" s="19">
        <f t="shared" si="3"/>
        <v>0</v>
      </c>
      <c r="M38" s="19">
        <f t="shared" si="4"/>
        <v>2.6666666666666665</v>
      </c>
      <c r="N38" s="20">
        <f t="shared" si="5"/>
        <v>0.33333333333333331</v>
      </c>
      <c r="O38" s="35">
        <f>SUMIFS(Punti!G:G,Punti!B:B,Table1[[#This Row],[Player]])</f>
        <v>0</v>
      </c>
      <c r="P38" s="34">
        <f>Table1[[#This Row],[TOTAL]]/Table1[[#This Row],[Partite]]</f>
        <v>8.6666666666666661</v>
      </c>
      <c r="Q38" s="22">
        <f>SUMIFS(Punti!Y:Y,Punti!B:B,Table1[[#This Row],[Player]],Punti!A:A,Summary!$X$1)</f>
        <v>0</v>
      </c>
      <c r="R38" s="31">
        <f>SUMIFS(Punti!Y:Y,Punti!B:B,Table1[[#This Row],[Player]])</f>
        <v>26</v>
      </c>
      <c r="S38" s="10">
        <f>SUMIFS(Punti!Y:Y,Punti!B:B,Table1[[#This Row],[Player]])-Table1[[#This Row],[Ultima Partita]]</f>
        <v>26</v>
      </c>
      <c r="T38" s="10">
        <f>RANK(Table1[[#This Row],[Prev. Game]],Table1[Prev. Game])</f>
        <v>37</v>
      </c>
      <c r="U38" s="32">
        <f>Table1[[#This Row],[Prev. Rank]]-A38</f>
        <v>-1</v>
      </c>
    </row>
    <row r="39" spans="1:21" x14ac:dyDescent="0.25">
      <c r="A39" s="21">
        <v>39</v>
      </c>
      <c r="B39" s="30" t="s">
        <v>23</v>
      </c>
      <c r="C39" s="10">
        <f>COUNTIFS(Punti!N:N,"Sì",Punti!B:B,Table1[[#This Row],[Player]])</f>
        <v>0</v>
      </c>
      <c r="D39" s="10">
        <f>SUMIFS(Punti!M:M,Punti!B:B,Table1[[#This Row],[Player]])</f>
        <v>0</v>
      </c>
      <c r="E39" s="14" t="str">
        <f>_xlfn.XLOOKUP(B39,Giocatori!A:A,Giocatori!B:B)</f>
        <v>Centrocampista</v>
      </c>
      <c r="F39" s="10">
        <f>COUNTIFS(Punti!B:B,Table1[[#This Row],[Player]],Punti!F:F,"Sì")</f>
        <v>2</v>
      </c>
      <c r="G39" s="10">
        <f>COUNTIFS(Punti!B:B,Table1[[#This Row],[Player]])</f>
        <v>2</v>
      </c>
      <c r="H39" s="10">
        <f>SUMIFS(Punti!J:J,Punti!B:B,Table1[[#This Row],[Player]])</f>
        <v>0</v>
      </c>
      <c r="I39" s="10">
        <f>COUNTIFS(Punti!L:L,"Sì",Punti!B:B,Table1[[#This Row],[Player]])</f>
        <v>0</v>
      </c>
      <c r="J39" s="10">
        <f>COUNTIFS(Punti!K:K,"Sì",Punti!B:B,Table1[[#This Row],[Player]])</f>
        <v>0</v>
      </c>
      <c r="K39" s="10">
        <f>SUMIFS(Punti!H:H,Punti!B:B,Table1[[#This Row],[Player]])</f>
        <v>8</v>
      </c>
      <c r="L39" s="19">
        <f t="shared" si="3"/>
        <v>0</v>
      </c>
      <c r="M39" s="19">
        <f t="shared" si="4"/>
        <v>4</v>
      </c>
      <c r="N39" s="20">
        <f t="shared" si="5"/>
        <v>1</v>
      </c>
      <c r="O39" s="35">
        <f>SUMIFS(Punti!G:G,Punti!B:B,Table1[[#This Row],[Player]])</f>
        <v>0</v>
      </c>
      <c r="P39" s="34">
        <f>Table1[[#This Row],[TOTAL]]/Table1[[#This Row],[Partite]]</f>
        <v>13.5</v>
      </c>
      <c r="Q39" s="22">
        <f>SUMIFS(Punti!Y:Y,Punti!B:B,Table1[[#This Row],[Player]],Punti!A:A,Summary!$X$1)</f>
        <v>15</v>
      </c>
      <c r="R39" s="31">
        <f>SUMIFS(Punti!Y:Y,Punti!B:B,Table1[[#This Row],[Player]])</f>
        <v>27</v>
      </c>
      <c r="S39" s="10">
        <f>SUMIFS(Punti!Y:Y,Punti!B:B,Table1[[#This Row],[Player]])-Table1[[#This Row],[Ultima Partita]]</f>
        <v>12</v>
      </c>
      <c r="T39" s="10">
        <f>RANK(Table1[[#This Row],[Prev. Game]],Table1[Prev. Game])</f>
        <v>49</v>
      </c>
      <c r="U39" s="32">
        <f>Table1[[#This Row],[Prev. Rank]]-A39</f>
        <v>10</v>
      </c>
    </row>
    <row r="40" spans="1:21" x14ac:dyDescent="0.25">
      <c r="A40" s="21">
        <v>40</v>
      </c>
      <c r="B40" s="30" t="s">
        <v>24</v>
      </c>
      <c r="C40" s="10">
        <f>COUNTIFS(Punti!N:N,"Sì",Punti!B:B,Table1[[#This Row],[Player]])</f>
        <v>0</v>
      </c>
      <c r="D40" s="10">
        <f>SUMIFS(Punti!M:M,Punti!B:B,Table1[[#This Row],[Player]])</f>
        <v>0</v>
      </c>
      <c r="E40" s="14" t="str">
        <f>_xlfn.XLOOKUP(B40,Giocatori!A:A,Giocatori!B:B)</f>
        <v>Attaccante</v>
      </c>
      <c r="F40" s="10">
        <f>COUNTIFS(Punti!B:B,Table1[[#This Row],[Player]],Punti!F:F,"Sì")</f>
        <v>2</v>
      </c>
      <c r="G40" s="10">
        <f>COUNTIFS(Punti!B:B,Table1[[#This Row],[Player]])</f>
        <v>2</v>
      </c>
      <c r="H40" s="10">
        <f>SUMIFS(Punti!J:J,Punti!B:B,Table1[[#This Row],[Player]])</f>
        <v>0</v>
      </c>
      <c r="I40" s="10">
        <f>COUNTIFS(Punti!L:L,"Sì",Punti!B:B,Table1[[#This Row],[Player]])</f>
        <v>0</v>
      </c>
      <c r="J40" s="10">
        <f>COUNTIFS(Punti!K:K,"Sì",Punti!B:B,Table1[[#This Row],[Player]])</f>
        <v>0</v>
      </c>
      <c r="K40" s="10">
        <f>SUMIFS(Punti!H:H,Punti!B:B,Table1[[#This Row],[Player]])</f>
        <v>7</v>
      </c>
      <c r="L40" s="19">
        <f t="shared" si="3"/>
        <v>1</v>
      </c>
      <c r="M40" s="19">
        <f t="shared" si="4"/>
        <v>3.5</v>
      </c>
      <c r="N40" s="20">
        <f t="shared" si="5"/>
        <v>1</v>
      </c>
      <c r="O40" s="35">
        <f>SUMIFS(Punti!G:G,Punti!B:B,Table1[[#This Row],[Player]])</f>
        <v>2</v>
      </c>
      <c r="P40" s="34">
        <f>Table1[[#This Row],[TOTAL]]/Table1[[#This Row],[Partite]]</f>
        <v>11</v>
      </c>
      <c r="Q40" s="22">
        <f>SUMIFS(Punti!Y:Y,Punti!B:B,Table1[[#This Row],[Player]],Punti!A:A,Summary!$X$1)</f>
        <v>0</v>
      </c>
      <c r="R40" s="31">
        <f>SUMIFS(Punti!Y:Y,Punti!B:B,Table1[[#This Row],[Player]])</f>
        <v>22</v>
      </c>
      <c r="S40" s="10">
        <f>SUMIFS(Punti!Y:Y,Punti!B:B,Table1[[#This Row],[Player]])-Table1[[#This Row],[Ultima Partita]]</f>
        <v>22</v>
      </c>
      <c r="T40" s="10">
        <f>RANK(Table1[[#This Row],[Prev. Game]],Table1[Prev. Game])</f>
        <v>39</v>
      </c>
      <c r="U40" s="32">
        <f>Table1[[#This Row],[Prev. Rank]]-A40</f>
        <v>-1</v>
      </c>
    </row>
    <row r="41" spans="1:21" x14ac:dyDescent="0.25">
      <c r="A41" s="21">
        <v>41</v>
      </c>
      <c r="B41" s="30" t="s">
        <v>28</v>
      </c>
      <c r="C41" s="10">
        <f>COUNTIFS(Punti!N:N,"Sì",Punti!B:B,Table1[[#This Row],[Player]])</f>
        <v>0</v>
      </c>
      <c r="D41" s="10">
        <f>SUMIFS(Punti!M:M,Punti!B:B,Table1[[#This Row],[Player]])</f>
        <v>1</v>
      </c>
      <c r="E41" s="14" t="str">
        <f>_xlfn.XLOOKUP(B41,Giocatori!A:A,Giocatori!B:B)</f>
        <v>Attaccante</v>
      </c>
      <c r="F41" s="10">
        <f>COUNTIFS(Punti!B:B,Table1[[#This Row],[Player]],Punti!F:F,"Sì")</f>
        <v>1</v>
      </c>
      <c r="G41" s="10">
        <f>COUNTIFS(Punti!B:B,Table1[[#This Row],[Player]])</f>
        <v>3</v>
      </c>
      <c r="H41" s="10">
        <f>SUMIFS(Punti!J:J,Punti!B:B,Table1[[#This Row],[Player]])</f>
        <v>0</v>
      </c>
      <c r="I41" s="10">
        <f>COUNTIFS(Punti!L:L,"Sì",Punti!B:B,Table1[[#This Row],[Player]])</f>
        <v>0</v>
      </c>
      <c r="J41" s="10">
        <f>COUNTIFS(Punti!K:K,"Sì",Punti!B:B,Table1[[#This Row],[Player]])</f>
        <v>0</v>
      </c>
      <c r="K41" s="10">
        <f>SUMIFS(Punti!H:H,Punti!B:B,Table1[[#This Row],[Player]])</f>
        <v>25</v>
      </c>
      <c r="L41" s="19">
        <f t="shared" si="3"/>
        <v>0.33333333333333331</v>
      </c>
      <c r="M41" s="19">
        <f t="shared" si="4"/>
        <v>8.3333333333333339</v>
      </c>
      <c r="N41" s="20">
        <f t="shared" si="5"/>
        <v>0.33333333333333331</v>
      </c>
      <c r="O41" s="35">
        <f>SUMIFS(Punti!G:G,Punti!B:B,Table1[[#This Row],[Player]])</f>
        <v>1</v>
      </c>
      <c r="P41" s="34">
        <f>Table1[[#This Row],[TOTAL]]/Table1[[#This Row],[Partite]]</f>
        <v>7</v>
      </c>
      <c r="Q41" s="22">
        <f>SUMIFS(Punti!Y:Y,Punti!B:B,Table1[[#This Row],[Player]],Punti!A:A,Summary!$X$1)</f>
        <v>0</v>
      </c>
      <c r="R41" s="31">
        <f>SUMIFS(Punti!Y:Y,Punti!B:B,Table1[[#This Row],[Player]])</f>
        <v>21</v>
      </c>
      <c r="S41" s="10">
        <f>SUMIFS(Punti!Y:Y,Punti!B:B,Table1[[#This Row],[Player]])-Table1[[#This Row],[Ultima Partita]]</f>
        <v>21</v>
      </c>
      <c r="T41" s="10">
        <f>RANK(Table1[[#This Row],[Prev. Game]],Table1[Prev. Game])</f>
        <v>40</v>
      </c>
      <c r="U41" s="32">
        <f>Table1[[#This Row],[Prev. Rank]]-A41</f>
        <v>-1</v>
      </c>
    </row>
    <row r="42" spans="1:21" x14ac:dyDescent="0.25">
      <c r="A42" s="21">
        <v>42</v>
      </c>
      <c r="B42" s="30" t="s">
        <v>94</v>
      </c>
      <c r="C42" s="10">
        <f>COUNTIFS(Punti!N:N,"Sì",Punti!B:B,Table1[[#This Row],[Player]])</f>
        <v>0</v>
      </c>
      <c r="D42" s="10">
        <f>SUMIFS(Punti!M:M,Punti!B:B,Table1[[#This Row],[Player]])</f>
        <v>0</v>
      </c>
      <c r="E42" s="14" t="str">
        <f>_xlfn.XLOOKUP(B42,Giocatori!A:A,Giocatori!B:B)</f>
        <v>Difensore</v>
      </c>
      <c r="F42" s="10">
        <f>COUNTIFS(Punti!B:B,Table1[[#This Row],[Player]],Punti!F:F,"Sì")</f>
        <v>1</v>
      </c>
      <c r="G42" s="10">
        <f>COUNTIFS(Punti!B:B,Table1[[#This Row],[Player]])</f>
        <v>2</v>
      </c>
      <c r="H42" s="10">
        <f>SUMIFS(Punti!J:J,Punti!B:B,Table1[[#This Row],[Player]])</f>
        <v>0</v>
      </c>
      <c r="I42" s="10">
        <f>COUNTIFS(Punti!L:L,"Sì",Punti!B:B,Table1[[#This Row],[Player]])</f>
        <v>1</v>
      </c>
      <c r="J42" s="10">
        <f>COUNTIFS(Punti!K:K,"Sì",Punti!B:B,Table1[[#This Row],[Player]])</f>
        <v>0</v>
      </c>
      <c r="K42" s="10">
        <f>SUMIFS(Punti!H:H,Punti!B:B,Table1[[#This Row],[Player]])</f>
        <v>13</v>
      </c>
      <c r="L42" s="19">
        <f t="shared" si="3"/>
        <v>1</v>
      </c>
      <c r="M42" s="19">
        <f t="shared" si="4"/>
        <v>6.5</v>
      </c>
      <c r="N42" s="20">
        <f t="shared" si="5"/>
        <v>0.5</v>
      </c>
      <c r="O42" s="35">
        <f>SUMIFS(Punti!G:G,Punti!B:B,Table1[[#This Row],[Player]])</f>
        <v>2</v>
      </c>
      <c r="P42" s="34">
        <f>Table1[[#This Row],[TOTAL]]/Table1[[#This Row],[Partite]]</f>
        <v>11.5</v>
      </c>
      <c r="Q42" s="22">
        <f>SUMIFS(Punti!Y:Y,Punti!B:B,Table1[[#This Row],[Player]],Punti!A:A,Summary!$X$1)</f>
        <v>0</v>
      </c>
      <c r="R42" s="31">
        <f>SUMIFS(Punti!Y:Y,Punti!B:B,Table1[[#This Row],[Player]])</f>
        <v>23</v>
      </c>
      <c r="S42" s="10">
        <f>SUMIFS(Punti!Y:Y,Punti!B:B,Table1[[#This Row],[Player]])-Table1[[#This Row],[Ultima Partita]]</f>
        <v>23</v>
      </c>
      <c r="T42" s="10">
        <f>RANK(Table1[[#This Row],[Prev. Game]],Table1[Prev. Game])</f>
        <v>38</v>
      </c>
      <c r="U42" s="32">
        <f>Table1[[#This Row],[Prev. Rank]]-A42</f>
        <v>-4</v>
      </c>
    </row>
    <row r="43" spans="1:21" x14ac:dyDescent="0.25">
      <c r="A43" s="21">
        <v>43</v>
      </c>
      <c r="B43" s="30" t="s">
        <v>86</v>
      </c>
      <c r="C43" s="10">
        <f>COUNTIFS(Punti!N:N,"Sì",Punti!B:B,Table1[[#This Row],[Player]])</f>
        <v>0</v>
      </c>
      <c r="D43" s="10">
        <f>SUMIFS(Punti!M:M,Punti!B:B,Table1[[#This Row],[Player]])</f>
        <v>0</v>
      </c>
      <c r="E43" s="14" t="str">
        <f>_xlfn.XLOOKUP(B43,Giocatori!A:A,Giocatori!B:B)</f>
        <v>Centrocampista</v>
      </c>
      <c r="F43" s="10">
        <f>COUNTIFS(Punti!B:B,Table1[[#This Row],[Player]],Punti!F:F,"Sì")</f>
        <v>2</v>
      </c>
      <c r="G43" s="10">
        <f>COUNTIFS(Punti!B:B,Table1[[#This Row],[Player]])</f>
        <v>2</v>
      </c>
      <c r="H43" s="10">
        <f>SUMIFS(Punti!J:J,Punti!B:B,Table1[[#This Row],[Player]])</f>
        <v>0</v>
      </c>
      <c r="I43" s="10">
        <f>COUNTIFS(Punti!L:L,"Sì",Punti!B:B,Table1[[#This Row],[Player]])</f>
        <v>0</v>
      </c>
      <c r="J43" s="10">
        <f>COUNTIFS(Punti!K:K,"Sì",Punti!B:B,Table1[[#This Row],[Player]])</f>
        <v>0</v>
      </c>
      <c r="K43" s="10">
        <f>SUMIFS(Punti!H:H,Punti!B:B,Table1[[#This Row],[Player]])</f>
        <v>13</v>
      </c>
      <c r="L43" s="19">
        <f t="shared" si="3"/>
        <v>0.5</v>
      </c>
      <c r="M43" s="19">
        <f t="shared" si="4"/>
        <v>6.5</v>
      </c>
      <c r="N43" s="20">
        <f t="shared" si="5"/>
        <v>1</v>
      </c>
      <c r="O43" s="35">
        <f>SUMIFS(Punti!G:G,Punti!B:B,Table1[[#This Row],[Player]])</f>
        <v>1</v>
      </c>
      <c r="P43" s="34">
        <f>Table1[[#This Row],[TOTAL]]/Table1[[#This Row],[Partite]]</f>
        <v>10</v>
      </c>
      <c r="Q43" s="22">
        <f>SUMIFS(Punti!Y:Y,Punti!B:B,Table1[[#This Row],[Player]],Punti!A:A,Summary!$X$1)</f>
        <v>0</v>
      </c>
      <c r="R43" s="31">
        <f>SUMIFS(Punti!Y:Y,Punti!B:B,Table1[[#This Row],[Player]])</f>
        <v>20</v>
      </c>
      <c r="S43" s="10">
        <f>SUMIFS(Punti!Y:Y,Punti!B:B,Table1[[#This Row],[Player]])-Table1[[#This Row],[Ultima Partita]]</f>
        <v>20</v>
      </c>
      <c r="T43" s="10">
        <f>RANK(Table1[[#This Row],[Prev. Game]],Table1[Prev. Game])</f>
        <v>41</v>
      </c>
      <c r="U43" s="32">
        <f>Table1[[#This Row],[Prev. Rank]]-A43</f>
        <v>-2</v>
      </c>
    </row>
    <row r="44" spans="1:21" x14ac:dyDescent="0.25">
      <c r="A44" s="21">
        <v>44</v>
      </c>
      <c r="B44" s="30" t="s">
        <v>104</v>
      </c>
      <c r="C44" s="10">
        <f>COUNTIFS(Punti!N:N,"Sì",Punti!B:B,Table1[[#This Row],[Player]])</f>
        <v>0</v>
      </c>
      <c r="D44" s="10">
        <f>SUMIFS(Punti!M:M,Punti!B:B,Table1[[#This Row],[Player]])</f>
        <v>0</v>
      </c>
      <c r="E44" s="14" t="str">
        <f>_xlfn.XLOOKUP(B44,Giocatori!A:A,Giocatori!B:B)</f>
        <v>Centrocampista</v>
      </c>
      <c r="F44" s="10">
        <f>COUNTIFS(Punti!B:B,Table1[[#This Row],[Player]],Punti!F:F,"Sì")</f>
        <v>0</v>
      </c>
      <c r="G44" s="10">
        <f>COUNTIFS(Punti!B:B,Table1[[#This Row],[Player]])</f>
        <v>3</v>
      </c>
      <c r="H44" s="10">
        <f>SUMIFS(Punti!J:J,Punti!B:B,Table1[[#This Row],[Player]])</f>
        <v>0</v>
      </c>
      <c r="I44" s="10">
        <f>COUNTIFS(Punti!L:L,"Sì",Punti!B:B,Table1[[#This Row],[Player]])</f>
        <v>0</v>
      </c>
      <c r="J44" s="10">
        <f>COUNTIFS(Punti!K:K,"Sì",Punti!B:B,Table1[[#This Row],[Player]])</f>
        <v>0</v>
      </c>
      <c r="K44" s="10">
        <f>SUMIFS(Punti!H:H,Punti!B:B,Table1[[#This Row],[Player]])</f>
        <v>16</v>
      </c>
      <c r="L44" s="19">
        <f t="shared" si="3"/>
        <v>0</v>
      </c>
      <c r="M44" s="19">
        <f t="shared" si="4"/>
        <v>5.333333333333333</v>
      </c>
      <c r="N44" s="20">
        <f t="shared" si="5"/>
        <v>0</v>
      </c>
      <c r="O44" s="35">
        <f>SUMIFS(Punti!G:G,Punti!B:B,Table1[[#This Row],[Player]])</f>
        <v>0</v>
      </c>
      <c r="P44" s="34">
        <f>Table1[[#This Row],[TOTAL]]/Table1[[#This Row],[Partite]]</f>
        <v>5.666666666666667</v>
      </c>
      <c r="Q44" s="22">
        <f>SUMIFS(Punti!Y:Y,Punti!B:B,Table1[[#This Row],[Player]],Punti!A:A,Summary!$X$1)</f>
        <v>0</v>
      </c>
      <c r="R44" s="31">
        <f>SUMIFS(Punti!Y:Y,Punti!B:B,Table1[[#This Row],[Player]])</f>
        <v>17</v>
      </c>
      <c r="S44" s="10">
        <f>SUMIFS(Punti!Y:Y,Punti!B:B,Table1[[#This Row],[Player]])-Table1[[#This Row],[Ultima Partita]]</f>
        <v>17</v>
      </c>
      <c r="T44" s="10">
        <f>RANK(Table1[[#This Row],[Prev. Game]],Table1[Prev. Game])</f>
        <v>42</v>
      </c>
      <c r="U44" s="32">
        <f>Table1[[#This Row],[Prev. Rank]]-A44</f>
        <v>-2</v>
      </c>
    </row>
    <row r="45" spans="1:21" x14ac:dyDescent="0.25">
      <c r="A45" s="21">
        <v>45</v>
      </c>
      <c r="B45" s="30" t="s">
        <v>79</v>
      </c>
      <c r="C45" s="10">
        <f>COUNTIFS(Punti!N:N,"Sì",Punti!B:B,Table1[[#This Row],[Player]])</f>
        <v>0</v>
      </c>
      <c r="D45" s="10">
        <f>SUMIFS(Punti!M:M,Punti!B:B,Table1[[#This Row],[Player]])</f>
        <v>0</v>
      </c>
      <c r="E45" s="14" t="str">
        <f>_xlfn.XLOOKUP(B45,Giocatori!A:A,Giocatori!B:B)</f>
        <v>Difensore</v>
      </c>
      <c r="F45" s="10">
        <f>COUNTIFS(Punti!B:B,Table1[[#This Row],[Player]],Punti!F:F,"Sì")</f>
        <v>1</v>
      </c>
      <c r="G45" s="10">
        <f>COUNTIFS(Punti!B:B,Table1[[#This Row],[Player]])</f>
        <v>2</v>
      </c>
      <c r="H45" s="10">
        <f>SUMIFS(Punti!J:J,Punti!B:B,Table1[[#This Row],[Player]])</f>
        <v>0</v>
      </c>
      <c r="I45" s="10">
        <f>COUNTIFS(Punti!L:L,"Sì",Punti!B:B,Table1[[#This Row],[Player]])</f>
        <v>0</v>
      </c>
      <c r="J45" s="10">
        <f>COUNTIFS(Punti!K:K,"Sì",Punti!B:B,Table1[[#This Row],[Player]])</f>
        <v>0</v>
      </c>
      <c r="K45" s="10">
        <f>SUMIFS(Punti!H:H,Punti!B:B,Table1[[#This Row],[Player]])</f>
        <v>15</v>
      </c>
      <c r="L45" s="19">
        <f t="shared" si="3"/>
        <v>0</v>
      </c>
      <c r="M45" s="19">
        <f t="shared" si="4"/>
        <v>7.5</v>
      </c>
      <c r="N45" s="20">
        <f t="shared" si="5"/>
        <v>0.5</v>
      </c>
      <c r="O45" s="35">
        <f>SUMIFS(Punti!G:G,Punti!B:B,Table1[[#This Row],[Player]])</f>
        <v>0</v>
      </c>
      <c r="P45" s="34">
        <f>Table1[[#This Row],[TOTAL]]/Table1[[#This Row],[Partite]]</f>
        <v>8.5</v>
      </c>
      <c r="Q45" s="22">
        <f>SUMIFS(Punti!Y:Y,Punti!B:B,Table1[[#This Row],[Player]],Punti!A:A,Summary!$X$1)</f>
        <v>0</v>
      </c>
      <c r="R45" s="31">
        <f>SUMIFS(Punti!Y:Y,Punti!B:B,Table1[[#This Row],[Player]])</f>
        <v>17</v>
      </c>
      <c r="S45" s="10">
        <f>SUMIFS(Punti!Y:Y,Punti!B:B,Table1[[#This Row],[Player]])-Table1[[#This Row],[Ultima Partita]]</f>
        <v>17</v>
      </c>
      <c r="T45" s="10">
        <f>RANK(Table1[[#This Row],[Prev. Game]],Table1[Prev. Game])</f>
        <v>42</v>
      </c>
      <c r="U45" s="32">
        <f>Table1[[#This Row],[Prev. Rank]]-A45</f>
        <v>-3</v>
      </c>
    </row>
    <row r="46" spans="1:21" x14ac:dyDescent="0.25">
      <c r="A46" s="21">
        <v>46</v>
      </c>
      <c r="B46" s="30" t="s">
        <v>22</v>
      </c>
      <c r="C46" s="10">
        <f>COUNTIFS(Punti!N:N,"Sì",Punti!B:B,Table1[[#This Row],[Player]])</f>
        <v>0</v>
      </c>
      <c r="D46" s="10">
        <f>SUMIFS(Punti!M:M,Punti!B:B,Table1[[#This Row],[Player]])</f>
        <v>0</v>
      </c>
      <c r="E46" s="14" t="str">
        <f>_xlfn.XLOOKUP(B46,Giocatori!A:A,Giocatori!B:B)</f>
        <v>Centrocampista</v>
      </c>
      <c r="F46" s="10">
        <f>COUNTIFS(Punti!B:B,Table1[[#This Row],[Player]],Punti!F:F,"Sì")</f>
        <v>1</v>
      </c>
      <c r="G46" s="10">
        <f>COUNTIFS(Punti!B:B,Table1[[#This Row],[Player]])</f>
        <v>2</v>
      </c>
      <c r="H46" s="10">
        <f>SUMIFS(Punti!J:J,Punti!B:B,Table1[[#This Row],[Player]])</f>
        <v>0</v>
      </c>
      <c r="I46" s="10">
        <f>COUNTIFS(Punti!L:L,"Sì",Punti!B:B,Table1[[#This Row],[Player]])</f>
        <v>0</v>
      </c>
      <c r="J46" s="10">
        <f>COUNTIFS(Punti!K:K,"Sì",Punti!B:B,Table1[[#This Row],[Player]])</f>
        <v>0</v>
      </c>
      <c r="K46" s="10">
        <f>SUMIFS(Punti!H:H,Punti!B:B,Table1[[#This Row],[Player]])</f>
        <v>12</v>
      </c>
      <c r="L46" s="19">
        <f t="shared" si="3"/>
        <v>0</v>
      </c>
      <c r="M46" s="19">
        <f t="shared" si="4"/>
        <v>6</v>
      </c>
      <c r="N46" s="20">
        <f t="shared" si="5"/>
        <v>0.5</v>
      </c>
      <c r="O46" s="35">
        <f>SUMIFS(Punti!G:G,Punti!B:B,Table1[[#This Row],[Player]])</f>
        <v>0</v>
      </c>
      <c r="P46" s="34">
        <f>Table1[[#This Row],[TOTAL]]/Table1[[#This Row],[Partite]]</f>
        <v>8.5</v>
      </c>
      <c r="Q46" s="22">
        <f>SUMIFS(Punti!Y:Y,Punti!B:B,Table1[[#This Row],[Player]],Punti!A:A,Summary!$X$1)</f>
        <v>0</v>
      </c>
      <c r="R46" s="31">
        <f>SUMIFS(Punti!Y:Y,Punti!B:B,Table1[[#This Row],[Player]])</f>
        <v>17</v>
      </c>
      <c r="S46" s="10">
        <f>SUMIFS(Punti!Y:Y,Punti!B:B,Table1[[#This Row],[Player]])-Table1[[#This Row],[Ultima Partita]]</f>
        <v>17</v>
      </c>
      <c r="T46" s="10">
        <f>RANK(Table1[[#This Row],[Prev. Game]],Table1[Prev. Game])</f>
        <v>42</v>
      </c>
      <c r="U46" s="32">
        <f>Table1[[#This Row],[Prev. Rank]]-A46</f>
        <v>-4</v>
      </c>
    </row>
    <row r="47" spans="1:21" x14ac:dyDescent="0.25">
      <c r="A47" s="21">
        <v>47</v>
      </c>
      <c r="B47" s="30" t="s">
        <v>109</v>
      </c>
      <c r="C47" s="10">
        <f>COUNTIFS(Punti!N:N,"Sì",Punti!B:B,Table1[[#This Row],[Player]])</f>
        <v>0</v>
      </c>
      <c r="D47" s="10">
        <f>SUMIFS(Punti!M:M,Punti!B:B,Table1[[#This Row],[Player]])</f>
        <v>0</v>
      </c>
      <c r="E47" s="14" t="str">
        <f>_xlfn.XLOOKUP(B47,Giocatori!A:A,Giocatori!B:B)</f>
        <v>Centrocampista</v>
      </c>
      <c r="F47" s="10">
        <f>COUNTIFS(Punti!B:B,Table1[[#This Row],[Player]],Punti!F:F,"Sì")</f>
        <v>0</v>
      </c>
      <c r="G47" s="10">
        <f>COUNTIFS(Punti!B:B,Table1[[#This Row],[Player]])</f>
        <v>3</v>
      </c>
      <c r="H47" s="10">
        <f>SUMIFS(Punti!J:J,Punti!B:B,Table1[[#This Row],[Player]])</f>
        <v>0</v>
      </c>
      <c r="I47" s="10">
        <f>COUNTIFS(Punti!L:L,"Sì",Punti!B:B,Table1[[#This Row],[Player]])</f>
        <v>0</v>
      </c>
      <c r="J47" s="10">
        <f>COUNTIFS(Punti!K:K,"Sì",Punti!B:B,Table1[[#This Row],[Player]])</f>
        <v>0</v>
      </c>
      <c r="K47" s="10">
        <f>SUMIFS(Punti!H:H,Punti!B:B,Table1[[#This Row],[Player]])</f>
        <v>40</v>
      </c>
      <c r="L47" s="19">
        <f t="shared" si="3"/>
        <v>1</v>
      </c>
      <c r="M47" s="19">
        <f t="shared" si="4"/>
        <v>13.333333333333334</v>
      </c>
      <c r="N47" s="20">
        <f t="shared" si="5"/>
        <v>0</v>
      </c>
      <c r="O47" s="35">
        <f>SUMIFS(Punti!G:G,Punti!B:B,Table1[[#This Row],[Player]])</f>
        <v>3</v>
      </c>
      <c r="P47" s="34">
        <f>Table1[[#This Row],[TOTAL]]/Table1[[#This Row],[Partite]]</f>
        <v>4.666666666666667</v>
      </c>
      <c r="Q47" s="22">
        <f>SUMIFS(Punti!Y:Y,Punti!B:B,Table1[[#This Row],[Player]],Punti!A:A,Summary!$X$1)</f>
        <v>0</v>
      </c>
      <c r="R47" s="31">
        <f>SUMIFS(Punti!Y:Y,Punti!B:B,Table1[[#This Row],[Player]])</f>
        <v>14</v>
      </c>
      <c r="S47" s="10">
        <f>SUMIFS(Punti!Y:Y,Punti!B:B,Table1[[#This Row],[Player]])-Table1[[#This Row],[Ultima Partita]]</f>
        <v>14</v>
      </c>
      <c r="T47" s="10">
        <f>RANK(Table1[[#This Row],[Prev. Game]],Table1[Prev. Game])</f>
        <v>46</v>
      </c>
      <c r="U47" s="32">
        <f>Table1[[#This Row],[Prev. Rank]]-A47</f>
        <v>-1</v>
      </c>
    </row>
    <row r="48" spans="1:21" x14ac:dyDescent="0.25">
      <c r="A48" s="21">
        <v>48</v>
      </c>
      <c r="B48" s="30" t="s">
        <v>95</v>
      </c>
      <c r="C48" s="10">
        <f>COUNTIFS(Punti!N:N,"Sì",Punti!B:B,Table1[[#This Row],[Player]])</f>
        <v>0</v>
      </c>
      <c r="D48" s="10">
        <f>SUMIFS(Punti!M:M,Punti!B:B,Table1[[#This Row],[Player]])</f>
        <v>0</v>
      </c>
      <c r="E48" s="14" t="str">
        <f>_xlfn.XLOOKUP(B48,Giocatori!A:A,Giocatori!B:B)</f>
        <v>Centrocampista</v>
      </c>
      <c r="F48" s="10">
        <f>COUNTIFS(Punti!B:B,Table1[[#This Row],[Player]],Punti!F:F,"Sì")</f>
        <v>1</v>
      </c>
      <c r="G48" s="10">
        <f>COUNTIFS(Punti!B:B,Table1[[#This Row],[Player]])</f>
        <v>1</v>
      </c>
      <c r="H48" s="10">
        <f>SUMIFS(Punti!J:J,Punti!B:B,Table1[[#This Row],[Player]])</f>
        <v>0</v>
      </c>
      <c r="I48" s="10">
        <f>COUNTIFS(Punti!L:L,"Sì",Punti!B:B,Table1[[#This Row],[Player]])</f>
        <v>0</v>
      </c>
      <c r="J48" s="10">
        <f>COUNTIFS(Punti!K:K,"Sì",Punti!B:B,Table1[[#This Row],[Player]])</f>
        <v>0</v>
      </c>
      <c r="K48" s="10">
        <f>SUMIFS(Punti!H:H,Punti!B:B,Table1[[#This Row],[Player]])</f>
        <v>5</v>
      </c>
      <c r="L48" s="19">
        <f t="shared" si="3"/>
        <v>1</v>
      </c>
      <c r="M48" s="19">
        <f t="shared" si="4"/>
        <v>5</v>
      </c>
      <c r="N48" s="20">
        <f t="shared" si="5"/>
        <v>1</v>
      </c>
      <c r="O48" s="35">
        <f>SUMIFS(Punti!G:G,Punti!B:B,Table1[[#This Row],[Player]])</f>
        <v>1</v>
      </c>
      <c r="P48" s="34">
        <f>Table1[[#This Row],[TOTAL]]/Table1[[#This Row],[Partite]]</f>
        <v>16</v>
      </c>
      <c r="Q48" s="22">
        <f>SUMIFS(Punti!Y:Y,Punti!B:B,Table1[[#This Row],[Player]],Punti!A:A,Summary!$X$1)</f>
        <v>0</v>
      </c>
      <c r="R48" s="31">
        <f>SUMIFS(Punti!Y:Y,Punti!B:B,Table1[[#This Row],[Player]])</f>
        <v>16</v>
      </c>
      <c r="S48" s="10">
        <f>SUMIFS(Punti!Y:Y,Punti!B:B,Table1[[#This Row],[Player]])-Table1[[#This Row],[Ultima Partita]]</f>
        <v>16</v>
      </c>
      <c r="T48" s="10">
        <f>RANK(Table1[[#This Row],[Prev. Game]],Table1[Prev. Game])</f>
        <v>45</v>
      </c>
      <c r="U48" s="32">
        <f>Table1[[#This Row],[Prev. Rank]]-A48</f>
        <v>-3</v>
      </c>
    </row>
    <row r="49" spans="1:21" x14ac:dyDescent="0.25">
      <c r="A49" s="21">
        <v>49</v>
      </c>
      <c r="B49" s="30" t="s">
        <v>98</v>
      </c>
      <c r="C49" s="10">
        <f>COUNTIFS(Punti!N:N,"Sì",Punti!B:B,Table1[[#This Row],[Player]])</f>
        <v>0</v>
      </c>
      <c r="D49" s="10">
        <f>SUMIFS(Punti!M:M,Punti!B:B,Table1[[#This Row],[Player]])</f>
        <v>0</v>
      </c>
      <c r="E49" s="14" t="str">
        <f>_xlfn.XLOOKUP(B49,Giocatori!A:A,Giocatori!B:B)</f>
        <v>Centrocampista</v>
      </c>
      <c r="F49" s="10">
        <f>COUNTIFS(Punti!B:B,Table1[[#This Row],[Player]],Punti!F:F,"Sì")</f>
        <v>1</v>
      </c>
      <c r="G49" s="10">
        <f>COUNTIFS(Punti!B:B,Table1[[#This Row],[Player]])</f>
        <v>1</v>
      </c>
      <c r="H49" s="10">
        <f>SUMIFS(Punti!J:J,Punti!B:B,Table1[[#This Row],[Player]])</f>
        <v>0</v>
      </c>
      <c r="I49" s="10">
        <f>COUNTIFS(Punti!L:L,"Sì",Punti!B:B,Table1[[#This Row],[Player]])</f>
        <v>0</v>
      </c>
      <c r="J49" s="10">
        <f>COUNTIFS(Punti!K:K,"Sì",Punti!B:B,Table1[[#This Row],[Player]])</f>
        <v>0</v>
      </c>
      <c r="K49" s="10">
        <f>SUMIFS(Punti!H:H,Punti!B:B,Table1[[#This Row],[Player]])</f>
        <v>4</v>
      </c>
      <c r="L49" s="19">
        <f t="shared" si="3"/>
        <v>1</v>
      </c>
      <c r="M49" s="19">
        <f t="shared" si="4"/>
        <v>4</v>
      </c>
      <c r="N49" s="20">
        <f t="shared" si="5"/>
        <v>1</v>
      </c>
      <c r="O49" s="35">
        <f>SUMIFS(Punti!G:G,Punti!B:B,Table1[[#This Row],[Player]])</f>
        <v>1</v>
      </c>
      <c r="P49" s="34">
        <f>Table1[[#This Row],[TOTAL]]/Table1[[#This Row],[Partite]]</f>
        <v>16</v>
      </c>
      <c r="Q49" s="22">
        <f>SUMIFS(Punti!Y:Y,Punti!B:B,Table1[[#This Row],[Player]],Punti!A:A,Summary!$X$1)</f>
        <v>16</v>
      </c>
      <c r="R49" s="31">
        <f>SUMIFS(Punti!Y:Y,Punti!B:B,Table1[[#This Row],[Player]])</f>
        <v>16</v>
      </c>
      <c r="S49" s="10">
        <f>SUMIFS(Punti!Y:Y,Punti!B:B,Table1[[#This Row],[Player]])-Table1[[#This Row],[Ultima Partita]]</f>
        <v>0</v>
      </c>
      <c r="T49" s="10">
        <f>RANK(Table1[[#This Row],[Prev. Game]],Table1[Prev. Game])</f>
        <v>60</v>
      </c>
      <c r="U49" s="32">
        <f>Table1[[#This Row],[Prev. Rank]]-A49</f>
        <v>11</v>
      </c>
    </row>
    <row r="50" spans="1:21" x14ac:dyDescent="0.25">
      <c r="A50" s="21">
        <v>50</v>
      </c>
      <c r="B50" s="30" t="s">
        <v>97</v>
      </c>
      <c r="C50" s="10">
        <f>COUNTIFS(Punti!N:N,"Sì",Punti!B:B,Table1[[#This Row],[Player]])</f>
        <v>0</v>
      </c>
      <c r="D50" s="10">
        <f>SUMIFS(Punti!M:M,Punti!B:B,Table1[[#This Row],[Player]])</f>
        <v>0</v>
      </c>
      <c r="E50" s="14" t="str">
        <f>_xlfn.XLOOKUP(B50,Giocatori!A:A,Giocatori!B:B)</f>
        <v>Centrocampista</v>
      </c>
      <c r="F50" s="10">
        <f>COUNTIFS(Punti!B:B,Table1[[#This Row],[Player]],Punti!F:F,"Sì")</f>
        <v>1</v>
      </c>
      <c r="G50" s="10">
        <f>COUNTIFS(Punti!B:B,Table1[[#This Row],[Player]])</f>
        <v>1</v>
      </c>
      <c r="H50" s="10">
        <f>SUMIFS(Punti!J:J,Punti!B:B,Table1[[#This Row],[Player]])</f>
        <v>0</v>
      </c>
      <c r="I50" s="10">
        <f>COUNTIFS(Punti!L:L,"Sì",Punti!B:B,Table1[[#This Row],[Player]])</f>
        <v>0</v>
      </c>
      <c r="J50" s="10">
        <f>COUNTIFS(Punti!K:K,"Sì",Punti!B:B,Table1[[#This Row],[Player]])</f>
        <v>0</v>
      </c>
      <c r="K50" s="10">
        <f>SUMIFS(Punti!H:H,Punti!B:B,Table1[[#This Row],[Player]])</f>
        <v>4</v>
      </c>
      <c r="L50" s="19">
        <f t="shared" si="3"/>
        <v>0</v>
      </c>
      <c r="M50" s="19">
        <f t="shared" si="4"/>
        <v>4</v>
      </c>
      <c r="N50" s="20">
        <f t="shared" si="5"/>
        <v>1</v>
      </c>
      <c r="O50" s="35">
        <f>SUMIFS(Punti!G:G,Punti!B:B,Table1[[#This Row],[Player]])</f>
        <v>0</v>
      </c>
      <c r="P50" s="34">
        <f>Table1[[#This Row],[TOTAL]]/Table1[[#This Row],[Partite]]</f>
        <v>15</v>
      </c>
      <c r="Q50" s="22">
        <f>SUMIFS(Punti!Y:Y,Punti!B:B,Table1[[#This Row],[Player]],Punti!A:A,Summary!$X$1)</f>
        <v>15</v>
      </c>
      <c r="R50" s="31">
        <f>SUMIFS(Punti!Y:Y,Punti!B:B,Table1[[#This Row],[Player]])</f>
        <v>15</v>
      </c>
      <c r="S50" s="10">
        <f>SUMIFS(Punti!Y:Y,Punti!B:B,Table1[[#This Row],[Player]])-Table1[[#This Row],[Ultima Partita]]</f>
        <v>0</v>
      </c>
      <c r="T50" s="10">
        <f>RANK(Table1[[#This Row],[Prev. Game]],Table1[Prev. Game])</f>
        <v>60</v>
      </c>
      <c r="U50" s="32">
        <f>Table1[[#This Row],[Prev. Rank]]-A50</f>
        <v>10</v>
      </c>
    </row>
    <row r="51" spans="1:21" x14ac:dyDescent="0.25">
      <c r="A51" s="21">
        <v>51</v>
      </c>
      <c r="B51" s="30" t="s">
        <v>92</v>
      </c>
      <c r="C51" s="10">
        <f>COUNTIFS(Punti!N:N,"Sì",Punti!B:B,Table1[[#This Row],[Player]])</f>
        <v>0</v>
      </c>
      <c r="D51" s="10">
        <f>SUMIFS(Punti!M:M,Punti!B:B,Table1[[#This Row],[Player]])</f>
        <v>0</v>
      </c>
      <c r="E51" s="14" t="str">
        <f>_xlfn.XLOOKUP(B51,Giocatori!A:A,Giocatori!B:B)</f>
        <v>Centrocampista</v>
      </c>
      <c r="F51" s="10">
        <f>COUNTIFS(Punti!B:B,Table1[[#This Row],[Player]],Punti!F:F,"Sì")</f>
        <v>1</v>
      </c>
      <c r="G51" s="10">
        <f>COUNTIFS(Punti!B:B,Table1[[#This Row],[Player]])</f>
        <v>1</v>
      </c>
      <c r="H51" s="10">
        <f>SUMIFS(Punti!J:J,Punti!B:B,Table1[[#This Row],[Player]])</f>
        <v>0</v>
      </c>
      <c r="I51" s="10">
        <f>COUNTIFS(Punti!L:L,"Sì",Punti!B:B,Table1[[#This Row],[Player]])</f>
        <v>0</v>
      </c>
      <c r="J51" s="10">
        <f>COUNTIFS(Punti!K:K,"Sì",Punti!B:B,Table1[[#This Row],[Player]])</f>
        <v>0</v>
      </c>
      <c r="K51" s="10">
        <f>SUMIFS(Punti!H:H,Punti!B:B,Table1[[#This Row],[Player]])</f>
        <v>4</v>
      </c>
      <c r="L51" s="19">
        <f t="shared" si="3"/>
        <v>0</v>
      </c>
      <c r="M51" s="19">
        <f t="shared" si="4"/>
        <v>4</v>
      </c>
      <c r="N51" s="20">
        <f t="shared" si="5"/>
        <v>1</v>
      </c>
      <c r="O51" s="35">
        <f>SUMIFS(Punti!G:G,Punti!B:B,Table1[[#This Row],[Player]])</f>
        <v>0</v>
      </c>
      <c r="P51" s="34">
        <f>Table1[[#This Row],[TOTAL]]/Table1[[#This Row],[Partite]]</f>
        <v>14</v>
      </c>
      <c r="Q51" s="22">
        <f>SUMIFS(Punti!Y:Y,Punti!B:B,Table1[[#This Row],[Player]],Punti!A:A,Summary!$X$1)</f>
        <v>0</v>
      </c>
      <c r="R51" s="31">
        <f>SUMIFS(Punti!Y:Y,Punti!B:B,Table1[[#This Row],[Player]])</f>
        <v>14</v>
      </c>
      <c r="S51" s="10">
        <f>SUMIFS(Punti!Y:Y,Punti!B:B,Table1[[#This Row],[Player]])-Table1[[#This Row],[Ultima Partita]]</f>
        <v>14</v>
      </c>
      <c r="T51" s="10">
        <f>RANK(Table1[[#This Row],[Prev. Game]],Table1[Prev. Game])</f>
        <v>46</v>
      </c>
      <c r="U51" s="32">
        <f>Table1[[#This Row],[Prev. Rank]]-A51</f>
        <v>-5</v>
      </c>
    </row>
    <row r="52" spans="1:21" x14ac:dyDescent="0.25">
      <c r="A52" s="21">
        <v>52</v>
      </c>
      <c r="B52" s="30" t="s">
        <v>29</v>
      </c>
      <c r="C52" s="10">
        <f>COUNTIFS(Punti!N:N,"Sì",Punti!B:B,Table1[[#This Row],[Player]])</f>
        <v>0</v>
      </c>
      <c r="D52" s="10">
        <f>SUMIFS(Punti!M:M,Punti!B:B,Table1[[#This Row],[Player]])</f>
        <v>0</v>
      </c>
      <c r="E52" s="14" t="str">
        <f>_xlfn.XLOOKUP(B52,Giocatori!A:A,Giocatori!B:B)</f>
        <v>Centrocampista</v>
      </c>
      <c r="F52" s="10">
        <f>COUNTIFS(Punti!B:B,Table1[[#This Row],[Player]],Punti!F:F,"Sì")</f>
        <v>1</v>
      </c>
      <c r="G52" s="10">
        <f>COUNTIFS(Punti!B:B,Table1[[#This Row],[Player]])</f>
        <v>1</v>
      </c>
      <c r="H52" s="10">
        <f>SUMIFS(Punti!J:J,Punti!B:B,Table1[[#This Row],[Player]])</f>
        <v>0</v>
      </c>
      <c r="I52" s="10">
        <f>COUNTIFS(Punti!L:L,"Sì",Punti!B:B,Table1[[#This Row],[Player]])</f>
        <v>0</v>
      </c>
      <c r="J52" s="10">
        <f>COUNTIFS(Punti!K:K,"Sì",Punti!B:B,Table1[[#This Row],[Player]])</f>
        <v>0</v>
      </c>
      <c r="K52" s="10">
        <f>SUMIFS(Punti!H:H,Punti!B:B,Table1[[#This Row],[Player]])</f>
        <v>4</v>
      </c>
      <c r="L52" s="19">
        <f t="shared" si="3"/>
        <v>1</v>
      </c>
      <c r="M52" s="19">
        <f t="shared" si="4"/>
        <v>4</v>
      </c>
      <c r="N52" s="20">
        <f t="shared" si="5"/>
        <v>1</v>
      </c>
      <c r="O52" s="35">
        <f>SUMIFS(Punti!G:G,Punti!B:B,Table1[[#This Row],[Player]])</f>
        <v>1</v>
      </c>
      <c r="P52" s="34">
        <f>Table1[[#This Row],[TOTAL]]/Table1[[#This Row],[Partite]]</f>
        <v>13</v>
      </c>
      <c r="Q52" s="22">
        <f>SUMIFS(Punti!Y:Y,Punti!B:B,Table1[[#This Row],[Player]],Punti!A:A,Summary!$X$1)</f>
        <v>0</v>
      </c>
      <c r="R52" s="31">
        <f>SUMIFS(Punti!Y:Y,Punti!B:B,Table1[[#This Row],[Player]])</f>
        <v>13</v>
      </c>
      <c r="S52" s="10">
        <f>SUMIFS(Punti!Y:Y,Punti!B:B,Table1[[#This Row],[Player]])-Table1[[#This Row],[Ultima Partita]]</f>
        <v>13</v>
      </c>
      <c r="T52" s="10">
        <f>RANK(Table1[[#This Row],[Prev. Game]],Table1[Prev. Game])</f>
        <v>48</v>
      </c>
      <c r="U52" s="32">
        <f>Table1[[#This Row],[Prev. Rank]]-A52</f>
        <v>-4</v>
      </c>
    </row>
    <row r="53" spans="1:21" x14ac:dyDescent="0.25">
      <c r="A53" s="21">
        <v>53</v>
      </c>
      <c r="B53" s="30" t="s">
        <v>43</v>
      </c>
      <c r="C53" s="10">
        <f>COUNTIFS(Punti!N:N,"Sì",Punti!B:B,Table1[[#This Row],[Player]])</f>
        <v>0</v>
      </c>
      <c r="D53" s="10">
        <f>SUMIFS(Punti!M:M,Punti!B:B,Table1[[#This Row],[Player]])</f>
        <v>0</v>
      </c>
      <c r="E53" s="14" t="str">
        <f>_xlfn.XLOOKUP(B53,Giocatori!A:A,Giocatori!B:B)</f>
        <v>Difensore</v>
      </c>
      <c r="F53" s="10">
        <f>COUNTIFS(Punti!B:B,Table1[[#This Row],[Player]],Punti!F:F,"Sì")</f>
        <v>1</v>
      </c>
      <c r="G53" s="10">
        <f>COUNTIFS(Punti!B:B,Table1[[#This Row],[Player]])</f>
        <v>1</v>
      </c>
      <c r="H53" s="10">
        <f>SUMIFS(Punti!J:J,Punti!B:B,Table1[[#This Row],[Player]])</f>
        <v>0</v>
      </c>
      <c r="I53" s="10">
        <f>COUNTIFS(Punti!L:L,"Sì",Punti!B:B,Table1[[#This Row],[Player]])</f>
        <v>0</v>
      </c>
      <c r="J53" s="10">
        <f>COUNTIFS(Punti!K:K,"Sì",Punti!B:B,Table1[[#This Row],[Player]])</f>
        <v>0</v>
      </c>
      <c r="K53" s="10">
        <f>SUMIFS(Punti!H:H,Punti!B:B,Table1[[#This Row],[Player]])</f>
        <v>7</v>
      </c>
      <c r="L53" s="19">
        <f t="shared" si="3"/>
        <v>1</v>
      </c>
      <c r="M53" s="19">
        <f t="shared" si="4"/>
        <v>7</v>
      </c>
      <c r="N53" s="20">
        <f t="shared" si="5"/>
        <v>1</v>
      </c>
      <c r="O53" s="35">
        <f>SUMIFS(Punti!G:G,Punti!B:B,Table1[[#This Row],[Player]])</f>
        <v>1</v>
      </c>
      <c r="P53" s="34">
        <f>Table1[[#This Row],[TOTAL]]/Table1[[#This Row],[Partite]]</f>
        <v>11</v>
      </c>
      <c r="Q53" s="22">
        <f>SUMIFS(Punti!Y:Y,Punti!B:B,Table1[[#This Row],[Player]],Punti!A:A,Summary!$X$1)</f>
        <v>0</v>
      </c>
      <c r="R53" s="31">
        <f>SUMIFS(Punti!Y:Y,Punti!B:B,Table1[[#This Row],[Player]])</f>
        <v>11</v>
      </c>
      <c r="S53" s="10">
        <f>SUMIFS(Punti!Y:Y,Punti!B:B,Table1[[#This Row],[Player]])-Table1[[#This Row],[Ultima Partita]]</f>
        <v>11</v>
      </c>
      <c r="T53" s="10">
        <f>RANK(Table1[[#This Row],[Prev. Game]],Table1[Prev. Game])</f>
        <v>50</v>
      </c>
      <c r="U53" s="32">
        <f>Table1[[#This Row],[Prev. Rank]]-A53</f>
        <v>-3</v>
      </c>
    </row>
    <row r="54" spans="1:21" x14ac:dyDescent="0.25">
      <c r="A54" s="21">
        <v>54</v>
      </c>
      <c r="B54" s="30" t="s">
        <v>37</v>
      </c>
      <c r="C54" s="10">
        <f>COUNTIFS(Punti!N:N,"Sì",Punti!B:B,Table1[[#This Row],[Player]])</f>
        <v>0</v>
      </c>
      <c r="D54" s="10">
        <f>SUMIFS(Punti!M:M,Punti!B:B,Table1[[#This Row],[Player]])</f>
        <v>0</v>
      </c>
      <c r="E54" s="14" t="str">
        <f>_xlfn.XLOOKUP(B54,Giocatori!A:A,Giocatori!B:B)</f>
        <v>Difensore</v>
      </c>
      <c r="F54" s="10">
        <f>COUNTIFS(Punti!B:B,Table1[[#This Row],[Player]],Punti!F:F,"Sì")</f>
        <v>1</v>
      </c>
      <c r="G54" s="10">
        <f>COUNTIFS(Punti!B:B,Table1[[#This Row],[Player]])</f>
        <v>1</v>
      </c>
      <c r="H54" s="10">
        <f>SUMIFS(Punti!J:J,Punti!B:B,Table1[[#This Row],[Player]])</f>
        <v>0</v>
      </c>
      <c r="I54" s="10">
        <f>COUNTIFS(Punti!L:L,"Sì",Punti!B:B,Table1[[#This Row],[Player]])</f>
        <v>0</v>
      </c>
      <c r="J54" s="10">
        <f>COUNTIFS(Punti!K:K,"Sì",Punti!B:B,Table1[[#This Row],[Player]])</f>
        <v>0</v>
      </c>
      <c r="K54" s="10">
        <f>SUMIFS(Punti!H:H,Punti!B:B,Table1[[#This Row],[Player]])</f>
        <v>8</v>
      </c>
      <c r="L54" s="19">
        <f t="shared" si="3"/>
        <v>1</v>
      </c>
      <c r="M54" s="19">
        <f t="shared" si="4"/>
        <v>8</v>
      </c>
      <c r="N54" s="20">
        <f t="shared" si="5"/>
        <v>1</v>
      </c>
      <c r="O54" s="35">
        <f>SUMIFS(Punti!G:G,Punti!B:B,Table1[[#This Row],[Player]])</f>
        <v>1</v>
      </c>
      <c r="P54" s="34">
        <f>Table1[[#This Row],[TOTAL]]/Table1[[#This Row],[Partite]]</f>
        <v>11</v>
      </c>
      <c r="Q54" s="22">
        <f>SUMIFS(Punti!Y:Y,Punti!B:B,Table1[[#This Row],[Player]],Punti!A:A,Summary!$X$1)</f>
        <v>0</v>
      </c>
      <c r="R54" s="31">
        <f>SUMIFS(Punti!Y:Y,Punti!B:B,Table1[[#This Row],[Player]])</f>
        <v>11</v>
      </c>
      <c r="S54" s="10">
        <f>SUMIFS(Punti!Y:Y,Punti!B:B,Table1[[#This Row],[Player]])-Table1[[#This Row],[Ultima Partita]]</f>
        <v>11</v>
      </c>
      <c r="T54" s="10">
        <f>RANK(Table1[[#This Row],[Prev. Game]],Table1[Prev. Game])</f>
        <v>50</v>
      </c>
      <c r="U54" s="32">
        <f>Table1[[#This Row],[Prev. Rank]]-A54</f>
        <v>-4</v>
      </c>
    </row>
    <row r="55" spans="1:21" x14ac:dyDescent="0.25">
      <c r="A55" s="21">
        <v>55</v>
      </c>
      <c r="B55" s="30" t="s">
        <v>36</v>
      </c>
      <c r="C55" s="10">
        <f>COUNTIFS(Punti!N:N,"Sì",Punti!B:B,Table1[[#This Row],[Player]])</f>
        <v>0</v>
      </c>
      <c r="D55" s="10">
        <f>SUMIFS(Punti!M:M,Punti!B:B,Table1[[#This Row],[Player]])</f>
        <v>0</v>
      </c>
      <c r="E55" s="14" t="str">
        <f>_xlfn.XLOOKUP(B55,Giocatori!A:A,Giocatori!B:B)</f>
        <v>Difensore</v>
      </c>
      <c r="F55" s="10">
        <f>COUNTIFS(Punti!B:B,Table1[[#This Row],[Player]],Punti!F:F,"Sì")</f>
        <v>1</v>
      </c>
      <c r="G55" s="10">
        <f>COUNTIFS(Punti!B:B,Table1[[#This Row],[Player]])</f>
        <v>1</v>
      </c>
      <c r="H55" s="10">
        <f>SUMIFS(Punti!J:J,Punti!B:B,Table1[[#This Row],[Player]])</f>
        <v>0</v>
      </c>
      <c r="I55" s="10">
        <f>COUNTIFS(Punti!L:L,"Sì",Punti!B:B,Table1[[#This Row],[Player]])</f>
        <v>0</v>
      </c>
      <c r="J55" s="10">
        <f>COUNTIFS(Punti!K:K,"Sì",Punti!B:B,Table1[[#This Row],[Player]])</f>
        <v>0</v>
      </c>
      <c r="K55" s="10">
        <f>SUMIFS(Punti!H:H,Punti!B:B,Table1[[#This Row],[Player]])</f>
        <v>8</v>
      </c>
      <c r="L55" s="19">
        <f t="shared" si="3"/>
        <v>1</v>
      </c>
      <c r="M55" s="19">
        <f t="shared" si="4"/>
        <v>8</v>
      </c>
      <c r="N55" s="20">
        <f t="shared" si="5"/>
        <v>1</v>
      </c>
      <c r="O55" s="35">
        <f>SUMIFS(Punti!G:G,Punti!B:B,Table1[[#This Row],[Player]])</f>
        <v>1</v>
      </c>
      <c r="P55" s="34">
        <f>Table1[[#This Row],[TOTAL]]/Table1[[#This Row],[Partite]]</f>
        <v>11</v>
      </c>
      <c r="Q55" s="22">
        <f>SUMIFS(Punti!Y:Y,Punti!B:B,Table1[[#This Row],[Player]],Punti!A:A,Summary!$X$1)</f>
        <v>0</v>
      </c>
      <c r="R55" s="31">
        <f>SUMIFS(Punti!Y:Y,Punti!B:B,Table1[[#This Row],[Player]])</f>
        <v>11</v>
      </c>
      <c r="S55" s="10">
        <f>SUMIFS(Punti!Y:Y,Punti!B:B,Table1[[#This Row],[Player]])-Table1[[#This Row],[Ultima Partita]]</f>
        <v>11</v>
      </c>
      <c r="T55" s="10">
        <f>RANK(Table1[[#This Row],[Prev. Game]],Table1[Prev. Game])</f>
        <v>50</v>
      </c>
      <c r="U55" s="32">
        <f>Table1[[#This Row],[Prev. Rank]]-A55</f>
        <v>-5</v>
      </c>
    </row>
    <row r="56" spans="1:21" x14ac:dyDescent="0.25">
      <c r="A56" s="21">
        <v>56</v>
      </c>
      <c r="B56" s="30" t="s">
        <v>78</v>
      </c>
      <c r="C56" s="10">
        <f>COUNTIFS(Punti!N:N,"Sì",Punti!B:B,Table1[[#This Row],[Player]])</f>
        <v>0</v>
      </c>
      <c r="D56" s="10">
        <f>SUMIFS(Punti!M:M,Punti!B:B,Table1[[#This Row],[Player]])</f>
        <v>0</v>
      </c>
      <c r="E56" s="14" t="str">
        <f>_xlfn.XLOOKUP(B56,Giocatori!A:A,Giocatori!B:B)</f>
        <v>Difensore</v>
      </c>
      <c r="F56" s="10">
        <f>COUNTIFS(Punti!B:B,Table1[[#This Row],[Player]],Punti!F:F,"Sì")</f>
        <v>0</v>
      </c>
      <c r="G56" s="10">
        <f>COUNTIFS(Punti!B:B,Table1[[#This Row],[Player]])</f>
        <v>1</v>
      </c>
      <c r="H56" s="10">
        <f>SUMIFS(Punti!J:J,Punti!B:B,Table1[[#This Row],[Player]])</f>
        <v>0</v>
      </c>
      <c r="I56" s="10">
        <f>COUNTIFS(Punti!L:L,"Sì",Punti!B:B,Table1[[#This Row],[Player]])</f>
        <v>0</v>
      </c>
      <c r="J56" s="10">
        <f>COUNTIFS(Punti!K:K,"Sì",Punti!B:B,Table1[[#This Row],[Player]])</f>
        <v>0</v>
      </c>
      <c r="K56" s="10">
        <f>SUMIFS(Punti!H:H,Punti!B:B,Table1[[#This Row],[Player]])</f>
        <v>5</v>
      </c>
      <c r="L56" s="19">
        <f t="shared" si="3"/>
        <v>0</v>
      </c>
      <c r="M56" s="19">
        <f t="shared" si="4"/>
        <v>5</v>
      </c>
      <c r="N56" s="20">
        <f t="shared" si="5"/>
        <v>0</v>
      </c>
      <c r="O56" s="35">
        <f>SUMIFS(Punti!G:G,Punti!B:B,Table1[[#This Row],[Player]])</f>
        <v>0</v>
      </c>
      <c r="P56" s="34">
        <f>Table1[[#This Row],[TOTAL]]/Table1[[#This Row],[Partite]]</f>
        <v>8</v>
      </c>
      <c r="Q56" s="22">
        <f>SUMIFS(Punti!Y:Y,Punti!B:B,Table1[[#This Row],[Player]],Punti!A:A,Summary!$X$1)</f>
        <v>0</v>
      </c>
      <c r="R56" s="31">
        <f>SUMIFS(Punti!Y:Y,Punti!B:B,Table1[[#This Row],[Player]])</f>
        <v>8</v>
      </c>
      <c r="S56" s="10">
        <f>SUMIFS(Punti!Y:Y,Punti!B:B,Table1[[#This Row],[Player]])-Table1[[#This Row],[Ultima Partita]]</f>
        <v>8</v>
      </c>
      <c r="T56" s="10">
        <f>RANK(Table1[[#This Row],[Prev. Game]],Table1[Prev. Game])</f>
        <v>53</v>
      </c>
      <c r="U56" s="32">
        <f>Table1[[#This Row],[Prev. Rank]]-A56</f>
        <v>-3</v>
      </c>
    </row>
    <row r="57" spans="1:21" x14ac:dyDescent="0.25">
      <c r="A57" s="21">
        <v>57</v>
      </c>
      <c r="B57" s="30" t="s">
        <v>13</v>
      </c>
      <c r="C57" s="10">
        <f>COUNTIFS(Punti!N:N,"Sì",Punti!B:B,Table1[[#This Row],[Player]])</f>
        <v>0</v>
      </c>
      <c r="D57" s="10">
        <f>SUMIFS(Punti!M:M,Punti!B:B,Table1[[#This Row],[Player]])</f>
        <v>1</v>
      </c>
      <c r="E57" s="14" t="str">
        <f>_xlfn.XLOOKUP(B57,Giocatori!A:A,Giocatori!B:B)</f>
        <v>Centrocampista</v>
      </c>
      <c r="F57" s="10">
        <f>COUNTIFS(Punti!B:B,Table1[[#This Row],[Player]],Punti!F:F,"Sì")</f>
        <v>0</v>
      </c>
      <c r="G57" s="10">
        <f>COUNTIFS(Punti!B:B,Table1[[#This Row],[Player]])</f>
        <v>1</v>
      </c>
      <c r="H57" s="10">
        <f>SUMIFS(Punti!J:J,Punti!B:B,Table1[[#This Row],[Player]])</f>
        <v>0</v>
      </c>
      <c r="I57" s="10">
        <f>COUNTIFS(Punti!L:L,"Sì",Punti!B:B,Table1[[#This Row],[Player]])</f>
        <v>0</v>
      </c>
      <c r="J57" s="10">
        <f>COUNTIFS(Punti!K:K,"Sì",Punti!B:B,Table1[[#This Row],[Player]])</f>
        <v>0</v>
      </c>
      <c r="K57" s="10">
        <f>SUMIFS(Punti!H:H,Punti!B:B,Table1[[#This Row],[Player]])</f>
        <v>18</v>
      </c>
      <c r="L57" s="19">
        <f t="shared" si="3"/>
        <v>1</v>
      </c>
      <c r="M57" s="19">
        <f t="shared" si="4"/>
        <v>18</v>
      </c>
      <c r="N57" s="20">
        <f t="shared" si="5"/>
        <v>0</v>
      </c>
      <c r="O57" s="35">
        <f>SUMIFS(Punti!G:G,Punti!B:B,Table1[[#This Row],[Player]])</f>
        <v>1</v>
      </c>
      <c r="P57" s="34">
        <f>Table1[[#This Row],[TOTAL]]/Table1[[#This Row],[Partite]]</f>
        <v>7</v>
      </c>
      <c r="Q57" s="22">
        <f>SUMIFS(Punti!Y:Y,Punti!B:B,Table1[[#This Row],[Player]],Punti!A:A,Summary!$X$1)</f>
        <v>0</v>
      </c>
      <c r="R57" s="31">
        <f>SUMIFS(Punti!Y:Y,Punti!B:B,Table1[[#This Row],[Player]])</f>
        <v>7</v>
      </c>
      <c r="S57" s="10">
        <f>SUMIFS(Punti!Y:Y,Punti!B:B,Table1[[#This Row],[Player]])-Table1[[#This Row],[Ultima Partita]]</f>
        <v>7</v>
      </c>
      <c r="T57" s="10">
        <f>RANK(Table1[[#This Row],[Prev. Game]],Table1[Prev. Game])</f>
        <v>54</v>
      </c>
      <c r="U57" s="32">
        <f>Table1[[#This Row],[Prev. Rank]]-A57</f>
        <v>-3</v>
      </c>
    </row>
    <row r="58" spans="1:21" x14ac:dyDescent="0.25">
      <c r="A58" s="21">
        <v>58</v>
      </c>
      <c r="B58" s="30" t="s">
        <v>91</v>
      </c>
      <c r="C58" s="10">
        <f>COUNTIFS(Punti!N:N,"Sì",Punti!B:B,Table1[[#This Row],[Player]])</f>
        <v>0</v>
      </c>
      <c r="D58" s="10">
        <f>SUMIFS(Punti!M:M,Punti!B:B,Table1[[#This Row],[Player]])</f>
        <v>0</v>
      </c>
      <c r="E58" s="14" t="str">
        <f>_xlfn.XLOOKUP(B58,Giocatori!A:A,Giocatori!B:B)</f>
        <v>Centrocampista</v>
      </c>
      <c r="F58" s="10">
        <f>COUNTIFS(Punti!B:B,Table1[[#This Row],[Player]],Punti!F:F,"Sì")</f>
        <v>0</v>
      </c>
      <c r="G58" s="10">
        <f>COUNTIFS(Punti!B:B,Table1[[#This Row],[Player]])</f>
        <v>1</v>
      </c>
      <c r="H58" s="10">
        <f>SUMIFS(Punti!J:J,Punti!B:B,Table1[[#This Row],[Player]])</f>
        <v>0</v>
      </c>
      <c r="I58" s="10">
        <f>COUNTIFS(Punti!L:L,"Sì",Punti!B:B,Table1[[#This Row],[Player]])</f>
        <v>0</v>
      </c>
      <c r="J58" s="10">
        <f>COUNTIFS(Punti!K:K,"Sì",Punti!B:B,Table1[[#This Row],[Player]])</f>
        <v>0</v>
      </c>
      <c r="K58" s="10">
        <f>SUMIFS(Punti!H:H,Punti!B:B,Table1[[#This Row],[Player]])</f>
        <v>15</v>
      </c>
      <c r="L58" s="19">
        <f t="shared" si="3"/>
        <v>2</v>
      </c>
      <c r="M58" s="19">
        <f t="shared" si="4"/>
        <v>15</v>
      </c>
      <c r="N58" s="20">
        <f t="shared" si="5"/>
        <v>0</v>
      </c>
      <c r="O58" s="35">
        <f>SUMIFS(Punti!G:G,Punti!B:B,Table1[[#This Row],[Player]])</f>
        <v>2</v>
      </c>
      <c r="P58" s="34">
        <f>Table1[[#This Row],[TOTAL]]/Table1[[#This Row],[Partite]]</f>
        <v>5</v>
      </c>
      <c r="Q58" s="22">
        <f>SUMIFS(Punti!Y:Y,Punti!B:B,Table1[[#This Row],[Player]],Punti!A:A,Summary!$X$1)</f>
        <v>0</v>
      </c>
      <c r="R58" s="31">
        <f>SUMIFS(Punti!Y:Y,Punti!B:B,Table1[[#This Row],[Player]])</f>
        <v>5</v>
      </c>
      <c r="S58" s="10">
        <f>SUMIFS(Punti!Y:Y,Punti!B:B,Table1[[#This Row],[Player]])-Table1[[#This Row],[Ultima Partita]]</f>
        <v>5</v>
      </c>
      <c r="T58" s="10">
        <f>RANK(Table1[[#This Row],[Prev. Game]],Table1[Prev. Game])</f>
        <v>55</v>
      </c>
      <c r="U58" s="32">
        <f>Table1[[#This Row],[Prev. Rank]]-A58</f>
        <v>-3</v>
      </c>
    </row>
    <row r="59" spans="1:21" x14ac:dyDescent="0.25">
      <c r="A59" s="21">
        <v>59</v>
      </c>
      <c r="B59" s="30" t="s">
        <v>72</v>
      </c>
      <c r="C59" s="10">
        <f>COUNTIFS(Punti!N:N,"Sì",Punti!B:B,Table1[[#This Row],[Player]])</f>
        <v>0</v>
      </c>
      <c r="D59" s="10">
        <f>SUMIFS(Punti!M:M,Punti!B:B,Table1[[#This Row],[Player]])</f>
        <v>0</v>
      </c>
      <c r="E59" s="14" t="str">
        <f>_xlfn.XLOOKUP(B59,Giocatori!A:A,Giocatori!B:B)</f>
        <v>Centrocampista</v>
      </c>
      <c r="F59" s="10">
        <f>COUNTIFS(Punti!B:B,Table1[[#This Row],[Player]],Punti!F:F,"Sì")</f>
        <v>0</v>
      </c>
      <c r="G59" s="10">
        <f>COUNTIFS(Punti!B:B,Table1[[#This Row],[Player]])</f>
        <v>1</v>
      </c>
      <c r="H59" s="10">
        <f>SUMIFS(Punti!J:J,Punti!B:B,Table1[[#This Row],[Player]])</f>
        <v>0</v>
      </c>
      <c r="I59" s="10">
        <f>COUNTIFS(Punti!L:L,"Sì",Punti!B:B,Table1[[#This Row],[Player]])</f>
        <v>0</v>
      </c>
      <c r="J59" s="10">
        <f>COUNTIFS(Punti!K:K,"Sì",Punti!B:B,Table1[[#This Row],[Player]])</f>
        <v>0</v>
      </c>
      <c r="K59" s="10">
        <f>SUMIFS(Punti!H:H,Punti!B:B,Table1[[#This Row],[Player]])</f>
        <v>9</v>
      </c>
      <c r="L59" s="19">
        <f t="shared" si="3"/>
        <v>1</v>
      </c>
      <c r="M59" s="19">
        <f t="shared" si="4"/>
        <v>9</v>
      </c>
      <c r="N59" s="20">
        <f t="shared" si="5"/>
        <v>0</v>
      </c>
      <c r="O59" s="35">
        <f>SUMIFS(Punti!G:G,Punti!B:B,Table1[[#This Row],[Player]])</f>
        <v>1</v>
      </c>
      <c r="P59" s="34">
        <f>Table1[[#This Row],[TOTAL]]/Table1[[#This Row],[Partite]]</f>
        <v>5</v>
      </c>
      <c r="Q59" s="22">
        <f>SUMIFS(Punti!Y:Y,Punti!B:B,Table1[[#This Row],[Player]],Punti!A:A,Summary!$X$1)</f>
        <v>0</v>
      </c>
      <c r="R59" s="31">
        <f>SUMIFS(Punti!Y:Y,Punti!B:B,Table1[[#This Row],[Player]])</f>
        <v>5</v>
      </c>
      <c r="S59" s="10">
        <f>SUMIFS(Punti!Y:Y,Punti!B:B,Table1[[#This Row],[Player]])-Table1[[#This Row],[Ultima Partita]]</f>
        <v>5</v>
      </c>
      <c r="T59" s="10">
        <f>RANK(Table1[[#This Row],[Prev. Game]],Table1[Prev. Game])</f>
        <v>55</v>
      </c>
      <c r="U59" s="32">
        <f>Table1[[#This Row],[Prev. Rank]]-A59</f>
        <v>-4</v>
      </c>
    </row>
    <row r="60" spans="1:21" x14ac:dyDescent="0.25">
      <c r="A60" s="21">
        <v>60</v>
      </c>
      <c r="B60" s="30" t="s">
        <v>80</v>
      </c>
      <c r="C60" s="10">
        <f>COUNTIFS(Punti!N:N,"Sì",Punti!B:B,Table1[[#This Row],[Player]])</f>
        <v>0</v>
      </c>
      <c r="D60" s="10">
        <f>SUMIFS(Punti!M:M,Punti!B:B,Table1[[#This Row],[Player]])</f>
        <v>0</v>
      </c>
      <c r="E60" s="14" t="str">
        <f>_xlfn.XLOOKUP(B60,Giocatori!A:A,Giocatori!B:B)</f>
        <v>Centrocampista</v>
      </c>
      <c r="F60" s="10">
        <f>COUNTIFS(Punti!B:B,Table1[[#This Row],[Player]],Punti!F:F,"Sì")</f>
        <v>0</v>
      </c>
      <c r="G60" s="10">
        <f>COUNTIFS(Punti!B:B,Table1[[#This Row],[Player]])</f>
        <v>1</v>
      </c>
      <c r="H60" s="10">
        <f>SUMIFS(Punti!J:J,Punti!B:B,Table1[[#This Row],[Player]])</f>
        <v>0</v>
      </c>
      <c r="I60" s="10">
        <f>COUNTIFS(Punti!L:L,"Sì",Punti!B:B,Table1[[#This Row],[Player]])</f>
        <v>0</v>
      </c>
      <c r="J60" s="10">
        <f>COUNTIFS(Punti!K:K,"Sì",Punti!B:B,Table1[[#This Row],[Player]])</f>
        <v>0</v>
      </c>
      <c r="K60" s="10">
        <f>SUMIFS(Punti!H:H,Punti!B:B,Table1[[#This Row],[Player]])</f>
        <v>7</v>
      </c>
      <c r="L60" s="19">
        <f t="shared" si="3"/>
        <v>0</v>
      </c>
      <c r="M60" s="19">
        <f t="shared" si="4"/>
        <v>7</v>
      </c>
      <c r="N60" s="20">
        <f t="shared" si="5"/>
        <v>0</v>
      </c>
      <c r="O60" s="35">
        <f>SUMIFS(Punti!G:G,Punti!B:B,Table1[[#This Row],[Player]])</f>
        <v>0</v>
      </c>
      <c r="P60" s="34">
        <f>Table1[[#This Row],[TOTAL]]/Table1[[#This Row],[Partite]]</f>
        <v>5</v>
      </c>
      <c r="Q60" s="22">
        <f>SUMIFS(Punti!Y:Y,Punti!B:B,Table1[[#This Row],[Player]],Punti!A:A,Summary!$X$1)</f>
        <v>0</v>
      </c>
      <c r="R60" s="31">
        <f>SUMIFS(Punti!Y:Y,Punti!B:B,Table1[[#This Row],[Player]])</f>
        <v>5</v>
      </c>
      <c r="S60" s="10">
        <f>SUMIFS(Punti!Y:Y,Punti!B:B,Table1[[#This Row],[Player]])-Table1[[#This Row],[Ultima Partita]]</f>
        <v>5</v>
      </c>
      <c r="T60" s="10">
        <f>RANK(Table1[[#This Row],[Prev. Game]],Table1[Prev. Game])</f>
        <v>55</v>
      </c>
      <c r="U60" s="32">
        <f>Table1[[#This Row],[Prev. Rank]]-A60</f>
        <v>-5</v>
      </c>
    </row>
    <row r="61" spans="1:21" x14ac:dyDescent="0.25">
      <c r="A61" s="21">
        <v>61</v>
      </c>
      <c r="B61" s="30" t="s">
        <v>96</v>
      </c>
      <c r="C61" s="10">
        <f>COUNTIFS(Punti!N:N,"Sì",Punti!B:B,Table1[[#This Row],[Player]])</f>
        <v>0</v>
      </c>
      <c r="D61" s="10">
        <f>SUMIFS(Punti!M:M,Punti!B:B,Table1[[#This Row],[Player]])</f>
        <v>0</v>
      </c>
      <c r="E61" s="14" t="str">
        <f>_xlfn.XLOOKUP(B61,Giocatori!A:A,Giocatori!B:B)</f>
        <v>Centrocampista</v>
      </c>
      <c r="F61" s="10">
        <f>COUNTIFS(Punti!B:B,Table1[[#This Row],[Player]],Punti!F:F,"Sì")</f>
        <v>0</v>
      </c>
      <c r="G61" s="10">
        <f>COUNTIFS(Punti!B:B,Table1[[#This Row],[Player]])</f>
        <v>1</v>
      </c>
      <c r="H61" s="10">
        <f>SUMIFS(Punti!J:J,Punti!B:B,Table1[[#This Row],[Player]])</f>
        <v>0</v>
      </c>
      <c r="I61" s="10">
        <f>COUNTIFS(Punti!L:L,"Sì",Punti!B:B,Table1[[#This Row],[Player]])</f>
        <v>0</v>
      </c>
      <c r="J61" s="10">
        <f>COUNTIFS(Punti!K:K,"Sì",Punti!B:B,Table1[[#This Row],[Player]])</f>
        <v>0</v>
      </c>
      <c r="K61" s="10">
        <f>SUMIFS(Punti!H:H,Punti!B:B,Table1[[#This Row],[Player]])</f>
        <v>8</v>
      </c>
      <c r="L61" s="19">
        <f t="shared" si="3"/>
        <v>0</v>
      </c>
      <c r="M61" s="19">
        <f t="shared" si="4"/>
        <v>8</v>
      </c>
      <c r="N61" s="20">
        <f t="shared" si="5"/>
        <v>0</v>
      </c>
      <c r="O61" s="35">
        <f>SUMIFS(Punti!G:G,Punti!B:B,Table1[[#This Row],[Player]])</f>
        <v>0</v>
      </c>
      <c r="P61" s="34">
        <f>Table1[[#This Row],[TOTAL]]/Table1[[#This Row],[Partite]]</f>
        <v>4</v>
      </c>
      <c r="Q61" s="22">
        <f>SUMIFS(Punti!Y:Y,Punti!B:B,Table1[[#This Row],[Player]],Punti!A:A,Summary!$X$1)</f>
        <v>0</v>
      </c>
      <c r="R61" s="31">
        <f>SUMIFS(Punti!Y:Y,Punti!B:B,Table1[[#This Row],[Player]])</f>
        <v>4</v>
      </c>
      <c r="S61" s="10">
        <f>SUMIFS(Punti!Y:Y,Punti!B:B,Table1[[#This Row],[Player]])-Table1[[#This Row],[Ultima Partita]]</f>
        <v>4</v>
      </c>
      <c r="T61" s="10">
        <f>RANK(Table1[[#This Row],[Prev. Game]],Table1[Prev. Game])</f>
        <v>58</v>
      </c>
      <c r="U61" s="32">
        <f>Table1[[#This Row],[Prev. Rank]]-A61</f>
        <v>-3</v>
      </c>
    </row>
    <row r="62" spans="1:21" x14ac:dyDescent="0.25">
      <c r="A62" s="21">
        <v>63</v>
      </c>
      <c r="B62" s="30" t="s">
        <v>93</v>
      </c>
      <c r="C62" s="10">
        <f>COUNTIFS(Punti!N:N,"Sì",Punti!B:B,Table1[[#This Row],[Player]])</f>
        <v>0</v>
      </c>
      <c r="D62" s="10">
        <f>SUMIFS(Punti!M:M,Punti!B:B,Table1[[#This Row],[Player]])</f>
        <v>0</v>
      </c>
      <c r="E62" s="14" t="str">
        <f>_xlfn.XLOOKUP(B62,Giocatori!A:A,Giocatori!B:B)</f>
        <v>Difensore</v>
      </c>
      <c r="F62" s="10">
        <f>COUNTIFS(Punti!B:B,Table1[[#This Row],[Player]],Punti!F:F,"Sì")</f>
        <v>0</v>
      </c>
      <c r="G62" s="10">
        <f>COUNTIFS(Punti!B:B,Table1[[#This Row],[Player]])</f>
        <v>1</v>
      </c>
      <c r="H62" s="10">
        <f>SUMIFS(Punti!J:J,Punti!B:B,Table1[[#This Row],[Player]])</f>
        <v>0</v>
      </c>
      <c r="I62" s="10">
        <f>COUNTIFS(Punti!L:L,"Sì",Punti!B:B,Table1[[#This Row],[Player]])</f>
        <v>0</v>
      </c>
      <c r="J62" s="10">
        <f>COUNTIFS(Punti!K:K,"Sì",Punti!B:B,Table1[[#This Row],[Player]])</f>
        <v>0</v>
      </c>
      <c r="K62" s="10">
        <f>SUMIFS(Punti!H:H,Punti!B:B,Table1[[#This Row],[Player]])</f>
        <v>9</v>
      </c>
      <c r="L62" s="19">
        <f t="shared" si="3"/>
        <v>0</v>
      </c>
      <c r="M62" s="19">
        <f t="shared" si="4"/>
        <v>9</v>
      </c>
      <c r="N62" s="20">
        <f t="shared" si="5"/>
        <v>0</v>
      </c>
      <c r="O62" s="35">
        <f>SUMIFS(Punti!G:G,Punti!B:B,Table1[[#This Row],[Player]])</f>
        <v>0</v>
      </c>
      <c r="P62" s="34">
        <f>Table1[[#This Row],[TOTAL]]/Table1[[#This Row],[Partite]]</f>
        <v>4</v>
      </c>
      <c r="Q62" s="22">
        <f>SUMIFS(Punti!Y:Y,Punti!B:B,Table1[[#This Row],[Player]],Punti!A:A,Summary!$X$1)</f>
        <v>0</v>
      </c>
      <c r="R62" s="31">
        <f>SUMIFS(Punti!Y:Y,Punti!B:B,Table1[[#This Row],[Player]])</f>
        <v>4</v>
      </c>
      <c r="S62" s="10">
        <f>SUMIFS(Punti!Y:Y,Punti!B:B,Table1[[#This Row],[Player]])-Table1[[#This Row],[Ultima Partita]]</f>
        <v>4</v>
      </c>
      <c r="T62" s="10">
        <f>RANK(Table1[[#This Row],[Prev. Game]],Table1[Prev. Game])</f>
        <v>58</v>
      </c>
      <c r="U62" s="32">
        <f>Table1[[#This Row],[Prev. Rank]]-A62</f>
        <v>-5</v>
      </c>
    </row>
    <row r="63" spans="1:21" x14ac:dyDescent="0.25">
      <c r="A63" s="21">
        <v>64</v>
      </c>
      <c r="B63" s="30" t="s">
        <v>100</v>
      </c>
      <c r="C63" s="10">
        <f>COUNTIFS(Punti!N:N,"Sì",Punti!B:B,Table1[[#This Row],[Player]])</f>
        <v>0</v>
      </c>
      <c r="D63" s="10">
        <f>SUMIFS(Punti!M:M,Punti!B:B,Table1[[#This Row],[Player]])</f>
        <v>0</v>
      </c>
      <c r="E63" s="14" t="str">
        <f>_xlfn.XLOOKUP(B63,Giocatori!A:A,Giocatori!B:B)</f>
        <v>Centrocampista</v>
      </c>
      <c r="F63" s="10">
        <f>COUNTIFS(Punti!B:B,Table1[[#This Row],[Player]],Punti!F:F,"Sì")</f>
        <v>0</v>
      </c>
      <c r="G63" s="10">
        <f>COUNTIFS(Punti!B:B,Table1[[#This Row],[Player]])</f>
        <v>1</v>
      </c>
      <c r="H63" s="10">
        <f>SUMIFS(Punti!J:J,Punti!B:B,Table1[[#This Row],[Player]])</f>
        <v>0</v>
      </c>
      <c r="I63" s="10">
        <f>COUNTIFS(Punti!L:L,"Sì",Punti!B:B,Table1[[#This Row],[Player]])</f>
        <v>0</v>
      </c>
      <c r="J63" s="10">
        <f>COUNTIFS(Punti!K:K,"Sì",Punti!B:B,Table1[[#This Row],[Player]])</f>
        <v>0</v>
      </c>
      <c r="K63" s="10">
        <f>SUMIFS(Punti!H:H,Punti!B:B,Table1[[#This Row],[Player]])</f>
        <v>10</v>
      </c>
      <c r="L63" s="19">
        <f t="shared" si="3"/>
        <v>0</v>
      </c>
      <c r="M63" s="19">
        <f t="shared" si="4"/>
        <v>10</v>
      </c>
      <c r="N63" s="20">
        <f t="shared" si="5"/>
        <v>0</v>
      </c>
      <c r="O63" s="35">
        <f>SUMIFS(Punti!G:G,Punti!B:B,Table1[[#This Row],[Player]])</f>
        <v>0</v>
      </c>
      <c r="P63" s="34">
        <f>Table1[[#This Row],[TOTAL]]/Table1[[#This Row],[Partite]]</f>
        <v>3</v>
      </c>
      <c r="Q63" s="22">
        <f>SUMIFS(Punti!Y:Y,Punti!B:B,Table1[[#This Row],[Player]],Punti!A:A,Summary!$X$1)</f>
        <v>3</v>
      </c>
      <c r="R63" s="31">
        <f>SUMIFS(Punti!Y:Y,Punti!B:B,Table1[[#This Row],[Player]])</f>
        <v>3</v>
      </c>
      <c r="S63" s="10">
        <f>SUMIFS(Punti!Y:Y,Punti!B:B,Table1[[#This Row],[Player]])-Table1[[#This Row],[Ultima Partita]]</f>
        <v>0</v>
      </c>
      <c r="T63" s="10">
        <f>RANK(Table1[[#This Row],[Prev. Game]],Table1[Prev. Game])</f>
        <v>60</v>
      </c>
      <c r="U63" s="32">
        <f>Table1[[#This Row],[Prev. Rank]]-A63</f>
        <v>-4</v>
      </c>
    </row>
    <row r="64" spans="1:21" x14ac:dyDescent="0.25">
      <c r="A64" s="21">
        <v>65</v>
      </c>
      <c r="B64" s="30" t="s">
        <v>14</v>
      </c>
      <c r="C64" s="10">
        <f>COUNTIFS(Punti!N:N,"Sì",Punti!B:B,Table1[[#This Row],[Player]])</f>
        <v>1</v>
      </c>
      <c r="D64" s="10">
        <f>SUMIFS(Punti!M:M,Punti!B:B,Table1[[#This Row],[Player]])</f>
        <v>0</v>
      </c>
      <c r="E64" s="14" t="str">
        <f>_xlfn.XLOOKUP(B64,Giocatori!A:A,Giocatori!B:B)</f>
        <v>Centrocampista</v>
      </c>
      <c r="F64" s="10">
        <f>COUNTIFS(Punti!B:B,Table1[[#This Row],[Player]],Punti!F:F,"Sì")</f>
        <v>0</v>
      </c>
      <c r="G64" s="10">
        <f>COUNTIFS(Punti!B:B,Table1[[#This Row],[Player]])</f>
        <v>1</v>
      </c>
      <c r="H64" s="10">
        <f>SUMIFS(Punti!J:J,Punti!B:B,Table1[[#This Row],[Player]])</f>
        <v>0</v>
      </c>
      <c r="I64" s="10">
        <f>COUNTIFS(Punti!L:L,"Sì",Punti!B:B,Table1[[#This Row],[Player]])</f>
        <v>0</v>
      </c>
      <c r="J64" s="10">
        <f>COUNTIFS(Punti!K:K,"Sì",Punti!B:B,Table1[[#This Row],[Player]])</f>
        <v>0</v>
      </c>
      <c r="K64" s="10">
        <f>SUMIFS(Punti!H:H,Punti!B:B,Table1[[#This Row],[Player]])</f>
        <v>18</v>
      </c>
      <c r="L64" s="19">
        <f t="shared" si="3"/>
        <v>0</v>
      </c>
      <c r="M64" s="19">
        <f t="shared" si="4"/>
        <v>18</v>
      </c>
      <c r="N64" s="20">
        <f t="shared" si="5"/>
        <v>0</v>
      </c>
      <c r="O64" s="35">
        <f>SUMIFS(Punti!G:G,Punti!B:B,Table1[[#This Row],[Player]])</f>
        <v>0</v>
      </c>
      <c r="P64" s="34">
        <f>Table1[[#This Row],[TOTAL]]/Table1[[#This Row],[Partite]]</f>
        <v>-1</v>
      </c>
      <c r="Q64" s="22">
        <f>SUMIFS(Punti!Y:Y,Punti!B:B,Table1[[#This Row],[Player]],Punti!A:A,Summary!$X$1)</f>
        <v>0</v>
      </c>
      <c r="R64" s="31">
        <f>SUMIFS(Punti!Y:Y,Punti!B:B,Table1[[#This Row],[Player]])</f>
        <v>-1</v>
      </c>
      <c r="S64" s="10">
        <f>SUMIFS(Punti!Y:Y,Punti!B:B,Table1[[#This Row],[Player]])-Table1[[#This Row],[Ultima Partita]]</f>
        <v>-1</v>
      </c>
      <c r="T64" s="10">
        <f>RANK(Table1[[#This Row],[Prev. Game]],Table1[Prev. Game])</f>
        <v>63</v>
      </c>
      <c r="U64" s="32">
        <f>Table1[[#This Row],[Prev. Rank]]-A64</f>
        <v>-2</v>
      </c>
    </row>
  </sheetData>
  <phoneticPr fontId="9" type="noConversion"/>
  <conditionalFormatting sqref="C2:C64">
    <cfRule type="top10" dxfId="20" priority="274" rank="1"/>
  </conditionalFormatting>
  <conditionalFormatting sqref="D2:D64">
    <cfRule type="top10" dxfId="19" priority="276" rank="1"/>
  </conditionalFormatting>
  <conditionalFormatting sqref="I2:I64">
    <cfRule type="top10" dxfId="18" priority="278" rank="1"/>
  </conditionalFormatting>
  <conditionalFormatting sqref="J2:J64">
    <cfRule type="top10" dxfId="17" priority="280" rank="1"/>
  </conditionalFormatting>
  <conditionalFormatting sqref="K65:K1048576 H1:J1 H2:H64">
    <cfRule type="top10" dxfId="16" priority="215" rank="1"/>
  </conditionalFormatting>
  <conditionalFormatting sqref="N65:N1048576 L1:L64">
    <cfRule type="top10" dxfId="15" priority="221" bottom="1" rank="1"/>
    <cfRule type="top10" dxfId="14" priority="222" rank="1"/>
  </conditionalFormatting>
  <conditionalFormatting sqref="O65:Q1048576 M1:M64">
    <cfRule type="top10" dxfId="13" priority="231" bottom="1" rank="1"/>
    <cfRule type="top10" dxfId="12" priority="232" rank="1"/>
    <cfRule type="top10" dxfId="11" priority="233" rank="1"/>
    <cfRule type="top10" dxfId="10" priority="234" percent="1" rank="1"/>
  </conditionalFormatting>
  <conditionalFormatting sqref="P2:P64">
    <cfRule type="top10" dxfId="9" priority="297" bottom="1" rank="1"/>
    <cfRule type="top10" dxfId="8" priority="298" rank="1"/>
  </conditionalFormatting>
  <conditionalFormatting sqref="Q2:Q64">
    <cfRule type="top10" dxfId="7" priority="301" rank="1"/>
  </conditionalFormatting>
  <conditionalFormatting sqref="R65:R1048576 N1:N64">
    <cfRule type="top10" dxfId="6" priority="257" bottom="1" rank="1"/>
    <cfRule type="top10" dxfId="5" priority="258" rank="1"/>
  </conditionalFormatting>
  <conditionalFormatting sqref="S65:S1048576 O1:Q1 O2:P64">
    <cfRule type="top10" dxfId="4" priority="267" rank="1"/>
  </conditionalFormatting>
  <conditionalFormatting sqref="U1">
    <cfRule type="top10" dxfId="3" priority="4" rank="1"/>
  </conditionalFormatting>
  <conditionalFormatting sqref="U2:U64">
    <cfRule type="cellIs" dxfId="2" priority="5" operator="lessThan">
      <formula>0</formula>
    </cfRule>
    <cfRule type="cellIs" dxfId="1" priority="6" operator="greaterThan">
      <formula>0</formula>
    </cfRule>
    <cfRule type="cellIs" dxfId="0" priority="7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8A56-6341-4406-8D41-CC351A3A492A}">
  <dimension ref="A1:B66"/>
  <sheetViews>
    <sheetView tabSelected="1" workbookViewId="0">
      <selection activeCell="B4" sqref="B4"/>
    </sheetView>
  </sheetViews>
  <sheetFormatPr defaultColWidth="25.5703125" defaultRowHeight="15" x14ac:dyDescent="0.25"/>
  <sheetData>
    <row r="1" spans="1:2" x14ac:dyDescent="0.25">
      <c r="A1" s="17" t="s">
        <v>6</v>
      </c>
      <c r="B1" s="17" t="s">
        <v>44</v>
      </c>
    </row>
    <row r="2" spans="1:2" x14ac:dyDescent="0.25">
      <c r="A2" s="18" t="s">
        <v>7</v>
      </c>
      <c r="B2" s="18" t="s">
        <v>8</v>
      </c>
    </row>
    <row r="3" spans="1:2" x14ac:dyDescent="0.25">
      <c r="A3" s="18" t="s">
        <v>9</v>
      </c>
      <c r="B3" s="18" t="s">
        <v>8</v>
      </c>
    </row>
    <row r="4" spans="1:2" x14ac:dyDescent="0.25">
      <c r="A4" s="18" t="s">
        <v>10</v>
      </c>
      <c r="B4" s="18" t="s">
        <v>11</v>
      </c>
    </row>
    <row r="5" spans="1:2" x14ac:dyDescent="0.25">
      <c r="A5" s="18" t="s">
        <v>109</v>
      </c>
      <c r="B5" s="18" t="s">
        <v>11</v>
      </c>
    </row>
    <row r="6" spans="1:2" x14ac:dyDescent="0.25">
      <c r="A6" s="18" t="s">
        <v>12</v>
      </c>
      <c r="B6" s="18" t="s">
        <v>124</v>
      </c>
    </row>
    <row r="7" spans="1:2" x14ac:dyDescent="0.25">
      <c r="A7" s="18" t="s">
        <v>13</v>
      </c>
      <c r="B7" s="18" t="s">
        <v>11</v>
      </c>
    </row>
    <row r="8" spans="1:2" x14ac:dyDescent="0.25">
      <c r="A8" s="18" t="s">
        <v>14</v>
      </c>
      <c r="B8" s="18" t="s">
        <v>11</v>
      </c>
    </row>
    <row r="9" spans="1:2" x14ac:dyDescent="0.25">
      <c r="A9" s="18" t="s">
        <v>15</v>
      </c>
      <c r="B9" s="18" t="s">
        <v>8</v>
      </c>
    </row>
    <row r="10" spans="1:2" x14ac:dyDescent="0.25">
      <c r="A10" s="18" t="s">
        <v>16</v>
      </c>
      <c r="B10" s="18" t="s">
        <v>11</v>
      </c>
    </row>
    <row r="11" spans="1:2" x14ac:dyDescent="0.25">
      <c r="A11" s="18" t="s">
        <v>17</v>
      </c>
      <c r="B11" s="18" t="s">
        <v>8</v>
      </c>
    </row>
    <row r="12" spans="1:2" x14ac:dyDescent="0.25">
      <c r="A12" s="18" t="s">
        <v>18</v>
      </c>
      <c r="B12" s="18" t="s">
        <v>8</v>
      </c>
    </row>
    <row r="13" spans="1:2" x14ac:dyDescent="0.25">
      <c r="A13" s="18" t="s">
        <v>19</v>
      </c>
      <c r="B13" s="18" t="s">
        <v>11</v>
      </c>
    </row>
    <row r="14" spans="1:2" x14ac:dyDescent="0.25">
      <c r="A14" s="18" t="s">
        <v>20</v>
      </c>
      <c r="B14" s="18" t="s">
        <v>124</v>
      </c>
    </row>
    <row r="15" spans="1:2" x14ac:dyDescent="0.25">
      <c r="A15" s="18" t="s">
        <v>21</v>
      </c>
      <c r="B15" s="18" t="s">
        <v>8</v>
      </c>
    </row>
    <row r="16" spans="1:2" x14ac:dyDescent="0.25">
      <c r="A16" s="18" t="s">
        <v>22</v>
      </c>
      <c r="B16" s="18" t="s">
        <v>11</v>
      </c>
    </row>
    <row r="17" spans="1:2" x14ac:dyDescent="0.25">
      <c r="A17" s="18" t="s">
        <v>23</v>
      </c>
      <c r="B17" s="18" t="s">
        <v>11</v>
      </c>
    </row>
    <row r="18" spans="1:2" x14ac:dyDescent="0.25">
      <c r="A18" s="18" t="s">
        <v>24</v>
      </c>
      <c r="B18" s="18" t="s">
        <v>124</v>
      </c>
    </row>
    <row r="19" spans="1:2" x14ac:dyDescent="0.25">
      <c r="A19" s="18" t="s">
        <v>25</v>
      </c>
      <c r="B19" s="18" t="s">
        <v>8</v>
      </c>
    </row>
    <row r="20" spans="1:2" x14ac:dyDescent="0.25">
      <c r="A20" s="18" t="s">
        <v>26</v>
      </c>
      <c r="B20" s="18" t="s">
        <v>8</v>
      </c>
    </row>
    <row r="21" spans="1:2" x14ac:dyDescent="0.25">
      <c r="A21" s="18" t="s">
        <v>27</v>
      </c>
      <c r="B21" s="18" t="s">
        <v>8</v>
      </c>
    </row>
    <row r="22" spans="1:2" x14ac:dyDescent="0.25">
      <c r="A22" s="18" t="s">
        <v>28</v>
      </c>
      <c r="B22" s="18" t="s">
        <v>124</v>
      </c>
    </row>
    <row r="23" spans="1:2" x14ac:dyDescent="0.25">
      <c r="A23" s="18" t="s">
        <v>29</v>
      </c>
      <c r="B23" s="18" t="s">
        <v>11</v>
      </c>
    </row>
    <row r="24" spans="1:2" x14ac:dyDescent="0.25">
      <c r="A24" s="18" t="s">
        <v>110</v>
      </c>
      <c r="B24" s="18" t="s">
        <v>124</v>
      </c>
    </row>
    <row r="25" spans="1:2" x14ac:dyDescent="0.25">
      <c r="A25" s="18" t="s">
        <v>30</v>
      </c>
      <c r="B25" s="18" t="s">
        <v>11</v>
      </c>
    </row>
    <row r="26" spans="1:2" x14ac:dyDescent="0.25">
      <c r="A26" s="18" t="s">
        <v>31</v>
      </c>
      <c r="B26" s="18" t="s">
        <v>8</v>
      </c>
    </row>
    <row r="27" spans="1:2" x14ac:dyDescent="0.25">
      <c r="A27" s="18" t="s">
        <v>32</v>
      </c>
      <c r="B27" s="18" t="s">
        <v>8</v>
      </c>
    </row>
    <row r="28" spans="1:2" x14ac:dyDescent="0.25">
      <c r="A28" s="18" t="s">
        <v>33</v>
      </c>
      <c r="B28" s="18" t="s">
        <v>8</v>
      </c>
    </row>
    <row r="29" spans="1:2" x14ac:dyDescent="0.25">
      <c r="A29" s="18" t="s">
        <v>34</v>
      </c>
      <c r="B29" s="18" t="s">
        <v>11</v>
      </c>
    </row>
    <row r="30" spans="1:2" x14ac:dyDescent="0.25">
      <c r="A30" s="18" t="s">
        <v>35</v>
      </c>
      <c r="B30" s="18" t="s">
        <v>124</v>
      </c>
    </row>
    <row r="31" spans="1:2" x14ac:dyDescent="0.25">
      <c r="A31" s="18" t="s">
        <v>36</v>
      </c>
      <c r="B31" s="18" t="s">
        <v>8</v>
      </c>
    </row>
    <row r="32" spans="1:2" x14ac:dyDescent="0.25">
      <c r="A32" s="18" t="s">
        <v>37</v>
      </c>
      <c r="B32" s="18" t="s">
        <v>8</v>
      </c>
    </row>
    <row r="33" spans="1:2" x14ac:dyDescent="0.25">
      <c r="A33" s="18" t="s">
        <v>38</v>
      </c>
      <c r="B33" s="18" t="s">
        <v>11</v>
      </c>
    </row>
    <row r="34" spans="1:2" x14ac:dyDescent="0.25">
      <c r="A34" s="18" t="s">
        <v>39</v>
      </c>
      <c r="B34" s="18" t="s">
        <v>8</v>
      </c>
    </row>
    <row r="35" spans="1:2" x14ac:dyDescent="0.25">
      <c r="A35" s="18" t="s">
        <v>40</v>
      </c>
      <c r="B35" s="18" t="s">
        <v>11</v>
      </c>
    </row>
    <row r="36" spans="1:2" x14ac:dyDescent="0.25">
      <c r="A36" s="18" t="s">
        <v>41</v>
      </c>
      <c r="B36" s="18" t="s">
        <v>8</v>
      </c>
    </row>
    <row r="37" spans="1:2" x14ac:dyDescent="0.25">
      <c r="A37" s="18" t="s">
        <v>42</v>
      </c>
      <c r="B37" s="18" t="s">
        <v>8</v>
      </c>
    </row>
    <row r="38" spans="1:2" x14ac:dyDescent="0.25">
      <c r="A38" s="18" t="s">
        <v>43</v>
      </c>
      <c r="B38" s="18" t="s">
        <v>8</v>
      </c>
    </row>
    <row r="39" spans="1:2" x14ac:dyDescent="0.25">
      <c r="A39" s="18" t="s">
        <v>72</v>
      </c>
      <c r="B39" s="18" t="s">
        <v>11</v>
      </c>
    </row>
    <row r="40" spans="1:2" x14ac:dyDescent="0.25">
      <c r="A40" s="18" t="s">
        <v>73</v>
      </c>
      <c r="B40" s="18" t="s">
        <v>11</v>
      </c>
    </row>
    <row r="41" spans="1:2" x14ac:dyDescent="0.25">
      <c r="A41" s="18" t="s">
        <v>78</v>
      </c>
      <c r="B41" s="18" t="s">
        <v>8</v>
      </c>
    </row>
    <row r="42" spans="1:2" x14ac:dyDescent="0.25">
      <c r="A42" s="18" t="s">
        <v>79</v>
      </c>
      <c r="B42" s="18" t="s">
        <v>8</v>
      </c>
    </row>
    <row r="43" spans="1:2" x14ac:dyDescent="0.25">
      <c r="A43" s="14" t="s">
        <v>80</v>
      </c>
      <c r="B43" s="18" t="s">
        <v>11</v>
      </c>
    </row>
    <row r="44" spans="1:2" x14ac:dyDescent="0.25">
      <c r="A44" s="14" t="s">
        <v>81</v>
      </c>
      <c r="B44" s="18" t="s">
        <v>8</v>
      </c>
    </row>
    <row r="45" spans="1:2" x14ac:dyDescent="0.25">
      <c r="A45" s="18" t="s">
        <v>85</v>
      </c>
      <c r="B45" s="18" t="s">
        <v>11</v>
      </c>
    </row>
    <row r="46" spans="1:2" x14ac:dyDescent="0.25">
      <c r="A46" s="18" t="s">
        <v>86</v>
      </c>
      <c r="B46" s="18" t="s">
        <v>11</v>
      </c>
    </row>
    <row r="47" spans="1:2" x14ac:dyDescent="0.25">
      <c r="A47" s="18" t="s">
        <v>87</v>
      </c>
      <c r="B47" s="18" t="s">
        <v>11</v>
      </c>
    </row>
    <row r="48" spans="1:2" x14ac:dyDescent="0.25">
      <c r="A48" s="18" t="s">
        <v>88</v>
      </c>
      <c r="B48" s="18" t="s">
        <v>11</v>
      </c>
    </row>
    <row r="49" spans="1:2" x14ac:dyDescent="0.25">
      <c r="A49" s="18" t="s">
        <v>89</v>
      </c>
      <c r="B49" s="18" t="s">
        <v>11</v>
      </c>
    </row>
    <row r="50" spans="1:2" x14ac:dyDescent="0.25">
      <c r="A50" s="18" t="s">
        <v>90</v>
      </c>
      <c r="B50" s="18" t="s">
        <v>8</v>
      </c>
    </row>
    <row r="51" spans="1:2" x14ac:dyDescent="0.25">
      <c r="A51" s="18" t="s">
        <v>91</v>
      </c>
      <c r="B51" s="18" t="s">
        <v>11</v>
      </c>
    </row>
    <row r="52" spans="1:2" x14ac:dyDescent="0.25">
      <c r="A52" s="14" t="s">
        <v>92</v>
      </c>
      <c r="B52" s="18" t="s">
        <v>11</v>
      </c>
    </row>
    <row r="53" spans="1:2" x14ac:dyDescent="0.25">
      <c r="A53" s="14" t="s">
        <v>93</v>
      </c>
      <c r="B53" s="18" t="s">
        <v>8</v>
      </c>
    </row>
    <row r="54" spans="1:2" x14ac:dyDescent="0.25">
      <c r="A54" s="14" t="s">
        <v>94</v>
      </c>
      <c r="B54" s="18" t="s">
        <v>8</v>
      </c>
    </row>
    <row r="55" spans="1:2" x14ac:dyDescent="0.25">
      <c r="A55" s="14" t="s">
        <v>95</v>
      </c>
      <c r="B55" s="18" t="s">
        <v>11</v>
      </c>
    </row>
    <row r="56" spans="1:2" x14ac:dyDescent="0.25">
      <c r="A56" s="14" t="s">
        <v>96</v>
      </c>
      <c r="B56" s="18" t="s">
        <v>11</v>
      </c>
    </row>
    <row r="57" spans="1:2" x14ac:dyDescent="0.25">
      <c r="A57" s="14" t="s">
        <v>97</v>
      </c>
      <c r="B57" s="18" t="s">
        <v>11</v>
      </c>
    </row>
    <row r="58" spans="1:2" x14ac:dyDescent="0.25">
      <c r="A58" s="14" t="s">
        <v>98</v>
      </c>
      <c r="B58" s="18" t="s">
        <v>11</v>
      </c>
    </row>
    <row r="59" spans="1:2" x14ac:dyDescent="0.25">
      <c r="A59" s="14" t="s">
        <v>99</v>
      </c>
      <c r="B59" s="18" t="s">
        <v>11</v>
      </c>
    </row>
    <row r="60" spans="1:2" x14ac:dyDescent="0.25">
      <c r="A60" s="14" t="s">
        <v>100</v>
      </c>
      <c r="B60" s="18" t="s">
        <v>11</v>
      </c>
    </row>
    <row r="61" spans="1:2" x14ac:dyDescent="0.25">
      <c r="A61" s="18" t="s">
        <v>101</v>
      </c>
      <c r="B61" s="18" t="s">
        <v>82</v>
      </c>
    </row>
    <row r="62" spans="1:2" x14ac:dyDescent="0.25">
      <c r="A62" s="18" t="s">
        <v>102</v>
      </c>
      <c r="B62" s="18" t="s">
        <v>11</v>
      </c>
    </row>
    <row r="63" spans="1:2" x14ac:dyDescent="0.25">
      <c r="A63" s="18" t="s">
        <v>103</v>
      </c>
      <c r="B63" s="18" t="s">
        <v>11</v>
      </c>
    </row>
    <row r="64" spans="1:2" x14ac:dyDescent="0.25">
      <c r="A64" s="18" t="s">
        <v>104</v>
      </c>
      <c r="B64" s="18" t="s">
        <v>11</v>
      </c>
    </row>
    <row r="65" spans="1:2" x14ac:dyDescent="0.25">
      <c r="A65" s="18" t="s">
        <v>105</v>
      </c>
      <c r="B65" s="18" t="s">
        <v>11</v>
      </c>
    </row>
    <row r="66" spans="1:2" x14ac:dyDescent="0.25">
      <c r="A66" s="18" t="s">
        <v>106</v>
      </c>
      <c r="B66" s="18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5798-2DE9-40A8-A5E2-5B00E9A9537A}">
  <dimension ref="A1:D12"/>
  <sheetViews>
    <sheetView workbookViewId="0">
      <selection activeCell="G7" sqref="G7"/>
    </sheetView>
  </sheetViews>
  <sheetFormatPr defaultRowHeight="15" x14ac:dyDescent="0.25"/>
  <cols>
    <col min="1" max="1" width="18" bestFit="1" customWidth="1"/>
    <col min="2" max="2" width="11.42578125" style="2" bestFit="1" customWidth="1"/>
    <col min="3" max="4" width="12.42578125" bestFit="1" customWidth="1"/>
  </cols>
  <sheetData>
    <row r="1" spans="1:4" x14ac:dyDescent="0.25">
      <c r="A1" s="38" t="s">
        <v>112</v>
      </c>
      <c r="B1" s="38" t="s">
        <v>121</v>
      </c>
      <c r="C1" s="38" t="s">
        <v>122</v>
      </c>
      <c r="D1" s="38" t="s">
        <v>123</v>
      </c>
    </row>
    <row r="2" spans="1:4" x14ac:dyDescent="0.25">
      <c r="A2" s="18" t="s">
        <v>113</v>
      </c>
      <c r="B2" s="37">
        <v>3</v>
      </c>
      <c r="C2" s="37">
        <v>3</v>
      </c>
      <c r="D2" s="37">
        <v>5</v>
      </c>
    </row>
    <row r="3" spans="1:4" x14ac:dyDescent="0.25">
      <c r="A3" s="18" t="s">
        <v>114</v>
      </c>
      <c r="B3" s="37">
        <v>1</v>
      </c>
      <c r="C3" s="37">
        <v>1</v>
      </c>
      <c r="D3" s="37">
        <v>1</v>
      </c>
    </row>
    <row r="4" spans="1:4" x14ac:dyDescent="0.25">
      <c r="A4" s="18" t="s">
        <v>115</v>
      </c>
      <c r="B4" s="37">
        <v>3</v>
      </c>
      <c r="C4" s="37">
        <v>4</v>
      </c>
      <c r="D4" s="37">
        <v>5</v>
      </c>
    </row>
    <row r="5" spans="1:4" x14ac:dyDescent="0.25">
      <c r="A5" s="18" t="s">
        <v>67</v>
      </c>
      <c r="B5" s="37">
        <v>1</v>
      </c>
      <c r="C5" s="37">
        <v>1</v>
      </c>
      <c r="D5" s="37">
        <v>2</v>
      </c>
    </row>
    <row r="6" spans="1:4" x14ac:dyDescent="0.25">
      <c r="A6" s="18" t="s">
        <v>116</v>
      </c>
      <c r="B6" s="37">
        <v>-2</v>
      </c>
      <c r="C6" s="37">
        <v>-2</v>
      </c>
      <c r="D6" s="37">
        <v>-2</v>
      </c>
    </row>
    <row r="7" spans="1:4" x14ac:dyDescent="0.25">
      <c r="A7" s="18" t="s">
        <v>117</v>
      </c>
      <c r="B7" s="37">
        <v>-4</v>
      </c>
      <c r="C7" s="37">
        <v>-4</v>
      </c>
      <c r="D7" s="37">
        <v>-5</v>
      </c>
    </row>
    <row r="8" spans="1:4" x14ac:dyDescent="0.25">
      <c r="A8" s="18" t="s">
        <v>55</v>
      </c>
      <c r="B8" s="37">
        <v>3</v>
      </c>
      <c r="C8" s="37">
        <v>3</v>
      </c>
      <c r="D8" s="37">
        <v>5</v>
      </c>
    </row>
    <row r="9" spans="1:4" x14ac:dyDescent="0.25">
      <c r="A9" s="18" t="s">
        <v>51</v>
      </c>
      <c r="B9" s="37">
        <v>3</v>
      </c>
      <c r="C9" s="37">
        <v>3</v>
      </c>
      <c r="D9" s="37">
        <v>5</v>
      </c>
    </row>
    <row r="10" spans="1:4" x14ac:dyDescent="0.25">
      <c r="A10" s="18" t="s">
        <v>118</v>
      </c>
      <c r="B10" s="37">
        <v>3</v>
      </c>
      <c r="C10" s="37">
        <v>3</v>
      </c>
      <c r="D10" s="37">
        <v>3</v>
      </c>
    </row>
    <row r="11" spans="1:4" x14ac:dyDescent="0.25">
      <c r="A11" s="18" t="s">
        <v>119</v>
      </c>
      <c r="B11" s="37">
        <v>10</v>
      </c>
      <c r="C11" s="37">
        <v>10</v>
      </c>
      <c r="D11" s="37">
        <v>5</v>
      </c>
    </row>
    <row r="12" spans="1:4" x14ac:dyDescent="0.25">
      <c r="A12" s="18" t="s">
        <v>120</v>
      </c>
      <c r="B12" s="37">
        <v>2</v>
      </c>
      <c r="C12" s="37">
        <v>2</v>
      </c>
      <c r="D12" s="37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Partite</vt:lpstr>
      <vt:lpstr>Punti</vt:lpstr>
      <vt:lpstr>Summary</vt:lpstr>
      <vt:lpstr>Giocatori</vt:lpstr>
      <vt:lpstr>Parametri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McAinsh Cameron</dc:creator>
  <cp:lastModifiedBy>McAinsh Cameron</cp:lastModifiedBy>
  <dcterms:created xsi:type="dcterms:W3CDTF">2023-03-07T09:02:45Z</dcterms:created>
  <dcterms:modified xsi:type="dcterms:W3CDTF">2023-08-12T15:18:58Z</dcterms:modified>
</cp:coreProperties>
</file>