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17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<sst xmlns="http://schemas.openxmlformats.org/spreadsheetml/2006/main" count="46" uniqueCount="34">
  <si>
    <t>country</t>
  </si>
  <si>
    <t>time</t>
  </si>
  <si>
    <t>x</t>
  </si>
  <si>
    <t>y</t>
  </si>
  <si>
    <t>fitted</t>
  </si>
  <si>
    <t>residual</t>
  </si>
  <si>
    <t>mean_error</t>
  </si>
  <si>
    <t>diff_mean_error_sq</t>
  </si>
  <si>
    <t>hat_sigma_squared</t>
  </si>
  <si>
    <t>1_over_NT</t>
  </si>
  <si>
    <t>var_coefficient</t>
  </si>
  <si>
    <t>s.e.b1</t>
  </si>
  <si>
    <t>r_squared</t>
  </si>
  <si>
    <t>mean_y</t>
  </si>
  <si>
    <t>mean_x</t>
  </si>
  <si>
    <t>diff_mean_y_sq</t>
  </si>
  <si>
    <t>diff_mean_x_sq</t>
  </si>
  <si>
    <t>pop_var_y</t>
  </si>
  <si>
    <t>pop_var_x</t>
  </si>
  <si>
    <t>sample_var_y</t>
  </si>
  <si>
    <t>sample_var_x</t>
  </si>
  <si>
    <t>x*y</t>
  </si>
  <si>
    <t>mean_xy</t>
  </si>
  <si>
    <t>mean_x*mean_y</t>
  </si>
  <si>
    <t>cov_2</t>
  </si>
  <si>
    <t>beta1</t>
  </si>
  <si>
    <t>beta0</t>
  </si>
  <si>
    <t>x2</t>
  </si>
  <si>
    <t>excel_sample_cov</t>
  </si>
  <si>
    <t>excel_pop_cov</t>
  </si>
  <si>
    <t>Canada</t>
  </si>
  <si>
    <t>China</t>
  </si>
  <si>
    <t>Togo</t>
  </si>
  <si>
    <t>United States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</si>
</sst>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ize val="4"/>
          </c:marker>
          <c:xVal>
            <c:numRef>
              <c:f>Sheet1!$C$3:$C$18</c:f>
              <c:numCache>
                <c:formatCode>General</c:formatCode>
                <c:ptCount val="1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39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17</c:v>
                </c:pt>
                <c:pt idx="12">
                  <c:v>22</c:v>
                </c:pt>
                <c:pt idx="13">
                  <c:v>29</c:v>
                </c:pt>
                <c:pt idx="14">
                  <c:v>18</c:v>
                </c:pt>
                <c:pt idx="15">
                  <c:v>19</c:v>
                </c:pt>
              </c:numCache>
            </c:numRef>
          </c:xVal>
          <c:yVal>
            <c:numRef>
              <c:f>Sheet1!$D$3:$D$18</c:f>
              <c:numCache>
                <c:formatCode>General</c:formatCode>
                <c:ptCount val="1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-1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</c:numCache>
            </c:numRef>
          </c:yVal>
        </c:ser>
        <c:axId val="73494350"/>
        <c:axId val="98121381"/>
      </c:scatterChart>
      <c:valAx>
        <c:axId val="73494350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878787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1000">
                    <a:solidFill>
                      <a:srgbClr val="000000"/>
                    </a:solidFill>
                    <a:latin typeface="Calibri"/>
                  </a:rPr>
                  <a:t>Investment to GDP (in %)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8121381"/>
        <c:crossesAt val="0"/>
      </c:valAx>
      <c:valAx>
        <c:axId val="98121381"/>
        <c:scaling>
          <c:orientation val="minMax"/>
          <c:min val="-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878787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GB" sz="1000">
                    <a:solidFill>
                      <a:srgbClr val="000000"/>
                    </a:solidFill>
                    <a:latin typeface="Calibri"/>
                  </a:rPr>
                  <a:t>GDP growth (in %)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3494350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252720</xdr:colOff>
      <xdr:row>24</xdr:row>
      <xdr:rowOff>91440</xdr:rowOff>
    </xdr:from>
    <xdr:to>
      <xdr:col>24</xdr:col>
      <xdr:colOff>1004760</xdr:colOff>
      <xdr:row>47</xdr:row>
      <xdr:rowOff>115920</xdr:rowOff>
    </xdr:to>
    <xdr:graphicFrame>
      <xdr:nvGraphicFramePr>
        <xdr:cNvPr id="0" name="Chart 4"/>
        <xdr:cNvGraphicFramePr/>
      </xdr:nvGraphicFramePr>
      <xdr:xfrm>
        <a:off x="17766000" y="4663440"/>
        <a:ext cx="8308440" cy="440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K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8542510121458"/>
    <col collapsed="false" hidden="false" max="6" min="2" style="0" width="8.71255060728745"/>
    <col collapsed="false" hidden="false" max="10" min="7" style="0" width="16.2834008097166"/>
    <col collapsed="false" hidden="false" max="11" min="11" style="0" width="14.4251012145749"/>
    <col collapsed="false" hidden="false" max="12" min="12" style="0" width="16.2834008097166"/>
    <col collapsed="false" hidden="false" max="13" min="13" style="0" width="11.9959514170041"/>
    <col collapsed="false" hidden="false" max="15" min="14" style="0" width="8.71255060728745"/>
    <col collapsed="false" hidden="false" max="17" min="16" style="0" width="15.2834008097166"/>
    <col collapsed="false" hidden="false" max="19" min="18" style="0" width="12.1417004048583"/>
    <col collapsed="false" hidden="false" max="20" min="20" style="0" width="10.5708502024292"/>
    <col collapsed="false" hidden="false" max="24" min="21" style="0" width="8.71255060728745"/>
    <col collapsed="false" hidden="false" max="28" min="25" style="0" width="16.1376518218624"/>
    <col collapsed="false" hidden="false" max="31" min="29" style="0" width="8.71255060728745"/>
    <col collapsed="false" hidden="false" max="32" min="32" style="0" width="9.57085020242915"/>
    <col collapsed="false" hidden="false" max="1025" min="33" style="0" width="8.71255060728745"/>
  </cols>
  <sheetData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9</v>
      </c>
      <c r="K2" s="0" t="s">
        <v>10</v>
      </c>
      <c r="L2" s="0" t="s">
        <v>11</v>
      </c>
      <c r="M2" s="0" t="s">
        <v>12</v>
      </c>
      <c r="N2" s="0" t="s">
        <v>13</v>
      </c>
      <c r="O2" s="0" t="s">
        <v>14</v>
      </c>
      <c r="P2" s="0" t="s">
        <v>15</v>
      </c>
      <c r="Q2" s="0" t="s">
        <v>16</v>
      </c>
      <c r="S2" s="0" t="s">
        <v>17</v>
      </c>
      <c r="T2" s="0" t="s">
        <v>18</v>
      </c>
      <c r="U2" s="0" t="s">
        <v>19</v>
      </c>
      <c r="V2" s="0" t="s">
        <v>20</v>
      </c>
      <c r="W2" s="0" t="s">
        <v>21</v>
      </c>
      <c r="X2" s="0" t="s">
        <v>22</v>
      </c>
      <c r="Y2" s="0" t="s">
        <v>23</v>
      </c>
      <c r="Z2" s="0" t="s">
        <v>24</v>
      </c>
      <c r="AA2" s="0" t="s">
        <v>25</v>
      </c>
      <c r="AB2" s="0" t="s">
        <v>26</v>
      </c>
      <c r="AC2" s="0" t="s">
        <v>27</v>
      </c>
      <c r="AF2" s="0" t="s">
        <v>28</v>
      </c>
      <c r="AG2" s="0" t="s">
        <v>29</v>
      </c>
    </row>
    <row r="3" customFormat="false" ht="15" hidden="false" customHeight="false" outlineLevel="0" collapsed="false">
      <c r="A3" s="0" t="s">
        <v>30</v>
      </c>
      <c r="B3" s="0" t="n">
        <v>2000</v>
      </c>
      <c r="C3" s="0" t="n">
        <v>19</v>
      </c>
      <c r="D3" s="0" t="n">
        <v>5</v>
      </c>
      <c r="E3" s="0" t="n">
        <f aca="false">$AB$3+($AA$3*$C3)</f>
        <v>2.44763772289969</v>
      </c>
      <c r="F3" s="0" t="n">
        <f aca="false">E3-D3</f>
        <v>-2.55236227710031</v>
      </c>
      <c r="G3" s="0" t="n">
        <f aca="false">AVERAGE(F$3:F$18)</f>
        <v>0</v>
      </c>
      <c r="H3" s="0" t="n">
        <f aca="false">(F3:F18-G3:G18)^2</f>
        <v>6.51455319356469</v>
      </c>
      <c r="I3" s="0" t="n">
        <f aca="false">1/(COUNT($C$3:$C$18)-2)*SUM($H$3:$H$18)</f>
        <v>3.14044978246216</v>
      </c>
      <c r="J3" s="0" t="n">
        <f aca="false">1/COUNT($C$3:$C$18)</f>
        <v>0.0625</v>
      </c>
      <c r="K3" s="0" t="n">
        <f aca="false">$I3/SUM($Q$3:$Q$18)</f>
        <v>0.00307906100370087</v>
      </c>
      <c r="L3" s="0" t="n">
        <f aca="false">SQRT(K3)</f>
        <v>0.0554892872877358</v>
      </c>
      <c r="M3" s="0" t="n">
        <f aca="false">1-($I$3:$I$18/$S$3:$S$18)</f>
        <v>0.683855625516983</v>
      </c>
      <c r="N3" s="0" t="n">
        <f aca="false">SUM(D$3:D$18)/COUNT(D$3:D$18)</f>
        <v>3.9375</v>
      </c>
      <c r="O3" s="0" t="n">
        <f aca="false">SUM(C$3:C$18)/COUNT(C$3:C$18)</f>
        <v>23.4375</v>
      </c>
      <c r="P3" s="0" t="n">
        <f aca="false">(D3-N3)^2</f>
        <v>1.12890625</v>
      </c>
      <c r="Q3" s="0" t="n">
        <f aca="false">(C3-O3)^2</f>
        <v>19.69140625</v>
      </c>
      <c r="S3" s="0" t="n">
        <f aca="false">SUM(P$3:P$18)/COUNT(P$3:P$18)</f>
        <v>9.93359375</v>
      </c>
      <c r="T3" s="0" t="n">
        <f aca="false">SUM(Q$3:Q$18)/COUNT(Q$3:Q$18)</f>
        <v>63.74609375</v>
      </c>
      <c r="U3" s="0" t="n">
        <f aca="false">SUM(P$3:P$18)/(COUNT(P$3:P$18)-1)</f>
        <v>10.5958333333333</v>
      </c>
      <c r="V3" s="0" t="n">
        <f aca="false">SUM(Q$3:Q$18)/(COUNT(Q$3:Q$18)-1)</f>
        <v>67.9958333333333</v>
      </c>
      <c r="W3" s="0" t="n">
        <f aca="false">C3*D3</f>
        <v>95</v>
      </c>
      <c r="X3" s="0" t="n">
        <f aca="false">AVERAGE(W$3:W$18)</f>
        <v>113.6875</v>
      </c>
      <c r="Y3" s="0" t="n">
        <f aca="false">N$3*O$3</f>
        <v>92.28515625</v>
      </c>
      <c r="Z3" s="0" t="n">
        <f aca="false">AVERAGE(W$3:W$18)-Y3</f>
        <v>21.40234375</v>
      </c>
      <c r="AA3" s="0" t="n">
        <f aca="false">(Z3/T3)</f>
        <v>0.335743611740915</v>
      </c>
      <c r="AB3" s="0" t="n">
        <f aca="false">N3-AA3*O3</f>
        <v>-3.93149090017771</v>
      </c>
      <c r="AC3" s="0" t="n">
        <f aca="false">C3^2</f>
        <v>361</v>
      </c>
      <c r="AD3" s="0" t="n">
        <f aca="false">(AVERAGE(W$3:W$18)-N3*O3)/(AVERAGE(AC$3:AC$18)-(N3^2))</f>
        <v>0.0358163098545514</v>
      </c>
      <c r="AF3" s="0" t="n">
        <f aca="false">_xlfn.COVARIANCE.S($C$3:$C$18,$D$3:$D$18)</f>
        <v>22.8291666666667</v>
      </c>
      <c r="AG3" s="0" t="n">
        <f aca="false">_xlfn.COVARIANCE.P($C$3:$C$18,$D$3:$D$18)</f>
        <v>21.40234375</v>
      </c>
      <c r="AH3" s="0" t="n">
        <f aca="false">AG3/_xlfn.VAR.S(D3:D18)</f>
        <v>2.01988301219033</v>
      </c>
      <c r="AI3" s="0" t="n">
        <f aca="false">_xlfn.VAR.P(C3:C18)</f>
        <v>63.74609375</v>
      </c>
      <c r="AJ3" s="0" t="n">
        <f aca="false">SUM((C$3:C$18-N$3:N$18)*(D3:D18-O3:O18))</f>
        <v>-277.71484375</v>
      </c>
      <c r="AK3" s="0" t="e">
        <f aca="false">1/COUNT(C3:C18)*#REF!</f>
        <v>#REF!</v>
      </c>
    </row>
    <row r="4" customFormat="false" ht="15" hidden="false" customHeight="false" outlineLevel="0" collapsed="false">
      <c r="A4" s="0" t="s">
        <v>30</v>
      </c>
      <c r="B4" s="0" t="n">
        <v>2001</v>
      </c>
      <c r="C4" s="0" t="n">
        <v>20</v>
      </c>
      <c r="D4" s="0" t="n">
        <v>2</v>
      </c>
      <c r="E4" s="0" t="n">
        <f aca="false">$AB$3+($AA$3*$C4)</f>
        <v>2.7833813346406</v>
      </c>
      <c r="F4" s="0" t="n">
        <f aca="false">E4-D4</f>
        <v>0.783381334640604</v>
      </c>
      <c r="G4" s="0" t="n">
        <f aca="false">AVERAGE(F$3:F$18)</f>
        <v>0</v>
      </c>
      <c r="H4" s="0" t="n">
        <f aca="false">(F4:F19-G4:G19)^2</f>
        <v>0.613686315463293</v>
      </c>
      <c r="I4" s="0" t="n">
        <f aca="false">1/(COUNT($C$3:$C$18)-2)*SUM($H$3:$H$18)</f>
        <v>3.14044978246216</v>
      </c>
      <c r="J4" s="0" t="n">
        <f aca="false">1/COUNT($C$3:$C$18)</f>
        <v>0.0625</v>
      </c>
      <c r="K4" s="0" t="n">
        <f aca="false">$I4/SUM($Q$3:$Q$18)</f>
        <v>0.00307906100370087</v>
      </c>
      <c r="L4" s="0" t="n">
        <f aca="false">SQRT(K4)</f>
        <v>0.0554892872877358</v>
      </c>
      <c r="M4" s="0" t="n">
        <f aca="false">1-($I$3:$I$18/$S$3:$S$18)</f>
        <v>0.683855625516983</v>
      </c>
      <c r="N4" s="0" t="n">
        <f aca="false">SUM(D$3:D$18)/COUNT(D$3:D$18)</f>
        <v>3.9375</v>
      </c>
      <c r="O4" s="0" t="n">
        <f aca="false">SUM(C$3:C$18)/COUNT(C$3:C$18)</f>
        <v>23.4375</v>
      </c>
      <c r="P4" s="0" t="n">
        <f aca="false">(D4-N4)^2</f>
        <v>3.75390625</v>
      </c>
      <c r="Q4" s="0" t="n">
        <f aca="false">(C4-O4)^2</f>
        <v>11.81640625</v>
      </c>
      <c r="S4" s="0" t="n">
        <f aca="false">SUM(P$3:P$18)/COUNT(P$3:P$18)</f>
        <v>9.93359375</v>
      </c>
      <c r="T4" s="0" t="n">
        <f aca="false">SUM(Q$3:Q$18)/COUNT(Q$3:Q$18)</f>
        <v>63.74609375</v>
      </c>
      <c r="U4" s="0" t="n">
        <f aca="false">SUM(P$3:P$18)/(COUNT(P$3:P$18)-1)</f>
        <v>10.5958333333333</v>
      </c>
      <c r="V4" s="0" t="n">
        <f aca="false">SUM(Q$3:Q$18)/(COUNT(Q$3:Q$18)-1)</f>
        <v>67.9958333333333</v>
      </c>
      <c r="W4" s="0" t="n">
        <f aca="false">C4*D4</f>
        <v>40</v>
      </c>
      <c r="X4" s="0" t="n">
        <f aca="false">AVERAGE(W$3:W$18)</f>
        <v>113.6875</v>
      </c>
      <c r="Y4" s="0" t="n">
        <f aca="false">N$3*O$3</f>
        <v>92.28515625</v>
      </c>
      <c r="Z4" s="0" t="n">
        <f aca="false">AVERAGE(W$3:W$18)-Y4</f>
        <v>21.40234375</v>
      </c>
      <c r="AC4" s="0" t="n">
        <f aca="false">C4^2</f>
        <v>400</v>
      </c>
      <c r="AD4" s="0" t="n">
        <f aca="false">(AVERAGE(W$3:W$18)-N4*O4)/(AVERAGE(AC$3:AC$18)-(N4^2))</f>
        <v>0.0358163098545514</v>
      </c>
      <c r="AF4" s="0" t="n">
        <f aca="false">_xlfn.COVARIANCE.S($C$3:$C$18,$D$3:$D$18)</f>
        <v>22.8291666666667</v>
      </c>
      <c r="AG4" s="0" t="n">
        <f aca="false">_xlfn.COVARIANCE.P($C$3:$C$18,$D$3:$D$18)</f>
        <v>21.40234375</v>
      </c>
      <c r="AI4" s="0" t="n">
        <f aca="false">AG3/AI3</f>
        <v>0.335743611740915</v>
      </c>
    </row>
    <row r="5" customFormat="false" ht="15" hidden="false" customHeight="false" outlineLevel="0" collapsed="false">
      <c r="A5" s="0" t="s">
        <v>30</v>
      </c>
      <c r="B5" s="0" t="n">
        <v>2002</v>
      </c>
      <c r="C5" s="0" t="n">
        <v>21</v>
      </c>
      <c r="D5" s="0" t="n">
        <v>3</v>
      </c>
      <c r="E5" s="0" t="n">
        <f aca="false">$AB$3+($AA$3*$C5)</f>
        <v>3.11912494638152</v>
      </c>
      <c r="F5" s="0" t="n">
        <f aca="false">E5-D5</f>
        <v>0.119124946381518</v>
      </c>
      <c r="G5" s="0" t="n">
        <f aca="false">AVERAGE(F$3:F$18)</f>
        <v>0</v>
      </c>
      <c r="H5" s="0" t="n">
        <f aca="false">(F5:F20-G5:G20)^2</f>
        <v>0.0141907528503996</v>
      </c>
      <c r="I5" s="0" t="n">
        <f aca="false">1/(COUNT($C$3:$C$18)-2)*SUM($H$3:$H$18)</f>
        <v>3.14044978246216</v>
      </c>
      <c r="J5" s="0" t="n">
        <f aca="false">1/COUNT($C$3:$C$18)</f>
        <v>0.0625</v>
      </c>
      <c r="K5" s="0" t="n">
        <f aca="false">$I5/SUM($Q$3:$Q$18)</f>
        <v>0.00307906100370087</v>
      </c>
      <c r="L5" s="0" t="n">
        <f aca="false">SQRT(K5)</f>
        <v>0.0554892872877358</v>
      </c>
      <c r="M5" s="0" t="n">
        <f aca="false">1-($I$3:$I$18/$S$3:$S$18)</f>
        <v>0.683855625516983</v>
      </c>
      <c r="N5" s="0" t="n">
        <f aca="false">SUM(D$3:D$18)/COUNT(D$3:D$18)</f>
        <v>3.9375</v>
      </c>
      <c r="O5" s="0" t="n">
        <f aca="false">SUM(C$3:C$18)/COUNT(C$3:C$18)</f>
        <v>23.4375</v>
      </c>
      <c r="P5" s="0" t="n">
        <f aca="false">(D5-N5)^2</f>
        <v>0.87890625</v>
      </c>
      <c r="Q5" s="0" t="n">
        <f aca="false">(C5-O5)^2</f>
        <v>5.94140625</v>
      </c>
      <c r="S5" s="0" t="n">
        <f aca="false">SUM(P$3:P$18)/COUNT(P$3:P$18)</f>
        <v>9.93359375</v>
      </c>
      <c r="T5" s="0" t="n">
        <f aca="false">SUM(Q$3:Q$18)/COUNT(Q$3:Q$18)</f>
        <v>63.74609375</v>
      </c>
      <c r="U5" s="0" t="n">
        <f aca="false">SUM(P$3:P$18)/(COUNT(P$3:P$18)-1)</f>
        <v>10.5958333333333</v>
      </c>
      <c r="V5" s="0" t="n">
        <f aca="false">SUM(Q$3:Q$18)/(COUNT(Q$3:Q$18)-1)</f>
        <v>67.9958333333333</v>
      </c>
      <c r="W5" s="0" t="n">
        <f aca="false">C5*D5</f>
        <v>63</v>
      </c>
      <c r="X5" s="0" t="n">
        <f aca="false">AVERAGE(W$3:W$18)</f>
        <v>113.6875</v>
      </c>
      <c r="Y5" s="0" t="n">
        <f aca="false">N$3*O$3</f>
        <v>92.28515625</v>
      </c>
      <c r="Z5" s="0" t="n">
        <f aca="false">AVERAGE(W$3:W$18)-Y5</f>
        <v>21.40234375</v>
      </c>
      <c r="AC5" s="0" t="n">
        <f aca="false">C5^2</f>
        <v>441</v>
      </c>
      <c r="AD5" s="0" t="n">
        <f aca="false">(AVERAGE(W$3:W$18)-N5*O5)/(AVERAGE(AC$3:AC$18)-(N5^2))</f>
        <v>0.0358163098545514</v>
      </c>
      <c r="AF5" s="0" t="n">
        <f aca="false">_xlfn.COVARIANCE.S($C$3:$C$18,$D$3:$D$18)</f>
        <v>22.8291666666667</v>
      </c>
      <c r="AG5" s="0" t="n">
        <f aca="false">_xlfn.COVARIANCE.P($C$3:$C$18,$D$3:$D$18)</f>
        <v>21.40234375</v>
      </c>
    </row>
    <row r="6" customFormat="false" ht="15" hidden="false" customHeight="false" outlineLevel="0" collapsed="false">
      <c r="A6" s="0" t="s">
        <v>30</v>
      </c>
      <c r="B6" s="0" t="n">
        <v>2003</v>
      </c>
      <c r="C6" s="0" t="n">
        <v>20</v>
      </c>
      <c r="D6" s="0" t="n">
        <v>2</v>
      </c>
      <c r="E6" s="0" t="n">
        <f aca="false">$AB$3+($AA$3*$C6)</f>
        <v>2.7833813346406</v>
      </c>
      <c r="F6" s="0" t="n">
        <f aca="false">E6-D6</f>
        <v>0.783381334640604</v>
      </c>
      <c r="G6" s="0" t="n">
        <f aca="false">AVERAGE(F$3:F$18)</f>
        <v>0</v>
      </c>
      <c r="H6" s="0" t="n">
        <f aca="false">(F6:F21-G6:G21)^2</f>
        <v>0.613686315463293</v>
      </c>
      <c r="I6" s="0" t="n">
        <f aca="false">1/(COUNT($C$3:$C$18)-2)*SUM($H$3:$H$18)</f>
        <v>3.14044978246216</v>
      </c>
      <c r="J6" s="0" t="n">
        <f aca="false">1/COUNT($C$3:$C$18)</f>
        <v>0.0625</v>
      </c>
      <c r="K6" s="0" t="n">
        <f aca="false">$I6/SUM($Q$3:$Q$18)</f>
        <v>0.00307906100370087</v>
      </c>
      <c r="L6" s="0" t="n">
        <f aca="false">SQRT(K6)</f>
        <v>0.0554892872877358</v>
      </c>
      <c r="M6" s="0" t="n">
        <f aca="false">1-($I$3:$I$18/$S$3:$S$18)</f>
        <v>0.683855625516983</v>
      </c>
      <c r="N6" s="0" t="n">
        <f aca="false">SUM(D$3:D$18)/COUNT(D$3:D$18)</f>
        <v>3.9375</v>
      </c>
      <c r="O6" s="0" t="n">
        <f aca="false">SUM(C$3:C$18)/COUNT(C$3:C$18)</f>
        <v>23.4375</v>
      </c>
      <c r="P6" s="0" t="n">
        <f aca="false">(D6-N6)^2</f>
        <v>3.75390625</v>
      </c>
      <c r="Q6" s="0" t="n">
        <f aca="false">(C6-O6)^2</f>
        <v>11.81640625</v>
      </c>
      <c r="S6" s="0" t="n">
        <f aca="false">SUM(P$3:P$18)/COUNT(P$3:P$18)</f>
        <v>9.93359375</v>
      </c>
      <c r="T6" s="0" t="n">
        <f aca="false">SUM(Q$3:Q$18)/COUNT(Q$3:Q$18)</f>
        <v>63.74609375</v>
      </c>
      <c r="U6" s="0" t="n">
        <f aca="false">SUM(P$3:P$18)/(COUNT(P$3:P$18)-1)</f>
        <v>10.5958333333333</v>
      </c>
      <c r="V6" s="0" t="n">
        <f aca="false">SUM(Q$3:Q$18)/(COUNT(Q$3:Q$18)-1)</f>
        <v>67.9958333333333</v>
      </c>
      <c r="W6" s="0" t="n">
        <f aca="false">C6*D6</f>
        <v>40</v>
      </c>
      <c r="X6" s="0" t="n">
        <f aca="false">AVERAGE(W$3:W$18)</f>
        <v>113.6875</v>
      </c>
      <c r="Y6" s="0" t="n">
        <f aca="false">N$3*O$3</f>
        <v>92.28515625</v>
      </c>
      <c r="Z6" s="0" t="n">
        <f aca="false">AVERAGE(W$3:W$18)-Y6</f>
        <v>21.40234375</v>
      </c>
      <c r="AC6" s="0" t="n">
        <f aca="false">C6^2</f>
        <v>400</v>
      </c>
      <c r="AD6" s="0" t="n">
        <f aca="false">(AVERAGE(W$3:W$18)-N6*O6)/(AVERAGE(AC$3:AC$18)-(N6^2))</f>
        <v>0.0358163098545514</v>
      </c>
      <c r="AF6" s="0" t="n">
        <f aca="false">_xlfn.COVARIANCE.S($C$3:$C$18,$D$3:$D$18)</f>
        <v>22.8291666666667</v>
      </c>
      <c r="AG6" s="0" t="n">
        <f aca="false">_xlfn.COVARIANCE.P($C$3:$C$18,$D$3:$D$18)</f>
        <v>21.40234375</v>
      </c>
    </row>
    <row r="7" customFormat="false" ht="15" hidden="false" customHeight="false" outlineLevel="0" collapsed="false">
      <c r="A7" s="0" t="s">
        <v>31</v>
      </c>
      <c r="B7" s="0" t="n">
        <v>2000</v>
      </c>
      <c r="C7" s="0" t="n">
        <v>34</v>
      </c>
      <c r="D7" s="0" t="n">
        <v>8</v>
      </c>
      <c r="E7" s="0" t="n">
        <f aca="false">$AB$3+($AA$3*$C7)</f>
        <v>7.48379189901342</v>
      </c>
      <c r="F7" s="0" t="n">
        <f aca="false">E7-D7</f>
        <v>-0.51620810098658</v>
      </c>
      <c r="G7" s="0" t="n">
        <f aca="false">AVERAGE(F$3:F$18)</f>
        <v>0</v>
      </c>
      <c r="H7" s="0" t="n">
        <f aca="false">(F7:F22-G7:G22)^2</f>
        <v>0.266470803524171</v>
      </c>
      <c r="I7" s="0" t="n">
        <f aca="false">1/(COUNT($C$3:$C$18)-2)*SUM($H$3:$H$18)</f>
        <v>3.14044978246216</v>
      </c>
      <c r="J7" s="0" t="n">
        <f aca="false">1/COUNT($C$3:$C$18)</f>
        <v>0.0625</v>
      </c>
      <c r="K7" s="0" t="n">
        <f aca="false">$I7/SUM($Q$3:$Q$18)</f>
        <v>0.00307906100370087</v>
      </c>
      <c r="L7" s="0" t="n">
        <f aca="false">SQRT(K7)</f>
        <v>0.0554892872877358</v>
      </c>
      <c r="M7" s="0" t="n">
        <f aca="false">1-($I$3:$I$18/$S$3:$S$18)</f>
        <v>0.683855625516983</v>
      </c>
      <c r="N7" s="0" t="n">
        <f aca="false">SUM(D$3:D$18)/COUNT(D$3:D$18)</f>
        <v>3.9375</v>
      </c>
      <c r="O7" s="0" t="n">
        <f aca="false">SUM(C$3:C$18)/COUNT(C$3:C$18)</f>
        <v>23.4375</v>
      </c>
      <c r="P7" s="0" t="n">
        <f aca="false">(D7-N7)^2</f>
        <v>16.50390625</v>
      </c>
      <c r="Q7" s="0" t="n">
        <f aca="false">(C7-O7)^2</f>
        <v>111.56640625</v>
      </c>
      <c r="S7" s="0" t="n">
        <f aca="false">SUM(P$3:P$18)/COUNT(P$3:P$18)</f>
        <v>9.93359375</v>
      </c>
      <c r="T7" s="0" t="n">
        <f aca="false">SUM(Q$3:Q$18)/COUNT(Q$3:Q$18)</f>
        <v>63.74609375</v>
      </c>
      <c r="U7" s="0" t="n">
        <f aca="false">SUM(P$3:P$18)/(COUNT(P$3:P$18)-1)</f>
        <v>10.5958333333333</v>
      </c>
      <c r="V7" s="0" t="n">
        <f aca="false">SUM(Q$3:Q$18)/(COUNT(Q$3:Q$18)-1)</f>
        <v>67.9958333333333</v>
      </c>
      <c r="W7" s="0" t="n">
        <f aca="false">C7*D7</f>
        <v>272</v>
      </c>
      <c r="X7" s="0" t="n">
        <f aca="false">AVERAGE(W$3:W$18)</f>
        <v>113.6875</v>
      </c>
      <c r="Y7" s="0" t="n">
        <f aca="false">N$3*O$3</f>
        <v>92.28515625</v>
      </c>
      <c r="Z7" s="0" t="n">
        <f aca="false">AVERAGE(W$3:W$18)-Y7</f>
        <v>21.40234375</v>
      </c>
      <c r="AC7" s="0" t="n">
        <f aca="false">C7^2</f>
        <v>1156</v>
      </c>
      <c r="AD7" s="0" t="n">
        <f aca="false">(AVERAGE(W$3:W$18)-N7*O7)/(AVERAGE(AC$3:AC$18)-(N7^2))</f>
        <v>0.0358163098545514</v>
      </c>
      <c r="AF7" s="0" t="n">
        <f aca="false">_xlfn.COVARIANCE.S($C$3:$C$18,$D$3:$D$18)</f>
        <v>22.8291666666667</v>
      </c>
      <c r="AG7" s="0" t="n">
        <f aca="false">_xlfn.COVARIANCE.P($C$3:$C$18,$D$3:$D$18)</f>
        <v>21.40234375</v>
      </c>
    </row>
    <row r="8" customFormat="false" ht="15" hidden="false" customHeight="false" outlineLevel="0" collapsed="false">
      <c r="A8" s="0" t="s">
        <v>31</v>
      </c>
      <c r="B8" s="0" t="n">
        <v>2001</v>
      </c>
      <c r="C8" s="0" t="n">
        <v>35</v>
      </c>
      <c r="D8" s="0" t="n">
        <v>8</v>
      </c>
      <c r="E8" s="0" t="n">
        <f aca="false">$AB$3+($AA$3*$C8)</f>
        <v>7.81953551075434</v>
      </c>
      <c r="F8" s="0" t="n">
        <f aca="false">E8-D8</f>
        <v>-0.180464489245665</v>
      </c>
      <c r="G8" s="0" t="n">
        <f aca="false">AVERAGE(F$3:F$18)</f>
        <v>0</v>
      </c>
      <c r="H8" s="0" t="n">
        <f aca="false">(F8:F23-G8:G23)^2</f>
        <v>0.0325674318786988</v>
      </c>
      <c r="I8" s="0" t="n">
        <f aca="false">1/(COUNT($C$3:$C$18)-2)*SUM($H$3:$H$18)</f>
        <v>3.14044978246216</v>
      </c>
      <c r="J8" s="0" t="n">
        <f aca="false">1/COUNT($C$3:$C$18)</f>
        <v>0.0625</v>
      </c>
      <c r="K8" s="0" t="n">
        <f aca="false">$I8/SUM($Q$3:$Q$18)</f>
        <v>0.00307906100370087</v>
      </c>
      <c r="L8" s="0" t="n">
        <f aca="false">SQRT(K8)</f>
        <v>0.0554892872877358</v>
      </c>
      <c r="M8" s="0" t="n">
        <f aca="false">1-($I$3:$I$18/$S$3:$S$18)</f>
        <v>0.683855625516983</v>
      </c>
      <c r="N8" s="0" t="n">
        <f aca="false">SUM(D$3:D$18)/COUNT(D$3:D$18)</f>
        <v>3.9375</v>
      </c>
      <c r="O8" s="0" t="n">
        <f aca="false">SUM(C$3:C$18)/COUNT(C$3:C$18)</f>
        <v>23.4375</v>
      </c>
      <c r="P8" s="0" t="n">
        <f aca="false">(D8-N8)^2</f>
        <v>16.50390625</v>
      </c>
      <c r="Q8" s="0" t="n">
        <f aca="false">(C8-O8)^2</f>
        <v>133.69140625</v>
      </c>
      <c r="S8" s="0" t="n">
        <f aca="false">SUM(P$3:P$18)/COUNT(P$3:P$18)</f>
        <v>9.93359375</v>
      </c>
      <c r="T8" s="0" t="n">
        <f aca="false">SUM(Q$3:Q$18)/COUNT(Q$3:Q$18)</f>
        <v>63.74609375</v>
      </c>
      <c r="U8" s="0" t="n">
        <f aca="false">SUM(P$3:P$18)/(COUNT(P$3:P$18)-1)</f>
        <v>10.5958333333333</v>
      </c>
      <c r="V8" s="0" t="n">
        <f aca="false">SUM(Q$3:Q$18)/(COUNT(Q$3:Q$18)-1)</f>
        <v>67.9958333333333</v>
      </c>
      <c r="W8" s="0" t="n">
        <f aca="false">C8*D8</f>
        <v>280</v>
      </c>
      <c r="X8" s="0" t="n">
        <f aca="false">AVERAGE(W$3:W$18)</f>
        <v>113.6875</v>
      </c>
      <c r="Y8" s="0" t="n">
        <f aca="false">N$3*O$3</f>
        <v>92.28515625</v>
      </c>
      <c r="Z8" s="0" t="n">
        <f aca="false">AVERAGE(W$3:W$18)-Y8</f>
        <v>21.40234375</v>
      </c>
      <c r="AC8" s="0" t="n">
        <f aca="false">C8^2</f>
        <v>1225</v>
      </c>
      <c r="AD8" s="0" t="n">
        <f aca="false">(AVERAGE(W$3:W$18)-N8*O8)/(AVERAGE(AC$3:AC$18)-(N8^2))</f>
        <v>0.0358163098545514</v>
      </c>
      <c r="AF8" s="0" t="n">
        <f aca="false">_xlfn.COVARIANCE.S($C$3:$C$18,$D$3:$D$18)</f>
        <v>22.8291666666667</v>
      </c>
      <c r="AG8" s="0" t="n">
        <f aca="false">_xlfn.COVARIANCE.P($C$3:$C$18,$D$3:$D$18)</f>
        <v>21.40234375</v>
      </c>
    </row>
    <row r="9" customFormat="false" ht="15" hidden="false" customHeight="false" outlineLevel="0" collapsed="false">
      <c r="A9" s="0" t="s">
        <v>31</v>
      </c>
      <c r="B9" s="0" t="n">
        <v>2002</v>
      </c>
      <c r="C9" s="0" t="n">
        <v>36</v>
      </c>
      <c r="D9" s="0" t="n">
        <v>9</v>
      </c>
      <c r="E9" s="0" t="n">
        <f aca="false">$AB$3+($AA$3*$C9)</f>
        <v>8.15527912249525</v>
      </c>
      <c r="F9" s="0" t="n">
        <f aca="false">E9-D9</f>
        <v>-0.844720877504749</v>
      </c>
      <c r="G9" s="0" t="n">
        <f aca="false">AVERAGE(F$3:F$18)</f>
        <v>0</v>
      </c>
      <c r="H9" s="0" t="n">
        <f aca="false">(F9:F24-G9:G24)^2</f>
        <v>0.713553360892392</v>
      </c>
      <c r="I9" s="0" t="n">
        <f aca="false">1/(COUNT($C$3:$C$18)-2)*SUM($H$3:$H$18)</f>
        <v>3.14044978246216</v>
      </c>
      <c r="J9" s="0" t="n">
        <f aca="false">1/COUNT($C$3:$C$18)</f>
        <v>0.0625</v>
      </c>
      <c r="K9" s="0" t="n">
        <f aca="false">$I9/SUM($Q$3:$Q$18)</f>
        <v>0.00307906100370087</v>
      </c>
      <c r="L9" s="0" t="n">
        <f aca="false">SQRT(K9)</f>
        <v>0.0554892872877358</v>
      </c>
      <c r="M9" s="0" t="n">
        <f aca="false">1-($I$3:$I$18/$S$3:$S$18)</f>
        <v>0.683855625516983</v>
      </c>
      <c r="N9" s="0" t="n">
        <f aca="false">SUM(D$3:D$18)/COUNT(D$3:D$18)</f>
        <v>3.9375</v>
      </c>
      <c r="O9" s="0" t="n">
        <f aca="false">SUM(C$3:C$18)/COUNT(C$3:C$18)</f>
        <v>23.4375</v>
      </c>
      <c r="P9" s="0" t="n">
        <f aca="false">(D9-N9)^2</f>
        <v>25.62890625</v>
      </c>
      <c r="Q9" s="0" t="n">
        <f aca="false">(C9-O9)^2</f>
        <v>157.81640625</v>
      </c>
      <c r="S9" s="0" t="n">
        <f aca="false">SUM(P$3:P$18)/COUNT(P$3:P$18)</f>
        <v>9.93359375</v>
      </c>
      <c r="T9" s="0" t="n">
        <f aca="false">SUM(Q$3:Q$18)/COUNT(Q$3:Q$18)</f>
        <v>63.74609375</v>
      </c>
      <c r="U9" s="0" t="n">
        <f aca="false">SUM(P$3:P$18)/(COUNT(P$3:P$18)-1)</f>
        <v>10.5958333333333</v>
      </c>
      <c r="V9" s="0" t="n">
        <f aca="false">SUM(Q$3:Q$18)/(COUNT(Q$3:Q$18)-1)</f>
        <v>67.9958333333333</v>
      </c>
      <c r="W9" s="0" t="n">
        <f aca="false">C9*D9</f>
        <v>324</v>
      </c>
      <c r="X9" s="0" t="n">
        <f aca="false">AVERAGE(W$3:W$18)</f>
        <v>113.6875</v>
      </c>
      <c r="Y9" s="0" t="n">
        <f aca="false">N$3*O$3</f>
        <v>92.28515625</v>
      </c>
      <c r="Z9" s="0" t="n">
        <f aca="false">AVERAGE(W$3:W$18)-Y9</f>
        <v>21.40234375</v>
      </c>
      <c r="AC9" s="0" t="n">
        <f aca="false">C9^2</f>
        <v>1296</v>
      </c>
      <c r="AD9" s="0" t="n">
        <f aca="false">(AVERAGE(W$3:W$18)-N9*O9)/(AVERAGE(AC$3:AC$18)-(N9^2))</f>
        <v>0.0358163098545514</v>
      </c>
      <c r="AF9" s="0" t="n">
        <f aca="false">_xlfn.COVARIANCE.S($C$3:$C$18,$D$3:$D$18)</f>
        <v>22.8291666666667</v>
      </c>
      <c r="AG9" s="0" t="n">
        <f aca="false">_xlfn.COVARIANCE.P($C$3:$C$18,$D$3:$D$18)</f>
        <v>21.40234375</v>
      </c>
    </row>
    <row r="10" customFormat="false" ht="15" hidden="false" customHeight="false" outlineLevel="0" collapsed="false">
      <c r="A10" s="0" t="s">
        <v>31</v>
      </c>
      <c r="B10" s="0" t="n">
        <v>2003</v>
      </c>
      <c r="C10" s="0" t="n">
        <v>39</v>
      </c>
      <c r="D10" s="0" t="n">
        <v>10</v>
      </c>
      <c r="E10" s="0" t="n">
        <f aca="false">$AB$3+($AA$3*$C10)</f>
        <v>9.162509957718</v>
      </c>
      <c r="F10" s="0" t="n">
        <f aca="false">E10-D10</f>
        <v>-0.837490042282003</v>
      </c>
      <c r="G10" s="0" t="n">
        <f aca="false">AVERAGE(F$3:F$18)</f>
        <v>0</v>
      </c>
      <c r="H10" s="0" t="n">
        <f aca="false">(F10:F25-G10:G25)^2</f>
        <v>0.701389570921511</v>
      </c>
      <c r="I10" s="0" t="n">
        <f aca="false">1/(COUNT($C$3:$C$18)-2)*SUM($H$3:$H$18)</f>
        <v>3.14044978246216</v>
      </c>
      <c r="J10" s="0" t="n">
        <f aca="false">1/COUNT($C$3:$C$18)</f>
        <v>0.0625</v>
      </c>
      <c r="K10" s="0" t="n">
        <f aca="false">$I10/SUM($Q$3:$Q$18)</f>
        <v>0.00307906100370087</v>
      </c>
      <c r="L10" s="0" t="n">
        <f aca="false">SQRT(K10)</f>
        <v>0.0554892872877358</v>
      </c>
      <c r="M10" s="0" t="n">
        <f aca="false">1-($I$3:$I$18/$S$3:$S$18)</f>
        <v>0.683855625516983</v>
      </c>
      <c r="N10" s="0" t="n">
        <f aca="false">SUM(D$3:D$18)/COUNT(D$3:D$18)</f>
        <v>3.9375</v>
      </c>
      <c r="O10" s="0" t="n">
        <f aca="false">SUM(C$3:C$18)/COUNT(C$3:C$18)</f>
        <v>23.4375</v>
      </c>
      <c r="P10" s="0" t="n">
        <f aca="false">(D10-N10)^2</f>
        <v>36.75390625</v>
      </c>
      <c r="Q10" s="0" t="n">
        <f aca="false">(C10-O10)^2</f>
        <v>242.19140625</v>
      </c>
      <c r="S10" s="0" t="n">
        <f aca="false">SUM(P$3:P$18)/COUNT(P$3:P$18)</f>
        <v>9.93359375</v>
      </c>
      <c r="T10" s="0" t="n">
        <f aca="false">SUM(Q$3:Q$18)/COUNT(Q$3:Q$18)</f>
        <v>63.74609375</v>
      </c>
      <c r="U10" s="0" t="n">
        <f aca="false">SUM(P$3:P$18)/(COUNT(P$3:P$18)-1)</f>
        <v>10.5958333333333</v>
      </c>
      <c r="V10" s="0" t="n">
        <f aca="false">SUM(Q$3:Q$18)/(COUNT(Q$3:Q$18)-1)</f>
        <v>67.9958333333333</v>
      </c>
      <c r="W10" s="0" t="n">
        <f aca="false">C10*D10</f>
        <v>390</v>
      </c>
      <c r="X10" s="0" t="n">
        <f aca="false">AVERAGE(W$3:W$18)</f>
        <v>113.6875</v>
      </c>
      <c r="Y10" s="0" t="n">
        <f aca="false">N$3*O$3</f>
        <v>92.28515625</v>
      </c>
      <c r="Z10" s="0" t="n">
        <f aca="false">AVERAGE(W$3:W$18)-Y10</f>
        <v>21.40234375</v>
      </c>
      <c r="AC10" s="0" t="n">
        <f aca="false">C10^2</f>
        <v>1521</v>
      </c>
      <c r="AD10" s="0" t="n">
        <f aca="false">(AVERAGE(W$3:W$18)-N10*O10)/(AVERAGE(AC$3:AC$18)-(N10^2))</f>
        <v>0.0358163098545514</v>
      </c>
      <c r="AF10" s="0" t="n">
        <f aca="false">_xlfn.COVARIANCE.S($C$3:$C$18,$D$3:$D$18)</f>
        <v>22.8291666666667</v>
      </c>
      <c r="AG10" s="0" t="n">
        <f aca="false">_xlfn.COVARIANCE.P($C$3:$C$18,$D$3:$D$18)</f>
        <v>21.40234375</v>
      </c>
    </row>
    <row r="11" customFormat="false" ht="15" hidden="false" customHeight="false" outlineLevel="0" collapsed="false">
      <c r="A11" s="0" t="s">
        <v>32</v>
      </c>
      <c r="B11" s="0" t="n">
        <v>2000</v>
      </c>
      <c r="C11" s="0" t="n">
        <v>14</v>
      </c>
      <c r="D11" s="0" t="n">
        <v>-1</v>
      </c>
      <c r="E11" s="0" t="n">
        <f aca="false">$AB$3+($AA$3*$C11)</f>
        <v>0.76891966419511</v>
      </c>
      <c r="F11" s="0" t="n">
        <f aca="false">E11-D11</f>
        <v>1.76891966419511</v>
      </c>
      <c r="G11" s="0" t="n">
        <f aca="false">AVERAGE(F$3:F$18)</f>
        <v>0</v>
      </c>
      <c r="H11" s="0" t="n">
        <f aca="false">(F11:F26-G11:G26)^2</f>
        <v>3.12907677837614</v>
      </c>
      <c r="I11" s="0" t="n">
        <f aca="false">1/(COUNT($C$3:$C$18)-2)*SUM($H$3:$H$18)</f>
        <v>3.14044978246216</v>
      </c>
      <c r="J11" s="0" t="n">
        <f aca="false">1/COUNT($C$3:$C$18)</f>
        <v>0.0625</v>
      </c>
      <c r="K11" s="0" t="n">
        <f aca="false">$I11/SUM($Q$3:$Q$18)</f>
        <v>0.00307906100370087</v>
      </c>
      <c r="L11" s="0" t="n">
        <f aca="false">SQRT(K11)</f>
        <v>0.0554892872877358</v>
      </c>
      <c r="M11" s="0" t="n">
        <f aca="false">1-($I$3:$I$18/$S$3:$S$18)</f>
        <v>0.683855625516983</v>
      </c>
      <c r="N11" s="0" t="n">
        <f aca="false">SUM(D$3:D$18)/COUNT(D$3:D$18)</f>
        <v>3.9375</v>
      </c>
      <c r="O11" s="0" t="n">
        <f aca="false">SUM(C$3:C$18)/COUNT(C$3:C$18)</f>
        <v>23.4375</v>
      </c>
      <c r="P11" s="0" t="n">
        <f aca="false">(D11-N11)^2</f>
        <v>24.37890625</v>
      </c>
      <c r="Q11" s="0" t="n">
        <f aca="false">(C11-O11)^2</f>
        <v>89.06640625</v>
      </c>
      <c r="S11" s="0" t="n">
        <f aca="false">SUM(P$3:P$18)/COUNT(P$3:P$18)</f>
        <v>9.93359375</v>
      </c>
      <c r="T11" s="0" t="n">
        <f aca="false">SUM(Q$3:Q$18)/COUNT(Q$3:Q$18)</f>
        <v>63.74609375</v>
      </c>
      <c r="U11" s="0" t="n">
        <f aca="false">SUM(P$3:P$18)/(COUNT(P$3:P$18)-1)</f>
        <v>10.5958333333333</v>
      </c>
      <c r="V11" s="0" t="n">
        <f aca="false">SUM(Q$3:Q$18)/(COUNT(Q$3:Q$18)-1)</f>
        <v>67.9958333333333</v>
      </c>
      <c r="W11" s="0" t="n">
        <f aca="false">C11*D11</f>
        <v>-14</v>
      </c>
      <c r="X11" s="0" t="n">
        <f aca="false">AVERAGE(W$3:W$18)</f>
        <v>113.6875</v>
      </c>
      <c r="Y11" s="0" t="n">
        <f aca="false">N$3*O$3</f>
        <v>92.28515625</v>
      </c>
      <c r="Z11" s="0" t="n">
        <f aca="false">AVERAGE(W$3:W$18)-Y11</f>
        <v>21.40234375</v>
      </c>
      <c r="AC11" s="0" t="n">
        <f aca="false">C11^2</f>
        <v>196</v>
      </c>
      <c r="AD11" s="0" t="n">
        <f aca="false">(AVERAGE(W$3:W$18)-N11*O11)/(AVERAGE(AC$3:AC$18)-(N11^2))</f>
        <v>0.0358163098545514</v>
      </c>
      <c r="AF11" s="0" t="n">
        <f aca="false">_xlfn.COVARIANCE.S($C$3:$C$18,$D$3:$D$18)</f>
        <v>22.8291666666667</v>
      </c>
      <c r="AG11" s="0" t="n">
        <f aca="false">_xlfn.COVARIANCE.P($C$3:$C$18,$D$3:$D$18)</f>
        <v>21.40234375</v>
      </c>
    </row>
    <row r="12" customFormat="false" ht="15" hidden="false" customHeight="false" outlineLevel="0" collapsed="false">
      <c r="A12" s="0" t="s">
        <v>32</v>
      </c>
      <c r="B12" s="0" t="n">
        <v>2001</v>
      </c>
      <c r="C12" s="0" t="n">
        <v>15</v>
      </c>
      <c r="D12" s="0" t="n">
        <v>0</v>
      </c>
      <c r="E12" s="0" t="n">
        <f aca="false">$AB$3+($AA$3*$C12)</f>
        <v>1.10466327593603</v>
      </c>
      <c r="F12" s="0" t="n">
        <f aca="false">E12-D12</f>
        <v>1.10466327593603</v>
      </c>
      <c r="G12" s="0" t="n">
        <f aca="false">AVERAGE(F$3:F$18)</f>
        <v>0</v>
      </c>
      <c r="H12" s="0" t="n">
        <f aca="false">(F12:F27-G12:G27)^2</f>
        <v>1.22028095320171</v>
      </c>
      <c r="I12" s="0" t="n">
        <f aca="false">1/(COUNT($C$3:$C$18)-2)*SUM($H$3:$H$18)</f>
        <v>3.14044978246216</v>
      </c>
      <c r="J12" s="0" t="n">
        <f aca="false">1/COUNT($C$3:$C$18)</f>
        <v>0.0625</v>
      </c>
      <c r="K12" s="0" t="n">
        <f aca="false">$I12/SUM($Q$3:$Q$18)</f>
        <v>0.00307906100370087</v>
      </c>
      <c r="L12" s="0" t="n">
        <f aca="false">SQRT(K12)</f>
        <v>0.0554892872877358</v>
      </c>
      <c r="M12" s="0" t="n">
        <f aca="false">1-($I$3:$I$18/$S$3:$S$18)</f>
        <v>0.683855625516983</v>
      </c>
      <c r="N12" s="0" t="n">
        <f aca="false">SUM(D$3:D$18)/COUNT(D$3:D$18)</f>
        <v>3.9375</v>
      </c>
      <c r="O12" s="0" t="n">
        <f aca="false">SUM(C$3:C$18)/COUNT(C$3:C$18)</f>
        <v>23.4375</v>
      </c>
      <c r="P12" s="0" t="n">
        <f aca="false">(D12-N12)^2</f>
        <v>15.50390625</v>
      </c>
      <c r="Q12" s="0" t="n">
        <f aca="false">(C12-O12)^2</f>
        <v>71.19140625</v>
      </c>
      <c r="S12" s="0" t="n">
        <f aca="false">SUM(P$3:P$18)/COUNT(P$3:P$18)</f>
        <v>9.93359375</v>
      </c>
      <c r="T12" s="0" t="n">
        <f aca="false">SUM(Q$3:Q$18)/COUNT(Q$3:Q$18)</f>
        <v>63.74609375</v>
      </c>
      <c r="U12" s="0" t="n">
        <f aca="false">SUM(P$3:P$18)/(COUNT(P$3:P$18)-1)</f>
        <v>10.5958333333333</v>
      </c>
      <c r="V12" s="0" t="n">
        <f aca="false">SUM(Q$3:Q$18)/(COUNT(Q$3:Q$18)-1)</f>
        <v>67.9958333333333</v>
      </c>
      <c r="W12" s="0" t="n">
        <f aca="false">C12*D12</f>
        <v>0</v>
      </c>
      <c r="X12" s="0" t="n">
        <f aca="false">AVERAGE(W$3:W$18)</f>
        <v>113.6875</v>
      </c>
      <c r="Y12" s="0" t="n">
        <f aca="false">N$3*O$3</f>
        <v>92.28515625</v>
      </c>
      <c r="Z12" s="0" t="n">
        <f aca="false">AVERAGE(W$3:W$18)-Y12</f>
        <v>21.40234375</v>
      </c>
      <c r="AC12" s="0" t="n">
        <f aca="false">C12^2</f>
        <v>225</v>
      </c>
      <c r="AD12" s="0" t="n">
        <f aca="false">(AVERAGE(W$3:W$18)-N12*O12)/(AVERAGE(AC$3:AC$18)-(N12^2))</f>
        <v>0.0358163098545514</v>
      </c>
      <c r="AF12" s="0" t="n">
        <f aca="false">_xlfn.COVARIANCE.S($C$3:$C$18,$D$3:$D$18)</f>
        <v>22.8291666666667</v>
      </c>
      <c r="AG12" s="0" t="n">
        <f aca="false">_xlfn.COVARIANCE.P($C$3:$C$18,$D$3:$D$18)</f>
        <v>21.40234375</v>
      </c>
    </row>
    <row r="13" customFormat="false" ht="15" hidden="false" customHeight="false" outlineLevel="0" collapsed="false">
      <c r="A13" s="0" t="s">
        <v>32</v>
      </c>
      <c r="B13" s="0" t="n">
        <v>2002</v>
      </c>
      <c r="C13" s="0" t="n">
        <v>17</v>
      </c>
      <c r="D13" s="0" t="n">
        <v>4</v>
      </c>
      <c r="E13" s="0" t="n">
        <f aca="false">$AB$3+($AA$3*$C13)</f>
        <v>1.77615049941786</v>
      </c>
      <c r="F13" s="0" t="n">
        <f aca="false">E13-D13</f>
        <v>-2.22384950058214</v>
      </c>
      <c r="G13" s="0" t="n">
        <f aca="false">AVERAGE(F$3:F$18)</f>
        <v>0</v>
      </c>
      <c r="H13" s="0" t="n">
        <f aca="false">(F13:F28-G13:G28)^2</f>
        <v>4.94550660123945</v>
      </c>
      <c r="I13" s="0" t="n">
        <f aca="false">1/(COUNT($C$3:$C$18)-2)*SUM($H$3:$H$18)</f>
        <v>3.14044978246216</v>
      </c>
      <c r="J13" s="0" t="n">
        <f aca="false">1/COUNT($C$3:$C$18)</f>
        <v>0.0625</v>
      </c>
      <c r="K13" s="0" t="n">
        <f aca="false">$I13/SUM($Q$3:$Q$18)</f>
        <v>0.00307906100370087</v>
      </c>
      <c r="L13" s="0" t="n">
        <f aca="false">SQRT(K13)</f>
        <v>0.0554892872877358</v>
      </c>
      <c r="M13" s="0" t="n">
        <f aca="false">1-($I$3:$I$18/$S$3:$S$18)</f>
        <v>0.683855625516983</v>
      </c>
      <c r="N13" s="0" t="n">
        <f aca="false">SUM(D$3:D$18)/COUNT(D$3:D$18)</f>
        <v>3.9375</v>
      </c>
      <c r="O13" s="0" t="n">
        <f aca="false">SUM(C$3:C$18)/COUNT(C$3:C$18)</f>
        <v>23.4375</v>
      </c>
      <c r="P13" s="0" t="n">
        <f aca="false">(D13-N13)^2</f>
        <v>0.00390625</v>
      </c>
      <c r="Q13" s="0" t="n">
        <f aca="false">(C13-O13)^2</f>
        <v>41.44140625</v>
      </c>
      <c r="S13" s="0" t="n">
        <f aca="false">SUM(P$3:P$18)/COUNT(P$3:P$18)</f>
        <v>9.93359375</v>
      </c>
      <c r="T13" s="0" t="n">
        <f aca="false">SUM(Q$3:Q$18)/COUNT(Q$3:Q$18)</f>
        <v>63.74609375</v>
      </c>
      <c r="U13" s="0" t="n">
        <f aca="false">SUM(P$3:P$18)/(COUNT(P$3:P$18)-1)</f>
        <v>10.5958333333333</v>
      </c>
      <c r="V13" s="0" t="n">
        <f aca="false">SUM(Q$3:Q$18)/(COUNT(Q$3:Q$18)-1)</f>
        <v>67.9958333333333</v>
      </c>
      <c r="W13" s="0" t="n">
        <f aca="false">C13*D13</f>
        <v>68</v>
      </c>
      <c r="X13" s="0" t="n">
        <f aca="false">AVERAGE(W$3:W$18)</f>
        <v>113.6875</v>
      </c>
      <c r="Y13" s="0" t="n">
        <f aca="false">N$3*O$3</f>
        <v>92.28515625</v>
      </c>
      <c r="Z13" s="0" t="n">
        <f aca="false">AVERAGE(W$3:W$18)-Y13</f>
        <v>21.40234375</v>
      </c>
      <c r="AC13" s="0" t="n">
        <f aca="false">C13^2</f>
        <v>289</v>
      </c>
      <c r="AD13" s="0" t="n">
        <f aca="false">(AVERAGE(W$3:W$18)-N13*O13)/(AVERAGE(AC$3:AC$18)-(N13^2))</f>
        <v>0.0358163098545514</v>
      </c>
      <c r="AF13" s="0" t="n">
        <f aca="false">_xlfn.COVARIANCE.S($C$3:$C$18,$D$3:$D$18)</f>
        <v>22.8291666666667</v>
      </c>
      <c r="AG13" s="0" t="n">
        <f aca="false">_xlfn.COVARIANCE.P($C$3:$C$18,$D$3:$D$18)</f>
        <v>21.40234375</v>
      </c>
    </row>
    <row r="14" customFormat="false" ht="15" hidden="false" customHeight="false" outlineLevel="0" collapsed="false">
      <c r="A14" s="0" t="s">
        <v>32</v>
      </c>
      <c r="B14" s="0" t="n">
        <v>2003</v>
      </c>
      <c r="C14" s="0" t="n">
        <v>17</v>
      </c>
      <c r="D14" s="0" t="n">
        <v>3</v>
      </c>
      <c r="E14" s="0" t="n">
        <f aca="false">$AB$3+($AA$3*$C14)</f>
        <v>1.77615049941786</v>
      </c>
      <c r="F14" s="0" t="n">
        <f aca="false">E14-D14</f>
        <v>-1.22384950058214</v>
      </c>
      <c r="G14" s="0" t="n">
        <f aca="false">AVERAGE(F$3:F$18)</f>
        <v>0</v>
      </c>
      <c r="H14" s="0" t="n">
        <f aca="false">(F14:F29-G14:G29)^2</f>
        <v>1.49780760007516</v>
      </c>
      <c r="I14" s="0" t="n">
        <f aca="false">1/(COUNT($C$3:$C$18)-2)*SUM($H$3:$H$18)</f>
        <v>3.14044978246216</v>
      </c>
      <c r="J14" s="0" t="n">
        <f aca="false">1/COUNT($C$3:$C$18)</f>
        <v>0.0625</v>
      </c>
      <c r="K14" s="0" t="n">
        <f aca="false">$I14/SUM($Q$3:$Q$18)</f>
        <v>0.00307906100370087</v>
      </c>
      <c r="L14" s="0" t="n">
        <f aca="false">SQRT(K14)</f>
        <v>0.0554892872877358</v>
      </c>
      <c r="M14" s="0" t="n">
        <f aca="false">1-($I$3:$I$18/$S$3:$S$18)</f>
        <v>0.683855625516983</v>
      </c>
      <c r="N14" s="0" t="n">
        <f aca="false">SUM(D$3:D$18)/COUNT(D$3:D$18)</f>
        <v>3.9375</v>
      </c>
      <c r="O14" s="0" t="n">
        <f aca="false">SUM(C$3:C$18)/COUNT(C$3:C$18)</f>
        <v>23.4375</v>
      </c>
      <c r="P14" s="0" t="n">
        <f aca="false">(D14-N14)^2</f>
        <v>0.87890625</v>
      </c>
      <c r="Q14" s="0" t="n">
        <f aca="false">(C14-O14)^2</f>
        <v>41.44140625</v>
      </c>
      <c r="S14" s="0" t="n">
        <f aca="false">SUM(P$3:P$18)/COUNT(P$3:P$18)</f>
        <v>9.93359375</v>
      </c>
      <c r="T14" s="0" t="n">
        <f aca="false">SUM(Q$3:Q$18)/COUNT(Q$3:Q$18)</f>
        <v>63.74609375</v>
      </c>
      <c r="U14" s="0" t="n">
        <f aca="false">SUM(P$3:P$18)/(COUNT(P$3:P$18)-1)</f>
        <v>10.5958333333333</v>
      </c>
      <c r="V14" s="0" t="n">
        <f aca="false">SUM(Q$3:Q$18)/(COUNT(Q$3:Q$18)-1)</f>
        <v>67.9958333333333</v>
      </c>
      <c r="W14" s="0" t="n">
        <f aca="false">C14*D14</f>
        <v>51</v>
      </c>
      <c r="X14" s="0" t="n">
        <f aca="false">AVERAGE(W$3:W$18)</f>
        <v>113.6875</v>
      </c>
      <c r="Y14" s="0" t="n">
        <f aca="false">N$3*O$3</f>
        <v>92.28515625</v>
      </c>
      <c r="Z14" s="0" t="n">
        <f aca="false">AVERAGE(W$3:W$18)-Y14</f>
        <v>21.40234375</v>
      </c>
      <c r="AC14" s="0" t="n">
        <f aca="false">C14^2</f>
        <v>289</v>
      </c>
      <c r="AD14" s="0" t="n">
        <f aca="false">(AVERAGE(W$3:W$18)-N14*O14)/(AVERAGE(AC$3:AC$18)-(N14^2))</f>
        <v>0.0358163098545514</v>
      </c>
      <c r="AF14" s="0" t="n">
        <f aca="false">_xlfn.COVARIANCE.S($C$3:$C$18,$D$3:$D$18)</f>
        <v>22.8291666666667</v>
      </c>
      <c r="AG14" s="0" t="n">
        <f aca="false">_xlfn.COVARIANCE.P($C$3:$C$18,$D$3:$D$18)</f>
        <v>21.40234375</v>
      </c>
    </row>
    <row r="15" customFormat="false" ht="15" hidden="false" customHeight="false" outlineLevel="0" collapsed="false">
      <c r="A15" s="0" t="s">
        <v>33</v>
      </c>
      <c r="B15" s="0" t="n">
        <v>2000</v>
      </c>
      <c r="C15" s="0" t="n">
        <v>22</v>
      </c>
      <c r="D15" s="0" t="n">
        <v>4</v>
      </c>
      <c r="E15" s="0" t="n">
        <f aca="false">$AB$3+($AA$3*$C15)</f>
        <v>3.45486855812243</v>
      </c>
      <c r="F15" s="0" t="n">
        <f aca="false">E15-D15</f>
        <v>-0.545131441877566</v>
      </c>
      <c r="G15" s="0" t="n">
        <f aca="false">AVERAGE(F$3:F$18)</f>
        <v>0</v>
      </c>
      <c r="H15" s="0" t="n">
        <f aca="false">(F15:F30-G15:G30)^2</f>
        <v>0.297168288923514</v>
      </c>
      <c r="I15" s="0" t="n">
        <f aca="false">1/(COUNT($C$3:$C$18)-2)*SUM($H$3:$H$18)</f>
        <v>3.14044978246216</v>
      </c>
      <c r="J15" s="0" t="n">
        <f aca="false">1/COUNT($C$3:$C$18)</f>
        <v>0.0625</v>
      </c>
      <c r="K15" s="0" t="n">
        <f aca="false">$I15/SUM($Q$3:$Q$18)</f>
        <v>0.00307906100370087</v>
      </c>
      <c r="L15" s="0" t="n">
        <f aca="false">SQRT(K15)</f>
        <v>0.0554892872877358</v>
      </c>
      <c r="M15" s="0" t="n">
        <f aca="false">1-($I$3:$I$18/$S$3:$S$18)</f>
        <v>0.683855625516983</v>
      </c>
      <c r="N15" s="0" t="n">
        <f aca="false">SUM(D$3:D$18)/COUNT(D$3:D$18)</f>
        <v>3.9375</v>
      </c>
      <c r="O15" s="0" t="n">
        <f aca="false">SUM(C$3:C$18)/COUNT(C$3:C$18)</f>
        <v>23.4375</v>
      </c>
      <c r="P15" s="0" t="n">
        <f aca="false">(D15-N15)^2</f>
        <v>0.00390625</v>
      </c>
      <c r="Q15" s="0" t="n">
        <f aca="false">(C15-O15)^2</f>
        <v>2.06640625</v>
      </c>
      <c r="S15" s="0" t="n">
        <f aca="false">SUM(P$3:P$18)/COUNT(P$3:P$18)</f>
        <v>9.93359375</v>
      </c>
      <c r="T15" s="0" t="n">
        <f aca="false">SUM(Q$3:Q$18)/COUNT(Q$3:Q$18)</f>
        <v>63.74609375</v>
      </c>
      <c r="U15" s="0" t="n">
        <f aca="false">SUM(P$3:P$18)/(COUNT(P$3:P$18)-1)</f>
        <v>10.5958333333333</v>
      </c>
      <c r="V15" s="0" t="n">
        <f aca="false">SUM(Q$3:Q$18)/(COUNT(Q$3:Q$18)-1)</f>
        <v>67.9958333333333</v>
      </c>
      <c r="W15" s="0" t="n">
        <f aca="false">C15*D15</f>
        <v>88</v>
      </c>
      <c r="X15" s="0" t="n">
        <f aca="false">AVERAGE(W$3:W$18)</f>
        <v>113.6875</v>
      </c>
      <c r="Y15" s="0" t="n">
        <f aca="false">N$3*O$3</f>
        <v>92.28515625</v>
      </c>
      <c r="Z15" s="0" t="n">
        <f aca="false">AVERAGE(W$3:W$18)-Y15</f>
        <v>21.40234375</v>
      </c>
      <c r="AC15" s="0" t="n">
        <f aca="false">C15^2</f>
        <v>484</v>
      </c>
      <c r="AD15" s="0" t="n">
        <f aca="false">(AVERAGE(W$3:W$18)-N15*O15)/(AVERAGE(AC$3:AC$18)-(N15^2))</f>
        <v>0.0358163098545514</v>
      </c>
      <c r="AF15" s="0" t="n">
        <f aca="false">_xlfn.COVARIANCE.S($C$3:$C$18,$D$3:$D$18)</f>
        <v>22.8291666666667</v>
      </c>
      <c r="AG15" s="0" t="n">
        <f aca="false">_xlfn.COVARIANCE.P($C$3:$C$18,$D$3:$D$18)</f>
        <v>21.40234375</v>
      </c>
    </row>
    <row r="16" customFormat="false" ht="15" hidden="false" customHeight="false" outlineLevel="0" collapsed="false">
      <c r="A16" s="0" t="s">
        <v>33</v>
      </c>
      <c r="B16" s="0" t="n">
        <v>2001</v>
      </c>
      <c r="C16" s="0" t="n">
        <v>29</v>
      </c>
      <c r="D16" s="0" t="n">
        <v>1</v>
      </c>
      <c r="E16" s="0" t="n">
        <f aca="false">$AB$3+($AA$3*$C16)</f>
        <v>5.80507384030884</v>
      </c>
      <c r="F16" s="0" t="n">
        <f aca="false">E16-D16</f>
        <v>4.80507384030884</v>
      </c>
      <c r="G16" s="0" t="n">
        <f aca="false">AVERAGE(F$3:F$18)</f>
        <v>0</v>
      </c>
      <c r="H16" s="0" t="n">
        <f aca="false">(F16:F31-G16:G31)^2</f>
        <v>23.0887346108204</v>
      </c>
      <c r="I16" s="0" t="n">
        <f aca="false">1/(COUNT($C$3:$C$18)-2)*SUM($H$3:$H$18)</f>
        <v>3.14044978246216</v>
      </c>
      <c r="J16" s="0" t="n">
        <f aca="false">1/COUNT($C$3:$C$18)</f>
        <v>0.0625</v>
      </c>
      <c r="K16" s="0" t="n">
        <f aca="false">$I16/SUM($Q$3:$Q$18)</f>
        <v>0.00307906100370087</v>
      </c>
      <c r="L16" s="0" t="n">
        <f aca="false">SQRT(K16)</f>
        <v>0.0554892872877358</v>
      </c>
      <c r="M16" s="0" t="n">
        <f aca="false">1-($I$3:$I$18/$S$3:$S$18)</f>
        <v>0.683855625516983</v>
      </c>
      <c r="N16" s="0" t="n">
        <f aca="false">SUM(D$3:D$18)/COUNT(D$3:D$18)</f>
        <v>3.9375</v>
      </c>
      <c r="O16" s="0" t="n">
        <f aca="false">SUM(C$3:C$18)/COUNT(C$3:C$18)</f>
        <v>23.4375</v>
      </c>
      <c r="P16" s="0" t="n">
        <f aca="false">(D16-N16)^2</f>
        <v>8.62890625</v>
      </c>
      <c r="Q16" s="0" t="n">
        <f aca="false">(C16-O16)^2</f>
        <v>30.94140625</v>
      </c>
      <c r="S16" s="0" t="n">
        <f aca="false">SUM(P$3:P$18)/COUNT(P$3:P$18)</f>
        <v>9.93359375</v>
      </c>
      <c r="T16" s="0" t="n">
        <f aca="false">SUM(Q$3:Q$18)/COUNT(Q$3:Q$18)</f>
        <v>63.74609375</v>
      </c>
      <c r="U16" s="0" t="n">
        <f aca="false">SUM(P$3:P$18)/(COUNT(P$3:P$18)-1)</f>
        <v>10.5958333333333</v>
      </c>
      <c r="V16" s="0" t="n">
        <f aca="false">SUM(Q$3:Q$18)/(COUNT(Q$3:Q$18)-1)</f>
        <v>67.9958333333333</v>
      </c>
      <c r="W16" s="0" t="n">
        <f aca="false">C16*D16</f>
        <v>29</v>
      </c>
      <c r="X16" s="0" t="n">
        <f aca="false">AVERAGE(W$3:W$18)</f>
        <v>113.6875</v>
      </c>
      <c r="Y16" s="0" t="n">
        <f aca="false">N$3*O$3</f>
        <v>92.28515625</v>
      </c>
      <c r="Z16" s="0" t="n">
        <f aca="false">AVERAGE(W$3:W$18)-Y16</f>
        <v>21.40234375</v>
      </c>
      <c r="AC16" s="0" t="n">
        <f aca="false">C16^2</f>
        <v>841</v>
      </c>
      <c r="AD16" s="0" t="n">
        <f aca="false">(AVERAGE(W$3:W$18)-N16*O16)/(AVERAGE(AC$3:AC$18)-(N16^2))</f>
        <v>0.0358163098545514</v>
      </c>
      <c r="AF16" s="0" t="n">
        <f aca="false">_xlfn.COVARIANCE.S($C$3:$C$18,$D$3:$D$18)</f>
        <v>22.8291666666667</v>
      </c>
      <c r="AG16" s="0" t="n">
        <f aca="false">_xlfn.COVARIANCE.P($C$3:$C$18,$D$3:$D$18)</f>
        <v>21.40234375</v>
      </c>
    </row>
    <row r="17" customFormat="false" ht="15" hidden="false" customHeight="false" outlineLevel="0" collapsed="false">
      <c r="A17" s="0" t="s">
        <v>33</v>
      </c>
      <c r="B17" s="0" t="n">
        <v>2002</v>
      </c>
      <c r="C17" s="0" t="n">
        <v>18</v>
      </c>
      <c r="D17" s="0" t="n">
        <v>2</v>
      </c>
      <c r="E17" s="0" t="n">
        <f aca="false">$AB$3+($AA$3*$C17)</f>
        <v>2.11189411115877</v>
      </c>
      <c r="F17" s="0" t="n">
        <f aca="false">E17-D17</f>
        <v>0.111894111158772</v>
      </c>
      <c r="G17" s="0" t="n">
        <f aca="false">AVERAGE(F$3:F$18)</f>
        <v>0</v>
      </c>
      <c r="H17" s="0" t="n">
        <f aca="false">(F17:F32-G17:G32)^2</f>
        <v>0.0125202921120117</v>
      </c>
      <c r="I17" s="0" t="n">
        <f aca="false">1/(COUNT($C$3:$C$18)-2)*SUM($H$3:$H$18)</f>
        <v>3.14044978246216</v>
      </c>
      <c r="J17" s="0" t="n">
        <f aca="false">1/COUNT($C$3:$C$18)</f>
        <v>0.0625</v>
      </c>
      <c r="K17" s="0" t="n">
        <f aca="false">$I17/SUM($Q$3:$Q$18)</f>
        <v>0.00307906100370087</v>
      </c>
      <c r="L17" s="0" t="n">
        <f aca="false">SQRT(K17)</f>
        <v>0.0554892872877358</v>
      </c>
      <c r="M17" s="0" t="n">
        <f aca="false">1-($I$3:$I$18/$S$3:$S$18)</f>
        <v>0.683855625516983</v>
      </c>
      <c r="N17" s="0" t="n">
        <f aca="false">SUM(D$3:D$18)/COUNT(D$3:D$18)</f>
        <v>3.9375</v>
      </c>
      <c r="O17" s="0" t="n">
        <f aca="false">SUM(C$3:C$18)/COUNT(C$3:C$18)</f>
        <v>23.4375</v>
      </c>
      <c r="P17" s="0" t="n">
        <f aca="false">(D17-N17)^2</f>
        <v>3.75390625</v>
      </c>
      <c r="Q17" s="0" t="n">
        <f aca="false">(C17-O17)^2</f>
        <v>29.56640625</v>
      </c>
      <c r="S17" s="0" t="n">
        <f aca="false">SUM(P$3:P$18)/COUNT(P$3:P$18)</f>
        <v>9.93359375</v>
      </c>
      <c r="T17" s="0" t="n">
        <f aca="false">SUM(Q$3:Q$18)/COUNT(Q$3:Q$18)</f>
        <v>63.74609375</v>
      </c>
      <c r="U17" s="0" t="n">
        <f aca="false">SUM(P$3:P$18)/(COUNT(P$3:P$18)-1)</f>
        <v>10.5958333333333</v>
      </c>
      <c r="V17" s="0" t="n">
        <f aca="false">SUM(Q$3:Q$18)/(COUNT(Q$3:Q$18)-1)</f>
        <v>67.9958333333333</v>
      </c>
      <c r="W17" s="0" t="n">
        <f aca="false">C17*D17</f>
        <v>36</v>
      </c>
      <c r="X17" s="0" t="n">
        <f aca="false">AVERAGE(W$3:W$18)</f>
        <v>113.6875</v>
      </c>
      <c r="Y17" s="0" t="n">
        <f aca="false">N$3*O$3</f>
        <v>92.28515625</v>
      </c>
      <c r="Z17" s="0" t="n">
        <f aca="false">AVERAGE(W$3:W$18)-Y17</f>
        <v>21.40234375</v>
      </c>
      <c r="AC17" s="0" t="n">
        <f aca="false">C17^2</f>
        <v>324</v>
      </c>
      <c r="AD17" s="0" t="n">
        <f aca="false">(AVERAGE(W$3:W$18)-N17*O17)/(AVERAGE(AC$3:AC$18)-(N17^2))</f>
        <v>0.0358163098545514</v>
      </c>
      <c r="AF17" s="0" t="n">
        <f aca="false">_xlfn.COVARIANCE.S($C$3:$C$18,$D$3:$D$18)</f>
        <v>22.8291666666667</v>
      </c>
      <c r="AG17" s="0" t="n">
        <f aca="false">_xlfn.COVARIANCE.P($C$3:$C$18,$D$3:$D$18)</f>
        <v>21.40234375</v>
      </c>
    </row>
    <row r="18" customFormat="false" ht="15" hidden="false" customHeight="false" outlineLevel="0" collapsed="false">
      <c r="A18" s="0" t="s">
        <v>33</v>
      </c>
      <c r="B18" s="0" t="n">
        <v>2003</v>
      </c>
      <c r="C18" s="0" t="n">
        <v>19</v>
      </c>
      <c r="D18" s="0" t="n">
        <v>3</v>
      </c>
      <c r="E18" s="0" t="n">
        <f aca="false">$AB$3+($AA$3*$C18)</f>
        <v>2.44763772289969</v>
      </c>
      <c r="F18" s="0" t="n">
        <f aca="false">E18-D18</f>
        <v>-0.552362277100312</v>
      </c>
      <c r="G18" s="0" t="n">
        <f aca="false">AVERAGE(F$3:F$18)</f>
        <v>0</v>
      </c>
      <c r="H18" s="0" t="n">
        <f aca="false">(F18:F33-G18:G33)^2</f>
        <v>0.305104085163442</v>
      </c>
      <c r="I18" s="0" t="n">
        <f aca="false">1/(COUNT($C$3:$C$18)-2)*SUM($H$3:$H$18)</f>
        <v>3.14044978246216</v>
      </c>
      <c r="J18" s="0" t="n">
        <f aca="false">1/COUNT($C$3:$C$18)</f>
        <v>0.0625</v>
      </c>
      <c r="K18" s="0" t="n">
        <f aca="false">$I18/SUM($Q$3:$Q$18)</f>
        <v>0.00307906100370087</v>
      </c>
      <c r="L18" s="0" t="n">
        <f aca="false">SQRT(K18)</f>
        <v>0.0554892872877358</v>
      </c>
      <c r="M18" s="0" t="n">
        <f aca="false">1-($I$3:$I$18/$S$3:$S$18)</f>
        <v>0.683855625516983</v>
      </c>
      <c r="N18" s="0" t="n">
        <f aca="false">SUM(D$3:D$18)/COUNT(D$3:D$18)</f>
        <v>3.9375</v>
      </c>
      <c r="O18" s="0" t="n">
        <f aca="false">SUM(C$3:C$18)/COUNT(C$3:C$18)</f>
        <v>23.4375</v>
      </c>
      <c r="P18" s="0" t="n">
        <f aca="false">(D18-N18)^2</f>
        <v>0.87890625</v>
      </c>
      <c r="Q18" s="0" t="n">
        <f aca="false">(C18-O18)^2</f>
        <v>19.69140625</v>
      </c>
      <c r="S18" s="0" t="n">
        <f aca="false">SUM(P$3:P$18)/COUNT(P$3:P$18)</f>
        <v>9.93359375</v>
      </c>
      <c r="T18" s="0" t="n">
        <f aca="false">SUM(Q$3:Q$18)/COUNT(Q$3:Q$18)</f>
        <v>63.74609375</v>
      </c>
      <c r="U18" s="0" t="n">
        <f aca="false">SUM(P$3:P$18)/(COUNT(P$3:P$18)-1)</f>
        <v>10.5958333333333</v>
      </c>
      <c r="V18" s="0" t="n">
        <f aca="false">SUM(Q$3:Q$18)/(COUNT(Q$3:Q$18)-1)</f>
        <v>67.9958333333333</v>
      </c>
      <c r="W18" s="0" t="n">
        <f aca="false">C18*D18</f>
        <v>57</v>
      </c>
      <c r="X18" s="0" t="n">
        <f aca="false">AVERAGE(W$3:W$18)</f>
        <v>113.6875</v>
      </c>
      <c r="Y18" s="0" t="n">
        <f aca="false">N$3*O$3</f>
        <v>92.28515625</v>
      </c>
      <c r="Z18" s="0" t="n">
        <f aca="false">AVERAGE(W$3:W$18)-Y18</f>
        <v>21.40234375</v>
      </c>
      <c r="AC18" s="0" t="n">
        <f aca="false">C18^2</f>
        <v>361</v>
      </c>
      <c r="AD18" s="0" t="n">
        <f aca="false">(AVERAGE(W$3:W$18)-N18*O18)/(AVERAGE(AC$3:AC$18)-(N18^2))</f>
        <v>0.0358163098545514</v>
      </c>
      <c r="AF18" s="0" t="n">
        <f aca="false">_xlfn.COVARIANCE.S($C$3:$C$18,$D$3:$D$18)</f>
        <v>22.8291666666667</v>
      </c>
      <c r="AG18" s="0" t="n">
        <f aca="false">_xlfn.COVARIANCE.P($C$3:$C$18,$D$3:$D$18)</f>
        <v>21.40234375</v>
      </c>
    </row>
    <row r="25" customFormat="false" ht="15" hidden="false" customHeight="false" outlineLevel="0" collapsed="false">
      <c r="P25" s="0" t="e">
        <f aca="false">SUM(P3:P18*Q3:Q18)</f>
        <v>#VALUE!</v>
      </c>
      <c r="T25" s="0" t="e">
        <f aca="false">#REF!/S3</f>
        <v>#REF!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025" min="1" style="0" width="8.7125506072874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025" min="1" style="0" width="8.7125506072874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2015-10-16T15:40:30Z</dcterms:created>
  <dc:creator>Max Callaghan</dc:creator>
  <dc:language>en-GB</dc:language>
  <cp:lastModifiedBy>Max Callaghan</cp:lastModifiedBy>
  <cp:lastPrinted>2015-10-20T10:52:38Z</cp:lastPrinted>
  <dcterms:modified xsi:type="dcterms:W3CDTF">2015-11-16T12:41:45Z</dcterms:modified>
  <cp:revision>0</cp:revision>
</cp:coreProperties>
</file>