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3" i="1"/>
  <c r="Z3" i="1" s="1"/>
  <c r="O2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L3" i="1"/>
  <c r="T3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I25" i="1"/>
  <c r="AB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3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G3" i="1"/>
  <c r="K25" i="1" l="1"/>
  <c r="AC3" i="1" s="1"/>
</calcChain>
</file>

<file path=xl/sharedStrings.xml><?xml version="1.0" encoding="utf-8"?>
<sst xmlns="http://schemas.openxmlformats.org/spreadsheetml/2006/main" count="37" uniqueCount="25">
  <si>
    <t>country</t>
  </si>
  <si>
    <t>time</t>
  </si>
  <si>
    <t>y</t>
  </si>
  <si>
    <t>x</t>
  </si>
  <si>
    <t>fitted</t>
  </si>
  <si>
    <t>residual</t>
  </si>
  <si>
    <t>Canada</t>
  </si>
  <si>
    <t>China</t>
  </si>
  <si>
    <t>Togo</t>
  </si>
  <si>
    <t>United States</t>
  </si>
  <si>
    <t>mean_x</t>
  </si>
  <si>
    <t>diff_mean_x</t>
  </si>
  <si>
    <t>mean_y</t>
  </si>
  <si>
    <t>diff_mean_y</t>
  </si>
  <si>
    <t>pop_var_x</t>
  </si>
  <si>
    <t>sample_var_x</t>
  </si>
  <si>
    <t>sample_var_y</t>
  </si>
  <si>
    <t>pop_var_y</t>
  </si>
  <si>
    <t>x*y</t>
  </si>
  <si>
    <t>x2</t>
  </si>
  <si>
    <t>diff_mean_product</t>
  </si>
  <si>
    <t>mean_xy</t>
  </si>
  <si>
    <t>mean_x*mean_y</t>
  </si>
  <si>
    <t>cov_1</t>
  </si>
  <si>
    <t>cov_2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</si>
</sst>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5"/>
  <sheetViews>
    <sheetView tabSelected="1" topLeftCell="B1" workbookViewId="0">
      <selection activeCell="Y3" sqref="Y3"/>
    </sheetView>
  </sheetViews>
  <sheetFormatPr defaultRowHeight="15" x14ac:dyDescent="0.25"/>
  <cols>
    <col min="1" max="1" width="12.85546875" bestFit="1" customWidth="1"/>
    <col min="9" max="10" width="12.140625" bestFit="1" customWidth="1"/>
    <col min="11" max="14" width="12.140625" customWidth="1"/>
    <col min="20" max="20" width="16.140625" bestFit="1" customWidth="1"/>
    <col min="21" max="21" width="16.140625" customWidth="1"/>
  </cols>
  <sheetData>
    <row r="2" spans="1:2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10</v>
      </c>
      <c r="H2" t="s">
        <v>12</v>
      </c>
      <c r="I2" t="s">
        <v>11</v>
      </c>
      <c r="J2" t="s">
        <v>13</v>
      </c>
      <c r="K2" t="s">
        <v>20</v>
      </c>
      <c r="L2" t="s">
        <v>23</v>
      </c>
      <c r="N2" t="s">
        <v>14</v>
      </c>
      <c r="O2" t="s">
        <v>17</v>
      </c>
      <c r="P2" t="s">
        <v>15</v>
      </c>
      <c r="Q2" t="s">
        <v>16</v>
      </c>
      <c r="R2" t="s">
        <v>18</v>
      </c>
      <c r="S2" t="s">
        <v>21</v>
      </c>
      <c r="T2" t="s">
        <v>22</v>
      </c>
      <c r="U2" t="s">
        <v>24</v>
      </c>
      <c r="V2" t="s">
        <v>19</v>
      </c>
    </row>
    <row r="3" spans="1:29" x14ac:dyDescent="0.25">
      <c r="A3" t="s">
        <v>6</v>
      </c>
      <c r="B3">
        <v>2000</v>
      </c>
      <c r="C3">
        <v>5</v>
      </c>
      <c r="D3">
        <v>19</v>
      </c>
      <c r="G3">
        <f>SUM(C$3:C$18)/COUNT(C$3:C$18)</f>
        <v>3.9375</v>
      </c>
      <c r="H3">
        <f>SUM(D$3:D$18)/COUNT(D$3:D$18)</f>
        <v>23.4375</v>
      </c>
      <c r="I3">
        <f>(C3-G3)^2</f>
        <v>1.12890625</v>
      </c>
      <c r="J3">
        <f>(D3-H3)^2</f>
        <v>19.69140625</v>
      </c>
      <c r="K3">
        <f>SQRT(I3)*SQRT(J3)</f>
        <v>4.71484375</v>
      </c>
      <c r="L3">
        <f>1/(COUNT(D$3:D$18))*SUM(K$3:K$18)</f>
        <v>24.095703125</v>
      </c>
      <c r="N3">
        <f>SUM(I$3:I$18)/COUNT(I$3:I$18)</f>
        <v>9.93359375</v>
      </c>
      <c r="O3">
        <f>SUM(J$3:J$18)/COUNT(J$3:J$18)</f>
        <v>63.74609375</v>
      </c>
      <c r="P3">
        <f>SUM(I$3:I$18)/(COUNT(I$3:I$18)-1)</f>
        <v>10.595833333333333</v>
      </c>
      <c r="Q3">
        <f>SUM(J$3:J$18)/(COUNT(J$3:J$18)-1)</f>
        <v>67.995833333333337</v>
      </c>
      <c r="R3">
        <f>D3*C3</f>
        <v>95</v>
      </c>
      <c r="S3">
        <f>AVERAGE(R$3:R$18)</f>
        <v>113.6875</v>
      </c>
      <c r="T3">
        <f>G$3*H$3</f>
        <v>92.28515625</v>
      </c>
      <c r="U3">
        <f>AVERAGE(R$3:R$18)-T3</f>
        <v>21.40234375</v>
      </c>
      <c r="V3">
        <f>D3^2</f>
        <v>361</v>
      </c>
      <c r="W3">
        <f>(AVERAGE(R$3:R$18)-G3*H3)/(AVERAGE(V$3:V$18)-(G3^2))</f>
        <v>3.5816309854551399E-2</v>
      </c>
      <c r="Y3">
        <f>_xlfn.COVARIANCE.P($C$3:$C$18,$D$3:$D$18)</f>
        <v>21.40234375</v>
      </c>
      <c r="Z3">
        <f>Y3/_xlfn.VAR.S(C3:C18)</f>
        <v>2.0198830121903266</v>
      </c>
      <c r="AB3">
        <f>SUM((D$3:D$18-G$3:G$18)*(C3:C18-H3:H18))</f>
        <v>-277.71484375</v>
      </c>
      <c r="AC3">
        <f>1/COUNT(D3:D18)*K25</f>
        <v>24.095703125</v>
      </c>
    </row>
    <row r="4" spans="1:29" x14ac:dyDescent="0.25">
      <c r="A4" t="s">
        <v>6</v>
      </c>
      <c r="B4">
        <v>2001</v>
      </c>
      <c r="C4">
        <v>2</v>
      </c>
      <c r="D4">
        <v>20</v>
      </c>
      <c r="G4">
        <f t="shared" ref="G4:G18" si="0">SUM(C$3:C$18)/COUNT(C$3:C$18)</f>
        <v>3.9375</v>
      </c>
      <c r="H4">
        <f t="shared" ref="H4:H18" si="1">SUM(D$3:D$18)/COUNT(D$3:D$18)</f>
        <v>23.4375</v>
      </c>
      <c r="I4">
        <f t="shared" ref="I4:J18" si="2">(C4-G4)^2</f>
        <v>3.75390625</v>
      </c>
      <c r="J4">
        <f t="shared" si="2"/>
        <v>11.81640625</v>
      </c>
      <c r="K4">
        <f t="shared" ref="K4:K18" si="3">SQRT(I4)*SQRT(J4)</f>
        <v>6.66015625</v>
      </c>
      <c r="L4">
        <f t="shared" ref="L4:L18" si="4">1/(COUNT(D$3:D$18))*SUM(K$3:K$18)</f>
        <v>24.095703125</v>
      </c>
      <c r="N4">
        <f t="shared" ref="N4:O18" si="5">SUM(I$3:I$18)/COUNT(I$3:I$18)</f>
        <v>9.93359375</v>
      </c>
      <c r="O4">
        <f t="shared" si="5"/>
        <v>63.74609375</v>
      </c>
      <c r="P4">
        <f t="shared" ref="P4:P18" si="6">SUM(I$3:I$18)/(COUNT(I$3:I$18)-1)</f>
        <v>10.595833333333333</v>
      </c>
      <c r="Q4">
        <f t="shared" ref="Q4:Q18" si="7">SUM(J$3:J$18)/(COUNT(J$3:J$18)-1)</f>
        <v>67.995833333333337</v>
      </c>
      <c r="R4">
        <f t="shared" ref="R4:R18" si="8">D4*C4</f>
        <v>40</v>
      </c>
      <c r="S4">
        <f t="shared" ref="S4:S18" si="9">AVERAGE(R$3:R$18)</f>
        <v>113.6875</v>
      </c>
      <c r="T4">
        <f t="shared" ref="T4:T18" si="10">G$3*H$3</f>
        <v>92.28515625</v>
      </c>
      <c r="U4">
        <f t="shared" ref="U4:U18" si="11">AVERAGE(R$3:R$18)-T4</f>
        <v>21.40234375</v>
      </c>
      <c r="V4">
        <f t="shared" ref="V4:V18" si="12">D4^2</f>
        <v>400</v>
      </c>
      <c r="W4">
        <f t="shared" ref="W4:W18" si="13">(AVERAGE(R$3:R$18)-G4*H4)/(AVERAGE(V$3:V$18)-(G4^2))</f>
        <v>3.5816309854551399E-2</v>
      </c>
      <c r="Y4">
        <f t="shared" ref="Y4:Y18" si="14">_xlfn.COVARIANCE.P($C$3:$C$18,$D$3:$D$18)</f>
        <v>21.40234375</v>
      </c>
    </row>
    <row r="5" spans="1:29" x14ac:dyDescent="0.25">
      <c r="A5" t="s">
        <v>6</v>
      </c>
      <c r="B5">
        <v>2002</v>
      </c>
      <c r="C5">
        <v>3</v>
      </c>
      <c r="D5">
        <v>21</v>
      </c>
      <c r="G5">
        <f t="shared" si="0"/>
        <v>3.9375</v>
      </c>
      <c r="H5">
        <f t="shared" si="1"/>
        <v>23.4375</v>
      </c>
      <c r="I5">
        <f t="shared" si="2"/>
        <v>0.87890625</v>
      </c>
      <c r="J5">
        <f t="shared" si="2"/>
        <v>5.94140625</v>
      </c>
      <c r="K5">
        <f t="shared" si="3"/>
        <v>2.28515625</v>
      </c>
      <c r="L5">
        <f t="shared" si="4"/>
        <v>24.095703125</v>
      </c>
      <c r="N5">
        <f t="shared" si="5"/>
        <v>9.93359375</v>
      </c>
      <c r="O5">
        <f t="shared" si="5"/>
        <v>63.74609375</v>
      </c>
      <c r="P5">
        <f t="shared" si="6"/>
        <v>10.595833333333333</v>
      </c>
      <c r="Q5">
        <f t="shared" si="7"/>
        <v>67.995833333333337</v>
      </c>
      <c r="R5">
        <f t="shared" si="8"/>
        <v>63</v>
      </c>
      <c r="S5">
        <f t="shared" si="9"/>
        <v>113.6875</v>
      </c>
      <c r="T5">
        <f t="shared" si="10"/>
        <v>92.28515625</v>
      </c>
      <c r="U5">
        <f t="shared" si="11"/>
        <v>21.40234375</v>
      </c>
      <c r="V5">
        <f t="shared" si="12"/>
        <v>441</v>
      </c>
      <c r="W5">
        <f t="shared" si="13"/>
        <v>3.5816309854551399E-2</v>
      </c>
      <c r="Y5">
        <f t="shared" si="14"/>
        <v>21.40234375</v>
      </c>
    </row>
    <row r="6" spans="1:29" x14ac:dyDescent="0.25">
      <c r="A6" t="s">
        <v>6</v>
      </c>
      <c r="B6">
        <v>2003</v>
      </c>
      <c r="C6">
        <v>2</v>
      </c>
      <c r="D6">
        <v>20</v>
      </c>
      <c r="G6">
        <f t="shared" si="0"/>
        <v>3.9375</v>
      </c>
      <c r="H6">
        <f t="shared" si="1"/>
        <v>23.4375</v>
      </c>
      <c r="I6">
        <f t="shared" si="2"/>
        <v>3.75390625</v>
      </c>
      <c r="J6">
        <f t="shared" si="2"/>
        <v>11.81640625</v>
      </c>
      <c r="K6">
        <f t="shared" si="3"/>
        <v>6.66015625</v>
      </c>
      <c r="L6">
        <f t="shared" si="4"/>
        <v>24.095703125</v>
      </c>
      <c r="N6">
        <f t="shared" si="5"/>
        <v>9.93359375</v>
      </c>
      <c r="O6">
        <f t="shared" si="5"/>
        <v>63.74609375</v>
      </c>
      <c r="P6">
        <f t="shared" si="6"/>
        <v>10.595833333333333</v>
      </c>
      <c r="Q6">
        <f t="shared" si="7"/>
        <v>67.995833333333337</v>
      </c>
      <c r="R6">
        <f t="shared" si="8"/>
        <v>40</v>
      </c>
      <c r="S6">
        <f t="shared" si="9"/>
        <v>113.6875</v>
      </c>
      <c r="T6">
        <f t="shared" si="10"/>
        <v>92.28515625</v>
      </c>
      <c r="U6">
        <f t="shared" si="11"/>
        <v>21.40234375</v>
      </c>
      <c r="V6">
        <f t="shared" si="12"/>
        <v>400</v>
      </c>
      <c r="W6">
        <f t="shared" si="13"/>
        <v>3.5816309854551399E-2</v>
      </c>
      <c r="Y6">
        <f t="shared" si="14"/>
        <v>21.40234375</v>
      </c>
    </row>
    <row r="7" spans="1:29" x14ac:dyDescent="0.25">
      <c r="A7" t="s">
        <v>7</v>
      </c>
      <c r="B7">
        <v>2000</v>
      </c>
      <c r="C7">
        <v>8</v>
      </c>
      <c r="D7">
        <v>34</v>
      </c>
      <c r="G7">
        <f t="shared" si="0"/>
        <v>3.9375</v>
      </c>
      <c r="H7">
        <f t="shared" si="1"/>
        <v>23.4375</v>
      </c>
      <c r="I7">
        <f t="shared" si="2"/>
        <v>16.50390625</v>
      </c>
      <c r="J7">
        <f t="shared" si="2"/>
        <v>111.56640625</v>
      </c>
      <c r="K7">
        <f t="shared" si="3"/>
        <v>42.91015625</v>
      </c>
      <c r="L7">
        <f t="shared" si="4"/>
        <v>24.095703125</v>
      </c>
      <c r="N7">
        <f t="shared" si="5"/>
        <v>9.93359375</v>
      </c>
      <c r="O7">
        <f t="shared" si="5"/>
        <v>63.74609375</v>
      </c>
      <c r="P7">
        <f t="shared" si="6"/>
        <v>10.595833333333333</v>
      </c>
      <c r="Q7">
        <f t="shared" si="7"/>
        <v>67.995833333333337</v>
      </c>
      <c r="R7">
        <f t="shared" si="8"/>
        <v>272</v>
      </c>
      <c r="S7">
        <f t="shared" si="9"/>
        <v>113.6875</v>
      </c>
      <c r="T7">
        <f t="shared" si="10"/>
        <v>92.28515625</v>
      </c>
      <c r="U7">
        <f t="shared" si="11"/>
        <v>21.40234375</v>
      </c>
      <c r="V7">
        <f t="shared" si="12"/>
        <v>1156</v>
      </c>
      <c r="W7">
        <f t="shared" si="13"/>
        <v>3.5816309854551399E-2</v>
      </c>
      <c r="Y7">
        <f t="shared" si="14"/>
        <v>21.40234375</v>
      </c>
    </row>
    <row r="8" spans="1:29" x14ac:dyDescent="0.25">
      <c r="A8" t="s">
        <v>7</v>
      </c>
      <c r="B8">
        <v>2001</v>
      </c>
      <c r="C8">
        <v>8</v>
      </c>
      <c r="D8">
        <v>35</v>
      </c>
      <c r="G8">
        <f t="shared" si="0"/>
        <v>3.9375</v>
      </c>
      <c r="H8">
        <f t="shared" si="1"/>
        <v>23.4375</v>
      </c>
      <c r="I8">
        <f t="shared" si="2"/>
        <v>16.50390625</v>
      </c>
      <c r="J8">
        <f t="shared" si="2"/>
        <v>133.69140625</v>
      </c>
      <c r="K8">
        <f t="shared" si="3"/>
        <v>46.97265625</v>
      </c>
      <c r="L8">
        <f t="shared" si="4"/>
        <v>24.095703125</v>
      </c>
      <c r="N8">
        <f t="shared" si="5"/>
        <v>9.93359375</v>
      </c>
      <c r="O8">
        <f t="shared" si="5"/>
        <v>63.74609375</v>
      </c>
      <c r="P8">
        <f t="shared" si="6"/>
        <v>10.595833333333333</v>
      </c>
      <c r="Q8">
        <f t="shared" si="7"/>
        <v>67.995833333333337</v>
      </c>
      <c r="R8">
        <f t="shared" si="8"/>
        <v>280</v>
      </c>
      <c r="S8">
        <f t="shared" si="9"/>
        <v>113.6875</v>
      </c>
      <c r="T8">
        <f t="shared" si="10"/>
        <v>92.28515625</v>
      </c>
      <c r="U8">
        <f t="shared" si="11"/>
        <v>21.40234375</v>
      </c>
      <c r="V8">
        <f t="shared" si="12"/>
        <v>1225</v>
      </c>
      <c r="W8">
        <f t="shared" si="13"/>
        <v>3.5816309854551399E-2</v>
      </c>
      <c r="Y8">
        <f t="shared" si="14"/>
        <v>21.40234375</v>
      </c>
    </row>
    <row r="9" spans="1:29" x14ac:dyDescent="0.25">
      <c r="A9" t="s">
        <v>7</v>
      </c>
      <c r="B9">
        <v>2002</v>
      </c>
      <c r="C9">
        <v>9</v>
      </c>
      <c r="D9">
        <v>36</v>
      </c>
      <c r="G9">
        <f t="shared" si="0"/>
        <v>3.9375</v>
      </c>
      <c r="H9">
        <f t="shared" si="1"/>
        <v>23.4375</v>
      </c>
      <c r="I9">
        <f t="shared" si="2"/>
        <v>25.62890625</v>
      </c>
      <c r="J9">
        <f t="shared" si="2"/>
        <v>157.81640625</v>
      </c>
      <c r="K9">
        <f t="shared" si="3"/>
        <v>63.59765625</v>
      </c>
      <c r="L9">
        <f t="shared" si="4"/>
        <v>24.095703125</v>
      </c>
      <c r="N9">
        <f t="shared" si="5"/>
        <v>9.93359375</v>
      </c>
      <c r="O9">
        <f t="shared" si="5"/>
        <v>63.74609375</v>
      </c>
      <c r="P9">
        <f t="shared" si="6"/>
        <v>10.595833333333333</v>
      </c>
      <c r="Q9">
        <f t="shared" si="7"/>
        <v>67.995833333333337</v>
      </c>
      <c r="R9">
        <f t="shared" si="8"/>
        <v>324</v>
      </c>
      <c r="S9">
        <f t="shared" si="9"/>
        <v>113.6875</v>
      </c>
      <c r="T9">
        <f t="shared" si="10"/>
        <v>92.28515625</v>
      </c>
      <c r="U9">
        <f t="shared" si="11"/>
        <v>21.40234375</v>
      </c>
      <c r="V9">
        <f t="shared" si="12"/>
        <v>1296</v>
      </c>
      <c r="W9">
        <f t="shared" si="13"/>
        <v>3.5816309854551399E-2</v>
      </c>
      <c r="Y9">
        <f t="shared" si="14"/>
        <v>21.40234375</v>
      </c>
    </row>
    <row r="10" spans="1:29" x14ac:dyDescent="0.25">
      <c r="A10" t="s">
        <v>7</v>
      </c>
      <c r="B10">
        <v>2003</v>
      </c>
      <c r="C10">
        <v>10</v>
      </c>
      <c r="D10">
        <v>39</v>
      </c>
      <c r="G10">
        <f t="shared" si="0"/>
        <v>3.9375</v>
      </c>
      <c r="H10">
        <f t="shared" si="1"/>
        <v>23.4375</v>
      </c>
      <c r="I10">
        <f t="shared" si="2"/>
        <v>36.75390625</v>
      </c>
      <c r="J10">
        <f t="shared" si="2"/>
        <v>242.19140625</v>
      </c>
      <c r="K10">
        <f t="shared" si="3"/>
        <v>94.34765625</v>
      </c>
      <c r="L10">
        <f t="shared" si="4"/>
        <v>24.095703125</v>
      </c>
      <c r="N10">
        <f t="shared" si="5"/>
        <v>9.93359375</v>
      </c>
      <c r="O10">
        <f t="shared" si="5"/>
        <v>63.74609375</v>
      </c>
      <c r="P10">
        <f t="shared" si="6"/>
        <v>10.595833333333333</v>
      </c>
      <c r="Q10">
        <f t="shared" si="7"/>
        <v>67.995833333333337</v>
      </c>
      <c r="R10">
        <f t="shared" si="8"/>
        <v>390</v>
      </c>
      <c r="S10">
        <f t="shared" si="9"/>
        <v>113.6875</v>
      </c>
      <c r="T10">
        <f t="shared" si="10"/>
        <v>92.28515625</v>
      </c>
      <c r="U10">
        <f t="shared" si="11"/>
        <v>21.40234375</v>
      </c>
      <c r="V10">
        <f t="shared" si="12"/>
        <v>1521</v>
      </c>
      <c r="W10">
        <f t="shared" si="13"/>
        <v>3.5816309854551399E-2</v>
      </c>
      <c r="Y10">
        <f t="shared" si="14"/>
        <v>21.40234375</v>
      </c>
    </row>
    <row r="11" spans="1:29" x14ac:dyDescent="0.25">
      <c r="A11" t="s">
        <v>8</v>
      </c>
      <c r="B11">
        <v>2000</v>
      </c>
      <c r="C11">
        <v>-1</v>
      </c>
      <c r="D11">
        <v>14</v>
      </c>
      <c r="G11">
        <f t="shared" si="0"/>
        <v>3.9375</v>
      </c>
      <c r="H11">
        <f t="shared" si="1"/>
        <v>23.4375</v>
      </c>
      <c r="I11">
        <f t="shared" si="2"/>
        <v>24.37890625</v>
      </c>
      <c r="J11">
        <f t="shared" si="2"/>
        <v>89.06640625</v>
      </c>
      <c r="K11">
        <f t="shared" si="3"/>
        <v>46.59765625</v>
      </c>
      <c r="L11">
        <f t="shared" si="4"/>
        <v>24.095703125</v>
      </c>
      <c r="N11">
        <f t="shared" si="5"/>
        <v>9.93359375</v>
      </c>
      <c r="O11">
        <f t="shared" si="5"/>
        <v>63.74609375</v>
      </c>
      <c r="P11">
        <f t="shared" si="6"/>
        <v>10.595833333333333</v>
      </c>
      <c r="Q11">
        <f t="shared" si="7"/>
        <v>67.995833333333337</v>
      </c>
      <c r="R11">
        <f t="shared" si="8"/>
        <v>-14</v>
      </c>
      <c r="S11">
        <f t="shared" si="9"/>
        <v>113.6875</v>
      </c>
      <c r="T11">
        <f t="shared" si="10"/>
        <v>92.28515625</v>
      </c>
      <c r="U11">
        <f t="shared" si="11"/>
        <v>21.40234375</v>
      </c>
      <c r="V11">
        <f t="shared" si="12"/>
        <v>196</v>
      </c>
      <c r="W11">
        <f t="shared" si="13"/>
        <v>3.5816309854551399E-2</v>
      </c>
      <c r="Y11">
        <f t="shared" si="14"/>
        <v>21.40234375</v>
      </c>
    </row>
    <row r="12" spans="1:29" x14ac:dyDescent="0.25">
      <c r="A12" t="s">
        <v>8</v>
      </c>
      <c r="B12">
        <v>2001</v>
      </c>
      <c r="C12">
        <v>0</v>
      </c>
      <c r="D12">
        <v>15</v>
      </c>
      <c r="G12">
        <f t="shared" si="0"/>
        <v>3.9375</v>
      </c>
      <c r="H12">
        <f t="shared" si="1"/>
        <v>23.4375</v>
      </c>
      <c r="I12">
        <f t="shared" si="2"/>
        <v>15.50390625</v>
      </c>
      <c r="J12">
        <f t="shared" si="2"/>
        <v>71.19140625</v>
      </c>
      <c r="K12">
        <f t="shared" si="3"/>
        <v>33.22265625</v>
      </c>
      <c r="L12">
        <f t="shared" si="4"/>
        <v>24.095703125</v>
      </c>
      <c r="N12">
        <f t="shared" si="5"/>
        <v>9.93359375</v>
      </c>
      <c r="O12">
        <f t="shared" si="5"/>
        <v>63.74609375</v>
      </c>
      <c r="P12">
        <f t="shared" si="6"/>
        <v>10.595833333333333</v>
      </c>
      <c r="Q12">
        <f t="shared" si="7"/>
        <v>67.995833333333337</v>
      </c>
      <c r="R12">
        <f t="shared" si="8"/>
        <v>0</v>
      </c>
      <c r="S12">
        <f t="shared" si="9"/>
        <v>113.6875</v>
      </c>
      <c r="T12">
        <f t="shared" si="10"/>
        <v>92.28515625</v>
      </c>
      <c r="U12">
        <f t="shared" si="11"/>
        <v>21.40234375</v>
      </c>
      <c r="V12">
        <f t="shared" si="12"/>
        <v>225</v>
      </c>
      <c r="W12">
        <f t="shared" si="13"/>
        <v>3.5816309854551399E-2</v>
      </c>
      <c r="Y12">
        <f t="shared" si="14"/>
        <v>21.40234375</v>
      </c>
    </row>
    <row r="13" spans="1:29" x14ac:dyDescent="0.25">
      <c r="A13" t="s">
        <v>8</v>
      </c>
      <c r="B13">
        <v>2002</v>
      </c>
      <c r="C13">
        <v>4</v>
      </c>
      <c r="D13">
        <v>17</v>
      </c>
      <c r="G13">
        <f t="shared" si="0"/>
        <v>3.9375</v>
      </c>
      <c r="H13">
        <f t="shared" si="1"/>
        <v>23.4375</v>
      </c>
      <c r="I13">
        <f t="shared" si="2"/>
        <v>3.90625E-3</v>
      </c>
      <c r="J13">
        <f t="shared" si="2"/>
        <v>41.44140625</v>
      </c>
      <c r="K13">
        <f t="shared" si="3"/>
        <v>0.40234375</v>
      </c>
      <c r="L13">
        <f t="shared" si="4"/>
        <v>24.095703125</v>
      </c>
      <c r="N13">
        <f t="shared" si="5"/>
        <v>9.93359375</v>
      </c>
      <c r="O13">
        <f t="shared" si="5"/>
        <v>63.74609375</v>
      </c>
      <c r="P13">
        <f t="shared" si="6"/>
        <v>10.595833333333333</v>
      </c>
      <c r="Q13">
        <f t="shared" si="7"/>
        <v>67.995833333333337</v>
      </c>
      <c r="R13">
        <f t="shared" si="8"/>
        <v>68</v>
      </c>
      <c r="S13">
        <f t="shared" si="9"/>
        <v>113.6875</v>
      </c>
      <c r="T13">
        <f t="shared" si="10"/>
        <v>92.28515625</v>
      </c>
      <c r="U13">
        <f t="shared" si="11"/>
        <v>21.40234375</v>
      </c>
      <c r="V13">
        <f t="shared" si="12"/>
        <v>289</v>
      </c>
      <c r="W13">
        <f t="shared" si="13"/>
        <v>3.5816309854551399E-2</v>
      </c>
      <c r="Y13">
        <f t="shared" si="14"/>
        <v>21.40234375</v>
      </c>
    </row>
    <row r="14" spans="1:29" x14ac:dyDescent="0.25">
      <c r="A14" t="s">
        <v>8</v>
      </c>
      <c r="B14">
        <v>2003</v>
      </c>
      <c r="C14">
        <v>3</v>
      </c>
      <c r="D14">
        <v>17</v>
      </c>
      <c r="G14">
        <f t="shared" si="0"/>
        <v>3.9375</v>
      </c>
      <c r="H14">
        <f t="shared" si="1"/>
        <v>23.4375</v>
      </c>
      <c r="I14">
        <f t="shared" si="2"/>
        <v>0.87890625</v>
      </c>
      <c r="J14">
        <f t="shared" si="2"/>
        <v>41.44140625</v>
      </c>
      <c r="K14">
        <f t="shared" si="3"/>
        <v>6.03515625</v>
      </c>
      <c r="L14">
        <f t="shared" si="4"/>
        <v>24.095703125</v>
      </c>
      <c r="N14">
        <f t="shared" si="5"/>
        <v>9.93359375</v>
      </c>
      <c r="O14">
        <f t="shared" si="5"/>
        <v>63.74609375</v>
      </c>
      <c r="P14">
        <f t="shared" si="6"/>
        <v>10.595833333333333</v>
      </c>
      <c r="Q14">
        <f t="shared" si="7"/>
        <v>67.995833333333337</v>
      </c>
      <c r="R14">
        <f t="shared" si="8"/>
        <v>51</v>
      </c>
      <c r="S14">
        <f t="shared" si="9"/>
        <v>113.6875</v>
      </c>
      <c r="T14">
        <f t="shared" si="10"/>
        <v>92.28515625</v>
      </c>
      <c r="U14">
        <f t="shared" si="11"/>
        <v>21.40234375</v>
      </c>
      <c r="V14">
        <f t="shared" si="12"/>
        <v>289</v>
      </c>
      <c r="W14">
        <f t="shared" si="13"/>
        <v>3.5816309854551399E-2</v>
      </c>
      <c r="Y14">
        <f t="shared" si="14"/>
        <v>21.40234375</v>
      </c>
    </row>
    <row r="15" spans="1:29" x14ac:dyDescent="0.25">
      <c r="A15" t="s">
        <v>9</v>
      </c>
      <c r="B15">
        <v>2000</v>
      </c>
      <c r="C15">
        <v>4</v>
      </c>
      <c r="D15">
        <v>22</v>
      </c>
      <c r="G15">
        <f t="shared" si="0"/>
        <v>3.9375</v>
      </c>
      <c r="H15">
        <f t="shared" si="1"/>
        <v>23.4375</v>
      </c>
      <c r="I15">
        <f t="shared" si="2"/>
        <v>3.90625E-3</v>
      </c>
      <c r="J15">
        <f t="shared" si="2"/>
        <v>2.06640625</v>
      </c>
      <c r="K15">
        <f t="shared" si="3"/>
        <v>8.984375E-2</v>
      </c>
      <c r="L15">
        <f t="shared" si="4"/>
        <v>24.095703125</v>
      </c>
      <c r="N15">
        <f t="shared" si="5"/>
        <v>9.93359375</v>
      </c>
      <c r="O15">
        <f t="shared" si="5"/>
        <v>63.74609375</v>
      </c>
      <c r="P15">
        <f t="shared" si="6"/>
        <v>10.595833333333333</v>
      </c>
      <c r="Q15">
        <f t="shared" si="7"/>
        <v>67.995833333333337</v>
      </c>
      <c r="R15">
        <f t="shared" si="8"/>
        <v>88</v>
      </c>
      <c r="S15">
        <f t="shared" si="9"/>
        <v>113.6875</v>
      </c>
      <c r="T15">
        <f t="shared" si="10"/>
        <v>92.28515625</v>
      </c>
      <c r="U15">
        <f t="shared" si="11"/>
        <v>21.40234375</v>
      </c>
      <c r="V15">
        <f t="shared" si="12"/>
        <v>484</v>
      </c>
      <c r="W15">
        <f t="shared" si="13"/>
        <v>3.5816309854551399E-2</v>
      </c>
      <c r="Y15">
        <f t="shared" si="14"/>
        <v>21.40234375</v>
      </c>
    </row>
    <row r="16" spans="1:29" x14ac:dyDescent="0.25">
      <c r="A16" t="s">
        <v>9</v>
      </c>
      <c r="B16">
        <v>2001</v>
      </c>
      <c r="C16">
        <v>1</v>
      </c>
      <c r="D16">
        <v>29</v>
      </c>
      <c r="G16">
        <f t="shared" si="0"/>
        <v>3.9375</v>
      </c>
      <c r="H16">
        <f t="shared" si="1"/>
        <v>23.4375</v>
      </c>
      <c r="I16">
        <f t="shared" si="2"/>
        <v>8.62890625</v>
      </c>
      <c r="J16">
        <f t="shared" si="2"/>
        <v>30.94140625</v>
      </c>
      <c r="K16">
        <f t="shared" si="3"/>
        <v>16.33984375</v>
      </c>
      <c r="L16">
        <f t="shared" si="4"/>
        <v>24.095703125</v>
      </c>
      <c r="N16">
        <f t="shared" si="5"/>
        <v>9.93359375</v>
      </c>
      <c r="O16">
        <f t="shared" si="5"/>
        <v>63.74609375</v>
      </c>
      <c r="P16">
        <f t="shared" si="6"/>
        <v>10.595833333333333</v>
      </c>
      <c r="Q16">
        <f t="shared" si="7"/>
        <v>67.995833333333337</v>
      </c>
      <c r="R16">
        <f t="shared" si="8"/>
        <v>29</v>
      </c>
      <c r="S16">
        <f t="shared" si="9"/>
        <v>113.6875</v>
      </c>
      <c r="T16">
        <f t="shared" si="10"/>
        <v>92.28515625</v>
      </c>
      <c r="U16">
        <f t="shared" si="11"/>
        <v>21.40234375</v>
      </c>
      <c r="V16">
        <f t="shared" si="12"/>
        <v>841</v>
      </c>
      <c r="W16">
        <f t="shared" si="13"/>
        <v>3.5816309854551399E-2</v>
      </c>
      <c r="Y16">
        <f t="shared" si="14"/>
        <v>21.40234375</v>
      </c>
    </row>
    <row r="17" spans="1:25" x14ac:dyDescent="0.25">
      <c r="A17" t="s">
        <v>9</v>
      </c>
      <c r="B17">
        <v>2002</v>
      </c>
      <c r="C17">
        <v>2</v>
      </c>
      <c r="D17">
        <v>18</v>
      </c>
      <c r="G17">
        <f t="shared" si="0"/>
        <v>3.9375</v>
      </c>
      <c r="H17">
        <f t="shared" si="1"/>
        <v>23.4375</v>
      </c>
      <c r="I17">
        <f t="shared" si="2"/>
        <v>3.75390625</v>
      </c>
      <c r="J17">
        <f t="shared" si="2"/>
        <v>29.56640625</v>
      </c>
      <c r="K17">
        <f t="shared" si="3"/>
        <v>10.53515625</v>
      </c>
      <c r="L17">
        <f t="shared" si="4"/>
        <v>24.095703125</v>
      </c>
      <c r="N17">
        <f t="shared" si="5"/>
        <v>9.93359375</v>
      </c>
      <c r="O17">
        <f t="shared" si="5"/>
        <v>63.74609375</v>
      </c>
      <c r="P17">
        <f t="shared" si="6"/>
        <v>10.595833333333333</v>
      </c>
      <c r="Q17">
        <f t="shared" si="7"/>
        <v>67.995833333333337</v>
      </c>
      <c r="R17">
        <f t="shared" si="8"/>
        <v>36</v>
      </c>
      <c r="S17">
        <f t="shared" si="9"/>
        <v>113.6875</v>
      </c>
      <c r="T17">
        <f t="shared" si="10"/>
        <v>92.28515625</v>
      </c>
      <c r="U17">
        <f t="shared" si="11"/>
        <v>21.40234375</v>
      </c>
      <c r="V17">
        <f t="shared" si="12"/>
        <v>324</v>
      </c>
      <c r="W17">
        <f t="shared" si="13"/>
        <v>3.5816309854551399E-2</v>
      </c>
      <c r="Y17">
        <f t="shared" si="14"/>
        <v>21.40234375</v>
      </c>
    </row>
    <row r="18" spans="1:25" x14ac:dyDescent="0.25">
      <c r="A18" t="s">
        <v>9</v>
      </c>
      <c r="B18">
        <v>2003</v>
      </c>
      <c r="C18">
        <v>3</v>
      </c>
      <c r="D18">
        <v>19</v>
      </c>
      <c r="G18">
        <f t="shared" si="0"/>
        <v>3.9375</v>
      </c>
      <c r="H18">
        <f t="shared" si="1"/>
        <v>23.4375</v>
      </c>
      <c r="I18">
        <f t="shared" si="2"/>
        <v>0.87890625</v>
      </c>
      <c r="J18">
        <f t="shared" si="2"/>
        <v>19.69140625</v>
      </c>
      <c r="K18">
        <f t="shared" si="3"/>
        <v>4.16015625</v>
      </c>
      <c r="L18">
        <f t="shared" si="4"/>
        <v>24.095703125</v>
      </c>
      <c r="N18">
        <f t="shared" si="5"/>
        <v>9.93359375</v>
      </c>
      <c r="O18">
        <f t="shared" si="5"/>
        <v>63.74609375</v>
      </c>
      <c r="P18">
        <f t="shared" si="6"/>
        <v>10.595833333333333</v>
      </c>
      <c r="Q18">
        <f t="shared" si="7"/>
        <v>67.995833333333337</v>
      </c>
      <c r="R18">
        <f t="shared" si="8"/>
        <v>57</v>
      </c>
      <c r="S18">
        <f t="shared" si="9"/>
        <v>113.6875</v>
      </c>
      <c r="T18">
        <f t="shared" si="10"/>
        <v>92.28515625</v>
      </c>
      <c r="U18">
        <f t="shared" si="11"/>
        <v>21.40234375</v>
      </c>
      <c r="V18">
        <f t="shared" si="12"/>
        <v>361</v>
      </c>
      <c r="W18">
        <f t="shared" si="13"/>
        <v>3.5816309854551399E-2</v>
      </c>
      <c r="Y18">
        <f t="shared" si="14"/>
        <v>21.40234375</v>
      </c>
    </row>
    <row r="25" spans="1:25" x14ac:dyDescent="0.25">
      <c r="I25" t="e">
        <f>SUM(I3:I18*J3:J18)</f>
        <v>#VALUE!</v>
      </c>
      <c r="K25">
        <f>SUM(K3:K18)</f>
        <v>385.53125</v>
      </c>
      <c r="O25">
        <f>L3/N3</f>
        <v>2.4256783326779394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Callaghan</dc:creator>
  <cp:lastModifiedBy>Max Callaghan</cp:lastModifiedBy>
  <dcterms:created xsi:type="dcterms:W3CDTF">2015-10-16T15:40:30Z</dcterms:created>
  <dcterms:modified xsi:type="dcterms:W3CDTF">2015-10-16T18:10:23Z</dcterms:modified>
</cp:coreProperties>
</file>