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I4" i="1"/>
  <c r="I5" i="1"/>
  <c r="I6" i="1"/>
  <c r="I7" i="1"/>
  <c r="I8" i="1"/>
  <c r="K8" i="1" s="1"/>
  <c r="I9" i="1"/>
  <c r="I10" i="1"/>
  <c r="K10" i="1" s="1"/>
  <c r="I11" i="1"/>
  <c r="K11" i="1" s="1"/>
  <c r="I12" i="1"/>
  <c r="K12" i="1" s="1"/>
  <c r="I13" i="1"/>
  <c r="I14" i="1"/>
  <c r="I15" i="1"/>
  <c r="K15" i="1" s="1"/>
  <c r="I16" i="1"/>
  <c r="K16" i="1" s="1"/>
  <c r="I17" i="1"/>
  <c r="I18" i="1"/>
  <c r="I3" i="1"/>
  <c r="K3" i="1" s="1"/>
  <c r="L3" i="1" s="1"/>
  <c r="K4" i="1"/>
  <c r="K5" i="1"/>
  <c r="K6" i="1"/>
  <c r="K9" i="1"/>
  <c r="K13" i="1"/>
  <c r="K14" i="1"/>
  <c r="K17" i="1"/>
  <c r="K18" i="1"/>
  <c r="K7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P25" i="1"/>
  <c r="AI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3" i="1"/>
  <c r="AI4" i="1" s="1"/>
  <c r="AH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3" i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3" i="1"/>
  <c r="Q3" i="1" s="1"/>
  <c r="N3" i="1"/>
  <c r="P3" i="1" s="1"/>
  <c r="Y12" i="1" l="1"/>
  <c r="Z12" i="1" s="1"/>
  <c r="Y3" i="1"/>
  <c r="Z3" i="1" s="1"/>
  <c r="Y16" i="1"/>
  <c r="Z16" i="1" s="1"/>
  <c r="V4" i="1"/>
  <c r="AD16" i="1"/>
  <c r="AD12" i="1"/>
  <c r="AD8" i="1"/>
  <c r="AD4" i="1"/>
  <c r="Y4" i="1"/>
  <c r="Z4" i="1" s="1"/>
  <c r="Y5" i="1"/>
  <c r="Z5" i="1" s="1"/>
  <c r="V8" i="1"/>
  <c r="Y8" i="1"/>
  <c r="Z8" i="1" s="1"/>
  <c r="T18" i="1"/>
  <c r="X6" i="1"/>
  <c r="X10" i="1"/>
  <c r="X14" i="1"/>
  <c r="X18" i="1"/>
  <c r="AD11" i="1"/>
  <c r="AD7" i="1"/>
  <c r="V5" i="1"/>
  <c r="T6" i="1"/>
  <c r="V16" i="1"/>
  <c r="X7" i="1"/>
  <c r="AD18" i="1"/>
  <c r="AD14" i="1"/>
  <c r="AD10" i="1"/>
  <c r="AD6" i="1"/>
  <c r="T10" i="1"/>
  <c r="V12" i="1"/>
  <c r="AD17" i="1"/>
  <c r="AD13" i="1"/>
  <c r="AD9" i="1"/>
  <c r="AD5" i="1"/>
  <c r="T14" i="1"/>
  <c r="AD15" i="1"/>
  <c r="T3" i="1"/>
  <c r="AA3" i="1" s="1"/>
  <c r="AB3" i="1" s="1"/>
  <c r="T7" i="1"/>
  <c r="T11" i="1"/>
  <c r="T15" i="1"/>
  <c r="V3" i="1"/>
  <c r="V15" i="1"/>
  <c r="V11" i="1"/>
  <c r="V7" i="1"/>
  <c r="AD3" i="1"/>
  <c r="AJ3" i="1"/>
  <c r="X17" i="1"/>
  <c r="X13" i="1"/>
  <c r="X9" i="1"/>
  <c r="X5" i="1"/>
  <c r="Y15" i="1"/>
  <c r="Z15" i="1" s="1"/>
  <c r="Y11" i="1"/>
  <c r="Z11" i="1" s="1"/>
  <c r="Y7" i="1"/>
  <c r="Z7" i="1" s="1"/>
  <c r="T4" i="1"/>
  <c r="T8" i="1"/>
  <c r="T12" i="1"/>
  <c r="T16" i="1"/>
  <c r="V18" i="1"/>
  <c r="V14" i="1"/>
  <c r="V10" i="1"/>
  <c r="V6" i="1"/>
  <c r="X16" i="1"/>
  <c r="X12" i="1"/>
  <c r="X8" i="1"/>
  <c r="X4" i="1"/>
  <c r="Y18" i="1"/>
  <c r="Z18" i="1" s="1"/>
  <c r="Y14" i="1"/>
  <c r="Z14" i="1" s="1"/>
  <c r="Y10" i="1"/>
  <c r="Z10" i="1" s="1"/>
  <c r="Y6" i="1"/>
  <c r="Z6" i="1" s="1"/>
  <c r="T5" i="1"/>
  <c r="T9" i="1"/>
  <c r="T13" i="1"/>
  <c r="T17" i="1"/>
  <c r="V17" i="1"/>
  <c r="V13" i="1"/>
  <c r="V9" i="1"/>
  <c r="X3" i="1"/>
  <c r="X15" i="1"/>
  <c r="X11" i="1"/>
  <c r="Y17" i="1"/>
  <c r="Z17" i="1" s="1"/>
  <c r="Y13" i="1"/>
  <c r="Z13" i="1" s="1"/>
  <c r="Y9" i="1"/>
  <c r="Z9" i="1" s="1"/>
  <c r="E4" i="1" l="1"/>
  <c r="F4" i="1" s="1"/>
  <c r="E8" i="1"/>
  <c r="F8" i="1" s="1"/>
  <c r="E12" i="1"/>
  <c r="F12" i="1" s="1"/>
  <c r="E16" i="1"/>
  <c r="F16" i="1" s="1"/>
  <c r="E5" i="1"/>
  <c r="F5" i="1" s="1"/>
  <c r="E9" i="1"/>
  <c r="F9" i="1" s="1"/>
  <c r="E13" i="1"/>
  <c r="F13" i="1" s="1"/>
  <c r="E17" i="1"/>
  <c r="F17" i="1" s="1"/>
  <c r="E6" i="1"/>
  <c r="F6" i="1" s="1"/>
  <c r="E10" i="1"/>
  <c r="F10" i="1" s="1"/>
  <c r="E14" i="1"/>
  <c r="F14" i="1" s="1"/>
  <c r="E18" i="1"/>
  <c r="F18" i="1" s="1"/>
  <c r="E7" i="1"/>
  <c r="F7" i="1" s="1"/>
  <c r="E11" i="1"/>
  <c r="F11" i="1" s="1"/>
  <c r="E15" i="1"/>
  <c r="F15" i="1" s="1"/>
  <c r="E3" i="1"/>
  <c r="F3" i="1" s="1"/>
  <c r="U5" i="1"/>
  <c r="U9" i="1"/>
  <c r="U13" i="1"/>
  <c r="U17" i="1"/>
  <c r="S5" i="1"/>
  <c r="S9" i="1"/>
  <c r="S13" i="1"/>
  <c r="S17" i="1"/>
  <c r="U6" i="1"/>
  <c r="U10" i="1"/>
  <c r="U14" i="1"/>
  <c r="U18" i="1"/>
  <c r="S6" i="1"/>
  <c r="S10" i="1"/>
  <c r="S14" i="1"/>
  <c r="S18" i="1"/>
  <c r="U7" i="1"/>
  <c r="U11" i="1"/>
  <c r="U15" i="1"/>
  <c r="U3" i="1"/>
  <c r="S7" i="1"/>
  <c r="S11" i="1"/>
  <c r="S15" i="1"/>
  <c r="S3" i="1"/>
  <c r="U16" i="1"/>
  <c r="S4" i="1"/>
  <c r="U8" i="1"/>
  <c r="S8" i="1"/>
  <c r="U12" i="1"/>
  <c r="S12" i="1"/>
  <c r="S16" i="1"/>
  <c r="U4" i="1"/>
  <c r="G5" i="1" l="1"/>
  <c r="H5" i="1" s="1"/>
  <c r="G9" i="1"/>
  <c r="G13" i="1"/>
  <c r="G17" i="1"/>
  <c r="H17" i="1" s="1"/>
  <c r="G6" i="1"/>
  <c r="H6" i="1" s="1"/>
  <c r="G10" i="1"/>
  <c r="H10" i="1" s="1"/>
  <c r="G14" i="1"/>
  <c r="H14" i="1" s="1"/>
  <c r="G18" i="1"/>
  <c r="H18" i="1" s="1"/>
  <c r="G7" i="1"/>
  <c r="H7" i="1" s="1"/>
  <c r="G11" i="1"/>
  <c r="H11" i="1" s="1"/>
  <c r="G15" i="1"/>
  <c r="G3" i="1"/>
  <c r="H3" i="1" s="1"/>
  <c r="G4" i="1"/>
  <c r="H4" i="1" s="1"/>
  <c r="G8" i="1"/>
  <c r="H8" i="1" s="1"/>
  <c r="G12" i="1"/>
  <c r="G16" i="1"/>
  <c r="H16" i="1" s="1"/>
  <c r="H15" i="1"/>
  <c r="H13" i="1"/>
  <c r="H12" i="1"/>
  <c r="H9" i="1"/>
  <c r="T25" i="1"/>
  <c r="AK3" i="1"/>
  <c r="M5" i="1" l="1"/>
  <c r="M9" i="1"/>
  <c r="M13" i="1"/>
  <c r="M17" i="1"/>
  <c r="M6" i="1"/>
  <c r="M10" i="1"/>
  <c r="M14" i="1"/>
  <c r="M18" i="1"/>
  <c r="M7" i="1"/>
  <c r="M11" i="1"/>
  <c r="M15" i="1"/>
  <c r="M3" i="1"/>
  <c r="M4" i="1"/>
  <c r="M8" i="1"/>
  <c r="M12" i="1"/>
  <c r="M16" i="1"/>
</calcChain>
</file>

<file path=xl/sharedStrings.xml><?xml version="1.0" encoding="utf-8"?>
<sst xmlns="http://schemas.openxmlformats.org/spreadsheetml/2006/main" count="46" uniqueCount="34">
  <si>
    <t>country</t>
  </si>
  <si>
    <t>time</t>
  </si>
  <si>
    <t>y</t>
  </si>
  <si>
    <t>x</t>
  </si>
  <si>
    <t>fitted</t>
  </si>
  <si>
    <t>residual</t>
  </si>
  <si>
    <t>Canada</t>
  </si>
  <si>
    <t>China</t>
  </si>
  <si>
    <t>Togo</t>
  </si>
  <si>
    <t>United States</t>
  </si>
  <si>
    <t>mean_x</t>
  </si>
  <si>
    <t>mean_y</t>
  </si>
  <si>
    <t>pop_var_x</t>
  </si>
  <si>
    <t>sample_var_x</t>
  </si>
  <si>
    <t>sample_var_y</t>
  </si>
  <si>
    <t>pop_var_y</t>
  </si>
  <si>
    <t>x*y</t>
  </si>
  <si>
    <t>x2</t>
  </si>
  <si>
    <t>mean_xy</t>
  </si>
  <si>
    <t>mean_x*mean_y</t>
  </si>
  <si>
    <t>cov_2</t>
  </si>
  <si>
    <t>excel_pop_cov</t>
  </si>
  <si>
    <t>excel_sample_cov</t>
  </si>
  <si>
    <t>beta1</t>
  </si>
  <si>
    <t>beta0</t>
  </si>
  <si>
    <t>mean_error</t>
  </si>
  <si>
    <t>diff_mean_error_sq</t>
  </si>
  <si>
    <t>diff_mean_y_sq</t>
  </si>
  <si>
    <t>diff_mean_x_sq</t>
  </si>
  <si>
    <t>r_squared</t>
  </si>
  <si>
    <t>1_over_NT</t>
  </si>
  <si>
    <t>var_coefficient</t>
  </si>
  <si>
    <t>s.e.b1</t>
  </si>
  <si>
    <t>hat_sigma_squared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</si>
</sst>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Sheet1!$C$3:$C$18</c:f>
              <c:numCache>
                <c:formatCode>General</c:formatCode>
                <c:ptCount val="1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39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17</c:v>
                </c:pt>
                <c:pt idx="12">
                  <c:v>22</c:v>
                </c:pt>
                <c:pt idx="13">
                  <c:v>29</c:v>
                </c:pt>
                <c:pt idx="14">
                  <c:v>18</c:v>
                </c:pt>
                <c:pt idx="15">
                  <c:v>19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-1</c:v>
                </c:pt>
                <c:pt idx="9">
                  <c:v>0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73696"/>
        <c:axId val="45574784"/>
      </c:scatterChart>
      <c:valAx>
        <c:axId val="46973696"/>
        <c:scaling>
          <c:orientation val="minMax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Investment to GDP (in 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574784"/>
        <c:crosses val="autoZero"/>
        <c:crossBetween val="midCat"/>
      </c:valAx>
      <c:valAx>
        <c:axId val="45574784"/>
        <c:scaling>
          <c:orientation val="minMax"/>
          <c:min val="-5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GDP growth (in 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97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8</xdr:row>
      <xdr:rowOff>61911</xdr:rowOff>
    </xdr:from>
    <xdr:to>
      <xdr:col>24</xdr:col>
      <xdr:colOff>990599</xdr:colOff>
      <xdr:row>31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5"/>
  <sheetViews>
    <sheetView tabSelected="1" workbookViewId="0">
      <selection activeCell="K3" sqref="K3"/>
    </sheetView>
  </sheetViews>
  <sheetFormatPr defaultRowHeight="15" x14ac:dyDescent="0.25"/>
  <cols>
    <col min="1" max="1" width="12.85546875" bestFit="1" customWidth="1"/>
    <col min="7" max="7" width="16.28515625" bestFit="1" customWidth="1"/>
    <col min="8" max="10" width="16.28515625" customWidth="1"/>
    <col min="11" max="11" width="14.42578125" bestFit="1" customWidth="1"/>
    <col min="12" max="12" width="16.28515625" customWidth="1"/>
    <col min="13" max="13" width="12" bestFit="1" customWidth="1"/>
    <col min="16" max="17" width="15.28515625" bestFit="1" customWidth="1"/>
    <col min="18" max="19" width="12.140625" customWidth="1"/>
    <col min="20" max="20" width="10.5703125" customWidth="1"/>
    <col min="25" max="25" width="16.140625" bestFit="1" customWidth="1"/>
    <col min="26" max="28" width="16.140625" customWidth="1"/>
    <col min="32" max="32" width="9.5703125" customWidth="1"/>
  </cols>
  <sheetData>
    <row r="2" spans="1:37" x14ac:dyDescent="0.25">
      <c r="A2" t="s">
        <v>0</v>
      </c>
      <c r="B2" t="s">
        <v>1</v>
      </c>
      <c r="C2" t="s">
        <v>3</v>
      </c>
      <c r="D2" t="s">
        <v>2</v>
      </c>
      <c r="E2" t="s">
        <v>4</v>
      </c>
      <c r="F2" t="s">
        <v>5</v>
      </c>
      <c r="G2" t="s">
        <v>25</v>
      </c>
      <c r="H2" t="s">
        <v>26</v>
      </c>
      <c r="I2" t="s">
        <v>33</v>
      </c>
      <c r="J2" t="s">
        <v>30</v>
      </c>
      <c r="K2" t="s">
        <v>31</v>
      </c>
      <c r="L2" t="s">
        <v>32</v>
      </c>
      <c r="M2" t="s">
        <v>29</v>
      </c>
      <c r="N2" t="s">
        <v>11</v>
      </c>
      <c r="O2" t="s">
        <v>10</v>
      </c>
      <c r="P2" t="s">
        <v>27</v>
      </c>
      <c r="Q2" t="s">
        <v>28</v>
      </c>
      <c r="S2" t="s">
        <v>15</v>
      </c>
      <c r="T2" t="s">
        <v>12</v>
      </c>
      <c r="U2" t="s">
        <v>14</v>
      </c>
      <c r="V2" t="s">
        <v>13</v>
      </c>
      <c r="W2" t="s">
        <v>16</v>
      </c>
      <c r="X2" t="s">
        <v>18</v>
      </c>
      <c r="Y2" t="s">
        <v>19</v>
      </c>
      <c r="Z2" t="s">
        <v>20</v>
      </c>
      <c r="AA2" t="s">
        <v>23</v>
      </c>
      <c r="AB2" t="s">
        <v>24</v>
      </c>
      <c r="AC2" t="s">
        <v>17</v>
      </c>
      <c r="AF2" t="s">
        <v>22</v>
      </c>
      <c r="AG2" t="s">
        <v>21</v>
      </c>
    </row>
    <row r="3" spans="1:37" x14ac:dyDescent="0.25">
      <c r="A3" t="s">
        <v>6</v>
      </c>
      <c r="B3">
        <v>2000</v>
      </c>
      <c r="C3">
        <v>19</v>
      </c>
      <c r="D3">
        <v>5</v>
      </c>
      <c r="E3">
        <f>$AB$3+($AA$3*$C3)</f>
        <v>2.447637722899688</v>
      </c>
      <c r="F3">
        <f>E3-D3</f>
        <v>-2.552362277100312</v>
      </c>
      <c r="G3">
        <f>AVERAGE(F$3:F$18)</f>
        <v>2.2204460492503131E-16</v>
      </c>
      <c r="H3">
        <f>(F3:F18-G3:G18)^2</f>
        <v>6.5145531935646899</v>
      </c>
      <c r="I3">
        <f>1/(COUNT($C$3:$C$18)-2)*SUM($H$3:$H$18)</f>
        <v>3.1404497824621611</v>
      </c>
      <c r="J3">
        <f>1/COUNT($C$3:$C$18)</f>
        <v>6.25E-2</v>
      </c>
      <c r="K3">
        <f>$I3/SUM($Q$3:$Q$18)</f>
        <v>3.0790610037008748E-3</v>
      </c>
      <c r="L3">
        <f>SQRT(K3)</f>
        <v>5.5489287287735771E-2</v>
      </c>
      <c r="M3">
        <f>1-($I$3:$I$18/$S$3:$S$18)</f>
        <v>0.68385562551698253</v>
      </c>
      <c r="N3">
        <f>SUM(D$3:D$18)/COUNT(D$3:D$18)</f>
        <v>3.9375</v>
      </c>
      <c r="O3">
        <f>SUM(C$3:C$18)/COUNT(C$3:C$18)</f>
        <v>23.4375</v>
      </c>
      <c r="P3">
        <f>(D3-N3)^2</f>
        <v>1.12890625</v>
      </c>
      <c r="Q3">
        <f>(C3-O3)^2</f>
        <v>19.69140625</v>
      </c>
      <c r="S3">
        <f>SUM(P$3:P$18)/COUNT(P$3:P$18)</f>
        <v>9.93359375</v>
      </c>
      <c r="T3">
        <f>SUM(Q$3:Q$18)/COUNT(Q$3:Q$18)</f>
        <v>63.74609375</v>
      </c>
      <c r="U3">
        <f>SUM(P$3:P$18)/(COUNT(P$3:P$18)-1)</f>
        <v>10.595833333333333</v>
      </c>
      <c r="V3">
        <f>SUM(Q$3:Q$18)/(COUNT(Q$3:Q$18)-1)</f>
        <v>67.995833333333337</v>
      </c>
      <c r="W3">
        <f>C3*D3</f>
        <v>95</v>
      </c>
      <c r="X3">
        <f>AVERAGE(W$3:W$18)</f>
        <v>113.6875</v>
      </c>
      <c r="Y3">
        <f>N$3*O$3</f>
        <v>92.28515625</v>
      </c>
      <c r="Z3">
        <f>AVERAGE(W$3:W$18)-Y3</f>
        <v>21.40234375</v>
      </c>
      <c r="AA3">
        <f>(Z3/T3)</f>
        <v>0.33574361174091549</v>
      </c>
      <c r="AB3">
        <f>N3-AA3*O3</f>
        <v>-3.9314909001777067</v>
      </c>
      <c r="AC3">
        <f>C3^2</f>
        <v>361</v>
      </c>
      <c r="AD3">
        <f>(AVERAGE(W$3:W$18)-N3*O3)/(AVERAGE(AC$3:AC$18)-(N3^2))</f>
        <v>3.5816309854551399E-2</v>
      </c>
      <c r="AF3">
        <f>_xlfn.COVARIANCE.S($C$3:$C$18,$D$3:$D$18)</f>
        <v>22.829166666666666</v>
      </c>
      <c r="AG3">
        <f>_xlfn.COVARIANCE.P($C$3:$C$18,$D$3:$D$18)</f>
        <v>21.40234375</v>
      </c>
      <c r="AH3">
        <f>AG3/_xlfn.VAR.S(D3:D18)</f>
        <v>2.0198830121903266</v>
      </c>
      <c r="AI3">
        <f>_xlfn.VAR.P(C3:C18)</f>
        <v>63.74609375</v>
      </c>
      <c r="AJ3">
        <f>SUM((C$3:C$18-N$3:N$18)*(D3:D18-O3:O18))</f>
        <v>-277.71484375</v>
      </c>
      <c r="AK3" t="e">
        <f>1/COUNT(C3:C18)*#REF!</f>
        <v>#REF!</v>
      </c>
    </row>
    <row r="4" spans="1:37" x14ac:dyDescent="0.25">
      <c r="A4" t="s">
        <v>6</v>
      </c>
      <c r="B4">
        <v>2001</v>
      </c>
      <c r="C4">
        <v>20</v>
      </c>
      <c r="D4">
        <v>2</v>
      </c>
      <c r="E4">
        <f>$AB$3+($AA$3*$C4)</f>
        <v>2.7833813346406036</v>
      </c>
      <c r="F4">
        <f t="shared" ref="F4:F18" si="0">E4-D4</f>
        <v>0.78338133464060355</v>
      </c>
      <c r="G4">
        <f t="shared" ref="G4:G18" si="1">AVERAGE(F$3:F$18)</f>
        <v>2.2204460492503131E-16</v>
      </c>
      <c r="H4">
        <f t="shared" ref="H4:H18" si="2">(F4:F19-G4:G19)^2</f>
        <v>0.613686315463293</v>
      </c>
      <c r="I4">
        <f t="shared" ref="I4:I18" si="3">1/(COUNT($C$3:$C$18)-2)*SUM($H$3:$H$18)</f>
        <v>3.1404497824621611</v>
      </c>
      <c r="J4">
        <f t="shared" ref="J4:J18" si="4">1/COUNT($C$3:$C$18)</f>
        <v>6.25E-2</v>
      </c>
      <c r="K4">
        <f t="shared" ref="K4:K18" si="5">$I4/SUM($Q$3:$Q$18)</f>
        <v>3.0790610037008748E-3</v>
      </c>
      <c r="L4">
        <f t="shared" ref="L4:L18" si="6">SQRT(K4)</f>
        <v>5.5489287287735771E-2</v>
      </c>
      <c r="M4">
        <f>1-($I$3:$I$18/$S$3:$S$18)</f>
        <v>0.68385562551698253</v>
      </c>
      <c r="N4">
        <f>SUM(D$3:D$18)/COUNT(D$3:D$18)</f>
        <v>3.9375</v>
      </c>
      <c r="O4">
        <f>SUM(C$3:C$18)/COUNT(C$3:C$18)</f>
        <v>23.4375</v>
      </c>
      <c r="P4">
        <f>(D4-N4)^2</f>
        <v>3.75390625</v>
      </c>
      <c r="Q4">
        <f>(C4-O4)^2</f>
        <v>11.81640625</v>
      </c>
      <c r="S4">
        <f>SUM(P$3:P$18)/COUNT(P$3:P$18)</f>
        <v>9.93359375</v>
      </c>
      <c r="T4">
        <f>SUM(Q$3:Q$18)/COUNT(Q$3:Q$18)</f>
        <v>63.74609375</v>
      </c>
      <c r="U4">
        <f>SUM(P$3:P$18)/(COUNT(P$3:P$18)-1)</f>
        <v>10.595833333333333</v>
      </c>
      <c r="V4">
        <f>SUM(Q$3:Q$18)/(COUNT(Q$3:Q$18)-1)</f>
        <v>67.995833333333337</v>
      </c>
      <c r="W4">
        <f>C4*D4</f>
        <v>40</v>
      </c>
      <c r="X4">
        <f t="shared" ref="X4:X18" si="7">AVERAGE(W$3:W$18)</f>
        <v>113.6875</v>
      </c>
      <c r="Y4">
        <f>N$3*O$3</f>
        <v>92.28515625</v>
      </c>
      <c r="Z4">
        <f t="shared" ref="Z4:Z18" si="8">AVERAGE(W$3:W$18)-Y4</f>
        <v>21.40234375</v>
      </c>
      <c r="AC4">
        <f>C4^2</f>
        <v>400</v>
      </c>
      <c r="AD4">
        <f>(AVERAGE(W$3:W$18)-N4*O4)/(AVERAGE(AC$3:AC$18)-(N4^2))</f>
        <v>3.5816309854551399E-2</v>
      </c>
      <c r="AF4">
        <f>_xlfn.COVARIANCE.S($C$3:$C$18,$D$3:$D$18)</f>
        <v>22.829166666666666</v>
      </c>
      <c r="AG4">
        <f>_xlfn.COVARIANCE.P($C$3:$C$18,$D$3:$D$18)</f>
        <v>21.40234375</v>
      </c>
      <c r="AI4">
        <f>AG3/AI3</f>
        <v>0.33574361174091549</v>
      </c>
    </row>
    <row r="5" spans="1:37" x14ac:dyDescent="0.25">
      <c r="A5" t="s">
        <v>6</v>
      </c>
      <c r="B5">
        <v>2002</v>
      </c>
      <c r="C5">
        <v>21</v>
      </c>
      <c r="D5">
        <v>3</v>
      </c>
      <c r="E5">
        <f>$AB$3+($AA$3*$C5)</f>
        <v>3.1191249463815183</v>
      </c>
      <c r="F5">
        <f t="shared" si="0"/>
        <v>0.11912494638151827</v>
      </c>
      <c r="G5">
        <f t="shared" si="1"/>
        <v>2.2204460492503131E-16</v>
      </c>
      <c r="H5">
        <f t="shared" si="2"/>
        <v>1.419075285039955E-2</v>
      </c>
      <c r="I5">
        <f t="shared" si="3"/>
        <v>3.1404497824621611</v>
      </c>
      <c r="J5">
        <f t="shared" si="4"/>
        <v>6.25E-2</v>
      </c>
      <c r="K5">
        <f t="shared" si="5"/>
        <v>3.0790610037008748E-3</v>
      </c>
      <c r="L5">
        <f t="shared" si="6"/>
        <v>5.5489287287735771E-2</v>
      </c>
      <c r="M5">
        <f>1-($I$3:$I$18/$S$3:$S$18)</f>
        <v>0.68385562551698253</v>
      </c>
      <c r="N5">
        <f>SUM(D$3:D$18)/COUNT(D$3:D$18)</f>
        <v>3.9375</v>
      </c>
      <c r="O5">
        <f>SUM(C$3:C$18)/COUNT(C$3:C$18)</f>
        <v>23.4375</v>
      </c>
      <c r="P5">
        <f>(D5-N5)^2</f>
        <v>0.87890625</v>
      </c>
      <c r="Q5">
        <f>(C5-O5)^2</f>
        <v>5.94140625</v>
      </c>
      <c r="S5">
        <f>SUM(P$3:P$18)/COUNT(P$3:P$18)</f>
        <v>9.93359375</v>
      </c>
      <c r="T5">
        <f>SUM(Q$3:Q$18)/COUNT(Q$3:Q$18)</f>
        <v>63.74609375</v>
      </c>
      <c r="U5">
        <f>SUM(P$3:P$18)/(COUNT(P$3:P$18)-1)</f>
        <v>10.595833333333333</v>
      </c>
      <c r="V5">
        <f>SUM(Q$3:Q$18)/(COUNT(Q$3:Q$18)-1)</f>
        <v>67.995833333333337</v>
      </c>
      <c r="W5">
        <f>C5*D5</f>
        <v>63</v>
      </c>
      <c r="X5">
        <f t="shared" si="7"/>
        <v>113.6875</v>
      </c>
      <c r="Y5">
        <f>N$3*O$3</f>
        <v>92.28515625</v>
      </c>
      <c r="Z5">
        <f t="shared" si="8"/>
        <v>21.40234375</v>
      </c>
      <c r="AC5">
        <f>C5^2</f>
        <v>441</v>
      </c>
      <c r="AD5">
        <f>(AVERAGE(W$3:W$18)-N5*O5)/(AVERAGE(AC$3:AC$18)-(N5^2))</f>
        <v>3.5816309854551399E-2</v>
      </c>
      <c r="AF5">
        <f>_xlfn.COVARIANCE.S($C$3:$C$18,$D$3:$D$18)</f>
        <v>22.829166666666666</v>
      </c>
      <c r="AG5">
        <f>_xlfn.COVARIANCE.P($C$3:$C$18,$D$3:$D$18)</f>
        <v>21.40234375</v>
      </c>
    </row>
    <row r="6" spans="1:37" x14ac:dyDescent="0.25">
      <c r="A6" t="s">
        <v>6</v>
      </c>
      <c r="B6">
        <v>2003</v>
      </c>
      <c r="C6">
        <v>20</v>
      </c>
      <c r="D6">
        <v>2</v>
      </c>
      <c r="E6">
        <f>$AB$3+($AA$3*$C6)</f>
        <v>2.7833813346406036</v>
      </c>
      <c r="F6">
        <f t="shared" si="0"/>
        <v>0.78338133464060355</v>
      </c>
      <c r="G6">
        <f t="shared" si="1"/>
        <v>2.2204460492503131E-16</v>
      </c>
      <c r="H6">
        <f t="shared" si="2"/>
        <v>0.613686315463293</v>
      </c>
      <c r="I6">
        <f t="shared" si="3"/>
        <v>3.1404497824621611</v>
      </c>
      <c r="J6">
        <f t="shared" si="4"/>
        <v>6.25E-2</v>
      </c>
      <c r="K6">
        <f t="shared" si="5"/>
        <v>3.0790610037008748E-3</v>
      </c>
      <c r="L6">
        <f t="shared" si="6"/>
        <v>5.5489287287735771E-2</v>
      </c>
      <c r="M6">
        <f>1-($I$3:$I$18/$S$3:$S$18)</f>
        <v>0.68385562551698253</v>
      </c>
      <c r="N6">
        <f>SUM(D$3:D$18)/COUNT(D$3:D$18)</f>
        <v>3.9375</v>
      </c>
      <c r="O6">
        <f>SUM(C$3:C$18)/COUNT(C$3:C$18)</f>
        <v>23.4375</v>
      </c>
      <c r="P6">
        <f>(D6-N6)^2</f>
        <v>3.75390625</v>
      </c>
      <c r="Q6">
        <f>(C6-O6)^2</f>
        <v>11.81640625</v>
      </c>
      <c r="S6">
        <f>SUM(P$3:P$18)/COUNT(P$3:P$18)</f>
        <v>9.93359375</v>
      </c>
      <c r="T6">
        <f>SUM(Q$3:Q$18)/COUNT(Q$3:Q$18)</f>
        <v>63.74609375</v>
      </c>
      <c r="U6">
        <f>SUM(P$3:P$18)/(COUNT(P$3:P$18)-1)</f>
        <v>10.595833333333333</v>
      </c>
      <c r="V6">
        <f>SUM(Q$3:Q$18)/(COUNT(Q$3:Q$18)-1)</f>
        <v>67.995833333333337</v>
      </c>
      <c r="W6">
        <f>C6*D6</f>
        <v>40</v>
      </c>
      <c r="X6">
        <f t="shared" si="7"/>
        <v>113.6875</v>
      </c>
      <c r="Y6">
        <f>N$3*O$3</f>
        <v>92.28515625</v>
      </c>
      <c r="Z6">
        <f t="shared" si="8"/>
        <v>21.40234375</v>
      </c>
      <c r="AC6">
        <f>C6^2</f>
        <v>400</v>
      </c>
      <c r="AD6">
        <f>(AVERAGE(W$3:W$18)-N6*O6)/(AVERAGE(AC$3:AC$18)-(N6^2))</f>
        <v>3.5816309854551399E-2</v>
      </c>
      <c r="AF6">
        <f>_xlfn.COVARIANCE.S($C$3:$C$18,$D$3:$D$18)</f>
        <v>22.829166666666666</v>
      </c>
      <c r="AG6">
        <f>_xlfn.COVARIANCE.P($C$3:$C$18,$D$3:$D$18)</f>
        <v>21.40234375</v>
      </c>
    </row>
    <row r="7" spans="1:37" x14ac:dyDescent="0.25">
      <c r="A7" t="s">
        <v>7</v>
      </c>
      <c r="B7">
        <v>2000</v>
      </c>
      <c r="C7">
        <v>34</v>
      </c>
      <c r="D7">
        <v>8</v>
      </c>
      <c r="E7">
        <f>$AB$3+($AA$3*$C7)</f>
        <v>7.4837918990134202</v>
      </c>
      <c r="F7">
        <f t="shared" si="0"/>
        <v>-0.51620810098657977</v>
      </c>
      <c r="G7">
        <f t="shared" si="1"/>
        <v>2.2204460492503131E-16</v>
      </c>
      <c r="H7">
        <f t="shared" si="2"/>
        <v>0.26647080352417118</v>
      </c>
      <c r="I7">
        <f t="shared" si="3"/>
        <v>3.1404497824621611</v>
      </c>
      <c r="J7">
        <f t="shared" si="4"/>
        <v>6.25E-2</v>
      </c>
      <c r="K7">
        <f t="shared" si="5"/>
        <v>3.0790610037008748E-3</v>
      </c>
      <c r="L7">
        <f t="shared" si="6"/>
        <v>5.5489287287735771E-2</v>
      </c>
      <c r="M7">
        <f>1-($I$3:$I$18/$S$3:$S$18)</f>
        <v>0.68385562551698253</v>
      </c>
      <c r="N7">
        <f>SUM(D$3:D$18)/COUNT(D$3:D$18)</f>
        <v>3.9375</v>
      </c>
      <c r="O7">
        <f>SUM(C$3:C$18)/COUNT(C$3:C$18)</f>
        <v>23.4375</v>
      </c>
      <c r="P7">
        <f>(D7-N7)^2</f>
        <v>16.50390625</v>
      </c>
      <c r="Q7">
        <f>(C7-O7)^2</f>
        <v>111.56640625</v>
      </c>
      <c r="S7">
        <f>SUM(P$3:P$18)/COUNT(P$3:P$18)</f>
        <v>9.93359375</v>
      </c>
      <c r="T7">
        <f>SUM(Q$3:Q$18)/COUNT(Q$3:Q$18)</f>
        <v>63.74609375</v>
      </c>
      <c r="U7">
        <f>SUM(P$3:P$18)/(COUNT(P$3:P$18)-1)</f>
        <v>10.595833333333333</v>
      </c>
      <c r="V7">
        <f>SUM(Q$3:Q$18)/(COUNT(Q$3:Q$18)-1)</f>
        <v>67.995833333333337</v>
      </c>
      <c r="W7">
        <f>C7*D7</f>
        <v>272</v>
      </c>
      <c r="X7">
        <f t="shared" si="7"/>
        <v>113.6875</v>
      </c>
      <c r="Y7">
        <f>N$3*O$3</f>
        <v>92.28515625</v>
      </c>
      <c r="Z7">
        <f t="shared" si="8"/>
        <v>21.40234375</v>
      </c>
      <c r="AC7">
        <f>C7^2</f>
        <v>1156</v>
      </c>
      <c r="AD7">
        <f>(AVERAGE(W$3:W$18)-N7*O7)/(AVERAGE(AC$3:AC$18)-(N7^2))</f>
        <v>3.5816309854551399E-2</v>
      </c>
      <c r="AF7">
        <f>_xlfn.COVARIANCE.S($C$3:$C$18,$D$3:$D$18)</f>
        <v>22.829166666666666</v>
      </c>
      <c r="AG7">
        <f>_xlfn.COVARIANCE.P($C$3:$C$18,$D$3:$D$18)</f>
        <v>21.40234375</v>
      </c>
    </row>
    <row r="8" spans="1:37" x14ac:dyDescent="0.25">
      <c r="A8" t="s">
        <v>7</v>
      </c>
      <c r="B8">
        <v>2001</v>
      </c>
      <c r="C8">
        <v>35</v>
      </c>
      <c r="D8">
        <v>8</v>
      </c>
      <c r="E8">
        <f>$AB$3+($AA$3*$C8)</f>
        <v>7.819535510754335</v>
      </c>
      <c r="F8">
        <f t="shared" si="0"/>
        <v>-0.18046448924566505</v>
      </c>
      <c r="G8">
        <f t="shared" si="1"/>
        <v>2.2204460492503131E-16</v>
      </c>
      <c r="H8">
        <f t="shared" si="2"/>
        <v>3.2567431878698837E-2</v>
      </c>
      <c r="I8">
        <f t="shared" si="3"/>
        <v>3.1404497824621611</v>
      </c>
      <c r="J8">
        <f t="shared" si="4"/>
        <v>6.25E-2</v>
      </c>
      <c r="K8">
        <f t="shared" si="5"/>
        <v>3.0790610037008748E-3</v>
      </c>
      <c r="L8">
        <f t="shared" si="6"/>
        <v>5.5489287287735771E-2</v>
      </c>
      <c r="M8">
        <f>1-($I$3:$I$18/$S$3:$S$18)</f>
        <v>0.68385562551698253</v>
      </c>
      <c r="N8">
        <f>SUM(D$3:D$18)/COUNT(D$3:D$18)</f>
        <v>3.9375</v>
      </c>
      <c r="O8">
        <f>SUM(C$3:C$18)/COUNT(C$3:C$18)</f>
        <v>23.4375</v>
      </c>
      <c r="P8">
        <f>(D8-N8)^2</f>
        <v>16.50390625</v>
      </c>
      <c r="Q8">
        <f>(C8-O8)^2</f>
        <v>133.69140625</v>
      </c>
      <c r="S8">
        <f>SUM(P$3:P$18)/COUNT(P$3:P$18)</f>
        <v>9.93359375</v>
      </c>
      <c r="T8">
        <f>SUM(Q$3:Q$18)/COUNT(Q$3:Q$18)</f>
        <v>63.74609375</v>
      </c>
      <c r="U8">
        <f>SUM(P$3:P$18)/(COUNT(P$3:P$18)-1)</f>
        <v>10.595833333333333</v>
      </c>
      <c r="V8">
        <f>SUM(Q$3:Q$18)/(COUNT(Q$3:Q$18)-1)</f>
        <v>67.995833333333337</v>
      </c>
      <c r="W8">
        <f>C8*D8</f>
        <v>280</v>
      </c>
      <c r="X8">
        <f t="shared" si="7"/>
        <v>113.6875</v>
      </c>
      <c r="Y8">
        <f>N$3*O$3</f>
        <v>92.28515625</v>
      </c>
      <c r="Z8">
        <f t="shared" si="8"/>
        <v>21.40234375</v>
      </c>
      <c r="AC8">
        <f>C8^2</f>
        <v>1225</v>
      </c>
      <c r="AD8">
        <f>(AVERAGE(W$3:W$18)-N8*O8)/(AVERAGE(AC$3:AC$18)-(N8^2))</f>
        <v>3.5816309854551399E-2</v>
      </c>
      <c r="AF8">
        <f>_xlfn.COVARIANCE.S($C$3:$C$18,$D$3:$D$18)</f>
        <v>22.829166666666666</v>
      </c>
      <c r="AG8">
        <f>_xlfn.COVARIANCE.P($C$3:$C$18,$D$3:$D$18)</f>
        <v>21.40234375</v>
      </c>
    </row>
    <row r="9" spans="1:37" x14ac:dyDescent="0.25">
      <c r="A9" t="s">
        <v>7</v>
      </c>
      <c r="B9">
        <v>2002</v>
      </c>
      <c r="C9">
        <v>36</v>
      </c>
      <c r="D9">
        <v>9</v>
      </c>
      <c r="E9">
        <f>$AB$3+($AA$3*$C9)</f>
        <v>8.1552791224952514</v>
      </c>
      <c r="F9">
        <f t="shared" si="0"/>
        <v>-0.84472087750474856</v>
      </c>
      <c r="G9">
        <f t="shared" si="1"/>
        <v>2.2204460492503131E-16</v>
      </c>
      <c r="H9">
        <f t="shared" si="2"/>
        <v>0.71355336089239274</v>
      </c>
      <c r="I9">
        <f t="shared" si="3"/>
        <v>3.1404497824621611</v>
      </c>
      <c r="J9">
        <f t="shared" si="4"/>
        <v>6.25E-2</v>
      </c>
      <c r="K9">
        <f t="shared" si="5"/>
        <v>3.0790610037008748E-3</v>
      </c>
      <c r="L9">
        <f t="shared" si="6"/>
        <v>5.5489287287735771E-2</v>
      </c>
      <c r="M9">
        <f>1-($I$3:$I$18/$S$3:$S$18)</f>
        <v>0.68385562551698253</v>
      </c>
      <c r="N9">
        <f>SUM(D$3:D$18)/COUNT(D$3:D$18)</f>
        <v>3.9375</v>
      </c>
      <c r="O9">
        <f>SUM(C$3:C$18)/COUNT(C$3:C$18)</f>
        <v>23.4375</v>
      </c>
      <c r="P9">
        <f>(D9-N9)^2</f>
        <v>25.62890625</v>
      </c>
      <c r="Q9">
        <f>(C9-O9)^2</f>
        <v>157.81640625</v>
      </c>
      <c r="S9">
        <f>SUM(P$3:P$18)/COUNT(P$3:P$18)</f>
        <v>9.93359375</v>
      </c>
      <c r="T9">
        <f>SUM(Q$3:Q$18)/COUNT(Q$3:Q$18)</f>
        <v>63.74609375</v>
      </c>
      <c r="U9">
        <f>SUM(P$3:P$18)/(COUNT(P$3:P$18)-1)</f>
        <v>10.595833333333333</v>
      </c>
      <c r="V9">
        <f>SUM(Q$3:Q$18)/(COUNT(Q$3:Q$18)-1)</f>
        <v>67.995833333333337</v>
      </c>
      <c r="W9">
        <f>C9*D9</f>
        <v>324</v>
      </c>
      <c r="X9">
        <f t="shared" si="7"/>
        <v>113.6875</v>
      </c>
      <c r="Y9">
        <f>N$3*O$3</f>
        <v>92.28515625</v>
      </c>
      <c r="Z9">
        <f t="shared" si="8"/>
        <v>21.40234375</v>
      </c>
      <c r="AC9">
        <f>C9^2</f>
        <v>1296</v>
      </c>
      <c r="AD9">
        <f>(AVERAGE(W$3:W$18)-N9*O9)/(AVERAGE(AC$3:AC$18)-(N9^2))</f>
        <v>3.5816309854551399E-2</v>
      </c>
      <c r="AF9">
        <f>_xlfn.COVARIANCE.S($C$3:$C$18,$D$3:$D$18)</f>
        <v>22.829166666666666</v>
      </c>
      <c r="AG9">
        <f>_xlfn.COVARIANCE.P($C$3:$C$18,$D$3:$D$18)</f>
        <v>21.40234375</v>
      </c>
    </row>
    <row r="10" spans="1:37" x14ac:dyDescent="0.25">
      <c r="A10" t="s">
        <v>7</v>
      </c>
      <c r="B10">
        <v>2003</v>
      </c>
      <c r="C10">
        <v>39</v>
      </c>
      <c r="D10">
        <v>10</v>
      </c>
      <c r="E10">
        <f>$AB$3+($AA$3*$C10)</f>
        <v>9.1625099577179974</v>
      </c>
      <c r="F10">
        <f t="shared" si="0"/>
        <v>-0.83749004228200263</v>
      </c>
      <c r="G10">
        <f t="shared" si="1"/>
        <v>2.2204460492503131E-16</v>
      </c>
      <c r="H10">
        <f t="shared" si="2"/>
        <v>0.70138957092151089</v>
      </c>
      <c r="I10">
        <f t="shared" si="3"/>
        <v>3.1404497824621611</v>
      </c>
      <c r="J10">
        <f t="shared" si="4"/>
        <v>6.25E-2</v>
      </c>
      <c r="K10">
        <f t="shared" si="5"/>
        <v>3.0790610037008748E-3</v>
      </c>
      <c r="L10">
        <f t="shared" si="6"/>
        <v>5.5489287287735771E-2</v>
      </c>
      <c r="M10">
        <f>1-($I$3:$I$18/$S$3:$S$18)</f>
        <v>0.68385562551698253</v>
      </c>
      <c r="N10">
        <f>SUM(D$3:D$18)/COUNT(D$3:D$18)</f>
        <v>3.9375</v>
      </c>
      <c r="O10">
        <f>SUM(C$3:C$18)/COUNT(C$3:C$18)</f>
        <v>23.4375</v>
      </c>
      <c r="P10">
        <f>(D10-N10)^2</f>
        <v>36.75390625</v>
      </c>
      <c r="Q10">
        <f>(C10-O10)^2</f>
        <v>242.19140625</v>
      </c>
      <c r="S10">
        <f>SUM(P$3:P$18)/COUNT(P$3:P$18)</f>
        <v>9.93359375</v>
      </c>
      <c r="T10">
        <f>SUM(Q$3:Q$18)/COUNT(Q$3:Q$18)</f>
        <v>63.74609375</v>
      </c>
      <c r="U10">
        <f>SUM(P$3:P$18)/(COUNT(P$3:P$18)-1)</f>
        <v>10.595833333333333</v>
      </c>
      <c r="V10">
        <f>SUM(Q$3:Q$18)/(COUNT(Q$3:Q$18)-1)</f>
        <v>67.995833333333337</v>
      </c>
      <c r="W10">
        <f>C10*D10</f>
        <v>390</v>
      </c>
      <c r="X10">
        <f t="shared" si="7"/>
        <v>113.6875</v>
      </c>
      <c r="Y10">
        <f>N$3*O$3</f>
        <v>92.28515625</v>
      </c>
      <c r="Z10">
        <f t="shared" si="8"/>
        <v>21.40234375</v>
      </c>
      <c r="AC10">
        <f>C10^2</f>
        <v>1521</v>
      </c>
      <c r="AD10">
        <f>(AVERAGE(W$3:W$18)-N10*O10)/(AVERAGE(AC$3:AC$18)-(N10^2))</f>
        <v>3.5816309854551399E-2</v>
      </c>
      <c r="AF10">
        <f>_xlfn.COVARIANCE.S($C$3:$C$18,$D$3:$D$18)</f>
        <v>22.829166666666666</v>
      </c>
      <c r="AG10">
        <f>_xlfn.COVARIANCE.P($C$3:$C$18,$D$3:$D$18)</f>
        <v>21.40234375</v>
      </c>
    </row>
    <row r="11" spans="1:37" x14ac:dyDescent="0.25">
      <c r="A11" t="s">
        <v>8</v>
      </c>
      <c r="B11">
        <v>2000</v>
      </c>
      <c r="C11">
        <v>14</v>
      </c>
      <c r="D11">
        <v>-1</v>
      </c>
      <c r="E11">
        <f>$AB$3+($AA$3*$C11)</f>
        <v>0.76891966419510993</v>
      </c>
      <c r="F11">
        <f t="shared" si="0"/>
        <v>1.7689196641951099</v>
      </c>
      <c r="G11">
        <f t="shared" si="1"/>
        <v>2.2204460492503131E-16</v>
      </c>
      <c r="H11">
        <f t="shared" si="2"/>
        <v>3.1290767783761395</v>
      </c>
      <c r="I11">
        <f t="shared" si="3"/>
        <v>3.1404497824621611</v>
      </c>
      <c r="J11">
        <f t="shared" si="4"/>
        <v>6.25E-2</v>
      </c>
      <c r="K11">
        <f t="shared" si="5"/>
        <v>3.0790610037008748E-3</v>
      </c>
      <c r="L11">
        <f t="shared" si="6"/>
        <v>5.5489287287735771E-2</v>
      </c>
      <c r="M11">
        <f>1-($I$3:$I$18/$S$3:$S$18)</f>
        <v>0.68385562551698253</v>
      </c>
      <c r="N11">
        <f>SUM(D$3:D$18)/COUNT(D$3:D$18)</f>
        <v>3.9375</v>
      </c>
      <c r="O11">
        <f>SUM(C$3:C$18)/COUNT(C$3:C$18)</f>
        <v>23.4375</v>
      </c>
      <c r="P11">
        <f>(D11-N11)^2</f>
        <v>24.37890625</v>
      </c>
      <c r="Q11">
        <f>(C11-O11)^2</f>
        <v>89.06640625</v>
      </c>
      <c r="S11">
        <f>SUM(P$3:P$18)/COUNT(P$3:P$18)</f>
        <v>9.93359375</v>
      </c>
      <c r="T11">
        <f>SUM(Q$3:Q$18)/COUNT(Q$3:Q$18)</f>
        <v>63.74609375</v>
      </c>
      <c r="U11">
        <f>SUM(P$3:P$18)/(COUNT(P$3:P$18)-1)</f>
        <v>10.595833333333333</v>
      </c>
      <c r="V11">
        <f>SUM(Q$3:Q$18)/(COUNT(Q$3:Q$18)-1)</f>
        <v>67.995833333333337</v>
      </c>
      <c r="W11">
        <f>C11*D11</f>
        <v>-14</v>
      </c>
      <c r="X11">
        <f t="shared" si="7"/>
        <v>113.6875</v>
      </c>
      <c r="Y11">
        <f>N$3*O$3</f>
        <v>92.28515625</v>
      </c>
      <c r="Z11">
        <f t="shared" si="8"/>
        <v>21.40234375</v>
      </c>
      <c r="AC11">
        <f>C11^2</f>
        <v>196</v>
      </c>
      <c r="AD11">
        <f>(AVERAGE(W$3:W$18)-N11*O11)/(AVERAGE(AC$3:AC$18)-(N11^2))</f>
        <v>3.5816309854551399E-2</v>
      </c>
      <c r="AF11">
        <f>_xlfn.COVARIANCE.S($C$3:$C$18,$D$3:$D$18)</f>
        <v>22.829166666666666</v>
      </c>
      <c r="AG11">
        <f>_xlfn.COVARIANCE.P($C$3:$C$18,$D$3:$D$18)</f>
        <v>21.40234375</v>
      </c>
    </row>
    <row r="12" spans="1:37" x14ac:dyDescent="0.25">
      <c r="A12" t="s">
        <v>8</v>
      </c>
      <c r="B12">
        <v>2001</v>
      </c>
      <c r="C12">
        <v>15</v>
      </c>
      <c r="D12">
        <v>0</v>
      </c>
      <c r="E12">
        <f>$AB$3+($AA$3*$C12)</f>
        <v>1.1046632759360255</v>
      </c>
      <c r="F12">
        <f t="shared" si="0"/>
        <v>1.1046632759360255</v>
      </c>
      <c r="G12">
        <f t="shared" si="1"/>
        <v>2.2204460492503131E-16</v>
      </c>
      <c r="H12">
        <f t="shared" si="2"/>
        <v>1.2202809532017111</v>
      </c>
      <c r="I12">
        <f t="shared" si="3"/>
        <v>3.1404497824621611</v>
      </c>
      <c r="J12">
        <f t="shared" si="4"/>
        <v>6.25E-2</v>
      </c>
      <c r="K12">
        <f t="shared" si="5"/>
        <v>3.0790610037008748E-3</v>
      </c>
      <c r="L12">
        <f t="shared" si="6"/>
        <v>5.5489287287735771E-2</v>
      </c>
      <c r="M12">
        <f>1-($I$3:$I$18/$S$3:$S$18)</f>
        <v>0.68385562551698253</v>
      </c>
      <c r="N12">
        <f>SUM(D$3:D$18)/COUNT(D$3:D$18)</f>
        <v>3.9375</v>
      </c>
      <c r="O12">
        <f>SUM(C$3:C$18)/COUNT(C$3:C$18)</f>
        <v>23.4375</v>
      </c>
      <c r="P12">
        <f>(D12-N12)^2</f>
        <v>15.50390625</v>
      </c>
      <c r="Q12">
        <f>(C12-O12)^2</f>
        <v>71.19140625</v>
      </c>
      <c r="S12">
        <f>SUM(P$3:P$18)/COUNT(P$3:P$18)</f>
        <v>9.93359375</v>
      </c>
      <c r="T12">
        <f>SUM(Q$3:Q$18)/COUNT(Q$3:Q$18)</f>
        <v>63.74609375</v>
      </c>
      <c r="U12">
        <f>SUM(P$3:P$18)/(COUNT(P$3:P$18)-1)</f>
        <v>10.595833333333333</v>
      </c>
      <c r="V12">
        <f>SUM(Q$3:Q$18)/(COUNT(Q$3:Q$18)-1)</f>
        <v>67.995833333333337</v>
      </c>
      <c r="W12">
        <f>C12*D12</f>
        <v>0</v>
      </c>
      <c r="X12">
        <f t="shared" si="7"/>
        <v>113.6875</v>
      </c>
      <c r="Y12">
        <f>N$3*O$3</f>
        <v>92.28515625</v>
      </c>
      <c r="Z12">
        <f t="shared" si="8"/>
        <v>21.40234375</v>
      </c>
      <c r="AC12">
        <f>C12^2</f>
        <v>225</v>
      </c>
      <c r="AD12">
        <f>(AVERAGE(W$3:W$18)-N12*O12)/(AVERAGE(AC$3:AC$18)-(N12^2))</f>
        <v>3.5816309854551399E-2</v>
      </c>
      <c r="AF12">
        <f>_xlfn.COVARIANCE.S($C$3:$C$18,$D$3:$D$18)</f>
        <v>22.829166666666666</v>
      </c>
      <c r="AG12">
        <f>_xlfn.COVARIANCE.P($C$3:$C$18,$D$3:$D$18)</f>
        <v>21.40234375</v>
      </c>
    </row>
    <row r="13" spans="1:37" x14ac:dyDescent="0.25">
      <c r="A13" t="s">
        <v>8</v>
      </c>
      <c r="B13">
        <v>2002</v>
      </c>
      <c r="C13">
        <v>17</v>
      </c>
      <c r="D13">
        <v>4</v>
      </c>
      <c r="E13">
        <f>$AB$3+($AA$3*$C13)</f>
        <v>1.7761504994178567</v>
      </c>
      <c r="F13">
        <f t="shared" si="0"/>
        <v>-2.2238495005821433</v>
      </c>
      <c r="G13">
        <f t="shared" si="1"/>
        <v>2.2204460492503131E-16</v>
      </c>
      <c r="H13">
        <f t="shared" si="2"/>
        <v>4.9455066012394484</v>
      </c>
      <c r="I13">
        <f t="shared" si="3"/>
        <v>3.1404497824621611</v>
      </c>
      <c r="J13">
        <f t="shared" si="4"/>
        <v>6.25E-2</v>
      </c>
      <c r="K13">
        <f t="shared" si="5"/>
        <v>3.0790610037008748E-3</v>
      </c>
      <c r="L13">
        <f t="shared" si="6"/>
        <v>5.5489287287735771E-2</v>
      </c>
      <c r="M13">
        <f>1-($I$3:$I$18/$S$3:$S$18)</f>
        <v>0.68385562551698253</v>
      </c>
      <c r="N13">
        <f>SUM(D$3:D$18)/COUNT(D$3:D$18)</f>
        <v>3.9375</v>
      </c>
      <c r="O13">
        <f>SUM(C$3:C$18)/COUNT(C$3:C$18)</f>
        <v>23.4375</v>
      </c>
      <c r="P13">
        <f>(D13-N13)^2</f>
        <v>3.90625E-3</v>
      </c>
      <c r="Q13">
        <f>(C13-O13)^2</f>
        <v>41.44140625</v>
      </c>
      <c r="S13">
        <f>SUM(P$3:P$18)/COUNT(P$3:P$18)</f>
        <v>9.93359375</v>
      </c>
      <c r="T13">
        <f>SUM(Q$3:Q$18)/COUNT(Q$3:Q$18)</f>
        <v>63.74609375</v>
      </c>
      <c r="U13">
        <f>SUM(P$3:P$18)/(COUNT(P$3:P$18)-1)</f>
        <v>10.595833333333333</v>
      </c>
      <c r="V13">
        <f>SUM(Q$3:Q$18)/(COUNT(Q$3:Q$18)-1)</f>
        <v>67.995833333333337</v>
      </c>
      <c r="W13">
        <f>C13*D13</f>
        <v>68</v>
      </c>
      <c r="X13">
        <f t="shared" si="7"/>
        <v>113.6875</v>
      </c>
      <c r="Y13">
        <f>N$3*O$3</f>
        <v>92.28515625</v>
      </c>
      <c r="Z13">
        <f t="shared" si="8"/>
        <v>21.40234375</v>
      </c>
      <c r="AC13">
        <f>C13^2</f>
        <v>289</v>
      </c>
      <c r="AD13">
        <f>(AVERAGE(W$3:W$18)-N13*O13)/(AVERAGE(AC$3:AC$18)-(N13^2))</f>
        <v>3.5816309854551399E-2</v>
      </c>
      <c r="AF13">
        <f>_xlfn.COVARIANCE.S($C$3:$C$18,$D$3:$D$18)</f>
        <v>22.829166666666666</v>
      </c>
      <c r="AG13">
        <f>_xlfn.COVARIANCE.P($C$3:$C$18,$D$3:$D$18)</f>
        <v>21.40234375</v>
      </c>
    </row>
    <row r="14" spans="1:37" x14ac:dyDescent="0.25">
      <c r="A14" t="s">
        <v>8</v>
      </c>
      <c r="B14">
        <v>2003</v>
      </c>
      <c r="C14">
        <v>17</v>
      </c>
      <c r="D14">
        <v>3</v>
      </c>
      <c r="E14">
        <f>$AB$3+($AA$3*$C14)</f>
        <v>1.7761504994178567</v>
      </c>
      <c r="F14">
        <f t="shared" si="0"/>
        <v>-1.2238495005821433</v>
      </c>
      <c r="G14">
        <f t="shared" si="1"/>
        <v>2.2204460492503131E-16</v>
      </c>
      <c r="H14">
        <f t="shared" si="2"/>
        <v>1.4978076000751621</v>
      </c>
      <c r="I14">
        <f t="shared" si="3"/>
        <v>3.1404497824621611</v>
      </c>
      <c r="J14">
        <f t="shared" si="4"/>
        <v>6.25E-2</v>
      </c>
      <c r="K14">
        <f t="shared" si="5"/>
        <v>3.0790610037008748E-3</v>
      </c>
      <c r="L14">
        <f t="shared" si="6"/>
        <v>5.5489287287735771E-2</v>
      </c>
      <c r="M14">
        <f>1-($I$3:$I$18/$S$3:$S$18)</f>
        <v>0.68385562551698253</v>
      </c>
      <c r="N14">
        <f>SUM(D$3:D$18)/COUNT(D$3:D$18)</f>
        <v>3.9375</v>
      </c>
      <c r="O14">
        <f>SUM(C$3:C$18)/COUNT(C$3:C$18)</f>
        <v>23.4375</v>
      </c>
      <c r="P14">
        <f>(D14-N14)^2</f>
        <v>0.87890625</v>
      </c>
      <c r="Q14">
        <f>(C14-O14)^2</f>
        <v>41.44140625</v>
      </c>
      <c r="S14">
        <f>SUM(P$3:P$18)/COUNT(P$3:P$18)</f>
        <v>9.93359375</v>
      </c>
      <c r="T14">
        <f>SUM(Q$3:Q$18)/COUNT(Q$3:Q$18)</f>
        <v>63.74609375</v>
      </c>
      <c r="U14">
        <f>SUM(P$3:P$18)/(COUNT(P$3:P$18)-1)</f>
        <v>10.595833333333333</v>
      </c>
      <c r="V14">
        <f>SUM(Q$3:Q$18)/(COUNT(Q$3:Q$18)-1)</f>
        <v>67.995833333333337</v>
      </c>
      <c r="W14">
        <f>C14*D14</f>
        <v>51</v>
      </c>
      <c r="X14">
        <f t="shared" si="7"/>
        <v>113.6875</v>
      </c>
      <c r="Y14">
        <f>N$3*O$3</f>
        <v>92.28515625</v>
      </c>
      <c r="Z14">
        <f t="shared" si="8"/>
        <v>21.40234375</v>
      </c>
      <c r="AC14">
        <f>C14^2</f>
        <v>289</v>
      </c>
      <c r="AD14">
        <f>(AVERAGE(W$3:W$18)-N14*O14)/(AVERAGE(AC$3:AC$18)-(N14^2))</f>
        <v>3.5816309854551399E-2</v>
      </c>
      <c r="AF14">
        <f>_xlfn.COVARIANCE.S($C$3:$C$18,$D$3:$D$18)</f>
        <v>22.829166666666666</v>
      </c>
      <c r="AG14">
        <f>_xlfn.COVARIANCE.P($C$3:$C$18,$D$3:$D$18)</f>
        <v>21.40234375</v>
      </c>
    </row>
    <row r="15" spans="1:37" x14ac:dyDescent="0.25">
      <c r="A15" t="s">
        <v>9</v>
      </c>
      <c r="B15">
        <v>2000</v>
      </c>
      <c r="C15">
        <v>22</v>
      </c>
      <c r="D15">
        <v>4</v>
      </c>
      <c r="E15">
        <f>$AB$3+($AA$3*$C15)</f>
        <v>3.4548685581224339</v>
      </c>
      <c r="F15">
        <f t="shared" si="0"/>
        <v>-0.54513144187756613</v>
      </c>
      <c r="G15">
        <f t="shared" si="1"/>
        <v>2.2204460492503131E-16</v>
      </c>
      <c r="H15">
        <f t="shared" si="2"/>
        <v>0.29716828892351449</v>
      </c>
      <c r="I15">
        <f t="shared" si="3"/>
        <v>3.1404497824621611</v>
      </c>
      <c r="J15">
        <f t="shared" si="4"/>
        <v>6.25E-2</v>
      </c>
      <c r="K15">
        <f t="shared" si="5"/>
        <v>3.0790610037008748E-3</v>
      </c>
      <c r="L15">
        <f t="shared" si="6"/>
        <v>5.5489287287735771E-2</v>
      </c>
      <c r="M15">
        <f>1-($I$3:$I$18/$S$3:$S$18)</f>
        <v>0.68385562551698253</v>
      </c>
      <c r="N15">
        <f>SUM(D$3:D$18)/COUNT(D$3:D$18)</f>
        <v>3.9375</v>
      </c>
      <c r="O15">
        <f>SUM(C$3:C$18)/COUNT(C$3:C$18)</f>
        <v>23.4375</v>
      </c>
      <c r="P15">
        <f>(D15-N15)^2</f>
        <v>3.90625E-3</v>
      </c>
      <c r="Q15">
        <f>(C15-O15)^2</f>
        <v>2.06640625</v>
      </c>
      <c r="S15">
        <f>SUM(P$3:P$18)/COUNT(P$3:P$18)</f>
        <v>9.93359375</v>
      </c>
      <c r="T15">
        <f>SUM(Q$3:Q$18)/COUNT(Q$3:Q$18)</f>
        <v>63.74609375</v>
      </c>
      <c r="U15">
        <f>SUM(P$3:P$18)/(COUNT(P$3:P$18)-1)</f>
        <v>10.595833333333333</v>
      </c>
      <c r="V15">
        <f>SUM(Q$3:Q$18)/(COUNT(Q$3:Q$18)-1)</f>
        <v>67.995833333333337</v>
      </c>
      <c r="W15">
        <f>C15*D15</f>
        <v>88</v>
      </c>
      <c r="X15">
        <f t="shared" si="7"/>
        <v>113.6875</v>
      </c>
      <c r="Y15">
        <f>N$3*O$3</f>
        <v>92.28515625</v>
      </c>
      <c r="Z15">
        <f t="shared" si="8"/>
        <v>21.40234375</v>
      </c>
      <c r="AC15">
        <f>C15^2</f>
        <v>484</v>
      </c>
      <c r="AD15">
        <f>(AVERAGE(W$3:W$18)-N15*O15)/(AVERAGE(AC$3:AC$18)-(N15^2))</f>
        <v>3.5816309854551399E-2</v>
      </c>
      <c r="AF15">
        <f>_xlfn.COVARIANCE.S($C$3:$C$18,$D$3:$D$18)</f>
        <v>22.829166666666666</v>
      </c>
      <c r="AG15">
        <f>_xlfn.COVARIANCE.P($C$3:$C$18,$D$3:$D$18)</f>
        <v>21.40234375</v>
      </c>
    </row>
    <row r="16" spans="1:37" x14ac:dyDescent="0.25">
      <c r="A16" t="s">
        <v>9</v>
      </c>
      <c r="B16">
        <v>2001</v>
      </c>
      <c r="C16">
        <v>29</v>
      </c>
      <c r="D16">
        <v>1</v>
      </c>
      <c r="E16">
        <f>$AB$3+($AA$3*$C16)</f>
        <v>5.8050738403088431</v>
      </c>
      <c r="F16">
        <f t="shared" si="0"/>
        <v>4.8050738403088431</v>
      </c>
      <c r="G16">
        <f t="shared" si="1"/>
        <v>2.2204460492503131E-16</v>
      </c>
      <c r="H16">
        <f t="shared" si="2"/>
        <v>23.088734610820374</v>
      </c>
      <c r="I16">
        <f t="shared" si="3"/>
        <v>3.1404497824621611</v>
      </c>
      <c r="J16">
        <f t="shared" si="4"/>
        <v>6.25E-2</v>
      </c>
      <c r="K16">
        <f t="shared" si="5"/>
        <v>3.0790610037008748E-3</v>
      </c>
      <c r="L16">
        <f t="shared" si="6"/>
        <v>5.5489287287735771E-2</v>
      </c>
      <c r="M16">
        <f>1-($I$3:$I$18/$S$3:$S$18)</f>
        <v>0.68385562551698253</v>
      </c>
      <c r="N16">
        <f>SUM(D$3:D$18)/COUNT(D$3:D$18)</f>
        <v>3.9375</v>
      </c>
      <c r="O16">
        <f>SUM(C$3:C$18)/COUNT(C$3:C$18)</f>
        <v>23.4375</v>
      </c>
      <c r="P16">
        <f>(D16-N16)^2</f>
        <v>8.62890625</v>
      </c>
      <c r="Q16">
        <f>(C16-O16)^2</f>
        <v>30.94140625</v>
      </c>
      <c r="S16">
        <f>SUM(P$3:P$18)/COUNT(P$3:P$18)</f>
        <v>9.93359375</v>
      </c>
      <c r="T16">
        <f>SUM(Q$3:Q$18)/COUNT(Q$3:Q$18)</f>
        <v>63.74609375</v>
      </c>
      <c r="U16">
        <f>SUM(P$3:P$18)/(COUNT(P$3:P$18)-1)</f>
        <v>10.595833333333333</v>
      </c>
      <c r="V16">
        <f>SUM(Q$3:Q$18)/(COUNT(Q$3:Q$18)-1)</f>
        <v>67.995833333333337</v>
      </c>
      <c r="W16">
        <f>C16*D16</f>
        <v>29</v>
      </c>
      <c r="X16">
        <f t="shared" si="7"/>
        <v>113.6875</v>
      </c>
      <c r="Y16">
        <f>N$3*O$3</f>
        <v>92.28515625</v>
      </c>
      <c r="Z16">
        <f t="shared" si="8"/>
        <v>21.40234375</v>
      </c>
      <c r="AC16">
        <f>C16^2</f>
        <v>841</v>
      </c>
      <c r="AD16">
        <f>(AVERAGE(W$3:W$18)-N16*O16)/(AVERAGE(AC$3:AC$18)-(N16^2))</f>
        <v>3.5816309854551399E-2</v>
      </c>
      <c r="AF16">
        <f>_xlfn.COVARIANCE.S($C$3:$C$18,$D$3:$D$18)</f>
        <v>22.829166666666666</v>
      </c>
      <c r="AG16">
        <f>_xlfn.COVARIANCE.P($C$3:$C$18,$D$3:$D$18)</f>
        <v>21.40234375</v>
      </c>
    </row>
    <row r="17" spans="1:33" x14ac:dyDescent="0.25">
      <c r="A17" t="s">
        <v>9</v>
      </c>
      <c r="B17">
        <v>2002</v>
      </c>
      <c r="C17">
        <v>18</v>
      </c>
      <c r="D17">
        <v>2</v>
      </c>
      <c r="E17">
        <f>$AB$3+($AA$3*$C17)</f>
        <v>2.1118941111587723</v>
      </c>
      <c r="F17">
        <f t="shared" si="0"/>
        <v>0.11189411115877235</v>
      </c>
      <c r="G17">
        <f t="shared" si="1"/>
        <v>2.2204460492503131E-16</v>
      </c>
      <c r="H17">
        <f t="shared" si="2"/>
        <v>1.2520292112011652E-2</v>
      </c>
      <c r="I17">
        <f t="shared" si="3"/>
        <v>3.1404497824621611</v>
      </c>
      <c r="J17">
        <f t="shared" si="4"/>
        <v>6.25E-2</v>
      </c>
      <c r="K17">
        <f t="shared" si="5"/>
        <v>3.0790610037008748E-3</v>
      </c>
      <c r="L17">
        <f t="shared" si="6"/>
        <v>5.5489287287735771E-2</v>
      </c>
      <c r="M17">
        <f>1-($I$3:$I$18/$S$3:$S$18)</f>
        <v>0.68385562551698253</v>
      </c>
      <c r="N17">
        <f>SUM(D$3:D$18)/COUNT(D$3:D$18)</f>
        <v>3.9375</v>
      </c>
      <c r="O17">
        <f>SUM(C$3:C$18)/COUNT(C$3:C$18)</f>
        <v>23.4375</v>
      </c>
      <c r="P17">
        <f>(D17-N17)^2</f>
        <v>3.75390625</v>
      </c>
      <c r="Q17">
        <f>(C17-O17)^2</f>
        <v>29.56640625</v>
      </c>
      <c r="S17">
        <f>SUM(P$3:P$18)/COUNT(P$3:P$18)</f>
        <v>9.93359375</v>
      </c>
      <c r="T17">
        <f>SUM(Q$3:Q$18)/COUNT(Q$3:Q$18)</f>
        <v>63.74609375</v>
      </c>
      <c r="U17">
        <f>SUM(P$3:P$18)/(COUNT(P$3:P$18)-1)</f>
        <v>10.595833333333333</v>
      </c>
      <c r="V17">
        <f>SUM(Q$3:Q$18)/(COUNT(Q$3:Q$18)-1)</f>
        <v>67.995833333333337</v>
      </c>
      <c r="W17">
        <f>C17*D17</f>
        <v>36</v>
      </c>
      <c r="X17">
        <f t="shared" si="7"/>
        <v>113.6875</v>
      </c>
      <c r="Y17">
        <f>N$3*O$3</f>
        <v>92.28515625</v>
      </c>
      <c r="Z17">
        <f t="shared" si="8"/>
        <v>21.40234375</v>
      </c>
      <c r="AC17">
        <f>C17^2</f>
        <v>324</v>
      </c>
      <c r="AD17">
        <f>(AVERAGE(W$3:W$18)-N17*O17)/(AVERAGE(AC$3:AC$18)-(N17^2))</f>
        <v>3.5816309854551399E-2</v>
      </c>
      <c r="AF17">
        <f>_xlfn.COVARIANCE.S($C$3:$C$18,$D$3:$D$18)</f>
        <v>22.829166666666666</v>
      </c>
      <c r="AG17">
        <f>_xlfn.COVARIANCE.P($C$3:$C$18,$D$3:$D$18)</f>
        <v>21.40234375</v>
      </c>
    </row>
    <row r="18" spans="1:33" x14ac:dyDescent="0.25">
      <c r="A18" t="s">
        <v>9</v>
      </c>
      <c r="B18">
        <v>2003</v>
      </c>
      <c r="C18">
        <v>19</v>
      </c>
      <c r="D18">
        <v>3</v>
      </c>
      <c r="E18">
        <f>$AB$3+($AA$3*$C18)</f>
        <v>2.447637722899688</v>
      </c>
      <c r="F18">
        <f t="shared" si="0"/>
        <v>-0.55236227710031205</v>
      </c>
      <c r="G18">
        <f t="shared" si="1"/>
        <v>2.2204460492503131E-16</v>
      </c>
      <c r="H18">
        <f t="shared" si="2"/>
        <v>0.30510408516344217</v>
      </c>
      <c r="I18">
        <f t="shared" si="3"/>
        <v>3.1404497824621611</v>
      </c>
      <c r="J18">
        <f t="shared" si="4"/>
        <v>6.25E-2</v>
      </c>
      <c r="K18">
        <f t="shared" si="5"/>
        <v>3.0790610037008748E-3</v>
      </c>
      <c r="L18">
        <f t="shared" si="6"/>
        <v>5.5489287287735771E-2</v>
      </c>
      <c r="M18">
        <f>1-($I$3:$I$18/$S$3:$S$18)</f>
        <v>0.68385562551698253</v>
      </c>
      <c r="N18">
        <f>SUM(D$3:D$18)/COUNT(D$3:D$18)</f>
        <v>3.9375</v>
      </c>
      <c r="O18">
        <f>SUM(C$3:C$18)/COUNT(C$3:C$18)</f>
        <v>23.4375</v>
      </c>
      <c r="P18">
        <f>(D18-N18)^2</f>
        <v>0.87890625</v>
      </c>
      <c r="Q18">
        <f>(C18-O18)^2</f>
        <v>19.69140625</v>
      </c>
      <c r="S18">
        <f>SUM(P$3:P$18)/COUNT(P$3:P$18)</f>
        <v>9.93359375</v>
      </c>
      <c r="T18">
        <f>SUM(Q$3:Q$18)/COUNT(Q$3:Q$18)</f>
        <v>63.74609375</v>
      </c>
      <c r="U18">
        <f>SUM(P$3:P$18)/(COUNT(P$3:P$18)-1)</f>
        <v>10.595833333333333</v>
      </c>
      <c r="V18">
        <f>SUM(Q$3:Q$18)/(COUNT(Q$3:Q$18)-1)</f>
        <v>67.995833333333337</v>
      </c>
      <c r="W18">
        <f>C18*D18</f>
        <v>57</v>
      </c>
      <c r="X18">
        <f t="shared" si="7"/>
        <v>113.6875</v>
      </c>
      <c r="Y18">
        <f>N$3*O$3</f>
        <v>92.28515625</v>
      </c>
      <c r="Z18">
        <f t="shared" si="8"/>
        <v>21.40234375</v>
      </c>
      <c r="AC18">
        <f>C18^2</f>
        <v>361</v>
      </c>
      <c r="AD18">
        <f>(AVERAGE(W$3:W$18)-N18*O18)/(AVERAGE(AC$3:AC$18)-(N18^2))</f>
        <v>3.5816309854551399E-2</v>
      </c>
      <c r="AF18">
        <f>_xlfn.COVARIANCE.S($C$3:$C$18,$D$3:$D$18)</f>
        <v>22.829166666666666</v>
      </c>
      <c r="AG18">
        <f>_xlfn.COVARIANCE.P($C$3:$C$18,$D$3:$D$18)</f>
        <v>21.40234375</v>
      </c>
    </row>
    <row r="25" spans="1:33" x14ac:dyDescent="0.25">
      <c r="P25" t="e">
        <f>SUM(P3:P18*Q3:Q18)</f>
        <v>#VALUE!</v>
      </c>
      <c r="T25" t="e">
        <f>#REF!/S3</f>
        <v>#REF!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Callaghan</dc:creator>
  <cp:lastModifiedBy>Max Callaghan</cp:lastModifiedBy>
  <cp:lastPrinted>2015-10-20T10:52:38Z</cp:lastPrinted>
  <dcterms:created xsi:type="dcterms:W3CDTF">2015-10-16T15:40:30Z</dcterms:created>
  <dcterms:modified xsi:type="dcterms:W3CDTF">2015-10-20T18:14:08Z</dcterms:modified>
</cp:coreProperties>
</file>