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My Drive\ARESOLVER\_Romina\bisuteria\modulos_y_plantilla\"/>
    </mc:Choice>
  </mc:AlternateContent>
  <xr:revisionPtr revIDLastSave="0" documentId="8_{427DD57B-E454-4F2C-952E-C16F648DC7D6}" xr6:coauthVersionLast="47" xr6:coauthVersionMax="47" xr10:uidLastSave="{00000000-0000-0000-0000-000000000000}"/>
  <bookViews>
    <workbookView xWindow="28680" yWindow="-120" windowWidth="29040" windowHeight="15720" tabRatio="720" xr2:uid="{0B71C527-0382-40E8-A093-3C2F1EE8DB8E}"/>
  </bookViews>
  <sheets>
    <sheet name="Formulario" sheetId="6" r:id="rId1"/>
    <sheet name="PrecioUnitario" sheetId="5" state="veryHidden" r:id="rId2"/>
    <sheet name="FactTable" sheetId="2" state="veryHidden" r:id="rId3"/>
    <sheet name="TablasDinamicas" sheetId="4" state="veryHidden" r:id="rId4"/>
    <sheet name="UNIDADES" sheetId="7" state="hidden" r:id="rId5"/>
    <sheet name="MATERIALES" sheetId="10" state="hidden" r:id="rId6"/>
    <sheet name="SERVICIOS" sheetId="17" state="hidden" r:id="rId7"/>
    <sheet name="MANO_DE_OBRA" sheetId="15" state="hidden" r:id="rId8"/>
    <sheet name="CATEGORIAS" sheetId="16" r:id="rId9"/>
    <sheet name="Notas" sheetId="9" state="veryHidden" r:id="rId10"/>
  </sheets>
  <definedNames>
    <definedName name="SegmentaciónDeDatos_categoriaProductos">#N/A</definedName>
    <definedName name="SegmentaciónDeDatos_nombreProducto">#N/A</definedName>
  </definedNames>
  <calcPr calcId="191029"/>
  <pivotCaches>
    <pivotCache cacheId="0" r:id="rId11"/>
  </pivotCaches>
  <extLst>
    <ext xmlns:x14="http://schemas.microsoft.com/office/spreadsheetml/2009/9/main" uri="{BBE1A952-AA13-448e-AADC-164F8A28A991}">
      <x14:slicerCaches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2" l="1"/>
  <c r="O27" i="2"/>
  <c r="U27" i="2"/>
  <c r="I26" i="2"/>
  <c r="O26" i="2"/>
  <c r="I25" i="2"/>
  <c r="U25" i="2"/>
  <c r="I24" i="2"/>
  <c r="U24" i="2"/>
  <c r="O23" i="2"/>
  <c r="U23" i="2"/>
  <c r="O22" i="2"/>
  <c r="U22" i="2"/>
  <c r="I21" i="2"/>
  <c r="O21" i="2"/>
  <c r="U21" i="2"/>
  <c r="I20" i="2"/>
  <c r="O20" i="2"/>
  <c r="I19" i="2"/>
  <c r="U19" i="2"/>
  <c r="I18" i="2"/>
  <c r="U18" i="2"/>
  <c r="I17" i="2"/>
  <c r="U17" i="2"/>
  <c r="O16" i="2"/>
  <c r="U16" i="2"/>
  <c r="O15" i="2"/>
  <c r="U15" i="2"/>
  <c r="O14" i="2"/>
  <c r="U14" i="2"/>
  <c r="I13" i="2"/>
  <c r="O13" i="2"/>
  <c r="U13" i="2"/>
  <c r="I12" i="2"/>
  <c r="O12" i="2"/>
  <c r="I11" i="2"/>
  <c r="U11" i="2"/>
  <c r="I10" i="2"/>
  <c r="U10" i="2"/>
  <c r="O9" i="2"/>
  <c r="U9" i="2"/>
  <c r="O8" i="2"/>
  <c r="U8" i="2"/>
  <c r="I7" i="2"/>
  <c r="O7" i="2"/>
  <c r="U7" i="2"/>
  <c r="I6" i="2"/>
  <c r="O6" i="2"/>
  <c r="I5" i="2"/>
  <c r="U5" i="2"/>
  <c r="O4" i="2"/>
  <c r="U4" i="2"/>
  <c r="O3" i="2"/>
  <c r="U3" i="2"/>
  <c r="O2" i="2"/>
  <c r="U2" i="2"/>
  <c r="K16" i="6" l="1"/>
  <c r="M10" i="6" s="1"/>
  <c r="H16" i="6"/>
  <c r="M7" i="6" s="1"/>
  <c r="E16" i="6"/>
  <c r="M4" i="6" s="1"/>
  <c r="K6" i="4"/>
  <c r="K5" i="4"/>
  <c r="K4" i="4"/>
  <c r="J6" i="4"/>
  <c r="J5" i="4"/>
  <c r="J4" i="4"/>
  <c r="H4" i="4"/>
  <c r="H5" i="4" s="1"/>
  <c r="M13" i="6" l="1"/>
  <c r="M16" i="6" s="1"/>
  <c r="H6" i="4"/>
</calcChain>
</file>

<file path=xl/sharedStrings.xml><?xml version="1.0" encoding="utf-8"?>
<sst xmlns="http://schemas.openxmlformats.org/spreadsheetml/2006/main" count="283" uniqueCount="118">
  <si>
    <t>Material</t>
  </si>
  <si>
    <t>Servicio</t>
  </si>
  <si>
    <t>Mano de Obra</t>
  </si>
  <si>
    <t>unidadMaterial</t>
  </si>
  <si>
    <t>descripcionServicio</t>
  </si>
  <si>
    <t>costoMaterial$</t>
  </si>
  <si>
    <t>unidadServicio</t>
  </si>
  <si>
    <t>costoServicio$</t>
  </si>
  <si>
    <t>costoMaterialProducto</t>
  </si>
  <si>
    <t>descripcionManoObra</t>
  </si>
  <si>
    <t>unidadManoObra</t>
  </si>
  <si>
    <t>costoManoObra$</t>
  </si>
  <si>
    <t>costoManoObraProducto</t>
  </si>
  <si>
    <t>costoServicioProducto</t>
  </si>
  <si>
    <t>descripcionMaterial</t>
  </si>
  <si>
    <t>Margen</t>
  </si>
  <si>
    <t>% Margen</t>
  </si>
  <si>
    <t>Total general</t>
  </si>
  <si>
    <t>Costo Total =</t>
  </si>
  <si>
    <t>Margen =</t>
  </si>
  <si>
    <t>Precio =</t>
  </si>
  <si>
    <t>Servicios</t>
  </si>
  <si>
    <t>Materiales</t>
  </si>
  <si>
    <t>% Ganancia</t>
  </si>
  <si>
    <t>Producto</t>
  </si>
  <si>
    <t>Indicador</t>
  </si>
  <si>
    <t>Valor</t>
  </si>
  <si>
    <t>nombreProducto</t>
  </si>
  <si>
    <t>categoriaCostos</t>
  </si>
  <si>
    <t>categoriaProductos</t>
  </si>
  <si>
    <t xml:space="preserve">NOMBRE </t>
  </si>
  <si>
    <t>MATERIALES</t>
  </si>
  <si>
    <t>SERVICIOS</t>
  </si>
  <si>
    <t>MATERIAL</t>
  </si>
  <si>
    <t>COSTO($)</t>
  </si>
  <si>
    <t>SERVICIO</t>
  </si>
  <si>
    <t>MANO DE OBRA</t>
  </si>
  <si>
    <t>Total</t>
  </si>
  <si>
    <t>CATEGORIA</t>
  </si>
  <si>
    <t>CATEGORIAS</t>
  </si>
  <si>
    <t>Margen (% Ganancia)</t>
  </si>
  <si>
    <t>Validar que Materiales, Servicio y Mano De Obra tengan datos antes de grabar. Ninguno puede estar vacio</t>
  </si>
  <si>
    <t>1.-</t>
  </si>
  <si>
    <t>Numero</t>
  </si>
  <si>
    <t>COSTO TOTAL</t>
  </si>
  <si>
    <t>PRECIO</t>
  </si>
  <si>
    <t>ZARCILLOS SOLITARIO</t>
  </si>
  <si>
    <t>PULSERA MINIMALISTA</t>
  </si>
  <si>
    <t>UNIDAD</t>
  </si>
  <si>
    <t>CANTIDAD</t>
  </si>
  <si>
    <t>UNIDADES</t>
  </si>
  <si>
    <t>PIEDRAS ROJAS</t>
  </si>
  <si>
    <t>PIEDRAS CUARZO</t>
  </si>
  <si>
    <t>TARJETA</t>
  </si>
  <si>
    <t xml:space="preserve">2.- </t>
  </si>
  <si>
    <t>CrearListaDesplegableDesdeTabla está duplicada con otra subrutina. Dejas una sola</t>
  </si>
  <si>
    <t>ALAMBRE</t>
  </si>
  <si>
    <t>3.-</t>
  </si>
  <si>
    <t>Mayusculas en las listas de materiales al cargar en la TABLA MATERIALES DE FORMULARIO</t>
  </si>
  <si>
    <t>COLLAR DE PERLAS</t>
  </si>
  <si>
    <t>BROCHE</t>
  </si>
  <si>
    <t>GASOLINA</t>
  </si>
  <si>
    <t>ROMINA</t>
  </si>
  <si>
    <t>PULSERAS</t>
  </si>
  <si>
    <t>TELÉFONO</t>
  </si>
  <si>
    <t>PULSERA OVALADA</t>
  </si>
  <si>
    <t>INTERNET</t>
  </si>
  <si>
    <t>COLLARES</t>
  </si>
  <si>
    <t>PERLAS</t>
  </si>
  <si>
    <t>TAPAS</t>
  </si>
  <si>
    <t>BOLSA</t>
  </si>
  <si>
    <t>ZARCILLOS</t>
  </si>
  <si>
    <t>TIPO DE MEDIDA</t>
  </si>
  <si>
    <t>LONGITUD</t>
  </si>
  <si>
    <t>CAPACIDAD</t>
  </si>
  <si>
    <t>PESO</t>
  </si>
  <si>
    <t>TIEMPO</t>
  </si>
  <si>
    <t>LONGITUD (EJ: METRO)</t>
  </si>
  <si>
    <t>METRO</t>
  </si>
  <si>
    <t>SEMANA</t>
  </si>
  <si>
    <t>DÍA</t>
  </si>
  <si>
    <t>MES</t>
  </si>
  <si>
    <t>AÑO</t>
  </si>
  <si>
    <t>HORA</t>
  </si>
  <si>
    <t>MINUTO</t>
  </si>
  <si>
    <t>TIPO DE MEDIDA CON EJEMPLO</t>
  </si>
  <si>
    <t>UNIDAD (EJ: UNIDAD)</t>
  </si>
  <si>
    <t>PESO (EJ: GRAMOS)</t>
  </si>
  <si>
    <t>TIEMPO (EJ: MES)</t>
  </si>
  <si>
    <t>CAPACIDAD (EJ: LITROS)</t>
  </si>
  <si>
    <t>ORDENAR</t>
  </si>
  <si>
    <t>PORCENTAJE</t>
  </si>
  <si>
    <t>%</t>
  </si>
  <si>
    <t>PORCENTAJE (EJ: 30%)</t>
  </si>
  <si>
    <t>PETRA</t>
  </si>
  <si>
    <t>CENTÍMETRO</t>
  </si>
  <si>
    <t>MILÍMETRO</t>
  </si>
  <si>
    <t>cantidadUsadaMaterial</t>
  </si>
  <si>
    <t>cantidadUsadaServicio</t>
  </si>
  <si>
    <t>cantidadUsadaManoObra</t>
  </si>
  <si>
    <t>unidadUsadaMaterial</t>
  </si>
  <si>
    <t>unidadUsadaServicio</t>
  </si>
  <si>
    <t>unidadUsadaManoObra</t>
  </si>
  <si>
    <t>Descripcion</t>
  </si>
  <si>
    <t>Subrutina</t>
  </si>
  <si>
    <t>GRAMO</t>
  </si>
  <si>
    <t>MILIGRAMO</t>
  </si>
  <si>
    <t>DECIGRAMO</t>
  </si>
  <si>
    <t>CENTIGRAMO</t>
  </si>
  <si>
    <t>DECILITRO</t>
  </si>
  <si>
    <t>SEGUNDO</t>
  </si>
  <si>
    <t>CENTILITRO</t>
  </si>
  <si>
    <t>MILILITRO</t>
  </si>
  <si>
    <t>LITRO</t>
  </si>
  <si>
    <t>KILOGRAMO</t>
  </si>
  <si>
    <t xml:space="preserve">Se requiere un objeto PARAMETROS: </t>
  </si>
  <si>
    <t>CommandButtonCalcularCosto_Click</t>
  </si>
  <si>
    <t xml:space="preserve">Error definido por la aplicación o el objeto PARAMETROS: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</si>
</sst>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540A]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Arial Black"/>
      <family val="2"/>
    </font>
    <font>
      <sz val="12"/>
      <color theme="1"/>
      <name val="Arial Black"/>
      <family val="2"/>
    </font>
    <font>
      <sz val="8"/>
      <name val="Calibri"/>
      <family val="2"/>
      <scheme val="minor"/>
    </font>
    <font>
      <sz val="11"/>
      <color theme="1"/>
      <name val="Arial Black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theme="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/>
    <xf numFmtId="9" fontId="0" fillId="0" borderId="0" xfId="0" applyNumberFormat="1"/>
    <xf numFmtId="164" fontId="0" fillId="0" borderId="0" xfId="1" applyNumberFormat="1" applyFont="1"/>
    <xf numFmtId="0" fontId="3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0" xfId="0" applyFont="1"/>
    <xf numFmtId="0" fontId="3" fillId="6" borderId="4" xfId="0" applyFont="1" applyFill="1" applyBorder="1" applyAlignment="1">
      <alignment horizontal="center" vertical="center"/>
    </xf>
    <xf numFmtId="9" fontId="4" fillId="5" borderId="1" xfId="0" applyNumberFormat="1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9" fontId="4" fillId="5" borderId="1" xfId="0" applyNumberFormat="1" applyFont="1" applyFill="1" applyBorder="1" applyAlignment="1">
      <alignment horizontal="left" vertical="center"/>
    </xf>
    <xf numFmtId="9" fontId="0" fillId="0" borderId="0" xfId="1" applyFont="1"/>
    <xf numFmtId="0" fontId="6" fillId="0" borderId="0" xfId="0" applyFont="1" applyAlignment="1">
      <alignment horizontal="center" vertical="center"/>
    </xf>
    <xf numFmtId="0" fontId="6" fillId="0" borderId="0" xfId="0" applyFont="1"/>
    <xf numFmtId="164" fontId="6" fillId="0" borderId="0" xfId="0" applyNumberFormat="1" applyFont="1"/>
    <xf numFmtId="0" fontId="6" fillId="0" borderId="2" xfId="0" applyFont="1" applyBorder="1"/>
    <xf numFmtId="164" fontId="6" fillId="0" borderId="3" xfId="0" applyNumberFormat="1" applyFont="1" applyBorder="1"/>
    <xf numFmtId="0" fontId="7" fillId="0" borderId="0" xfId="2"/>
  </cellXfs>
  <cellStyles count="3">
    <cellStyle name="Hipervínculo" xfId="2" builtinId="8"/>
    <cellStyle name="Normal" xfId="0" builtinId="0"/>
    <cellStyle name="Porcentaje" xfId="1" builtinId="5"/>
  </cellStyles>
  <dxfs count="56"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numFmt numFmtId="164" formatCode="[$$-540A]#,##0.00"/>
    </dxf>
    <dxf>
      <numFmt numFmtId="2" formatCode="0.00"/>
    </dxf>
    <dxf>
      <alignment horizontal="center" vertical="bottom" textRotation="0" wrapText="0" indent="0" justifyLastLine="0" shrinkToFit="0" readingOrder="0"/>
    </dxf>
    <dxf>
      <numFmt numFmtId="13" formatCode="0%"/>
    </dxf>
    <dxf>
      <numFmt numFmtId="164" formatCode="[$$-540A]#,##0.00"/>
    </dxf>
    <dxf>
      <alignment vertical="bottom"/>
    </dxf>
    <dxf>
      <alignment horizontal="center"/>
    </dxf>
    <dxf>
      <numFmt numFmtId="2" formatCode="0.00"/>
    </dxf>
    <dxf>
      <numFmt numFmtId="0" formatCode="General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Black"/>
        <family val="2"/>
        <scheme val="none"/>
      </font>
      <numFmt numFmtId="164" formatCode="[$$-540A]#,##0.00"/>
    </dxf>
    <dxf>
      <font>
        <strike val="0"/>
        <outline val="0"/>
        <shadow val="0"/>
        <u val="none"/>
        <vertAlign val="baseline"/>
        <sz val="11"/>
        <color theme="1"/>
        <name val="Arial Black"/>
        <family val="2"/>
        <scheme val="none"/>
      </font>
      <numFmt numFmtId="164" formatCode="[$$-540A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</font>
    </dxf>
    <dxf>
      <font>
        <strike val="0"/>
        <outline val="0"/>
        <shadow val="0"/>
        <u val="none"/>
        <vertAlign val="baseline"/>
        <sz val="11"/>
        <color theme="1"/>
      </font>
    </dxf>
    <dxf>
      <font>
        <strike val="0"/>
        <outline val="0"/>
        <shadow val="0"/>
        <u val="none"/>
        <vertAlign val="baseline"/>
        <sz val="11"/>
        <color theme="1"/>
        <name val="Arial Black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Black"/>
        <family val="2"/>
        <scheme val="none"/>
      </font>
      <numFmt numFmtId="164" formatCode="[$$-540A]#,##0.0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Arial Black"/>
        <family val="2"/>
        <scheme val="none"/>
      </font>
      <numFmt numFmtId="164" formatCode="[$$-540A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Black"/>
        <family val="2"/>
        <scheme val="none"/>
      </font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</font>
    </dxf>
    <dxf>
      <font>
        <strike val="0"/>
        <outline val="0"/>
        <shadow val="0"/>
        <u val="none"/>
        <vertAlign val="baseline"/>
        <sz val="11"/>
        <color theme="1"/>
      </font>
    </dxf>
    <dxf>
      <font>
        <strike val="0"/>
        <outline val="0"/>
        <shadow val="0"/>
        <u val="none"/>
        <vertAlign val="baseline"/>
        <sz val="11"/>
        <color theme="1"/>
        <name val="Arial Black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Black"/>
        <family val="2"/>
        <scheme val="none"/>
      </font>
      <numFmt numFmtId="164" formatCode="[$$-540A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</font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 Black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BD9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673816447567801"/>
          <c:y val="0.1295859932456894"/>
          <c:w val="0.62427544442516758"/>
          <c:h val="0.81291927294134958"/>
        </c:manualLayout>
      </c:layout>
      <c:pieChart>
        <c:varyColors val="1"/>
        <c:ser>
          <c:idx val="0"/>
          <c:order val="0"/>
          <c:tx>
            <c:strRef>
              <c:f>TablasDinamicas!$K$3</c:f>
              <c:strCache>
                <c:ptCount val="1"/>
                <c:pt idx="0">
                  <c:v>Valor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B6-4FDE-A74B-463CC74BC6FD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B6-4FDE-A74B-463CC74BC6FD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B6-4FDE-A74B-463CC74BC6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TablasDinamicas!$J$4:$J$6</c:f>
              <c:strCache>
                <c:ptCount val="3"/>
                <c:pt idx="0">
                  <c:v>Materiales</c:v>
                </c:pt>
                <c:pt idx="1">
                  <c:v>Servicios</c:v>
                </c:pt>
                <c:pt idx="2">
                  <c:v>Mano de Obra</c:v>
                </c:pt>
              </c:strCache>
            </c:strRef>
          </c:cat>
          <c:val>
            <c:numRef>
              <c:f>TablasDinamicas!$K$4:$K$6</c:f>
              <c:numCache>
                <c:formatCode>[$$-540A]#,##0.00</c:formatCode>
                <c:ptCount val="3"/>
                <c:pt idx="0">
                  <c:v>0.313</c:v>
                </c:pt>
                <c:pt idx="1">
                  <c:v>0.58899999999999997</c:v>
                </c:pt>
                <c:pt idx="2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B6-4FDE-A74B-463CC74BC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4665478135987"/>
          <c:y val="5.3681484258912081E-2"/>
          <c:w val="0.4568594314861586"/>
          <c:h val="0.90222680498271046"/>
        </c:manualLayout>
      </c:layout>
      <c:pieChart>
        <c:varyColors val="1"/>
        <c:ser>
          <c:idx val="0"/>
          <c:order val="0"/>
          <c:tx>
            <c:strRef>
              <c:f>TablasDinamicas!$K$3</c:f>
              <c:strCache>
                <c:ptCount val="1"/>
                <c:pt idx="0">
                  <c:v>Valor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20-4D43-B653-724B3F6338A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20-4D43-B653-724B3F6338A7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20-4D43-B653-724B3F6338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TablasDinamicas!$J$4:$J$6</c:f>
              <c:strCache>
                <c:ptCount val="3"/>
                <c:pt idx="0">
                  <c:v>Materiales</c:v>
                </c:pt>
                <c:pt idx="1">
                  <c:v>Servicios</c:v>
                </c:pt>
                <c:pt idx="2">
                  <c:v>Mano de Obra</c:v>
                </c:pt>
              </c:strCache>
            </c:strRef>
          </c:cat>
          <c:val>
            <c:numRef>
              <c:f>TablasDinamicas!$K$4:$K$6</c:f>
              <c:numCache>
                <c:formatCode>[$$-540A]#,##0.00</c:formatCode>
                <c:ptCount val="3"/>
                <c:pt idx="0">
                  <c:v>0.313</c:v>
                </c:pt>
                <c:pt idx="1">
                  <c:v>0.58899999999999997</c:v>
                </c:pt>
                <c:pt idx="2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0-4D43-B653-724B3F633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jpeg"/><Relationship Id="rId5" Type="http://schemas.microsoft.com/office/2007/relationships/hdphoto" Target="../media/hdphoto1.wdp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15</xdr:row>
      <xdr:rowOff>0</xdr:rowOff>
    </xdr:from>
    <xdr:to>
      <xdr:col>1</xdr:col>
      <xdr:colOff>993370</xdr:colOff>
      <xdr:row>15</xdr:row>
      <xdr:rowOff>365760</xdr:rowOff>
    </xdr:to>
    <xdr:sp macro="[0]!LimpiarFormularios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1B073319-0200-E475-8A12-163289601E2C}"/>
            </a:ext>
          </a:extLst>
        </xdr:cNvPr>
        <xdr:cNvSpPr/>
      </xdr:nvSpPr>
      <xdr:spPr>
        <a:xfrm>
          <a:off x="243840" y="4244340"/>
          <a:ext cx="970510" cy="36576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latin typeface="Arial Black" panose="020B0A04020102020204" pitchFamily="34" charset="0"/>
            </a:rPr>
            <a:t>Limpiar</a:t>
          </a:r>
          <a:endParaRPr lang="en-GB" sz="20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</xdr:col>
      <xdr:colOff>1089660</xdr:colOff>
      <xdr:row>15</xdr:row>
      <xdr:rowOff>693</xdr:rowOff>
    </xdr:from>
    <xdr:to>
      <xdr:col>1</xdr:col>
      <xdr:colOff>2089342</xdr:colOff>
      <xdr:row>15</xdr:row>
      <xdr:rowOff>365760</xdr:rowOff>
    </xdr:to>
    <xdr:sp macro="[0]!AgregarProducto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AF93C021-0A39-49ED-8693-435692069B9C}"/>
            </a:ext>
          </a:extLst>
        </xdr:cNvPr>
        <xdr:cNvSpPr/>
      </xdr:nvSpPr>
      <xdr:spPr>
        <a:xfrm>
          <a:off x="1310640" y="4069773"/>
          <a:ext cx="999682" cy="365067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latin typeface="Arial Black" panose="020B0A04020102020204" pitchFamily="34" charset="0"/>
            </a:rPr>
            <a:t>Guardar</a:t>
          </a:r>
        </a:p>
      </xdr:txBody>
    </xdr:sp>
    <xdr:clientData/>
  </xdr:twoCellAnchor>
  <xdr:twoCellAnchor>
    <xdr:from>
      <xdr:col>4</xdr:col>
      <xdr:colOff>279399</xdr:colOff>
      <xdr:row>24</xdr:row>
      <xdr:rowOff>84665</xdr:rowOff>
    </xdr:from>
    <xdr:to>
      <xdr:col>9</xdr:col>
      <xdr:colOff>287865</xdr:colOff>
      <xdr:row>44</xdr:row>
      <xdr:rowOff>127000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66F85583-774E-42F8-9A91-964483319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533399</xdr:colOff>
      <xdr:row>10</xdr:row>
      <xdr:rowOff>119383</xdr:rowOff>
    </xdr:from>
    <xdr:to>
      <xdr:col>1</xdr:col>
      <xdr:colOff>403283</xdr:colOff>
      <xdr:row>12</xdr:row>
      <xdr:rowOff>38040</xdr:rowOff>
    </xdr:to>
    <xdr:pic>
      <xdr:nvPicPr>
        <xdr:cNvPr id="21" name="Gráfico 20" descr="Lupa con relleno sólido">
          <a:extLst>
            <a:ext uri="{FF2B5EF4-FFF2-40B4-BE49-F238E27FC236}">
              <a16:creationId xmlns:a16="http://schemas.microsoft.com/office/drawing/2014/main" id="{26C7D06B-80AF-CBF8-8EB8-8BDCFFD77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rot="5400000">
          <a:off x="530920" y="2918402"/>
          <a:ext cx="413957" cy="408999"/>
        </a:xfrm>
        <a:prstGeom prst="rect">
          <a:avLst/>
        </a:prstGeom>
      </xdr:spPr>
    </xdr:pic>
    <xdr:clientData/>
  </xdr:twoCellAnchor>
  <xdr:twoCellAnchor>
    <xdr:from>
      <xdr:col>1</xdr:col>
      <xdr:colOff>16086</xdr:colOff>
      <xdr:row>17</xdr:row>
      <xdr:rowOff>7620</xdr:rowOff>
    </xdr:from>
    <xdr:to>
      <xdr:col>13</xdr:col>
      <xdr:colOff>40640</xdr:colOff>
      <xdr:row>21</xdr:row>
      <xdr:rowOff>143087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4E3C2815-10BE-97BA-5673-17B56136D491}"/>
            </a:ext>
          </a:extLst>
        </xdr:cNvPr>
        <xdr:cNvSpPr/>
      </xdr:nvSpPr>
      <xdr:spPr>
        <a:xfrm>
          <a:off x="564726" y="4823460"/>
          <a:ext cx="12856634" cy="866987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latin typeface="Arial Black" panose="020B0A04020102020204" pitchFamily="34" charset="0"/>
            </a:rPr>
            <a:t>GRÁFICOS</a:t>
          </a:r>
          <a:r>
            <a:rPr lang="en-GB" sz="1100" baseline="0"/>
            <a:t> </a:t>
          </a:r>
          <a:endParaRPr lang="en-GB" sz="1100"/>
        </a:p>
      </xdr:txBody>
    </xdr:sp>
    <xdr:clientData/>
  </xdr:twoCellAnchor>
  <xdr:twoCellAnchor>
    <xdr:from>
      <xdr:col>1</xdr:col>
      <xdr:colOff>2179320</xdr:colOff>
      <xdr:row>15</xdr:row>
      <xdr:rowOff>15241</xdr:rowOff>
    </xdr:from>
    <xdr:to>
      <xdr:col>1</xdr:col>
      <xdr:colOff>2672850</xdr:colOff>
      <xdr:row>16</xdr:row>
      <xdr:rowOff>7620</xdr:rowOff>
    </xdr:to>
    <xdr:sp macro="[0]!EliminarProducto" textlink="">
      <xdr:nvSpPr>
        <xdr:cNvPr id="9" name="Rectángulo: esquinas redondeadas 8">
          <a:extLst>
            <a:ext uri="{FF2B5EF4-FFF2-40B4-BE49-F238E27FC236}">
              <a16:creationId xmlns:a16="http://schemas.microsoft.com/office/drawing/2014/main" id="{0C1479AC-698F-46BE-90BA-EF26E8773FF2}"/>
            </a:ext>
          </a:extLst>
        </xdr:cNvPr>
        <xdr:cNvSpPr/>
      </xdr:nvSpPr>
      <xdr:spPr>
        <a:xfrm>
          <a:off x="2400300" y="4084321"/>
          <a:ext cx="493530" cy="365759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GB" sz="2000" b="0">
            <a:latin typeface="Arial Black" panose="020B0A04020102020204" pitchFamily="34" charset="0"/>
          </a:endParaRPr>
        </a:p>
      </xdr:txBody>
    </xdr:sp>
    <xdr:clientData/>
  </xdr:twoCellAnchor>
  <xdr:twoCellAnchor editAs="oneCell">
    <xdr:from>
      <xdr:col>1</xdr:col>
      <xdr:colOff>2252059</xdr:colOff>
      <xdr:row>15</xdr:row>
      <xdr:rowOff>31746</xdr:rowOff>
    </xdr:from>
    <xdr:to>
      <xdr:col>1</xdr:col>
      <xdr:colOff>2590800</xdr:colOff>
      <xdr:row>15</xdr:row>
      <xdr:rowOff>340870</xdr:rowOff>
    </xdr:to>
    <xdr:pic macro="[0]!EliminarProducto">
      <xdr:nvPicPr>
        <xdr:cNvPr id="10" name="Imagen 9">
          <a:extLst>
            <a:ext uri="{FF2B5EF4-FFF2-40B4-BE49-F238E27FC236}">
              <a16:creationId xmlns:a16="http://schemas.microsoft.com/office/drawing/2014/main" id="{B398A26A-7929-6E62-D92E-3DC17874C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9845" b="90674" l="10000" r="90000">
                      <a14:foregroundMark x1="63810" y1="90674" x2="63810" y2="90674"/>
                      <a14:foregroundMark x1="68095" y1="58549" x2="68095" y2="58549"/>
                      <a14:foregroundMark x1="37143" y1="68912" x2="37143" y2="68912"/>
                      <a14:foregroundMark x1="51905" y1="63212" x2="51905" y2="63212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473039" y="4100826"/>
          <a:ext cx="338741" cy="3091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45721</xdr:rowOff>
    </xdr:from>
    <xdr:to>
      <xdr:col>1</xdr:col>
      <xdr:colOff>821739</xdr:colOff>
      <xdr:row>1</xdr:row>
      <xdr:rowOff>53341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9B415D03-9C03-8BE5-8DCB-B7970E631E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530" b="19008"/>
        <a:stretch/>
      </xdr:blipFill>
      <xdr:spPr>
        <a:xfrm>
          <a:off x="548640" y="45721"/>
          <a:ext cx="827454" cy="533400"/>
        </a:xfrm>
        <a:prstGeom prst="rect">
          <a:avLst/>
        </a:prstGeom>
      </xdr:spPr>
    </xdr:pic>
    <xdr:clientData/>
  </xdr:twoCellAnchor>
  <xdr:twoCellAnchor>
    <xdr:from>
      <xdr:col>3</xdr:col>
      <xdr:colOff>7620</xdr:colOff>
      <xdr:row>0</xdr:row>
      <xdr:rowOff>274321</xdr:rowOff>
    </xdr:from>
    <xdr:to>
      <xdr:col>3</xdr:col>
      <xdr:colOff>388620</xdr:colOff>
      <xdr:row>1</xdr:row>
      <xdr:rowOff>60961</xdr:rowOff>
    </xdr:to>
    <xdr:grpSp>
      <xdr:nvGrpSpPr>
        <xdr:cNvPr id="32" name="Grupo 31">
          <a:extLst>
            <a:ext uri="{FF2B5EF4-FFF2-40B4-BE49-F238E27FC236}">
              <a16:creationId xmlns:a16="http://schemas.microsoft.com/office/drawing/2014/main" id="{5943BFBE-15FA-67E6-0968-3566C24C94A3}"/>
            </a:ext>
          </a:extLst>
        </xdr:cNvPr>
        <xdr:cNvGrpSpPr/>
      </xdr:nvGrpSpPr>
      <xdr:grpSpPr>
        <a:xfrm>
          <a:off x="3248025" y="276226"/>
          <a:ext cx="381000" cy="295275"/>
          <a:chOff x="3253740" y="274321"/>
          <a:chExt cx="381000" cy="304800"/>
        </a:xfrm>
      </xdr:grpSpPr>
      <xdr:sp macro="[0]!MostrarFormularioMateriales" textlink="">
        <xdr:nvSpPr>
          <xdr:cNvPr id="14" name="Rectángulo 13">
            <a:extLst>
              <a:ext uri="{FF2B5EF4-FFF2-40B4-BE49-F238E27FC236}">
                <a16:creationId xmlns:a16="http://schemas.microsoft.com/office/drawing/2014/main" id="{1CBD184F-AF86-4CFB-8BD8-231FFF41DE69}"/>
              </a:ext>
            </a:extLst>
          </xdr:cNvPr>
          <xdr:cNvSpPr/>
        </xdr:nvSpPr>
        <xdr:spPr>
          <a:xfrm>
            <a:off x="3253740" y="274321"/>
            <a:ext cx="381000" cy="304800"/>
          </a:xfrm>
          <a:prstGeom prst="rect">
            <a:avLst/>
          </a:prstGeom>
          <a:solidFill>
            <a:srgbClr val="0070C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GB" sz="2000" b="0">
              <a:latin typeface="Arial Black" panose="020B0A04020102020204" pitchFamily="34" charset="0"/>
            </a:endParaRPr>
          </a:p>
        </xdr:txBody>
      </xdr:sp>
      <xdr:pic macro="[0]!MostrarFormularioMateriales">
        <xdr:nvPicPr>
          <xdr:cNvPr id="16" name="Imagen 15">
            <a:extLst>
              <a:ext uri="{FF2B5EF4-FFF2-40B4-BE49-F238E27FC236}">
                <a16:creationId xmlns:a16="http://schemas.microsoft.com/office/drawing/2014/main" id="{46FBAA50-12A3-9228-2D23-5DC46D32F4F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10000" b="90000" l="10000" r="90000">
                        <a14:backgroundMark x1="73427" y1="13167" x2="73427" y2="131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3314701" y="289294"/>
            <a:ext cx="266699" cy="262036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7620</xdr:colOff>
      <xdr:row>0</xdr:row>
      <xdr:rowOff>274321</xdr:rowOff>
    </xdr:from>
    <xdr:to>
      <xdr:col>9</xdr:col>
      <xdr:colOff>388620</xdr:colOff>
      <xdr:row>1</xdr:row>
      <xdr:rowOff>60961</xdr:rowOff>
    </xdr:to>
    <xdr:grpSp>
      <xdr:nvGrpSpPr>
        <xdr:cNvPr id="23" name="Grupo 22">
          <a:extLst>
            <a:ext uri="{FF2B5EF4-FFF2-40B4-BE49-F238E27FC236}">
              <a16:creationId xmlns:a16="http://schemas.microsoft.com/office/drawing/2014/main" id="{F7D50884-96D5-4E60-8B96-D369D074EC3A}"/>
            </a:ext>
          </a:extLst>
        </xdr:cNvPr>
        <xdr:cNvGrpSpPr/>
      </xdr:nvGrpSpPr>
      <xdr:grpSpPr>
        <a:xfrm>
          <a:off x="9048750" y="276226"/>
          <a:ext cx="381000" cy="295275"/>
          <a:chOff x="13098780" y="594361"/>
          <a:chExt cx="381000" cy="304800"/>
        </a:xfrm>
        <a:solidFill>
          <a:srgbClr val="0070C0"/>
        </a:solidFill>
      </xdr:grpSpPr>
      <xdr:sp macro="[0]!MostrarFormularioManoDeObra" textlink="">
        <xdr:nvSpPr>
          <xdr:cNvPr id="24" name="Rectángulo 23">
            <a:extLst>
              <a:ext uri="{FF2B5EF4-FFF2-40B4-BE49-F238E27FC236}">
                <a16:creationId xmlns:a16="http://schemas.microsoft.com/office/drawing/2014/main" id="{D1B7B496-1AED-D6A2-EABD-3ED987D32266}"/>
              </a:ext>
            </a:extLst>
          </xdr:cNvPr>
          <xdr:cNvSpPr/>
        </xdr:nvSpPr>
        <xdr:spPr>
          <a:xfrm>
            <a:off x="13098780" y="594361"/>
            <a:ext cx="381000" cy="30480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GB" sz="2000" b="0">
              <a:latin typeface="Arial Black" panose="020B0A04020102020204" pitchFamily="34" charset="0"/>
            </a:endParaRPr>
          </a:p>
        </xdr:txBody>
      </xdr:sp>
      <xdr:pic macro="[0]!MostrarFormularioManoDeObra">
        <xdr:nvPicPr>
          <xdr:cNvPr id="25" name="Imagen 24">
            <a:extLst>
              <a:ext uri="{FF2B5EF4-FFF2-40B4-BE49-F238E27FC236}">
                <a16:creationId xmlns:a16="http://schemas.microsoft.com/office/drawing/2014/main" id="{6A92C642-6D7F-E445-ACE2-E096B54EB1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10000" b="90000" l="10000" r="90000">
                        <a14:backgroundMark x1="73427" y1="13167" x2="73427" y2="131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3159741" y="609334"/>
            <a:ext cx="266699" cy="262036"/>
          </a:xfrm>
          <a:prstGeom prst="rect">
            <a:avLst/>
          </a:prstGeom>
          <a:grpFill/>
        </xdr:spPr>
      </xdr:pic>
    </xdr:grpSp>
    <xdr:clientData/>
  </xdr:twoCellAnchor>
  <xdr:twoCellAnchor>
    <xdr:from>
      <xdr:col>6</xdr:col>
      <xdr:colOff>7620</xdr:colOff>
      <xdr:row>0</xdr:row>
      <xdr:rowOff>274320</xdr:rowOff>
    </xdr:from>
    <xdr:to>
      <xdr:col>6</xdr:col>
      <xdr:colOff>388620</xdr:colOff>
      <xdr:row>1</xdr:row>
      <xdr:rowOff>60960</xdr:rowOff>
    </xdr:to>
    <xdr:grpSp>
      <xdr:nvGrpSpPr>
        <xdr:cNvPr id="33" name="Grupo 32">
          <a:extLst>
            <a:ext uri="{FF2B5EF4-FFF2-40B4-BE49-F238E27FC236}">
              <a16:creationId xmlns:a16="http://schemas.microsoft.com/office/drawing/2014/main" id="{436039B3-B539-3727-B060-BDEAE907449C}"/>
            </a:ext>
          </a:extLst>
        </xdr:cNvPr>
        <xdr:cNvGrpSpPr/>
      </xdr:nvGrpSpPr>
      <xdr:grpSpPr>
        <a:xfrm>
          <a:off x="6257925" y="276225"/>
          <a:ext cx="381000" cy="295275"/>
          <a:chOff x="5913120" y="274320"/>
          <a:chExt cx="381000" cy="304800"/>
        </a:xfrm>
        <a:solidFill>
          <a:srgbClr val="0070C0"/>
        </a:solidFill>
      </xdr:grpSpPr>
      <xdr:sp macro="[0]!MostrarFormularioServicios" textlink="">
        <xdr:nvSpPr>
          <xdr:cNvPr id="30" name="Rectángulo 29">
            <a:extLst>
              <a:ext uri="{FF2B5EF4-FFF2-40B4-BE49-F238E27FC236}">
                <a16:creationId xmlns:a16="http://schemas.microsoft.com/office/drawing/2014/main" id="{3C15E9BC-A737-7A8C-18C9-17343E7629F5}"/>
              </a:ext>
            </a:extLst>
          </xdr:cNvPr>
          <xdr:cNvSpPr/>
        </xdr:nvSpPr>
        <xdr:spPr>
          <a:xfrm>
            <a:off x="5913120" y="274320"/>
            <a:ext cx="381000" cy="30480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GB" sz="2000" b="0">
              <a:latin typeface="Arial Black" panose="020B0A04020102020204" pitchFamily="34" charset="0"/>
            </a:endParaRPr>
          </a:p>
        </xdr:txBody>
      </xdr:sp>
      <xdr:pic macro="[0]!MostrarFormularioServicios">
        <xdr:nvPicPr>
          <xdr:cNvPr id="31" name="Imagen 30">
            <a:extLst>
              <a:ext uri="{FF2B5EF4-FFF2-40B4-BE49-F238E27FC236}">
                <a16:creationId xmlns:a16="http://schemas.microsoft.com/office/drawing/2014/main" id="{92AAD6C4-2A67-C2BC-9974-B4782E867E1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10000" b="90000" l="10000" r="90000">
                        <a14:backgroundMark x1="73427" y1="13167" x2="73427" y2="131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5974081" y="289293"/>
            <a:ext cx="266699" cy="262036"/>
          </a:xfrm>
          <a:prstGeom prst="rect">
            <a:avLst/>
          </a:prstGeom>
          <a:grpFill/>
        </xdr:spPr>
      </xdr:pic>
    </xdr:grpSp>
    <xdr:clientData/>
  </xdr:twoCellAnchor>
  <xdr:twoCellAnchor>
    <xdr:from>
      <xdr:col>1</xdr:col>
      <xdr:colOff>71019</xdr:colOff>
      <xdr:row>5</xdr:row>
      <xdr:rowOff>15722</xdr:rowOff>
    </xdr:from>
    <xdr:to>
      <xdr:col>1</xdr:col>
      <xdr:colOff>348386</xdr:colOff>
      <xdr:row>5</xdr:row>
      <xdr:rowOff>290860</xdr:rowOff>
    </xdr:to>
    <xdr:pic macro="[0]!MostrarFormularioCategorias">
      <xdr:nvPicPr>
        <xdr:cNvPr id="7" name="Imagen 6">
          <a:extLst>
            <a:ext uri="{FF2B5EF4-FFF2-40B4-BE49-F238E27FC236}">
              <a16:creationId xmlns:a16="http://schemas.microsoft.com/office/drawing/2014/main" id="{D48457A7-4396-AE6F-5C89-7771F00C6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>
                      <a14:backgroundMark x1="73427" y1="13167" x2="73427" y2="13167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91999" y="1448282"/>
          <a:ext cx="277367" cy="2751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30480</xdr:colOff>
      <xdr:row>27</xdr:row>
      <xdr:rowOff>5715</xdr:rowOff>
    </xdr:to>
    <xdr:grpSp>
      <xdr:nvGrpSpPr>
        <xdr:cNvPr id="27" name="Grupo 26">
          <a:extLst>
            <a:ext uri="{FF2B5EF4-FFF2-40B4-BE49-F238E27FC236}">
              <a16:creationId xmlns:a16="http://schemas.microsoft.com/office/drawing/2014/main" id="{EB48FB08-10A0-BFE0-2322-7D2D5C65F07E}"/>
            </a:ext>
          </a:extLst>
        </xdr:cNvPr>
        <xdr:cNvGrpSpPr/>
      </xdr:nvGrpSpPr>
      <xdr:grpSpPr>
        <a:xfrm>
          <a:off x="0" y="0"/>
          <a:ext cx="6572250" cy="4893945"/>
          <a:chOff x="2674620" y="45720"/>
          <a:chExt cx="6591300" cy="4943475"/>
        </a:xfrm>
      </xdr:grpSpPr>
      <xdr:pic>
        <xdr:nvPicPr>
          <xdr:cNvPr id="4" name="Imagen 3">
            <a:extLst>
              <a:ext uri="{FF2B5EF4-FFF2-40B4-BE49-F238E27FC236}">
                <a16:creationId xmlns:a16="http://schemas.microsoft.com/office/drawing/2014/main" id="{E031FFF0-3475-499F-98E8-678DD98DE2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74620" y="45720"/>
            <a:ext cx="6591300" cy="4943475"/>
          </a:xfrm>
          <a:prstGeom prst="rect">
            <a:avLst/>
          </a:prstGeom>
        </xdr:spPr>
      </xdr:pic>
      <xdr:sp macro="" textlink="TablasDinamicas!H4">
        <xdr:nvSpPr>
          <xdr:cNvPr id="11" name="CuadroTexto 10">
            <a:extLst>
              <a:ext uri="{FF2B5EF4-FFF2-40B4-BE49-F238E27FC236}">
                <a16:creationId xmlns:a16="http://schemas.microsoft.com/office/drawing/2014/main" id="{6710EAD7-D6CB-47AF-A59B-1112304A2E40}"/>
              </a:ext>
            </a:extLst>
          </xdr:cNvPr>
          <xdr:cNvSpPr txBox="1"/>
        </xdr:nvSpPr>
        <xdr:spPr>
          <a:xfrm>
            <a:off x="3939540" y="1424940"/>
            <a:ext cx="998220" cy="3886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7F125C4-79A6-463E-BD22-364872FA68BD}" type="TxLink">
              <a:rPr lang="en-US" sz="20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Calibri"/>
                <a:cs typeface="Calibri"/>
              </a:rPr>
              <a:pPr algn="ctr"/>
              <a:t>$1,79</a:t>
            </a:fld>
            <a:endParaRPr lang="en-GB" sz="200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</a:endParaRPr>
          </a:p>
        </xdr:txBody>
      </xdr:sp>
      <xdr:sp macro="" textlink="TablasDinamicas!E8">
        <xdr:nvSpPr>
          <xdr:cNvPr id="12" name="CuadroTexto 11">
            <a:extLst>
              <a:ext uri="{FF2B5EF4-FFF2-40B4-BE49-F238E27FC236}">
                <a16:creationId xmlns:a16="http://schemas.microsoft.com/office/drawing/2014/main" id="{4AB13B9E-3D45-474C-8232-A5DB75B6220C}"/>
              </a:ext>
            </a:extLst>
          </xdr:cNvPr>
          <xdr:cNvSpPr txBox="1"/>
        </xdr:nvSpPr>
        <xdr:spPr>
          <a:xfrm>
            <a:off x="3116580" y="2545080"/>
            <a:ext cx="899160" cy="3886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0DE76D0C-498C-40CD-9812-62AE1FF4D2DE}" type="TxLink">
              <a:rPr lang="en-US" sz="20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Calibri"/>
                <a:cs typeface="Calibri"/>
              </a:rPr>
              <a:pPr marL="0" indent="0" algn="ctr"/>
              <a:t>52%</a:t>
            </a:fld>
            <a:endParaRPr lang="en-GB" sz="20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Calibri"/>
              <a:cs typeface="Calibri"/>
            </a:endParaRPr>
          </a:p>
        </xdr:txBody>
      </xdr:sp>
      <xdr:sp macro="" textlink="TablasDinamicas!H6">
        <xdr:nvSpPr>
          <xdr:cNvPr id="13" name="CuadroTexto 12">
            <a:extLst>
              <a:ext uri="{FF2B5EF4-FFF2-40B4-BE49-F238E27FC236}">
                <a16:creationId xmlns:a16="http://schemas.microsoft.com/office/drawing/2014/main" id="{7A43CB53-8088-4B11-B7A5-97704A200FDF}"/>
              </a:ext>
            </a:extLst>
          </xdr:cNvPr>
          <xdr:cNvSpPr txBox="1"/>
        </xdr:nvSpPr>
        <xdr:spPr>
          <a:xfrm>
            <a:off x="3909060" y="3634740"/>
            <a:ext cx="998220" cy="3886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DCB1CE65-6778-4FF3-B4A1-E49DDD5B6427}" type="TxLink">
              <a:rPr lang="en-US" sz="20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Calibri"/>
                <a:cs typeface="Calibri"/>
              </a:rPr>
              <a:pPr marL="0" indent="0" algn="ctr"/>
              <a:t>$2,72</a:t>
            </a:fld>
            <a:endParaRPr lang="en-GB" sz="20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Calibri"/>
              <a:cs typeface="Calibri"/>
            </a:endParaRPr>
          </a:p>
        </xdr:txBody>
      </xdr:sp>
      <xdr:sp macro="" textlink="TablasDinamicas!B1">
        <xdr:nvSpPr>
          <xdr:cNvPr id="14" name="CuadroTexto 13">
            <a:extLst>
              <a:ext uri="{FF2B5EF4-FFF2-40B4-BE49-F238E27FC236}">
                <a16:creationId xmlns:a16="http://schemas.microsoft.com/office/drawing/2014/main" id="{9E7F8CA0-3C74-4A6C-8901-34093AB88902}"/>
              </a:ext>
            </a:extLst>
          </xdr:cNvPr>
          <xdr:cNvSpPr txBox="1"/>
        </xdr:nvSpPr>
        <xdr:spPr>
          <a:xfrm>
            <a:off x="3726180" y="358140"/>
            <a:ext cx="4732020" cy="3886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96E43E68-3E98-4D07-A597-6A5C61A4E155}" type="TxLink">
              <a:rPr lang="en-US" sz="20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Calibri"/>
                <a:cs typeface="Calibri"/>
              </a:rPr>
              <a:pPr algn="l"/>
              <a:t>PULSERA OVALADA</a:t>
            </a:fld>
            <a:endParaRPr lang="en-GB" sz="200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</a:endParaRPr>
          </a:p>
        </xdr:txBody>
      </xdr:sp>
      <xdr:sp macro="" textlink="TablasDinamicas!B8">
        <xdr:nvSpPr>
          <xdr:cNvPr id="15" name="CuadroTexto 14">
            <a:extLst>
              <a:ext uri="{FF2B5EF4-FFF2-40B4-BE49-F238E27FC236}">
                <a16:creationId xmlns:a16="http://schemas.microsoft.com/office/drawing/2014/main" id="{211FBD93-83CC-4F35-9230-A7C84E79C730}"/>
              </a:ext>
            </a:extLst>
          </xdr:cNvPr>
          <xdr:cNvSpPr txBox="1"/>
        </xdr:nvSpPr>
        <xdr:spPr>
          <a:xfrm>
            <a:off x="5387340" y="1485900"/>
            <a:ext cx="998220" cy="3886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66181A33-2F9C-4545-AAC5-DAAE451AE5BB}" type="TxLink">
              <a:rPr lang="en-US"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Calibri"/>
                <a:cs typeface="Calibri"/>
              </a:rPr>
              <a:pPr marL="0" indent="0" algn="ctr"/>
              <a:t>$0,31</a:t>
            </a:fld>
            <a:endParaRPr lang="en-GB" sz="16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Calibri"/>
              <a:cs typeface="Calibri"/>
            </a:endParaRPr>
          </a:p>
        </xdr:txBody>
      </xdr:sp>
      <xdr:sp macro="" textlink="TablasDinamicas!C8">
        <xdr:nvSpPr>
          <xdr:cNvPr id="20" name="CuadroTexto 19">
            <a:extLst>
              <a:ext uri="{FF2B5EF4-FFF2-40B4-BE49-F238E27FC236}">
                <a16:creationId xmlns:a16="http://schemas.microsoft.com/office/drawing/2014/main" id="{DF3AC246-E159-42E8-9439-2C99B42C19E0}"/>
              </a:ext>
            </a:extLst>
          </xdr:cNvPr>
          <xdr:cNvSpPr txBox="1"/>
        </xdr:nvSpPr>
        <xdr:spPr>
          <a:xfrm>
            <a:off x="6454140" y="1493520"/>
            <a:ext cx="998220" cy="3886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975F7437-491D-4785-BE16-23B0D4B7BCE8}" type="TxLink">
              <a:rPr lang="en-US"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Calibri"/>
                <a:cs typeface="Calibri"/>
              </a:rPr>
              <a:pPr marL="0" indent="0" algn="ctr"/>
              <a:t>$0,59</a:t>
            </a:fld>
            <a:endParaRPr lang="en-GB" sz="16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Calibri"/>
              <a:cs typeface="Calibri"/>
            </a:endParaRPr>
          </a:p>
        </xdr:txBody>
      </xdr:sp>
      <xdr:sp macro="" textlink="TablasDinamicas!D8">
        <xdr:nvSpPr>
          <xdr:cNvPr id="22" name="CuadroTexto 21">
            <a:extLst>
              <a:ext uri="{FF2B5EF4-FFF2-40B4-BE49-F238E27FC236}">
                <a16:creationId xmlns:a16="http://schemas.microsoft.com/office/drawing/2014/main" id="{47F83807-722D-424A-B25B-518E76E3A30D}"/>
              </a:ext>
            </a:extLst>
          </xdr:cNvPr>
          <xdr:cNvSpPr txBox="1"/>
        </xdr:nvSpPr>
        <xdr:spPr>
          <a:xfrm>
            <a:off x="7490460" y="1485900"/>
            <a:ext cx="998220" cy="3886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D26C8BDE-4FCC-4FFC-B40C-4D63670016AC}" type="TxLink">
              <a:rPr lang="en-US"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Calibri"/>
                <a:cs typeface="Calibri"/>
              </a:rPr>
              <a:pPr marL="0" indent="0" algn="ctr"/>
              <a:t>$0,89</a:t>
            </a:fld>
            <a:endParaRPr lang="en-GB" sz="16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Calibri"/>
              <a:cs typeface="Calibri"/>
            </a:endParaRPr>
          </a:p>
        </xdr:txBody>
      </xdr:sp>
      <xdr:sp macro="" textlink="TablasDinamicas!H5">
        <xdr:nvSpPr>
          <xdr:cNvPr id="24" name="CuadroTexto 23">
            <a:extLst>
              <a:ext uri="{FF2B5EF4-FFF2-40B4-BE49-F238E27FC236}">
                <a16:creationId xmlns:a16="http://schemas.microsoft.com/office/drawing/2014/main" id="{D784D2C5-CF5C-4612-BC88-8FFA4BB11330}"/>
              </a:ext>
            </a:extLst>
          </xdr:cNvPr>
          <xdr:cNvSpPr txBox="1"/>
        </xdr:nvSpPr>
        <xdr:spPr>
          <a:xfrm>
            <a:off x="3954780" y="2552700"/>
            <a:ext cx="1005840" cy="3886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8AD2989-6237-43D1-BBA4-049D26235205}" type="TxLink">
              <a:rPr lang="en-US" sz="20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Calibri"/>
                <a:cs typeface="Calibri"/>
              </a:rPr>
              <a:pPr algn="ctr"/>
              <a:t>$0,93</a:t>
            </a:fld>
            <a:endParaRPr lang="en-GB" sz="200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</a:endParaRPr>
          </a:p>
        </xdr:txBody>
      </xdr:sp>
      <xdr:graphicFrame macro="">
        <xdr:nvGraphicFramePr>
          <xdr:cNvPr id="25" name="Gráfico 24">
            <a:extLst>
              <a:ext uri="{FF2B5EF4-FFF2-40B4-BE49-F238E27FC236}">
                <a16:creationId xmlns:a16="http://schemas.microsoft.com/office/drawing/2014/main" id="{A537DD93-793A-4613-8142-70FFB7338DB6}"/>
              </a:ext>
            </a:extLst>
          </xdr:cNvPr>
          <xdr:cNvGraphicFramePr>
            <a:graphicFrameLocks/>
          </xdr:cNvGraphicFramePr>
        </xdr:nvGraphicFramePr>
        <xdr:xfrm>
          <a:off x="5364480" y="2560320"/>
          <a:ext cx="3230880" cy="14401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9</xdr:col>
      <xdr:colOff>38100</xdr:colOff>
      <xdr:row>6</xdr:row>
      <xdr:rowOff>22860</xdr:rowOff>
    </xdr:from>
    <xdr:to>
      <xdr:col>12</xdr:col>
      <xdr:colOff>480060</xdr:colOff>
      <xdr:row>24</xdr:row>
      <xdr:rowOff>104141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nombreProducto">
              <a:extLst>
                <a:ext uri="{FF2B5EF4-FFF2-40B4-BE49-F238E27FC236}">
                  <a16:creationId xmlns:a16="http://schemas.microsoft.com/office/drawing/2014/main" id="{D1FFA269-9A85-456E-BAD2-B73DB823AC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98920" y="1120140"/>
              <a:ext cx="2819400" cy="33731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60960</xdr:colOff>
      <xdr:row>0</xdr:row>
      <xdr:rowOff>38100</xdr:rowOff>
    </xdr:from>
    <xdr:to>
      <xdr:col>12</xdr:col>
      <xdr:colOff>480059</xdr:colOff>
      <xdr:row>5</xdr:row>
      <xdr:rowOff>167640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categoriaProductos">
              <a:extLst>
                <a:ext uri="{FF2B5EF4-FFF2-40B4-BE49-F238E27FC236}">
                  <a16:creationId xmlns:a16="http://schemas.microsoft.com/office/drawing/2014/main" id="{6177BA6B-688F-4080-B5AA-3FF069EEFA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Product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1780" y="38100"/>
              <a:ext cx="2796539" cy="1043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yvi Camacho" refreshedDate="45760.860269560188" createdVersion="8" refreshedVersion="8" minRefreshableVersion="3" recordCount="26" xr:uid="{FA38EBDB-6F6B-40E0-A39D-1DA259BE4882}">
  <cacheSource type="worksheet">
    <worksheetSource name="FactTable"/>
  </cacheSource>
  <cacheFields count="22">
    <cacheField name="nombreProducto" numFmtId="0">
      <sharedItems count="31">
        <s v="PULSERA MINIMALISTA"/>
        <s v="COLLAR DE PERLAS"/>
        <s v="ZARCILLOS SOLITARIO"/>
        <s v="PULSERA OVALADA"/>
        <s v="PULSERA DE PERLAS BLANCAS" u="1"/>
        <s v="PRODUCTO DESDE CERO" u="1"/>
        <s v="PULSERA AMARILLA" u="1"/>
        <s v="NUEVO PRODUCTO" u="1"/>
        <s v="MAT 1" u="1"/>
        <s v="NUEVO" u="1"/>
        <s v="COLLAR VERDE" u="1"/>
        <s v="COLLAR VERDE LIMON" u="1"/>
        <s v="PULSERA DE PERLAS ROJAS" u="1"/>
        <s v="COLLAR CORTO" u="1"/>
        <s v="ZARCILLO SIMPLE" u="1"/>
        <s v="PULSERA DE ORO" u="1"/>
        <s v="PULSERA DE DIAMANTES" u="1"/>
        <s v="PULSERA DE DIAMANTES 2" u="1"/>
        <s v="PULSERA CELIA" u="1"/>
        <s v="PULSER GUACAMAYA" u="1"/>
        <s v="PULSER GUACAMAYA 2" u="1"/>
        <s v="PULSER GUACAMAYA 3" u="1"/>
        <s v="PULSER GUACAMAYA 4" u="1"/>
        <s v="NUEVO COLLAR" u="1"/>
        <s v="ZARCILLOS 1" u="1"/>
        <s v="ZARCILLOS SOLITARIO DOBLE" u="1"/>
        <s v="OTRO ZARCILLO" u="1"/>
        <s v="Pulsera guacamaya 5" u="1"/>
        <s v="OTRA PULSERA" u="1"/>
        <s v="fgfdg" u="1"/>
        <s v="Zarcillo solitario" u="1"/>
      </sharedItems>
    </cacheField>
    <cacheField name="categoriaProductos" numFmtId="0">
      <sharedItems count="4">
        <s v="PULSERAS"/>
        <s v="COLLARES"/>
        <s v="ZARCILLOS"/>
        <s v="NUEVA CATEGORIA2" u="1"/>
      </sharedItems>
    </cacheField>
    <cacheField name="categoriaCostos" numFmtId="0">
      <sharedItems count="4">
        <s v="Material"/>
        <s v="Servicio"/>
        <s v="Mano de Obra"/>
        <s v="Margen"/>
      </sharedItems>
    </cacheField>
    <cacheField name="descripcionMaterial" numFmtId="0">
      <sharedItems containsBlank="1"/>
    </cacheField>
    <cacheField name="unidadMaterial" numFmtId="0">
      <sharedItems containsNonDate="0" containsString="0" containsBlank="1"/>
    </cacheField>
    <cacheField name="unidadUsadaMaterial" numFmtId="0">
      <sharedItems containsNonDate="0" containsString="0" containsBlank="1"/>
    </cacheField>
    <cacheField name="costoMaterial$" numFmtId="0">
      <sharedItems containsNonDate="0" containsString="0" containsBlank="1"/>
    </cacheField>
    <cacheField name="cantidadUsadaMaterial" numFmtId="0">
      <sharedItems containsNonDate="0" containsString="0" containsBlank="1"/>
    </cacheField>
    <cacheField name="costoMaterialProducto" numFmtId="2">
      <sharedItems containsSemiMixedTypes="0" containsString="0" containsNumber="1" minValue="0" maxValue="2"/>
    </cacheField>
    <cacheField name="descripcionServicio" numFmtId="0">
      <sharedItems containsBlank="1"/>
    </cacheField>
    <cacheField name="unidadServicio" numFmtId="0">
      <sharedItems containsNonDate="0" containsString="0" containsBlank="1"/>
    </cacheField>
    <cacheField name="unidadUsadaServicio" numFmtId="0">
      <sharedItems containsNonDate="0" containsString="0" containsBlank="1"/>
    </cacheField>
    <cacheField name="costoServicio$" numFmtId="0">
      <sharedItems containsNonDate="0" containsString="0" containsBlank="1"/>
    </cacheField>
    <cacheField name="cantidadUsadaServicio" numFmtId="0">
      <sharedItems containsNonDate="0" containsString="0" containsBlank="1"/>
    </cacheField>
    <cacheField name="costoServicioProducto" numFmtId="0">
      <sharedItems containsSemiMixedTypes="0" containsString="0" containsNumber="1" minValue="0" maxValue="0.5"/>
    </cacheField>
    <cacheField name="descripcionManoObra" numFmtId="0">
      <sharedItems containsBlank="1"/>
    </cacheField>
    <cacheField name="unidadManoObra" numFmtId="0">
      <sharedItems containsNonDate="0" containsString="0" containsBlank="1"/>
    </cacheField>
    <cacheField name="unidadUsadaManoObra" numFmtId="0">
      <sharedItems containsNonDate="0" containsString="0" containsBlank="1"/>
    </cacheField>
    <cacheField name="costoManoObra$" numFmtId="0">
      <sharedItems containsNonDate="0" containsString="0" containsBlank="1"/>
    </cacheField>
    <cacheField name="cantidadUsadaManoObra" numFmtId="0">
      <sharedItems containsNonDate="0" containsString="0" containsBlank="1"/>
    </cacheField>
    <cacheField name="costoManoObraProducto" numFmtId="2">
      <sharedItems containsSemiMixedTypes="0" containsString="0" containsNumber="1" minValue="0" maxValue="0.89"/>
    </cacheField>
    <cacheField name="% Margen" numFmtId="0">
      <sharedItems containsString="0" containsBlank="1" containsNumber="1" minValue="0.3" maxValue="0.6"/>
    </cacheField>
  </cacheFields>
  <extLst>
    <ext xmlns:x14="http://schemas.microsoft.com/office/spreadsheetml/2009/9/main" uri="{725AE2AE-9491-48be-B2B4-4EB974FC3084}">
      <x14:pivotCacheDefinition pivotCacheId="120110602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x v="0"/>
    <x v="0"/>
    <s v="ALAMBRE"/>
    <m/>
    <m/>
    <m/>
    <m/>
    <n v="0.3"/>
    <m/>
    <m/>
    <m/>
    <m/>
    <m/>
    <n v="0"/>
    <m/>
    <m/>
    <m/>
    <m/>
    <m/>
    <n v="0"/>
    <m/>
  </r>
  <r>
    <x v="0"/>
    <x v="0"/>
    <x v="0"/>
    <s v="TARJETA"/>
    <m/>
    <m/>
    <m/>
    <m/>
    <n v="0.23"/>
    <m/>
    <m/>
    <m/>
    <m/>
    <m/>
    <n v="0"/>
    <m/>
    <m/>
    <m/>
    <m/>
    <m/>
    <n v="0"/>
    <m/>
  </r>
  <r>
    <x v="0"/>
    <x v="0"/>
    <x v="0"/>
    <s v="BROCHE"/>
    <m/>
    <m/>
    <m/>
    <m/>
    <n v="0.3"/>
    <m/>
    <m/>
    <m/>
    <m/>
    <m/>
    <n v="0"/>
    <m/>
    <m/>
    <m/>
    <m/>
    <m/>
    <n v="0"/>
    <m/>
  </r>
  <r>
    <x v="0"/>
    <x v="0"/>
    <x v="1"/>
    <m/>
    <m/>
    <m/>
    <m/>
    <m/>
    <n v="0"/>
    <s v="INTERNET"/>
    <m/>
    <m/>
    <m/>
    <m/>
    <n v="0.2"/>
    <m/>
    <m/>
    <m/>
    <m/>
    <m/>
    <n v="0"/>
    <m/>
  </r>
  <r>
    <x v="0"/>
    <x v="0"/>
    <x v="2"/>
    <m/>
    <m/>
    <m/>
    <m/>
    <m/>
    <n v="0"/>
    <m/>
    <m/>
    <m/>
    <m/>
    <m/>
    <n v="0"/>
    <s v="ROMINA"/>
    <m/>
    <m/>
    <m/>
    <m/>
    <n v="0.8"/>
    <m/>
  </r>
  <r>
    <x v="0"/>
    <x v="0"/>
    <x v="3"/>
    <m/>
    <m/>
    <m/>
    <m/>
    <m/>
    <n v="0"/>
    <m/>
    <m/>
    <m/>
    <m/>
    <m/>
    <n v="0"/>
    <m/>
    <m/>
    <m/>
    <m/>
    <m/>
    <n v="0"/>
    <n v="0.51"/>
  </r>
  <r>
    <x v="1"/>
    <x v="1"/>
    <x v="0"/>
    <s v="BROCHE"/>
    <m/>
    <m/>
    <m/>
    <m/>
    <n v="1.25"/>
    <m/>
    <m/>
    <m/>
    <m/>
    <m/>
    <n v="0"/>
    <m/>
    <m/>
    <m/>
    <m/>
    <m/>
    <n v="0"/>
    <m/>
  </r>
  <r>
    <x v="1"/>
    <x v="1"/>
    <x v="0"/>
    <s v="ALAMBRE"/>
    <m/>
    <m/>
    <m/>
    <m/>
    <n v="2"/>
    <m/>
    <m/>
    <m/>
    <m/>
    <m/>
    <n v="0"/>
    <m/>
    <m/>
    <m/>
    <m/>
    <m/>
    <n v="0"/>
    <m/>
  </r>
  <r>
    <x v="1"/>
    <x v="1"/>
    <x v="1"/>
    <m/>
    <m/>
    <m/>
    <m/>
    <m/>
    <n v="0"/>
    <s v="INTERNET"/>
    <m/>
    <m/>
    <m/>
    <m/>
    <n v="0.25"/>
    <m/>
    <m/>
    <m/>
    <m/>
    <m/>
    <n v="0"/>
    <m/>
  </r>
  <r>
    <x v="1"/>
    <x v="1"/>
    <x v="1"/>
    <m/>
    <m/>
    <m/>
    <m/>
    <m/>
    <n v="0"/>
    <s v="GASOLINA"/>
    <m/>
    <m/>
    <m/>
    <m/>
    <n v="0.2"/>
    <m/>
    <m/>
    <m/>
    <m/>
    <m/>
    <n v="0"/>
    <m/>
  </r>
  <r>
    <x v="1"/>
    <x v="1"/>
    <x v="2"/>
    <m/>
    <m/>
    <m/>
    <m/>
    <m/>
    <n v="0"/>
    <m/>
    <m/>
    <m/>
    <m/>
    <m/>
    <n v="0"/>
    <s v="ROMINA"/>
    <m/>
    <m/>
    <m/>
    <m/>
    <n v="0.37"/>
    <m/>
  </r>
  <r>
    <x v="1"/>
    <x v="1"/>
    <x v="3"/>
    <m/>
    <m/>
    <m/>
    <m/>
    <m/>
    <n v="0"/>
    <m/>
    <m/>
    <m/>
    <m/>
    <m/>
    <n v="0"/>
    <m/>
    <m/>
    <m/>
    <m/>
    <m/>
    <n v="0"/>
    <n v="0.6"/>
  </r>
  <r>
    <x v="2"/>
    <x v="2"/>
    <x v="0"/>
    <s v="ALAMBRE"/>
    <m/>
    <m/>
    <m/>
    <m/>
    <n v="0.04"/>
    <m/>
    <m/>
    <m/>
    <m/>
    <m/>
    <n v="0"/>
    <m/>
    <m/>
    <m/>
    <m/>
    <m/>
    <n v="0"/>
    <m/>
  </r>
  <r>
    <x v="2"/>
    <x v="2"/>
    <x v="0"/>
    <s v="PERLAS"/>
    <m/>
    <m/>
    <m/>
    <m/>
    <n v="0.2"/>
    <m/>
    <m/>
    <m/>
    <m/>
    <m/>
    <n v="0"/>
    <m/>
    <m/>
    <m/>
    <m/>
    <m/>
    <n v="0"/>
    <m/>
  </r>
  <r>
    <x v="2"/>
    <x v="2"/>
    <x v="0"/>
    <s v="BOLSA"/>
    <m/>
    <m/>
    <m/>
    <m/>
    <n v="0.01"/>
    <m/>
    <m/>
    <m/>
    <m/>
    <m/>
    <n v="0"/>
    <m/>
    <m/>
    <m/>
    <m/>
    <m/>
    <n v="0"/>
    <m/>
  </r>
  <r>
    <x v="2"/>
    <x v="2"/>
    <x v="1"/>
    <m/>
    <m/>
    <m/>
    <m/>
    <m/>
    <n v="0"/>
    <s v="INTERNET"/>
    <m/>
    <m/>
    <m/>
    <m/>
    <n v="0.03"/>
    <m/>
    <m/>
    <m/>
    <m/>
    <m/>
    <n v="0"/>
    <m/>
  </r>
  <r>
    <x v="2"/>
    <x v="2"/>
    <x v="1"/>
    <m/>
    <m/>
    <m/>
    <m/>
    <m/>
    <n v="0"/>
    <s v="TELÉFONO"/>
    <m/>
    <m/>
    <m/>
    <m/>
    <n v="0.08"/>
    <m/>
    <m/>
    <m/>
    <m/>
    <m/>
    <n v="0"/>
    <m/>
  </r>
  <r>
    <x v="2"/>
    <x v="2"/>
    <x v="1"/>
    <m/>
    <m/>
    <m/>
    <m/>
    <m/>
    <n v="0"/>
    <s v="GASOLINA"/>
    <m/>
    <m/>
    <m/>
    <m/>
    <n v="0.02"/>
    <m/>
    <m/>
    <m/>
    <m/>
    <m/>
    <n v="0"/>
    <m/>
  </r>
  <r>
    <x v="2"/>
    <x v="2"/>
    <x v="2"/>
    <m/>
    <m/>
    <m/>
    <m/>
    <m/>
    <n v="0"/>
    <m/>
    <m/>
    <m/>
    <m/>
    <m/>
    <n v="0"/>
    <s v="ROMINA"/>
    <m/>
    <m/>
    <m/>
    <m/>
    <n v="0.37"/>
    <m/>
  </r>
  <r>
    <x v="2"/>
    <x v="2"/>
    <x v="3"/>
    <m/>
    <m/>
    <m/>
    <m/>
    <m/>
    <n v="0"/>
    <m/>
    <m/>
    <m/>
    <m/>
    <m/>
    <n v="0"/>
    <m/>
    <m/>
    <m/>
    <m/>
    <m/>
    <n v="0"/>
    <n v="0.3"/>
  </r>
  <r>
    <x v="3"/>
    <x v="0"/>
    <x v="0"/>
    <s v="PIEDRAS CUARZO"/>
    <m/>
    <m/>
    <m/>
    <m/>
    <n v="0.2"/>
    <m/>
    <m/>
    <m/>
    <m/>
    <m/>
    <n v="0"/>
    <m/>
    <m/>
    <m/>
    <m/>
    <m/>
    <n v="0"/>
    <m/>
  </r>
  <r>
    <x v="3"/>
    <x v="0"/>
    <x v="0"/>
    <s v="ALAMBRE"/>
    <m/>
    <m/>
    <m/>
    <m/>
    <n v="0.113"/>
    <m/>
    <m/>
    <m/>
    <m/>
    <m/>
    <n v="0"/>
    <m/>
    <m/>
    <m/>
    <m/>
    <m/>
    <n v="0"/>
    <m/>
  </r>
  <r>
    <x v="3"/>
    <x v="0"/>
    <x v="1"/>
    <m/>
    <m/>
    <m/>
    <m/>
    <m/>
    <n v="0"/>
    <s v="INTERNET"/>
    <m/>
    <m/>
    <m/>
    <m/>
    <n v="0.5"/>
    <m/>
    <m/>
    <m/>
    <m/>
    <m/>
    <n v="0"/>
    <m/>
  </r>
  <r>
    <x v="3"/>
    <x v="0"/>
    <x v="1"/>
    <m/>
    <m/>
    <m/>
    <m/>
    <m/>
    <n v="0"/>
    <s v="GASOLINA"/>
    <m/>
    <m/>
    <m/>
    <m/>
    <n v="8.8999999999999996E-2"/>
    <m/>
    <m/>
    <m/>
    <m/>
    <m/>
    <n v="0"/>
    <m/>
  </r>
  <r>
    <x v="3"/>
    <x v="0"/>
    <x v="2"/>
    <m/>
    <m/>
    <m/>
    <m/>
    <m/>
    <n v="0"/>
    <m/>
    <m/>
    <m/>
    <m/>
    <m/>
    <n v="0"/>
    <s v="ROMINA"/>
    <m/>
    <m/>
    <m/>
    <m/>
    <n v="0.89"/>
    <m/>
  </r>
  <r>
    <x v="3"/>
    <x v="0"/>
    <x v="3"/>
    <m/>
    <m/>
    <m/>
    <m/>
    <m/>
    <n v="0"/>
    <m/>
    <m/>
    <m/>
    <m/>
    <m/>
    <n v="0"/>
    <m/>
    <m/>
    <m/>
    <m/>
    <m/>
    <n v="0"/>
    <n v="0.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1C9B4E-4489-4422-BB11-BE6F99F2E421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roducto">
  <location ref="A3:E8" firstHeaderRow="0" firstDataRow="1" firstDataCol="1" rowPageCount="1" colPageCount="1"/>
  <pivotFields count="22">
    <pivotField axis="axisPage" multipleItemSelectionAllowed="1" showAll="0">
      <items count="32">
        <item h="1" m="1" x="4"/>
        <item h="1" m="1" x="12"/>
        <item h="1" m="1" x="13"/>
        <item h="1" m="1" x="24"/>
        <item h="1" x="2"/>
        <item h="1" m="1" x="25"/>
        <item h="1" m="1" x="29"/>
        <item h="1" m="1" x="30"/>
        <item h="1" m="1" x="14"/>
        <item h="1" m="1" x="6"/>
        <item h="1" m="1" x="15"/>
        <item h="1" m="1" x="26"/>
        <item h="1" m="1" x="16"/>
        <item h="1" m="1" x="17"/>
        <item h="1" m="1" x="18"/>
        <item h="1" x="0"/>
        <item h="1" m="1" x="19"/>
        <item h="1" m="1" x="20"/>
        <item h="1" m="1" x="21"/>
        <item h="1" m="1" x="22"/>
        <item h="1" m="1" x="27"/>
        <item h="1" m="1" x="28"/>
        <item h="1" m="1" x="10"/>
        <item h="1" m="1" x="23"/>
        <item h="1" m="1" x="11"/>
        <item h="1" m="1" x="9"/>
        <item h="1" x="1"/>
        <item h="1" m="1" x="7"/>
        <item h="1" m="1" x="8"/>
        <item x="3"/>
        <item h="1" m="1" x="5"/>
        <item t="default"/>
      </items>
    </pivotField>
    <pivotField showAll="0">
      <items count="5">
        <item h="1" x="1"/>
        <item h="1" m="1" x="3"/>
        <item x="0"/>
        <item h="1" x="2"/>
        <item t="default"/>
      </items>
    </pivotField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numFmtId="2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numFmtId="2"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Materiales" fld="8" baseField="0" baseItem="0" numFmtId="2"/>
    <dataField name="Servicios" fld="14" baseField="0" baseItem="0"/>
    <dataField name="Mano de Obra" fld="20" baseField="0" baseItem="0" numFmtId="2"/>
    <dataField name="% Ganancia" fld="21" baseField="0" baseItem="0"/>
  </dataFields>
  <formats count="4">
    <format dxfId="3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1">
      <pivotArea field="2" grandRow="1" outline="0" collapsedLevelsAreSubtotals="1" axis="axisRow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30">
      <pivotArea field="2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Producto" xr10:uid="{8B18D67B-AF1D-46EE-A8C3-22C5EC6F215A}" sourceName="nombreProducto">
  <pivotTables>
    <pivotTable tabId="4" name="TablaDinámica1"/>
  </pivotTables>
  <data>
    <tabular pivotCacheId="1201106027">
      <items count="31">
        <i x="0"/>
        <i x="3" s="1"/>
        <i x="13" nd="1"/>
        <i x="1" nd="1"/>
        <i x="10" nd="1"/>
        <i x="11" nd="1"/>
        <i x="29" nd="1"/>
        <i x="8" nd="1"/>
        <i x="9" nd="1"/>
        <i x="23" nd="1"/>
        <i x="7" nd="1"/>
        <i x="28" nd="1"/>
        <i x="26" nd="1"/>
        <i x="5" nd="1"/>
        <i x="19" nd="1"/>
        <i x="20" nd="1"/>
        <i x="21" nd="1"/>
        <i x="22" nd="1"/>
        <i x="6" nd="1"/>
        <i x="18" nd="1"/>
        <i x="16" nd="1"/>
        <i x="17" nd="1"/>
        <i x="15" nd="1"/>
        <i x="4" nd="1"/>
        <i x="12" nd="1"/>
        <i x="27" nd="1"/>
        <i x="14" nd="1"/>
        <i x="30" nd="1"/>
        <i x="24" nd="1"/>
        <i x="2" nd="1"/>
        <i x="25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iaProductos" xr10:uid="{A9C64F90-14B0-400C-8EAA-08E90E8B04B6}" sourceName="categoriaProductos">
  <pivotTables>
    <pivotTable tabId="4" name="TablaDinámica1"/>
  </pivotTables>
  <data>
    <tabular pivotCacheId="1201106027">
      <items count="4">
        <i x="0" s="1"/>
        <i x="1" nd="1"/>
        <i x="3" nd="1"/>
        <i x="2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Producto" xr10:uid="{FD68DB29-5BC5-46F3-9F0F-A649C3196F96}" cache="SegmentaciónDeDatos_nombreProducto" caption="Producto" rowHeight="234950"/>
  <slicer name="categoriaProductos" xr10:uid="{73232C9D-A72A-4C48-9269-1A1E97C77D75}" cache="SegmentaciónDeDatos_categoriaProductos" caption="Categoría" columnCount="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C3F688-8A58-4DEF-8182-B54604A043BC}" name="TablaF_Materiales" displayName="TablaF_Materiales" ref="D3:E16" totalsRowCount="1" headerRowDxfId="55" totalsRowDxfId="53" tableBorderDxfId="54">
  <autoFilter ref="D3:E15" xr:uid="{18C3F688-8A58-4DEF-8182-B54604A043BC}">
    <filterColumn colId="0" hiddenButton="1"/>
    <filterColumn colId="1" hiddenButton="1"/>
  </autoFilter>
  <tableColumns count="2">
    <tableColumn id="1" xr3:uid="{5D77C39B-132C-4160-8AC2-AED6BF6BDBE3}" name="MATERIAL" totalsRowLabel="Total" totalsRowDxfId="52"/>
    <tableColumn id="2" xr3:uid="{67F9B078-7971-4210-877B-9C9A2263ED2A}" name="COSTO($)" totalsRowFunction="sum" totalsRowDxfId="5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590C0B8-09EB-4AD3-83AB-914C9FC81D47}" name="MaestroManoDeObra" displayName="MaestroManoDeObra" ref="A1:D3" totalsRowShown="0" headerRowDxfId="8" dataDxfId="7">
  <autoFilter ref="A1:D3" xr:uid="{A590C0B8-09EB-4AD3-83AB-914C9FC81D47}"/>
  <tableColumns count="4">
    <tableColumn id="2" xr3:uid="{CF8293A7-FCFB-462B-87C6-7ADECB3E3EC8}" name="MANO DE OBRA" dataDxfId="6"/>
    <tableColumn id="6" xr3:uid="{0995AFE9-7562-4B65-BFE2-752911DBADA5}" name="UNIDAD" dataDxfId="5"/>
    <tableColumn id="3" xr3:uid="{FDF6BEDD-F402-4A7C-8BF8-8F439C83287F}" name="CANTIDAD" dataDxfId="4"/>
    <tableColumn id="4" xr3:uid="{26F46A0E-7E73-4C52-BE29-04F5CD56B892}" name="PRECIO" dataDxfId="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559379-AFD8-4292-B689-A335C36E3551}" name="MaestroCategorias" displayName="MaestroCategorias" ref="A1:A4" totalsRowShown="0" headerRowDxfId="2" dataDxfId="1">
  <autoFilter ref="A1:A4" xr:uid="{C9559379-AFD8-4292-B689-A335C36E3551}"/>
  <tableColumns count="1">
    <tableColumn id="1" xr3:uid="{02001C19-3BE2-4C7C-98A6-3936C05D736A}" name="CATEGORIAS" dataDxfId="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3F5A1C-88C4-4F9C-9884-F9C70CB49814}" name="Errores" displayName="Errores" ref="A1:C10" totalsRowShown="0">
  <autoFilter ref="A1:C10" xr:uid="{3E3F5A1C-88C4-4F9C-9884-F9C70CB49814}"/>
  <tableColumns count="3">
    <tableColumn id="1" xr3:uid="{E288FD7C-2D92-4A56-BB85-44C9B9451D3E}" name="Numero"/>
    <tableColumn id="2" xr3:uid="{168903CB-8AEA-4798-AD73-5200EC5A96AF}" name="Descripcion"/>
    <tableColumn id="3" xr3:uid="{0ED69B66-EFAD-482B-AE9D-C903D373397C}" name="Subrutin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7601C7A-8305-4EC5-8349-2F695B09C23E}" name="TablaF_Servicios" displayName="TablaF_Servicios" ref="G3:H16" totalsRowCount="1" headerRowDxfId="50" dataDxfId="49" totalsRowDxfId="48">
  <autoFilter ref="G3:H15" xr:uid="{97601C7A-8305-4EC5-8349-2F695B09C23E}">
    <filterColumn colId="0" hiddenButton="1"/>
    <filterColumn colId="1" hiddenButton="1"/>
  </autoFilter>
  <tableColumns count="2">
    <tableColumn id="1" xr3:uid="{B0F4F6B6-2DEC-44E7-8E20-4D4DD4931B3F}" name="SERVICIO" totalsRowLabel="Total" dataDxfId="47" totalsRowDxfId="46"/>
    <tableColumn id="2" xr3:uid="{FED94907-3424-45B2-861F-853E156B063B}" name="COSTO($)" totalsRowFunction="sum" dataDxfId="45" totalsRowDxfId="4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FF6780-146A-4505-9E2E-FCCB68DDA19D}" name="TablaF_ManoDeObra" displayName="TablaF_ManoDeObra" ref="J3:K16" totalsRowCount="1" headerRowDxfId="43" dataDxfId="42" totalsRowDxfId="41">
  <autoFilter ref="J3:K15" xr:uid="{00FF6780-146A-4505-9E2E-FCCB68DDA19D}">
    <filterColumn colId="0" hiddenButton="1"/>
    <filterColumn colId="1" hiddenButton="1"/>
  </autoFilter>
  <tableColumns count="2">
    <tableColumn id="1" xr3:uid="{4BE6947A-A5F2-4D93-8843-0E514FF1EFFE}" name="MANO DE OBRA" totalsRowLabel="Total" dataDxfId="40" totalsRowDxfId="39"/>
    <tableColumn id="2" xr3:uid="{D1EF3DFB-AA71-407B-AEF5-6C727B011AC1}" name="COSTO($)" totalsRowFunction="sum" dataDxfId="38" totalsRowDxfId="3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94DF17-1041-4CA6-8D43-40AADBB5419D}" name="FactTable" displayName="FactTable" ref="A1:V27" totalsRowShown="0">
  <tableColumns count="22">
    <tableColumn id="2" xr3:uid="{A6182862-EC1B-45D3-9D31-078C867C7965}" name="nombreProducto"/>
    <tableColumn id="25" xr3:uid="{1EC34B0C-AE65-4EA5-9B56-398CB1480078}" name="categoriaProductos"/>
    <tableColumn id="15" xr3:uid="{FBB92DE1-2FA9-49F7-9466-770ABBF4C16A}" name="categoriaCostos"/>
    <tableColumn id="3" xr3:uid="{6FDE0818-B623-4540-BA06-B14D376C728F}" name="descripcionMaterial"/>
    <tableColumn id="4" xr3:uid="{B8C5D490-BE86-4EB4-A5DC-7712025E80D2}" name="unidadMaterial"/>
    <tableColumn id="5" xr3:uid="{12C22DBC-884B-47DF-B5B8-CEC302FBEC6E}" name="unidadUsadaMaterial"/>
    <tableColumn id="6" xr3:uid="{002D3424-4730-4C86-AF47-1321E50B729B}" name="costoMaterial$"/>
    <tableColumn id="7" xr3:uid="{E3977A5C-FCCE-4AA7-B109-8629C54AA318}" name="cantidadUsadaMaterial"/>
    <tableColumn id="9" xr3:uid="{D652C943-3AF8-4143-8E88-8BE8C3C821E7}" name="costoMaterialProducto" dataDxfId="36">
      <calculatedColumnFormula>IFERROR(FactTable[[#This Row],[cantidadUsadaMaterial]]*FactTable[[#This Row],[costoMaterial$]]/FactTable[[#This Row],[unidadUsadaMaterial]],0)</calculatedColumnFormula>
    </tableColumn>
    <tableColumn id="10" xr3:uid="{72F7241A-CA94-4D51-BD7E-223020888366}" name="descripcionServicio"/>
    <tableColumn id="12" xr3:uid="{093FB819-F1F3-47D9-83F2-6E292D7BDC0F}" name="unidadServicio"/>
    <tableColumn id="13" xr3:uid="{F337E8A7-1EEC-4335-B0C3-F5D12AA7B401}" name="unidadUsadaServicio"/>
    <tableColumn id="11" xr3:uid="{A4674FBF-C8EA-4B84-9461-40C8FBB54546}" name="costoServicio$"/>
    <tableColumn id="23" xr3:uid="{8230423E-D643-4319-9152-3CC5BC23F43E}" name="cantidadUsadaServicio"/>
    <tableColumn id="14" xr3:uid="{6FA3A063-6C5A-4515-9817-2F09BE6BFDED}" name="costoServicioProducto" dataDxfId="35">
      <calculatedColumnFormula>IFERROR(FactTable[[#This Row],[cantidadUsadaServicio]]*FactTable[[#This Row],[costoServicio$]]/FactTable[[#This Row],[unidadUsadaServicio]],0)</calculatedColumnFormula>
    </tableColumn>
    <tableColumn id="16" xr3:uid="{0A907506-BA5F-4CA6-9088-38E6D95E30D7}" name="descripcionManoObra"/>
    <tableColumn id="17" xr3:uid="{959180D1-FF73-4CA5-B505-19B813CBEFA6}" name="unidadManoObra"/>
    <tableColumn id="18" xr3:uid="{99E8A21A-E5A6-4C47-84B7-7E2F653DDB3E}" name="unidadUsadaManoObra"/>
    <tableColumn id="19" xr3:uid="{5DBC3E7C-4110-45B6-9A2D-3FF3DCACD809}" name="costoManoObra$"/>
    <tableColumn id="21" xr3:uid="{B23E569C-366B-4BE6-B473-C41DD98239EF}" name="cantidadUsadaManoObra"/>
    <tableColumn id="20" xr3:uid="{1F1F38A5-3119-4FD0-A036-6D3FBFE9F35A}" name="costoManoObraProducto" dataDxfId="34">
      <calculatedColumnFormula>IFERROR(FactTable[[#This Row],[cantidadUsadaManoObra]]*FactTable[[#This Row],[costoManoObra$]]/FactTable[[#This Row],[unidadUsadaManoObra]],0)</calculatedColumnFormula>
    </tableColumn>
    <tableColumn id="24" xr3:uid="{2FD160AA-2505-462B-B458-1E55FCFC64F8}" name="% Margen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2580DC-9A0F-4A38-8A68-EBB569C4A11A}" name="Tabla4" displayName="Tabla4" ref="G3:H6" totalsRowShown="0" headerRowDxfId="29">
  <autoFilter ref="G3:H6" xr:uid="{152580DC-9A0F-4A38-8A68-EBB569C4A11A}"/>
  <tableColumns count="2">
    <tableColumn id="1" xr3:uid="{82B54708-5DF1-4308-9291-39BE55175FBC}" name="Indicador"/>
    <tableColumn id="2" xr3:uid="{75DAF0CF-F51A-4455-AABB-42EFCA34DD99}" name="Valor" dataDxfId="28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599026A-6570-47F9-AE35-F0FDF85313A6}" name="Tabla5" displayName="Tabla5" ref="J3:K6" totalsRowShown="0">
  <autoFilter ref="J3:K6" xr:uid="{F599026A-6570-47F9-AE35-F0FDF85313A6}"/>
  <tableColumns count="2">
    <tableColumn id="1" xr3:uid="{F1C8DE24-625A-4EBD-8378-9C67562F939B}" name="Indicador"/>
    <tableColumn id="2" xr3:uid="{CFD8E4F8-F806-42C6-A73E-6EFA52CD3561}" name="Valor" dataDxfId="27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136B4E8-E4A7-4799-83D8-FD4052B65870}" name="MaestroUnidades" displayName="MaestroUnidades" ref="A1:D22" totalsRowShown="0" headerRowDxfId="26" dataDxfId="25">
  <autoFilter ref="A1:D22" xr:uid="{3136B4E8-E4A7-4799-83D8-FD4052B65870}"/>
  <sortState xmlns:xlrd2="http://schemas.microsoft.com/office/spreadsheetml/2017/richdata2" ref="A4:D20">
    <sortCondition ref="D1:D20"/>
  </sortState>
  <tableColumns count="4">
    <tableColumn id="2" xr3:uid="{0958A159-E46C-425D-9203-5DD0F1886FD8}" name="TIPO DE MEDIDA" dataDxfId="24"/>
    <tableColumn id="1" xr3:uid="{E1A683EB-EE64-45BC-9626-90EF28F9D8EC}" name="UNIDADES" dataDxfId="23"/>
    <tableColumn id="4" xr3:uid="{79D4A729-AFF7-45E8-B9A1-FF1356E622DD}" name="TIPO DE MEDIDA CON EJEMPLO" dataDxfId="22"/>
    <tableColumn id="5" xr3:uid="{BC6A7262-7D1D-4DEF-B12A-AA80E287FA5C}" name="ORDENAR" dataDxfId="2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4BC01B3-6066-44E3-9DF1-3746F2802D86}" name="MaestroMateriales" displayName="MaestroMateriales" ref="A1:D9" totalsRowShown="0" headerRowDxfId="20" dataDxfId="19">
  <autoFilter ref="A1:D9" xr:uid="{04BC01B3-6066-44E3-9DF1-3746F2802D86}"/>
  <tableColumns count="4">
    <tableColumn id="1" xr3:uid="{1B2EB763-6053-4247-A4D7-F9836FFA73EA}" name="MATERIALES" dataDxfId="18"/>
    <tableColumn id="2" xr3:uid="{3482D2CF-B368-4191-91D2-676ECD1A621F}" name="UNIDAD" dataDxfId="17"/>
    <tableColumn id="3" xr3:uid="{C67EF1B5-A9B0-4212-A109-5F8EEDE51D15}" name="CANTIDAD" dataDxfId="16"/>
    <tableColumn id="4" xr3:uid="{44E19CED-6E78-4420-9CAE-89CDDDAE05BF}" name="PRECIO" dataDxfId="1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322BBA-254E-4DB5-AB50-49026C651892}" name="MaestroServicios" displayName="MaestroServicios" ref="A1:D4" totalsRowShown="0" headerRowDxfId="14" dataDxfId="13">
  <autoFilter ref="A1:D4" xr:uid="{10A5002C-808D-4387-A5C6-7E26A1F5B81A}"/>
  <tableColumns count="4">
    <tableColumn id="1" xr3:uid="{B4545FC2-4B1B-41F4-BD0A-36DA34F4E563}" name="SERVICIOS" dataDxfId="12"/>
    <tableColumn id="2" xr3:uid="{EF5740F7-4F1C-46C8-8F26-5581F288F70A}" name="UNIDAD" dataDxfId="11"/>
    <tableColumn id="3" xr3:uid="{4FB5D3A5-8092-4B21-BE97-CB95AE71D9C5}" name="CANTIDAD" dataDxfId="10"/>
    <tableColumn id="4" xr3:uid="{3FA48EF2-D7E0-4171-8E29-CA7337F26497}" name="PRECIO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F1C80-C889-453E-8C32-F49AB752F0EC}">
  <sheetPr codeName="Hoja3"/>
  <dimension ref="B1:M17"/>
  <sheetViews>
    <sheetView showGridLines="0" tabSelected="1" zoomScaleNormal="100" workbookViewId="0">
      <selection activeCell="B14" sqref="B14"/>
    </sheetView>
  </sheetViews>
  <sheetFormatPr baseColWidth="10" defaultRowHeight="14.4" x14ac:dyDescent="0.3"/>
  <cols>
    <col min="1" max="1" width="3.21875" customWidth="1"/>
    <col min="2" max="2" width="39.88671875" customWidth="1"/>
    <col min="3" max="3" width="4.21875" customWidth="1"/>
    <col min="4" max="4" width="22.77734375" customWidth="1"/>
    <col min="5" max="5" width="17.77734375" customWidth="1"/>
    <col min="6" max="6" width="3.33203125" customWidth="1"/>
    <col min="7" max="7" width="16.88671875" customWidth="1"/>
    <col min="8" max="8" width="16.21875" customWidth="1"/>
    <col min="9" max="9" width="7.44140625" customWidth="1"/>
    <col min="10" max="10" width="23.6640625" customWidth="1"/>
    <col min="11" max="11" width="15.88671875" customWidth="1"/>
    <col min="12" max="12" width="3" customWidth="1"/>
    <col min="13" max="13" width="24.21875" bestFit="1" customWidth="1"/>
  </cols>
  <sheetData>
    <row r="1" spans="2:13" ht="40.799999999999997" customHeight="1" x14ac:dyDescent="0.3">
      <c r="M1" s="19"/>
    </row>
    <row r="2" spans="2:13" ht="6" customHeight="1" x14ac:dyDescent="0.3"/>
    <row r="3" spans="2:13" ht="23.4" customHeight="1" thickBot="1" x14ac:dyDescent="0.35">
      <c r="B3" s="10" t="s">
        <v>30</v>
      </c>
      <c r="C3" s="11"/>
      <c r="D3" s="20" t="s">
        <v>33</v>
      </c>
      <c r="E3" s="20" t="s">
        <v>34</v>
      </c>
      <c r="G3" s="20" t="s">
        <v>35</v>
      </c>
      <c r="H3" s="20" t="s">
        <v>34</v>
      </c>
      <c r="J3" s="20" t="s">
        <v>36</v>
      </c>
      <c r="K3" s="20" t="s">
        <v>34</v>
      </c>
      <c r="M3" s="15" t="s">
        <v>33</v>
      </c>
    </row>
    <row r="4" spans="2:13" ht="19.2" thickBot="1" x14ac:dyDescent="0.5">
      <c r="B4" s="13" t="s">
        <v>65</v>
      </c>
      <c r="C4" s="12"/>
      <c r="D4" s="25" t="s">
        <v>52</v>
      </c>
      <c r="E4" s="22">
        <v>0.2</v>
      </c>
      <c r="G4" s="25" t="s">
        <v>66</v>
      </c>
      <c r="H4" s="22">
        <v>0.5</v>
      </c>
      <c r="J4" s="25" t="s">
        <v>62</v>
      </c>
      <c r="K4" s="22">
        <v>0.89</v>
      </c>
      <c r="M4" s="17">
        <f>+TablaF_Materiales[[#Totals],[COSTO($)]]</f>
        <v>0.313</v>
      </c>
    </row>
    <row r="5" spans="2:13" ht="17.399999999999999" x14ac:dyDescent="0.45">
      <c r="D5" s="25" t="s">
        <v>56</v>
      </c>
      <c r="E5" s="22">
        <v>0.113</v>
      </c>
      <c r="G5" s="25" t="s">
        <v>61</v>
      </c>
      <c r="H5" s="22">
        <v>8.8999999999999996E-2</v>
      </c>
      <c r="J5" s="25"/>
      <c r="K5" s="22"/>
    </row>
    <row r="6" spans="2:13" ht="25.2" customHeight="1" thickBot="1" x14ac:dyDescent="0.5">
      <c r="B6" s="10" t="s">
        <v>38</v>
      </c>
      <c r="D6" s="25"/>
      <c r="E6" s="22"/>
      <c r="G6" s="25"/>
      <c r="H6" s="22"/>
      <c r="J6" s="25"/>
      <c r="K6" s="22"/>
      <c r="M6" s="15" t="s">
        <v>35</v>
      </c>
    </row>
    <row r="7" spans="2:13" ht="19.8" customHeight="1" thickBot="1" x14ac:dyDescent="0.5">
      <c r="B7" s="13" t="s">
        <v>63</v>
      </c>
      <c r="J7" s="25"/>
      <c r="K7" s="22"/>
      <c r="M7" s="17">
        <f>+TablaF_Servicios[[#Totals],[COSTO($)]]</f>
        <v>0.58899999999999997</v>
      </c>
    </row>
    <row r="8" spans="2:13" ht="17.399999999999999" x14ac:dyDescent="0.45">
      <c r="E8" s="22"/>
      <c r="G8" s="25"/>
      <c r="H8" s="22"/>
      <c r="J8" s="21"/>
      <c r="K8" s="22"/>
    </row>
    <row r="9" spans="2:13" ht="25.2" customHeight="1" thickBot="1" x14ac:dyDescent="0.5">
      <c r="B9" s="10" t="s">
        <v>40</v>
      </c>
      <c r="E9" s="22"/>
      <c r="G9" s="25"/>
      <c r="H9" s="22"/>
      <c r="J9" s="21"/>
      <c r="K9" s="22"/>
      <c r="M9" s="15" t="s">
        <v>36</v>
      </c>
    </row>
    <row r="10" spans="2:13" ht="19.2" thickBot="1" x14ac:dyDescent="0.5">
      <c r="B10" s="16">
        <v>0.52</v>
      </c>
      <c r="E10" s="22"/>
      <c r="G10" s="21"/>
      <c r="H10" s="22"/>
      <c r="J10" s="21"/>
      <c r="K10" s="22"/>
      <c r="M10" s="17">
        <f>+TablaF_ManoDeObra[[#Totals],[COSTO($)]]</f>
        <v>0.89</v>
      </c>
    </row>
    <row r="11" spans="2:13" ht="17.399999999999999" x14ac:dyDescent="0.45">
      <c r="E11" s="22"/>
      <c r="G11" s="21"/>
      <c r="H11" s="22"/>
      <c r="J11" s="21"/>
      <c r="K11" s="22"/>
    </row>
    <row r="12" spans="2:13" ht="21.6" thickBot="1" x14ac:dyDescent="0.5">
      <c r="E12" s="22"/>
      <c r="G12" s="21"/>
      <c r="H12" s="22"/>
      <c r="J12" s="21"/>
      <c r="K12" s="22"/>
      <c r="M12" s="15" t="s">
        <v>44</v>
      </c>
    </row>
    <row r="13" spans="2:13" ht="19.2" thickBot="1" x14ac:dyDescent="0.5">
      <c r="B13" s="18" t="s">
        <v>65</v>
      </c>
      <c r="E13" s="22"/>
      <c r="G13" s="21"/>
      <c r="H13" s="22"/>
      <c r="J13" s="21"/>
      <c r="K13" s="22"/>
      <c r="M13" s="17">
        <f>+M4+M7+M10</f>
        <v>1.7919999999999998</v>
      </c>
    </row>
    <row r="14" spans="2:13" ht="17.399999999999999" x14ac:dyDescent="0.45">
      <c r="E14" s="22"/>
      <c r="G14" s="21"/>
      <c r="H14" s="22"/>
      <c r="J14" s="21"/>
      <c r="K14" s="22"/>
    </row>
    <row r="15" spans="2:13" ht="23.4" customHeight="1" thickBot="1" x14ac:dyDescent="0.5">
      <c r="E15" s="22"/>
      <c r="G15" s="21"/>
      <c r="H15" s="22"/>
      <c r="J15" s="21"/>
      <c r="K15" s="22"/>
      <c r="M15" s="15" t="s">
        <v>45</v>
      </c>
    </row>
    <row r="16" spans="2:13" ht="29.4" customHeight="1" thickBot="1" x14ac:dyDescent="0.5">
      <c r="D16" s="21" t="s">
        <v>37</v>
      </c>
      <c r="E16" s="22">
        <f>SUBTOTAL(109,TablaF_Materiales[COSTO($)])</f>
        <v>0.313</v>
      </c>
      <c r="G16" s="23" t="s">
        <v>37</v>
      </c>
      <c r="H16" s="24">
        <f>SUBTOTAL(109,TablaF_Servicios[COSTO($)])</f>
        <v>0.58899999999999997</v>
      </c>
      <c r="J16" s="21" t="s">
        <v>37</v>
      </c>
      <c r="K16" s="22">
        <f>SUBTOTAL(109,TablaF_ManoDeObra[COSTO($)])</f>
        <v>0.89</v>
      </c>
      <c r="M16" s="17">
        <f>M13*(1+B10)</f>
        <v>2.7238399999999996</v>
      </c>
    </row>
    <row r="17" ht="10.199999999999999" customHeight="1" x14ac:dyDescent="0.3"/>
  </sheetData>
  <dataValidations count="5">
    <dataValidation type="list" allowBlank="1" showInputMessage="1" showErrorMessage="1" sqref="J14 J4 J5 J6 J7 J8 J9 J10 J11 J12 J13 J15" xr:uid="{6BFFB66B-5CD5-4BFF-915D-E44629AA4C58}">
      <formula1>"PETRA,ROMINA"</formula1>
    </dataValidation>
    <dataValidation type="list" allowBlank="1" showInputMessage="1" showErrorMessage="1" sqref="B13" xr:uid="{FE160879-744E-4998-B202-98C00ECD59A6}">
      <formula1>"COLLAR DE PERLAS,PULSERA MINIMALISTA,PULSERA OVALADA,ZARCILLOS SOLITARIO"</formula1>
    </dataValidation>
    <dataValidation type="list" allowBlank="1" showInputMessage="1" showErrorMessage="1" sqref="D13 D14 D4 D5 D6 D7 D8 D9 D10 D11 D12 D15" xr:uid="{CE38D41E-B9B0-4953-8E4E-EA5CBE706127}">
      <formula1>"ALAMBRE,BOLSA,BROCHE,PERLAS,PIEDRAS CUARZO,PIEDRAS ROJAS,TAPAS,TARJETA"</formula1>
    </dataValidation>
    <dataValidation type="list" allowBlank="1" showInputMessage="1" showErrorMessage="1" sqref="G13 G14 G4 G5 G6 G7 G8 G9 G10 G11 G12 G15" xr:uid="{284417E8-7A56-4D7D-8015-715308A404BB}">
      <formula1>"GASOLINA,INTERNET,TELÉFONO"</formula1>
    </dataValidation>
    <dataValidation type="list" allowBlank="1" showInputMessage="1" showErrorMessage="1" sqref="B7" xr:uid="{1BE9C2C0-5DCF-4593-840B-803591687164}">
      <formula1>"COLLARES,PULSERAS,ZARCILLOS"</formula1>
    </dataValidation>
  </dataValidations>
  <hyperlinks>
    <hyperlink ref="D4" display="PIEDRAS CUARZO" xr:uid="{B12112B6-F651-4A50-8F41-C065D0D6586A}"/>
    <hyperlink ref="D5" display="ALAMBRE" xr:uid="{0D44F304-1E36-4332-8D99-F8378A12BA8B}"/>
    <hyperlink ref="G4" display="INTERNET" xr:uid="{C1953F01-69B9-4E72-BC88-F8D516AA80A7}"/>
    <hyperlink ref="G5" display="GASOLINA" xr:uid="{5ECEDEB4-A9AD-43EA-ACFB-AC15A2FBC5C6}"/>
    <hyperlink ref="J4" display="ROMINA" xr:uid="{3D9E5889-A581-4C1A-AFFE-13C7E3CC1A14}"/>
  </hyperlinks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D42D1-6E74-483D-95E7-FFB8B9FBBBFF}">
  <sheetPr codeName="Hoja7"/>
  <dimension ref="A1:C10"/>
  <sheetViews>
    <sheetView workbookViewId="0">
      <selection activeCell="B18" sqref="B18"/>
    </sheetView>
  </sheetViews>
  <sheetFormatPr baseColWidth="10" defaultColWidth="12.44140625" defaultRowHeight="14.4" x14ac:dyDescent="0.3"/>
  <cols>
    <col min="2" max="2" width="88.33203125" bestFit="1" customWidth="1"/>
    <col min="3" max="3" width="25.33203125" bestFit="1" customWidth="1"/>
  </cols>
  <sheetData>
    <row r="1" spans="1:3" x14ac:dyDescent="0.3">
      <c r="A1" t="s">
        <v>43</v>
      </c>
      <c r="B1" t="s">
        <v>103</v>
      </c>
      <c r="C1" t="s">
        <v>104</v>
      </c>
    </row>
    <row r="2" spans="1:3" x14ac:dyDescent="0.3">
      <c r="A2" t="s">
        <v>42</v>
      </c>
      <c r="B2" t="s">
        <v>41</v>
      </c>
    </row>
    <row r="3" spans="1:3" x14ac:dyDescent="0.3">
      <c r="A3" t="s">
        <v>54</v>
      </c>
      <c r="B3" t="s">
        <v>55</v>
      </c>
    </row>
    <row r="4" spans="1:3" x14ac:dyDescent="0.3">
      <c r="A4" t="s">
        <v>57</v>
      </c>
      <c r="B4" t="s">
        <v>58</v>
      </c>
    </row>
    <row r="5" spans="1:3" x14ac:dyDescent="0.3">
      <c r="A5">
        <v>424</v>
      </c>
      <c r="B5" t="s">
        <v>115</v>
      </c>
      <c r="C5" t="s">
        <v>116</v>
      </c>
    </row>
    <row r="6" spans="1:3" x14ac:dyDescent="0.3">
      <c r="A6">
        <v>424</v>
      </c>
      <c r="B6" t="s">
        <v>115</v>
      </c>
      <c r="C6" t="s">
        <v>116</v>
      </c>
    </row>
    <row r="7" spans="1:3" x14ac:dyDescent="0.3">
      <c r="A7">
        <v>424</v>
      </c>
      <c r="B7" t="s">
        <v>115</v>
      </c>
      <c r="C7" t="s">
        <v>116</v>
      </c>
    </row>
    <row r="8" spans="1:3" x14ac:dyDescent="0.3">
      <c r="A8">
        <v>424</v>
      </c>
      <c r="B8" t="s">
        <v>115</v>
      </c>
      <c r="C8" t="s">
        <v>116</v>
      </c>
    </row>
    <row r="9" spans="1:3" x14ac:dyDescent="0.3">
      <c r="A9">
        <v>424</v>
      </c>
      <c r="B9" t="s">
        <v>115</v>
      </c>
      <c r="C9" t="s">
        <v>116</v>
      </c>
    </row>
    <row r="10" spans="1:3" x14ac:dyDescent="0.3">
      <c r="A10">
        <v>1004</v>
      </c>
      <c r="B10" t="s">
        <v>117</v>
      </c>
      <c r="C10" t="s">
        <v>116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A76DC-76F2-4FF7-BC6C-BF51139971FF}">
  <sheetPr codeName="Hoja2"/>
  <dimension ref="A1"/>
  <sheetViews>
    <sheetView showGridLines="0" zoomScaleNormal="100" workbookViewId="0">
      <selection activeCell="N9" sqref="N9"/>
    </sheetView>
  </sheetViews>
  <sheetFormatPr baseColWidth="10" defaultRowHeight="14.4" x14ac:dyDescent="0.3"/>
  <cols>
    <col min="1" max="1" width="3.21875" customWidth="1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7251B-51E5-4BA7-977C-E8C4E979EE8A}">
  <sheetPr codeName="Hoja5"/>
  <dimension ref="A1:V27"/>
  <sheetViews>
    <sheetView workbookViewId="0">
      <pane ySplit="1" topLeftCell="A28" activePane="bottomLeft" state="frozen"/>
      <selection pane="bottomLeft" activeCell="D1" sqref="D1"/>
    </sheetView>
  </sheetViews>
  <sheetFormatPr baseColWidth="10" defaultRowHeight="14.4" x14ac:dyDescent="0.3"/>
  <cols>
    <col min="1" max="1" width="35.44140625" customWidth="1"/>
    <col min="2" max="2" width="21.44140625" customWidth="1"/>
    <col min="3" max="3" width="19.21875" customWidth="1"/>
    <col min="4" max="4" width="22.21875" customWidth="1"/>
    <col min="5" max="5" width="21.5546875" customWidth="1"/>
    <col min="6" max="6" width="23.6640625" customWidth="1"/>
    <col min="7" max="7" width="23.21875" customWidth="1"/>
    <col min="8" max="8" width="18.44140625" bestFit="1" customWidth="1"/>
    <col min="9" max="9" width="22.5546875" customWidth="1"/>
    <col min="10" max="10" width="19.44140625" bestFit="1" customWidth="1"/>
    <col min="11" max="12" width="19.44140625" customWidth="1"/>
    <col min="13" max="13" width="16" bestFit="1" customWidth="1"/>
    <col min="14" max="14" width="16" customWidth="1"/>
    <col min="15" max="15" width="21.44140625" bestFit="1" customWidth="1"/>
    <col min="16" max="16" width="22" bestFit="1" customWidth="1"/>
    <col min="17" max="17" width="18.33203125" bestFit="1" customWidth="1"/>
    <col min="18" max="18" width="19.77734375" bestFit="1" customWidth="1"/>
    <col min="19" max="19" width="17.88671875" bestFit="1" customWidth="1"/>
    <col min="20" max="20" width="27.6640625" bestFit="1" customWidth="1"/>
    <col min="21" max="21" width="24.88671875" bestFit="1" customWidth="1"/>
  </cols>
  <sheetData>
    <row r="1" spans="1:22" x14ac:dyDescent="0.3">
      <c r="A1" t="s">
        <v>27</v>
      </c>
      <c r="B1" t="s">
        <v>29</v>
      </c>
      <c r="C1" t="s">
        <v>28</v>
      </c>
      <c r="D1" s="1" t="s">
        <v>14</v>
      </c>
      <c r="E1" s="1" t="s">
        <v>3</v>
      </c>
      <c r="F1" s="1" t="s">
        <v>100</v>
      </c>
      <c r="G1" s="1" t="s">
        <v>5</v>
      </c>
      <c r="H1" t="s">
        <v>97</v>
      </c>
      <c r="I1" s="2" t="s">
        <v>8</v>
      </c>
      <c r="J1" s="1" t="s">
        <v>4</v>
      </c>
      <c r="K1" s="1" t="s">
        <v>6</v>
      </c>
      <c r="L1" s="1" t="s">
        <v>101</v>
      </c>
      <c r="M1" s="1" t="s">
        <v>7</v>
      </c>
      <c r="N1" t="s">
        <v>98</v>
      </c>
      <c r="O1" t="s">
        <v>13</v>
      </c>
      <c r="P1" s="1" t="s">
        <v>9</v>
      </c>
      <c r="Q1" s="1" t="s">
        <v>10</v>
      </c>
      <c r="R1" s="1" t="s">
        <v>102</v>
      </c>
      <c r="S1" s="1" t="s">
        <v>11</v>
      </c>
      <c r="T1" t="s">
        <v>99</v>
      </c>
      <c r="U1" t="s">
        <v>12</v>
      </c>
      <c r="V1" t="s">
        <v>16</v>
      </c>
    </row>
    <row r="2" spans="1:22" x14ac:dyDescent="0.3">
      <c r="A2" t="s">
        <v>47</v>
      </c>
      <c r="B2" t="s">
        <v>63</v>
      </c>
      <c r="C2" t="s">
        <v>0</v>
      </c>
      <c r="D2" t="s">
        <v>56</v>
      </c>
      <c r="I2" s="3">
        <v>0.3</v>
      </c>
      <c r="O2">
        <f>IFERROR(FactTable[[#This Row],[cantidadUsadaServicio]]*FactTable[[#This Row],[costoServicio$]]/FactTable[[#This Row],[unidadUsadaServicio]],0)</f>
        <v>0</v>
      </c>
      <c r="U2" s="3">
        <f>IFERROR(FactTable[[#This Row],[cantidadUsadaManoObra]]*FactTable[[#This Row],[costoManoObra$]]/FactTable[[#This Row],[unidadUsadaManoObra]],0)</f>
        <v>0</v>
      </c>
    </row>
    <row r="3" spans="1:22" x14ac:dyDescent="0.3">
      <c r="A3" t="s">
        <v>47</v>
      </c>
      <c r="B3" t="s">
        <v>63</v>
      </c>
      <c r="C3" t="s">
        <v>0</v>
      </c>
      <c r="D3" t="s">
        <v>53</v>
      </c>
      <c r="I3" s="3">
        <v>0.23</v>
      </c>
      <c r="O3">
        <f>IFERROR(FactTable[[#This Row],[cantidadUsadaServicio]]*FactTable[[#This Row],[costoServicio$]]/FactTable[[#This Row],[unidadUsadaServicio]],0)</f>
        <v>0</v>
      </c>
      <c r="U3" s="3">
        <f>IFERROR(FactTable[[#This Row],[cantidadUsadaManoObra]]*FactTable[[#This Row],[costoManoObra$]]/FactTable[[#This Row],[unidadUsadaManoObra]],0)</f>
        <v>0</v>
      </c>
    </row>
    <row r="4" spans="1:22" x14ac:dyDescent="0.3">
      <c r="A4" t="s">
        <v>47</v>
      </c>
      <c r="B4" t="s">
        <v>63</v>
      </c>
      <c r="C4" t="s">
        <v>0</v>
      </c>
      <c r="D4" t="s">
        <v>60</v>
      </c>
      <c r="I4" s="3">
        <v>0.3</v>
      </c>
      <c r="O4">
        <f>IFERROR(FactTable[[#This Row],[cantidadUsadaServicio]]*FactTable[[#This Row],[costoServicio$]]/FactTable[[#This Row],[unidadUsadaServicio]],0)</f>
        <v>0</v>
      </c>
      <c r="U4" s="3">
        <f>IFERROR(FactTable[[#This Row],[cantidadUsadaManoObra]]*FactTable[[#This Row],[costoManoObra$]]/FactTable[[#This Row],[unidadUsadaManoObra]],0)</f>
        <v>0</v>
      </c>
    </row>
    <row r="5" spans="1:22" x14ac:dyDescent="0.3">
      <c r="A5" t="s">
        <v>47</v>
      </c>
      <c r="B5" t="s">
        <v>63</v>
      </c>
      <c r="C5" t="s">
        <v>1</v>
      </c>
      <c r="I5" s="3">
        <f>IFERROR(FactTable[[#This Row],[cantidadUsadaMaterial]]*FactTable[[#This Row],[costoMaterial$]]/FactTable[[#This Row],[unidadUsadaMaterial]],0)</f>
        <v>0</v>
      </c>
      <c r="J5" t="s">
        <v>66</v>
      </c>
      <c r="O5">
        <v>0.2</v>
      </c>
      <c r="U5" s="3">
        <f>IFERROR(FactTable[[#This Row],[cantidadUsadaManoObra]]*FactTable[[#This Row],[costoManoObra$]]/FactTable[[#This Row],[unidadUsadaManoObra]],0)</f>
        <v>0</v>
      </c>
    </row>
    <row r="6" spans="1:22" x14ac:dyDescent="0.3">
      <c r="A6" t="s">
        <v>47</v>
      </c>
      <c r="B6" t="s">
        <v>63</v>
      </c>
      <c r="C6" t="s">
        <v>2</v>
      </c>
      <c r="I6" s="3">
        <f>IFERROR(FactTable[[#This Row],[cantidadUsadaMaterial]]*FactTable[[#This Row],[costoMaterial$]]/FactTable[[#This Row],[unidadUsadaMaterial]],0)</f>
        <v>0</v>
      </c>
      <c r="O6">
        <f>IFERROR(FactTable[[#This Row],[cantidadUsadaServicio]]*FactTable[[#This Row],[costoServicio$]]/FactTable[[#This Row],[unidadUsadaServicio]],0)</f>
        <v>0</v>
      </c>
      <c r="P6" t="s">
        <v>62</v>
      </c>
      <c r="U6" s="3">
        <v>0.8</v>
      </c>
    </row>
    <row r="7" spans="1:22" x14ac:dyDescent="0.3">
      <c r="A7" t="s">
        <v>47</v>
      </c>
      <c r="B7" t="s">
        <v>63</v>
      </c>
      <c r="C7" t="s">
        <v>15</v>
      </c>
      <c r="I7" s="3">
        <f>IFERROR(FactTable[[#This Row],[cantidadUsadaMaterial]]*FactTable[[#This Row],[costoMaterial$]]/FactTable[[#This Row],[unidadUsadaMaterial]],0)</f>
        <v>0</v>
      </c>
      <c r="O7">
        <f>IFERROR(FactTable[[#This Row],[cantidadUsadaServicio]]*FactTable[[#This Row],[costoServicio$]]/FactTable[[#This Row],[unidadUsadaServicio]],0)</f>
        <v>0</v>
      </c>
      <c r="U7" s="3">
        <f>IFERROR(FactTable[[#This Row],[cantidadUsadaManoObra]]*FactTable[[#This Row],[costoManoObra$]]/FactTable[[#This Row],[unidadUsadaManoObra]],0)</f>
        <v>0</v>
      </c>
      <c r="V7">
        <v>0.51</v>
      </c>
    </row>
    <row r="8" spans="1:22" x14ac:dyDescent="0.3">
      <c r="A8" t="s">
        <v>59</v>
      </c>
      <c r="B8" t="s">
        <v>67</v>
      </c>
      <c r="C8" t="s">
        <v>0</v>
      </c>
      <c r="D8" t="s">
        <v>60</v>
      </c>
      <c r="I8" s="3">
        <v>1.25</v>
      </c>
      <c r="O8">
        <f>IFERROR(FactTable[[#This Row],[cantidadUsadaServicio]]*FactTable[[#This Row],[costoServicio$]]/FactTable[[#This Row],[unidadUsadaServicio]],0)</f>
        <v>0</v>
      </c>
      <c r="U8" s="3">
        <f>IFERROR(FactTable[[#This Row],[cantidadUsadaManoObra]]*FactTable[[#This Row],[costoManoObra$]]/FactTable[[#This Row],[unidadUsadaManoObra]],0)</f>
        <v>0</v>
      </c>
    </row>
    <row r="9" spans="1:22" x14ac:dyDescent="0.3">
      <c r="A9" t="s">
        <v>59</v>
      </c>
      <c r="B9" t="s">
        <v>67</v>
      </c>
      <c r="C9" t="s">
        <v>0</v>
      </c>
      <c r="D9" t="s">
        <v>56</v>
      </c>
      <c r="I9" s="3">
        <v>2</v>
      </c>
      <c r="O9">
        <f>IFERROR(FactTable[[#This Row],[cantidadUsadaServicio]]*FactTable[[#This Row],[costoServicio$]]/FactTable[[#This Row],[unidadUsadaServicio]],0)</f>
        <v>0</v>
      </c>
      <c r="U9" s="3">
        <f>IFERROR(FactTable[[#This Row],[cantidadUsadaManoObra]]*FactTable[[#This Row],[costoManoObra$]]/FactTable[[#This Row],[unidadUsadaManoObra]],0)</f>
        <v>0</v>
      </c>
    </row>
    <row r="10" spans="1:22" x14ac:dyDescent="0.3">
      <c r="A10" t="s">
        <v>59</v>
      </c>
      <c r="B10" t="s">
        <v>67</v>
      </c>
      <c r="C10" t="s">
        <v>1</v>
      </c>
      <c r="I10" s="3">
        <f>IFERROR(FactTable[[#This Row],[cantidadUsadaMaterial]]*FactTable[[#This Row],[costoMaterial$]]/FactTable[[#This Row],[unidadUsadaMaterial]],0)</f>
        <v>0</v>
      </c>
      <c r="J10" t="s">
        <v>66</v>
      </c>
      <c r="O10">
        <v>0.25</v>
      </c>
      <c r="U10" s="3">
        <f>IFERROR(FactTable[[#This Row],[cantidadUsadaManoObra]]*FactTable[[#This Row],[costoManoObra$]]/FactTable[[#This Row],[unidadUsadaManoObra]],0)</f>
        <v>0</v>
      </c>
    </row>
    <row r="11" spans="1:22" x14ac:dyDescent="0.3">
      <c r="A11" t="s">
        <v>59</v>
      </c>
      <c r="B11" t="s">
        <v>67</v>
      </c>
      <c r="C11" t="s">
        <v>1</v>
      </c>
      <c r="I11" s="3">
        <f>IFERROR(FactTable[[#This Row],[cantidadUsadaMaterial]]*FactTable[[#This Row],[costoMaterial$]]/FactTable[[#This Row],[unidadUsadaMaterial]],0)</f>
        <v>0</v>
      </c>
      <c r="J11" t="s">
        <v>61</v>
      </c>
      <c r="O11">
        <v>0.2</v>
      </c>
      <c r="U11" s="3">
        <f>IFERROR(FactTable[[#This Row],[cantidadUsadaManoObra]]*FactTable[[#This Row],[costoManoObra$]]/FactTable[[#This Row],[unidadUsadaManoObra]],0)</f>
        <v>0</v>
      </c>
    </row>
    <row r="12" spans="1:22" x14ac:dyDescent="0.3">
      <c r="A12" t="s">
        <v>59</v>
      </c>
      <c r="B12" t="s">
        <v>67</v>
      </c>
      <c r="C12" t="s">
        <v>2</v>
      </c>
      <c r="I12" s="3">
        <f>IFERROR(FactTable[[#This Row],[cantidadUsadaMaterial]]*FactTable[[#This Row],[costoMaterial$]]/FactTable[[#This Row],[unidadUsadaMaterial]],0)</f>
        <v>0</v>
      </c>
      <c r="O12">
        <f>IFERROR(FactTable[[#This Row],[cantidadUsadaServicio]]*FactTable[[#This Row],[costoServicio$]]/FactTable[[#This Row],[unidadUsadaServicio]],0)</f>
        <v>0</v>
      </c>
      <c r="P12" t="s">
        <v>62</v>
      </c>
      <c r="U12" s="3">
        <v>0.37</v>
      </c>
    </row>
    <row r="13" spans="1:22" x14ac:dyDescent="0.3">
      <c r="A13" t="s">
        <v>59</v>
      </c>
      <c r="B13" t="s">
        <v>67</v>
      </c>
      <c r="C13" t="s">
        <v>15</v>
      </c>
      <c r="I13" s="3">
        <f>IFERROR(FactTable[[#This Row],[cantidadUsadaMaterial]]*FactTable[[#This Row],[costoMaterial$]]/FactTable[[#This Row],[unidadUsadaMaterial]],0)</f>
        <v>0</v>
      </c>
      <c r="O13">
        <f>IFERROR(FactTable[[#This Row],[cantidadUsadaServicio]]*FactTable[[#This Row],[costoServicio$]]/FactTable[[#This Row],[unidadUsadaServicio]],0)</f>
        <v>0</v>
      </c>
      <c r="U13" s="3">
        <f>IFERROR(FactTable[[#This Row],[cantidadUsadaManoObra]]*FactTable[[#This Row],[costoManoObra$]]/FactTable[[#This Row],[unidadUsadaManoObra]],0)</f>
        <v>0</v>
      </c>
      <c r="V13">
        <v>0.6</v>
      </c>
    </row>
    <row r="14" spans="1:22" x14ac:dyDescent="0.3">
      <c r="A14" t="s">
        <v>46</v>
      </c>
      <c r="B14" t="s">
        <v>71</v>
      </c>
      <c r="C14" t="s">
        <v>0</v>
      </c>
      <c r="D14" t="s">
        <v>56</v>
      </c>
      <c r="I14" s="3">
        <v>0.04</v>
      </c>
      <c r="O14">
        <f>IFERROR(FactTable[[#This Row],[cantidadUsadaServicio]]*FactTable[[#This Row],[costoServicio$]]/FactTable[[#This Row],[unidadUsadaServicio]],0)</f>
        <v>0</v>
      </c>
      <c r="U14" s="3">
        <f>IFERROR(FactTable[[#This Row],[cantidadUsadaManoObra]]*FactTable[[#This Row],[costoManoObra$]]/FactTable[[#This Row],[unidadUsadaManoObra]],0)</f>
        <v>0</v>
      </c>
    </row>
    <row r="15" spans="1:22" x14ac:dyDescent="0.3">
      <c r="A15" t="s">
        <v>46</v>
      </c>
      <c r="B15" t="s">
        <v>71</v>
      </c>
      <c r="C15" t="s">
        <v>0</v>
      </c>
      <c r="D15" t="s">
        <v>68</v>
      </c>
      <c r="I15" s="3">
        <v>0.2</v>
      </c>
      <c r="O15">
        <f>IFERROR(FactTable[[#This Row],[cantidadUsadaServicio]]*FactTable[[#This Row],[costoServicio$]]/FactTable[[#This Row],[unidadUsadaServicio]],0)</f>
        <v>0</v>
      </c>
      <c r="U15" s="3">
        <f>IFERROR(FactTable[[#This Row],[cantidadUsadaManoObra]]*FactTable[[#This Row],[costoManoObra$]]/FactTable[[#This Row],[unidadUsadaManoObra]],0)</f>
        <v>0</v>
      </c>
    </row>
    <row r="16" spans="1:22" x14ac:dyDescent="0.3">
      <c r="A16" t="s">
        <v>46</v>
      </c>
      <c r="B16" t="s">
        <v>71</v>
      </c>
      <c r="C16" t="s">
        <v>0</v>
      </c>
      <c r="D16" t="s">
        <v>70</v>
      </c>
      <c r="I16" s="3">
        <v>0.01</v>
      </c>
      <c r="O16">
        <f>IFERROR(FactTable[[#This Row],[cantidadUsadaServicio]]*FactTable[[#This Row],[costoServicio$]]/FactTable[[#This Row],[unidadUsadaServicio]],0)</f>
        <v>0</v>
      </c>
      <c r="U16" s="3">
        <f>IFERROR(FactTable[[#This Row],[cantidadUsadaManoObra]]*FactTable[[#This Row],[costoManoObra$]]/FactTable[[#This Row],[unidadUsadaManoObra]],0)</f>
        <v>0</v>
      </c>
    </row>
    <row r="17" spans="1:22" x14ac:dyDescent="0.3">
      <c r="A17" t="s">
        <v>46</v>
      </c>
      <c r="B17" t="s">
        <v>71</v>
      </c>
      <c r="C17" t="s">
        <v>1</v>
      </c>
      <c r="I17" s="3">
        <f>IFERROR(FactTable[[#This Row],[cantidadUsadaMaterial]]*FactTable[[#This Row],[costoMaterial$]]/FactTable[[#This Row],[unidadUsadaMaterial]],0)</f>
        <v>0</v>
      </c>
      <c r="J17" t="s">
        <v>66</v>
      </c>
      <c r="O17">
        <v>0.03</v>
      </c>
      <c r="U17" s="3">
        <f>IFERROR(FactTable[[#This Row],[cantidadUsadaManoObra]]*FactTable[[#This Row],[costoManoObra$]]/FactTable[[#This Row],[unidadUsadaManoObra]],0)</f>
        <v>0</v>
      </c>
    </row>
    <row r="18" spans="1:22" x14ac:dyDescent="0.3">
      <c r="A18" t="s">
        <v>46</v>
      </c>
      <c r="B18" t="s">
        <v>71</v>
      </c>
      <c r="C18" t="s">
        <v>1</v>
      </c>
      <c r="I18" s="3">
        <f>IFERROR(FactTable[[#This Row],[cantidadUsadaMaterial]]*FactTable[[#This Row],[costoMaterial$]]/FactTable[[#This Row],[unidadUsadaMaterial]],0)</f>
        <v>0</v>
      </c>
      <c r="J18" t="s">
        <v>64</v>
      </c>
      <c r="O18">
        <v>0.08</v>
      </c>
      <c r="U18" s="3">
        <f>IFERROR(FactTable[[#This Row],[cantidadUsadaManoObra]]*FactTable[[#This Row],[costoManoObra$]]/FactTable[[#This Row],[unidadUsadaManoObra]],0)</f>
        <v>0</v>
      </c>
    </row>
    <row r="19" spans="1:22" x14ac:dyDescent="0.3">
      <c r="A19" t="s">
        <v>46</v>
      </c>
      <c r="B19" t="s">
        <v>71</v>
      </c>
      <c r="C19" t="s">
        <v>1</v>
      </c>
      <c r="I19" s="3">
        <f>IFERROR(FactTable[[#This Row],[cantidadUsadaMaterial]]*FactTable[[#This Row],[costoMaterial$]]/FactTable[[#This Row],[unidadUsadaMaterial]],0)</f>
        <v>0</v>
      </c>
      <c r="J19" t="s">
        <v>61</v>
      </c>
      <c r="O19">
        <v>0.02</v>
      </c>
      <c r="U19" s="3">
        <f>IFERROR(FactTable[[#This Row],[cantidadUsadaManoObra]]*FactTable[[#This Row],[costoManoObra$]]/FactTable[[#This Row],[unidadUsadaManoObra]],0)</f>
        <v>0</v>
      </c>
    </row>
    <row r="20" spans="1:22" x14ac:dyDescent="0.3">
      <c r="A20" t="s">
        <v>46</v>
      </c>
      <c r="B20" t="s">
        <v>71</v>
      </c>
      <c r="C20" t="s">
        <v>2</v>
      </c>
      <c r="I20" s="3">
        <f>IFERROR(FactTable[[#This Row],[cantidadUsadaMaterial]]*FactTable[[#This Row],[costoMaterial$]]/FactTable[[#This Row],[unidadUsadaMaterial]],0)</f>
        <v>0</v>
      </c>
      <c r="O20">
        <f>IFERROR(FactTable[[#This Row],[cantidadUsadaServicio]]*FactTable[[#This Row],[costoServicio$]]/FactTable[[#This Row],[unidadUsadaServicio]],0)</f>
        <v>0</v>
      </c>
      <c r="P20" t="s">
        <v>62</v>
      </c>
      <c r="U20" s="3">
        <v>0.37</v>
      </c>
    </row>
    <row r="21" spans="1:22" x14ac:dyDescent="0.3">
      <c r="A21" t="s">
        <v>46</v>
      </c>
      <c r="B21" t="s">
        <v>71</v>
      </c>
      <c r="C21" t="s">
        <v>15</v>
      </c>
      <c r="I21" s="3">
        <f>IFERROR(FactTable[[#This Row],[cantidadUsadaMaterial]]*FactTable[[#This Row],[costoMaterial$]]/FactTable[[#This Row],[unidadUsadaMaterial]],0)</f>
        <v>0</v>
      </c>
      <c r="O21">
        <f>IFERROR(FactTable[[#This Row],[cantidadUsadaServicio]]*FactTable[[#This Row],[costoServicio$]]/FactTable[[#This Row],[unidadUsadaServicio]],0)</f>
        <v>0</v>
      </c>
      <c r="U21" s="3">
        <f>IFERROR(FactTable[[#This Row],[cantidadUsadaManoObra]]*FactTable[[#This Row],[costoManoObra$]]/FactTable[[#This Row],[unidadUsadaManoObra]],0)</f>
        <v>0</v>
      </c>
      <c r="V21">
        <v>0.3</v>
      </c>
    </row>
    <row r="22" spans="1:22" x14ac:dyDescent="0.3">
      <c r="A22" t="s">
        <v>65</v>
      </c>
      <c r="B22" t="s">
        <v>63</v>
      </c>
      <c r="C22" t="s">
        <v>0</v>
      </c>
      <c r="D22" t="s">
        <v>52</v>
      </c>
      <c r="I22" s="3">
        <v>0.2</v>
      </c>
      <c r="O22">
        <f>IFERROR(FactTable[[#This Row],[cantidadUsadaServicio]]*FactTable[[#This Row],[costoServicio$]]/FactTable[[#This Row],[unidadUsadaServicio]],0)</f>
        <v>0</v>
      </c>
      <c r="U22" s="3">
        <f>IFERROR(FactTable[[#This Row],[cantidadUsadaManoObra]]*FactTable[[#This Row],[costoManoObra$]]/FactTable[[#This Row],[unidadUsadaManoObra]],0)</f>
        <v>0</v>
      </c>
    </row>
    <row r="23" spans="1:22" x14ac:dyDescent="0.3">
      <c r="A23" t="s">
        <v>65</v>
      </c>
      <c r="B23" t="s">
        <v>63</v>
      </c>
      <c r="C23" t="s">
        <v>0</v>
      </c>
      <c r="D23" t="s">
        <v>56</v>
      </c>
      <c r="I23" s="3">
        <v>0.113</v>
      </c>
      <c r="O23">
        <f>IFERROR(FactTable[[#This Row],[cantidadUsadaServicio]]*FactTable[[#This Row],[costoServicio$]]/FactTable[[#This Row],[unidadUsadaServicio]],0)</f>
        <v>0</v>
      </c>
      <c r="U23" s="3">
        <f>IFERROR(FactTable[[#This Row],[cantidadUsadaManoObra]]*FactTable[[#This Row],[costoManoObra$]]/FactTable[[#This Row],[unidadUsadaManoObra]],0)</f>
        <v>0</v>
      </c>
    </row>
    <row r="24" spans="1:22" x14ac:dyDescent="0.3">
      <c r="A24" t="s">
        <v>65</v>
      </c>
      <c r="B24" t="s">
        <v>63</v>
      </c>
      <c r="C24" t="s">
        <v>1</v>
      </c>
      <c r="I24" s="3">
        <f>IFERROR(FactTable[[#This Row],[cantidadUsadaMaterial]]*FactTable[[#This Row],[costoMaterial$]]/FactTable[[#This Row],[unidadUsadaMaterial]],0)</f>
        <v>0</v>
      </c>
      <c r="J24" t="s">
        <v>66</v>
      </c>
      <c r="O24">
        <v>0.5</v>
      </c>
      <c r="U24" s="3">
        <f>IFERROR(FactTable[[#This Row],[cantidadUsadaManoObra]]*FactTable[[#This Row],[costoManoObra$]]/FactTable[[#This Row],[unidadUsadaManoObra]],0)</f>
        <v>0</v>
      </c>
    </row>
    <row r="25" spans="1:22" x14ac:dyDescent="0.3">
      <c r="A25" t="s">
        <v>65</v>
      </c>
      <c r="B25" t="s">
        <v>63</v>
      </c>
      <c r="C25" t="s">
        <v>1</v>
      </c>
      <c r="I25" s="3">
        <f>IFERROR(FactTable[[#This Row],[cantidadUsadaMaterial]]*FactTable[[#This Row],[costoMaterial$]]/FactTable[[#This Row],[unidadUsadaMaterial]],0)</f>
        <v>0</v>
      </c>
      <c r="J25" t="s">
        <v>61</v>
      </c>
      <c r="O25">
        <v>8.8999999999999996E-2</v>
      </c>
      <c r="U25" s="3">
        <f>IFERROR(FactTable[[#This Row],[cantidadUsadaManoObra]]*FactTable[[#This Row],[costoManoObra$]]/FactTable[[#This Row],[unidadUsadaManoObra]],0)</f>
        <v>0</v>
      </c>
    </row>
    <row r="26" spans="1:22" x14ac:dyDescent="0.3">
      <c r="A26" t="s">
        <v>65</v>
      </c>
      <c r="B26" t="s">
        <v>63</v>
      </c>
      <c r="C26" t="s">
        <v>2</v>
      </c>
      <c r="I26" s="3">
        <f>IFERROR(FactTable[[#This Row],[cantidadUsadaMaterial]]*FactTable[[#This Row],[costoMaterial$]]/FactTable[[#This Row],[unidadUsadaMaterial]],0)</f>
        <v>0</v>
      </c>
      <c r="O26">
        <f>IFERROR(FactTable[[#This Row],[cantidadUsadaServicio]]*FactTable[[#This Row],[costoServicio$]]/FactTable[[#This Row],[unidadUsadaServicio]],0)</f>
        <v>0</v>
      </c>
      <c r="P26" t="s">
        <v>62</v>
      </c>
      <c r="U26" s="3">
        <v>0.89</v>
      </c>
    </row>
    <row r="27" spans="1:22" x14ac:dyDescent="0.3">
      <c r="A27" t="s">
        <v>65</v>
      </c>
      <c r="B27" t="s">
        <v>63</v>
      </c>
      <c r="C27" t="s">
        <v>15</v>
      </c>
      <c r="I27" s="3">
        <f>IFERROR(FactTable[[#This Row],[cantidadUsadaMaterial]]*FactTable[[#This Row],[costoMaterial$]]/FactTable[[#This Row],[unidadUsadaMaterial]],0)</f>
        <v>0</v>
      </c>
      <c r="O27">
        <f>IFERROR(FactTable[[#This Row],[cantidadUsadaServicio]]*FactTable[[#This Row],[costoServicio$]]/FactTable[[#This Row],[unidadUsadaServicio]],0)</f>
        <v>0</v>
      </c>
      <c r="U27" s="3">
        <f>IFERROR(FactTable[[#This Row],[cantidadUsadaManoObra]]*FactTable[[#This Row],[costoManoObra$]]/FactTable[[#This Row],[unidadUsadaManoObra]],0)</f>
        <v>0</v>
      </c>
      <c r="V27">
        <v>0.52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E2DB8-AFA6-4F94-95B9-D21FA5D989AD}">
  <sheetPr codeName="Hoja1"/>
  <dimension ref="A1:K8"/>
  <sheetViews>
    <sheetView workbookViewId="0">
      <selection activeCell="B13" sqref="B13"/>
    </sheetView>
  </sheetViews>
  <sheetFormatPr baseColWidth="10" defaultRowHeight="14.4" x14ac:dyDescent="0.3"/>
  <cols>
    <col min="1" max="1" width="15.6640625" bestFit="1" customWidth="1"/>
    <col min="2" max="2" width="19.6640625" bestFit="1" customWidth="1"/>
    <col min="3" max="3" width="8.5546875" bestFit="1" customWidth="1"/>
    <col min="4" max="4" width="13.21875" bestFit="1" customWidth="1"/>
    <col min="5" max="5" width="10.77734375" bestFit="1" customWidth="1"/>
    <col min="7" max="7" width="21.77734375" customWidth="1"/>
    <col min="8" max="8" width="15.5546875" customWidth="1"/>
  </cols>
  <sheetData>
    <row r="1" spans="1:11" x14ac:dyDescent="0.3">
      <c r="A1" s="4" t="s">
        <v>27</v>
      </c>
      <c r="B1" t="s">
        <v>65</v>
      </c>
    </row>
    <row r="3" spans="1:11" x14ac:dyDescent="0.3">
      <c r="A3" s="4" t="s">
        <v>24</v>
      </c>
      <c r="B3" s="6" t="s">
        <v>22</v>
      </c>
      <c r="C3" s="6" t="s">
        <v>21</v>
      </c>
      <c r="D3" s="6" t="s">
        <v>2</v>
      </c>
      <c r="E3" s="6" t="s">
        <v>23</v>
      </c>
      <c r="G3" s="6" t="s">
        <v>25</v>
      </c>
      <c r="H3" s="6" t="s">
        <v>26</v>
      </c>
      <c r="J3" t="s">
        <v>25</v>
      </c>
      <c r="K3" t="s">
        <v>26</v>
      </c>
    </row>
    <row r="4" spans="1:11" x14ac:dyDescent="0.3">
      <c r="A4" s="5" t="s">
        <v>2</v>
      </c>
      <c r="B4" s="3">
        <v>0</v>
      </c>
      <c r="C4">
        <v>0</v>
      </c>
      <c r="D4" s="3">
        <v>0.89</v>
      </c>
      <c r="G4" t="s">
        <v>18</v>
      </c>
      <c r="H4" s="7">
        <f>B8+C8+D8</f>
        <v>1.7919999999999998</v>
      </c>
      <c r="J4" t="str">
        <f>B3</f>
        <v>Materiales</v>
      </c>
      <c r="K4" s="7">
        <f>B8</f>
        <v>0.313</v>
      </c>
    </row>
    <row r="5" spans="1:11" x14ac:dyDescent="0.3">
      <c r="A5" s="5" t="s">
        <v>15</v>
      </c>
      <c r="B5" s="3">
        <v>0</v>
      </c>
      <c r="C5">
        <v>0</v>
      </c>
      <c r="D5" s="3">
        <v>0</v>
      </c>
      <c r="E5">
        <v>0.52</v>
      </c>
      <c r="G5" t="s">
        <v>19</v>
      </c>
      <c r="H5" s="9">
        <f>H4*E8</f>
        <v>0.93183999999999989</v>
      </c>
      <c r="J5" t="str">
        <f>C3</f>
        <v>Servicios</v>
      </c>
      <c r="K5" s="7">
        <f>C8</f>
        <v>0.58899999999999997</v>
      </c>
    </row>
    <row r="6" spans="1:11" x14ac:dyDescent="0.3">
      <c r="A6" s="5" t="s">
        <v>0</v>
      </c>
      <c r="B6" s="3">
        <v>0.313</v>
      </c>
      <c r="C6">
        <v>0</v>
      </c>
      <c r="D6" s="3">
        <v>0</v>
      </c>
      <c r="G6" t="s">
        <v>20</v>
      </c>
      <c r="H6" s="7">
        <f>SUM(H4:H5)</f>
        <v>2.7238399999999996</v>
      </c>
      <c r="J6" t="str">
        <f>D3</f>
        <v>Mano de Obra</v>
      </c>
      <c r="K6" s="7">
        <f>D8</f>
        <v>0.89</v>
      </c>
    </row>
    <row r="7" spans="1:11" x14ac:dyDescent="0.3">
      <c r="A7" s="5" t="s">
        <v>1</v>
      </c>
      <c r="B7" s="3">
        <v>0</v>
      </c>
      <c r="C7">
        <v>0.58899999999999997</v>
      </c>
      <c r="D7" s="3">
        <v>0</v>
      </c>
    </row>
    <row r="8" spans="1:11" x14ac:dyDescent="0.3">
      <c r="A8" s="5" t="s">
        <v>17</v>
      </c>
      <c r="B8" s="7">
        <v>0.313</v>
      </c>
      <c r="C8" s="7">
        <v>0.58899999999999997</v>
      </c>
      <c r="D8" s="7">
        <v>0.89</v>
      </c>
      <c r="E8" s="8">
        <v>0.52</v>
      </c>
    </row>
  </sheetData>
  <pageMargins left="0.7" right="0.7" top="0.75" bottom="0.75" header="0.3" footer="0.3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9AB2D-34B0-43CF-9BCC-9D220F57E6D6}">
  <sheetPr codeName="Hoja4"/>
  <dimension ref="A1:D22"/>
  <sheetViews>
    <sheetView zoomScale="95" zoomScaleNormal="95" workbookViewId="0">
      <selection activeCell="B17" sqref="B17"/>
    </sheetView>
  </sheetViews>
  <sheetFormatPr baseColWidth="10" defaultRowHeight="14.4" x14ac:dyDescent="0.3"/>
  <cols>
    <col min="1" max="1" width="30.77734375" bestFit="1" customWidth="1"/>
    <col min="2" max="2" width="25.21875" customWidth="1"/>
    <col min="3" max="3" width="45.6640625" customWidth="1"/>
    <col min="4" max="4" width="24.44140625" customWidth="1"/>
  </cols>
  <sheetData>
    <row r="1" spans="1:4" ht="18.600000000000001" x14ac:dyDescent="0.45">
      <c r="A1" s="14" t="s">
        <v>72</v>
      </c>
      <c r="B1" s="14" t="s">
        <v>50</v>
      </c>
      <c r="C1" s="14" t="s">
        <v>85</v>
      </c>
      <c r="D1" s="14" t="s">
        <v>90</v>
      </c>
    </row>
    <row r="2" spans="1:4" ht="18.600000000000001" x14ac:dyDescent="0.45">
      <c r="A2" s="14" t="s">
        <v>73</v>
      </c>
      <c r="B2" s="14" t="s">
        <v>78</v>
      </c>
      <c r="C2" s="14" t="s">
        <v>77</v>
      </c>
      <c r="D2" s="14">
        <v>1</v>
      </c>
    </row>
    <row r="3" spans="1:4" ht="18.600000000000001" x14ac:dyDescent="0.45">
      <c r="A3" s="14" t="s">
        <v>48</v>
      </c>
      <c r="B3" s="14" t="s">
        <v>48</v>
      </c>
      <c r="C3" s="14" t="s">
        <v>86</v>
      </c>
      <c r="D3" s="14">
        <v>1</v>
      </c>
    </row>
    <row r="4" spans="1:4" ht="18.600000000000001" x14ac:dyDescent="0.45">
      <c r="A4" s="14" t="s">
        <v>74</v>
      </c>
      <c r="B4" s="14" t="s">
        <v>113</v>
      </c>
      <c r="C4" s="14" t="s">
        <v>89</v>
      </c>
      <c r="D4" s="14">
        <v>1</v>
      </c>
    </row>
    <row r="5" spans="1:4" ht="18.600000000000001" x14ac:dyDescent="0.45">
      <c r="A5" s="14" t="s">
        <v>73</v>
      </c>
      <c r="B5" s="14" t="s">
        <v>95</v>
      </c>
      <c r="C5" s="14" t="s">
        <v>77</v>
      </c>
      <c r="D5" s="14">
        <v>2</v>
      </c>
    </row>
    <row r="6" spans="1:4" ht="18.600000000000001" x14ac:dyDescent="0.45">
      <c r="A6" s="14" t="s">
        <v>73</v>
      </c>
      <c r="B6" s="14" t="s">
        <v>96</v>
      </c>
      <c r="C6" s="14" t="s">
        <v>77</v>
      </c>
      <c r="D6" s="14">
        <v>3</v>
      </c>
    </row>
    <row r="7" spans="1:4" ht="18.600000000000001" x14ac:dyDescent="0.45">
      <c r="A7" s="14" t="s">
        <v>74</v>
      </c>
      <c r="B7" s="14" t="s">
        <v>109</v>
      </c>
      <c r="C7" s="14" t="s">
        <v>89</v>
      </c>
      <c r="D7" s="14">
        <v>2</v>
      </c>
    </row>
    <row r="8" spans="1:4" ht="18.600000000000001" x14ac:dyDescent="0.45">
      <c r="A8" s="14" t="s">
        <v>75</v>
      </c>
      <c r="B8" s="14" t="s">
        <v>105</v>
      </c>
      <c r="C8" s="14" t="s">
        <v>87</v>
      </c>
      <c r="D8" s="14">
        <v>2</v>
      </c>
    </row>
    <row r="9" spans="1:4" ht="18.600000000000001" x14ac:dyDescent="0.45">
      <c r="A9" s="14" t="s">
        <v>76</v>
      </c>
      <c r="B9" s="14" t="s">
        <v>79</v>
      </c>
      <c r="C9" s="14" t="s">
        <v>88</v>
      </c>
      <c r="D9" s="14">
        <v>5</v>
      </c>
    </row>
    <row r="10" spans="1:4" ht="18.600000000000001" x14ac:dyDescent="0.45">
      <c r="A10" s="14" t="s">
        <v>76</v>
      </c>
      <c r="B10" s="14" t="s">
        <v>80</v>
      </c>
      <c r="C10" s="14" t="s">
        <v>88</v>
      </c>
      <c r="D10" s="14">
        <v>4</v>
      </c>
    </row>
    <row r="11" spans="1:4" ht="18.600000000000001" x14ac:dyDescent="0.45">
      <c r="A11" s="14" t="s">
        <v>76</v>
      </c>
      <c r="B11" s="14" t="s">
        <v>81</v>
      </c>
      <c r="C11" s="14" t="s">
        <v>88</v>
      </c>
      <c r="D11" s="14">
        <v>6</v>
      </c>
    </row>
    <row r="12" spans="1:4" ht="18.600000000000001" x14ac:dyDescent="0.45">
      <c r="A12" s="14" t="s">
        <v>76</v>
      </c>
      <c r="B12" s="14" t="s">
        <v>82</v>
      </c>
      <c r="C12" s="14" t="s">
        <v>88</v>
      </c>
      <c r="D12" s="14">
        <v>7</v>
      </c>
    </row>
    <row r="13" spans="1:4" ht="18.600000000000001" x14ac:dyDescent="0.45">
      <c r="A13" s="14" t="s">
        <v>76</v>
      </c>
      <c r="B13" s="14" t="s">
        <v>83</v>
      </c>
      <c r="C13" s="14" t="s">
        <v>88</v>
      </c>
      <c r="D13" s="14">
        <v>3</v>
      </c>
    </row>
    <row r="14" spans="1:4" ht="18.600000000000001" x14ac:dyDescent="0.45">
      <c r="A14" s="14" t="s">
        <v>76</v>
      </c>
      <c r="B14" s="14" t="s">
        <v>84</v>
      </c>
      <c r="C14" s="14" t="s">
        <v>88</v>
      </c>
      <c r="D14" s="14">
        <v>2</v>
      </c>
    </row>
    <row r="15" spans="1:4" ht="18.600000000000001" x14ac:dyDescent="0.45">
      <c r="A15" s="14" t="s">
        <v>76</v>
      </c>
      <c r="B15" s="14" t="s">
        <v>110</v>
      </c>
      <c r="C15" s="14" t="s">
        <v>88</v>
      </c>
      <c r="D15" s="14">
        <v>1</v>
      </c>
    </row>
    <row r="16" spans="1:4" ht="18.600000000000001" x14ac:dyDescent="0.45">
      <c r="A16" s="14" t="s">
        <v>75</v>
      </c>
      <c r="B16" s="14" t="s">
        <v>114</v>
      </c>
      <c r="C16" s="14" t="s">
        <v>87</v>
      </c>
      <c r="D16" s="14">
        <v>1</v>
      </c>
    </row>
    <row r="17" spans="1:4" ht="18.600000000000001" x14ac:dyDescent="0.45">
      <c r="A17" s="14" t="s">
        <v>75</v>
      </c>
      <c r="B17" s="14" t="s">
        <v>106</v>
      </c>
      <c r="C17" s="14" t="s">
        <v>87</v>
      </c>
      <c r="D17" s="14">
        <v>5</v>
      </c>
    </row>
    <row r="18" spans="1:4" ht="18.600000000000001" x14ac:dyDescent="0.45">
      <c r="A18" s="14" t="s">
        <v>91</v>
      </c>
      <c r="B18" s="14" t="s">
        <v>92</v>
      </c>
      <c r="C18" s="14" t="s">
        <v>93</v>
      </c>
      <c r="D18" s="14">
        <v>1</v>
      </c>
    </row>
    <row r="19" spans="1:4" ht="18.600000000000001" x14ac:dyDescent="0.45">
      <c r="A19" s="14" t="s">
        <v>74</v>
      </c>
      <c r="B19" s="14" t="s">
        <v>111</v>
      </c>
      <c r="C19" s="14" t="s">
        <v>89</v>
      </c>
      <c r="D19" s="14">
        <v>3</v>
      </c>
    </row>
    <row r="20" spans="1:4" ht="18.600000000000001" x14ac:dyDescent="0.45">
      <c r="A20" s="14" t="s">
        <v>74</v>
      </c>
      <c r="B20" s="14" t="s">
        <v>112</v>
      </c>
      <c r="C20" s="14" t="s">
        <v>89</v>
      </c>
      <c r="D20" s="14">
        <v>4</v>
      </c>
    </row>
    <row r="21" spans="1:4" ht="18.600000000000001" x14ac:dyDescent="0.45">
      <c r="A21" s="14" t="s">
        <v>75</v>
      </c>
      <c r="B21" s="14" t="s">
        <v>107</v>
      </c>
      <c r="C21" s="14" t="s">
        <v>87</v>
      </c>
      <c r="D21" s="14">
        <v>3</v>
      </c>
    </row>
    <row r="22" spans="1:4" ht="18.600000000000001" x14ac:dyDescent="0.45">
      <c r="A22" s="14" t="s">
        <v>75</v>
      </c>
      <c r="B22" s="14" t="s">
        <v>108</v>
      </c>
      <c r="C22" s="14" t="s">
        <v>87</v>
      </c>
      <c r="D22" s="14">
        <v>4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7E957-4D55-48B5-B029-B59EB45EC0B4}">
  <sheetPr codeName="Hoja6"/>
  <dimension ref="A1:D9"/>
  <sheetViews>
    <sheetView workbookViewId="0">
      <selection activeCell="B34" sqref="B34"/>
    </sheetView>
  </sheetViews>
  <sheetFormatPr baseColWidth="10" defaultRowHeight="18.600000000000001" x14ac:dyDescent="0.45"/>
  <cols>
    <col min="1" max="1" width="23.77734375" style="14" bestFit="1" customWidth="1"/>
    <col min="2" max="2" width="13.44140625" style="14" bestFit="1" customWidth="1"/>
    <col min="3" max="3" width="16.6640625" style="14" bestFit="1" customWidth="1"/>
    <col min="4" max="4" width="12.88671875" style="14" bestFit="1" customWidth="1"/>
    <col min="5" max="16384" width="11.5546875" style="14"/>
  </cols>
  <sheetData>
    <row r="1" spans="1:4" x14ac:dyDescent="0.45">
      <c r="A1" s="14" t="s">
        <v>31</v>
      </c>
      <c r="B1" s="14" t="s">
        <v>48</v>
      </c>
      <c r="C1" s="14" t="s">
        <v>49</v>
      </c>
      <c r="D1" s="14" t="s">
        <v>45</v>
      </c>
    </row>
    <row r="2" spans="1:4" x14ac:dyDescent="0.45">
      <c r="A2" s="14" t="s">
        <v>51</v>
      </c>
    </row>
    <row r="3" spans="1:4" x14ac:dyDescent="0.45">
      <c r="A3" s="14" t="s">
        <v>52</v>
      </c>
    </row>
    <row r="4" spans="1:4" x14ac:dyDescent="0.45">
      <c r="A4" s="14" t="s">
        <v>60</v>
      </c>
    </row>
    <row r="5" spans="1:4" x14ac:dyDescent="0.45">
      <c r="A5" s="14" t="s">
        <v>56</v>
      </c>
    </row>
    <row r="6" spans="1:4" x14ac:dyDescent="0.45">
      <c r="A6" s="14" t="s">
        <v>53</v>
      </c>
    </row>
    <row r="7" spans="1:4" x14ac:dyDescent="0.45">
      <c r="A7" s="14" t="s">
        <v>69</v>
      </c>
    </row>
    <row r="8" spans="1:4" x14ac:dyDescent="0.45">
      <c r="A8" s="14" t="s">
        <v>68</v>
      </c>
    </row>
    <row r="9" spans="1:4" x14ac:dyDescent="0.45">
      <c r="A9" s="14" t="s">
        <v>70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5508A-792B-4235-A23F-6B5271319979}">
  <sheetPr codeName="Hoja11"/>
  <dimension ref="A1:D4"/>
  <sheetViews>
    <sheetView workbookViewId="0">
      <selection activeCell="B2" sqref="B2"/>
    </sheetView>
  </sheetViews>
  <sheetFormatPr baseColWidth="10" defaultRowHeight="14.4" x14ac:dyDescent="0.3"/>
  <cols>
    <col min="1" max="1" width="23.33203125" bestFit="1" customWidth="1"/>
    <col min="2" max="2" width="23.6640625" customWidth="1"/>
    <col min="3" max="3" width="24.109375" customWidth="1"/>
    <col min="4" max="4" width="12.88671875" bestFit="1" customWidth="1"/>
  </cols>
  <sheetData>
    <row r="1" spans="1:4" ht="18.600000000000001" x14ac:dyDescent="0.45">
      <c r="A1" s="14" t="s">
        <v>32</v>
      </c>
      <c r="B1" s="14" t="s">
        <v>48</v>
      </c>
      <c r="C1" s="14" t="s">
        <v>49</v>
      </c>
      <c r="D1" s="14" t="s">
        <v>45</v>
      </c>
    </row>
    <row r="2" spans="1:4" ht="18.600000000000001" x14ac:dyDescent="0.45">
      <c r="A2" s="14" t="s">
        <v>61</v>
      </c>
      <c r="B2" s="14"/>
      <c r="C2" s="14"/>
      <c r="D2" s="14"/>
    </row>
    <row r="3" spans="1:4" ht="18.600000000000001" x14ac:dyDescent="0.45">
      <c r="A3" s="14" t="s">
        <v>64</v>
      </c>
      <c r="B3" s="14"/>
      <c r="C3" s="14"/>
      <c r="D3" s="14"/>
    </row>
    <row r="4" spans="1:4" ht="18.600000000000001" x14ac:dyDescent="0.45">
      <c r="A4" s="14" t="s">
        <v>66</v>
      </c>
      <c r="B4" s="14"/>
      <c r="C4" s="14"/>
      <c r="D4" s="14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3BA6E-E4FF-4C5D-AED7-937FE3270E94}">
  <sheetPr codeName="Hoja9"/>
  <dimension ref="A1:D3"/>
  <sheetViews>
    <sheetView workbookViewId="0">
      <selection activeCell="B2" sqref="B2"/>
    </sheetView>
  </sheetViews>
  <sheetFormatPr baseColWidth="10" defaultColWidth="12.77734375" defaultRowHeight="14.4" x14ac:dyDescent="0.3"/>
  <cols>
    <col min="1" max="1" width="24.33203125" customWidth="1"/>
    <col min="2" max="2" width="20" customWidth="1"/>
    <col min="3" max="3" width="21.77734375" customWidth="1"/>
    <col min="4" max="4" width="16.109375" customWidth="1"/>
  </cols>
  <sheetData>
    <row r="1" spans="1:4" ht="18.600000000000001" x14ac:dyDescent="0.45">
      <c r="A1" s="14" t="s">
        <v>36</v>
      </c>
      <c r="B1" s="14" t="s">
        <v>48</v>
      </c>
      <c r="C1" s="14" t="s">
        <v>49</v>
      </c>
      <c r="D1" s="14" t="s">
        <v>45</v>
      </c>
    </row>
    <row r="2" spans="1:4" ht="18.600000000000001" x14ac:dyDescent="0.45">
      <c r="A2" s="14" t="s">
        <v>62</v>
      </c>
      <c r="B2" s="14"/>
      <c r="C2" s="14"/>
      <c r="D2" s="14"/>
    </row>
    <row r="3" spans="1:4" ht="18.600000000000001" x14ac:dyDescent="0.45">
      <c r="A3" s="14" t="s">
        <v>94</v>
      </c>
      <c r="B3" s="14"/>
      <c r="C3" s="14"/>
      <c r="D3" s="14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5C67C-E41F-4183-8962-574624EF1477}">
  <sheetPr codeName="Hoja10"/>
  <dimension ref="A1:A4"/>
  <sheetViews>
    <sheetView workbookViewId="0">
      <selection activeCell="A5" sqref="A5"/>
    </sheetView>
  </sheetViews>
  <sheetFormatPr baseColWidth="10" defaultRowHeight="14.4" x14ac:dyDescent="0.3"/>
  <cols>
    <col min="1" max="1" width="33.77734375" customWidth="1"/>
  </cols>
  <sheetData>
    <row r="1" spans="1:1" ht="18.600000000000001" x14ac:dyDescent="0.45">
      <c r="A1" s="14" t="s">
        <v>39</v>
      </c>
    </row>
    <row r="2" spans="1:1" ht="18.600000000000001" x14ac:dyDescent="0.45">
      <c r="A2" s="14" t="s">
        <v>71</v>
      </c>
    </row>
    <row r="3" spans="1:1" ht="18.600000000000001" x14ac:dyDescent="0.45">
      <c r="A3" s="14" t="s">
        <v>63</v>
      </c>
    </row>
    <row r="4" spans="1:1" ht="18.600000000000001" x14ac:dyDescent="0.45">
      <c r="A4" s="14" t="s">
        <v>67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Formulario</vt:lpstr>
      <vt:lpstr>UNIDADES</vt:lpstr>
      <vt:lpstr>MATERIALES</vt:lpstr>
      <vt:lpstr>SERVICIOS</vt:lpstr>
      <vt:lpstr>MANO_DE_OBRA</vt:lpstr>
      <vt:lpstr>CATEGORIAS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Maryvi Camacho</dc:creator>
  <cp:lastModifiedBy>Maryvi Camacho</cp:lastModifiedBy>
  <dcterms:created xsi:type="dcterms:W3CDTF">2025-03-20T14:29:23Z</dcterms:created>
  <dcterms:modified xsi:type="dcterms:W3CDTF">2025-04-14T14:22:58Z</dcterms:modified>
</cp:coreProperties>
</file>