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4795" windowHeight="11505" activeTab="2"/>
  </bookViews>
  <sheets>
    <sheet name="siNTP" sheetId="3" r:id="rId1"/>
    <sheet name="siGCK" sheetId="10" r:id="rId2"/>
    <sheet name="siPRC1" sheetId="11" r:id="rId3"/>
  </sheets>
  <externalReferences>
    <externalReference r:id="rId4"/>
  </externalReferences>
  <definedNames>
    <definedName name="_xlnm.Print_Area" localSheetId="1">siGCK!$A$1:$Q$83</definedName>
    <definedName name="_xlnm.Print_Area" localSheetId="0">siNTP!$A$1:$Q$83</definedName>
    <definedName name="_xlnm.Print_Area" localSheetId="2">siPRC1!$A$1:$Q$83</definedName>
  </definedNames>
  <calcPr calcId="125725"/>
</workbook>
</file>

<file path=xl/calcChain.xml><?xml version="1.0" encoding="utf-8"?>
<calcChain xmlns="http://schemas.openxmlformats.org/spreadsheetml/2006/main">
  <c r="D55" i="11"/>
  <c r="D54"/>
  <c r="D53"/>
  <c r="D52"/>
  <c r="D51"/>
  <c r="D50"/>
  <c r="D45"/>
  <c r="D44"/>
  <c r="D43"/>
  <c r="D42"/>
  <c r="D41"/>
  <c r="D40"/>
  <c r="D36"/>
  <c r="D35"/>
  <c r="D34"/>
  <c r="D33"/>
  <c r="D32"/>
  <c r="D31"/>
  <c r="D27"/>
  <c r="D26"/>
  <c r="D25"/>
  <c r="D24"/>
  <c r="D23"/>
  <c r="D22"/>
  <c r="E13"/>
  <c r="B13"/>
  <c r="G13" s="1"/>
  <c r="E12"/>
  <c r="B12"/>
  <c r="G12" s="1"/>
  <c r="E11"/>
  <c r="B11"/>
  <c r="G11" s="1"/>
  <c r="E10"/>
  <c r="B10"/>
  <c r="G10" s="1"/>
  <c r="E9"/>
  <c r="B9"/>
  <c r="G9" s="1"/>
  <c r="E8"/>
  <c r="D55" i="10"/>
  <c r="D54"/>
  <c r="D53"/>
  <c r="D52"/>
  <c r="D51"/>
  <c r="D50"/>
  <c r="D45"/>
  <c r="D44"/>
  <c r="D43"/>
  <c r="D42"/>
  <c r="D41"/>
  <c r="D40"/>
  <c r="D36"/>
  <c r="D35"/>
  <c r="D34"/>
  <c r="D33"/>
  <c r="D32"/>
  <c r="D31"/>
  <c r="D27"/>
  <c r="D26"/>
  <c r="D25"/>
  <c r="D24"/>
  <c r="D23"/>
  <c r="D22"/>
  <c r="E13"/>
  <c r="B13"/>
  <c r="G13" s="1"/>
  <c r="E12"/>
  <c r="B12"/>
  <c r="G12" s="1"/>
  <c r="E11"/>
  <c r="B11"/>
  <c r="G11" s="1"/>
  <c r="E10"/>
  <c r="B10"/>
  <c r="G10" s="1"/>
  <c r="E9"/>
  <c r="B9"/>
  <c r="G9" s="1"/>
  <c r="E8"/>
  <c r="F9" l="1"/>
  <c r="H9" s="1"/>
  <c r="F10"/>
  <c r="H10" s="1"/>
  <c r="F11"/>
  <c r="H11" s="1"/>
  <c r="F12"/>
  <c r="H12" s="1"/>
  <c r="F13"/>
  <c r="H13" s="1"/>
  <c r="E22"/>
  <c r="F22" s="1"/>
  <c r="E23"/>
  <c r="F23" s="1"/>
  <c r="E24"/>
  <c r="F24" s="1"/>
  <c r="E25"/>
  <c r="F25" s="1"/>
  <c r="E26"/>
  <c r="F26" s="1"/>
  <c r="E27"/>
  <c r="F27" s="1"/>
  <c r="E31"/>
  <c r="F31" s="1"/>
  <c r="E32"/>
  <c r="F32" s="1"/>
  <c r="E33"/>
  <c r="F33" s="1"/>
  <c r="E34"/>
  <c r="F34" s="1"/>
  <c r="E35"/>
  <c r="F35" s="1"/>
  <c r="E36"/>
  <c r="F36" s="1"/>
  <c r="E40"/>
  <c r="F40" s="1"/>
  <c r="E41"/>
  <c r="F41" s="1"/>
  <c r="E42"/>
  <c r="F42" s="1"/>
  <c r="E43"/>
  <c r="F43" s="1"/>
  <c r="E44"/>
  <c r="F44" s="1"/>
  <c r="E45"/>
  <c r="F45" s="1"/>
  <c r="E50"/>
  <c r="F50" s="1"/>
  <c r="E51"/>
  <c r="F51" s="1"/>
  <c r="E52"/>
  <c r="F52" s="1"/>
  <c r="E53"/>
  <c r="F53" s="1"/>
  <c r="E54"/>
  <c r="F54" s="1"/>
  <c r="E55"/>
  <c r="F55" s="1"/>
  <c r="F9" i="11"/>
  <c r="H9" s="1"/>
  <c r="F10"/>
  <c r="H10" s="1"/>
  <c r="F11"/>
  <c r="H11" s="1"/>
  <c r="F12"/>
  <c r="H12" s="1"/>
  <c r="F13"/>
  <c r="H13" s="1"/>
  <c r="E22"/>
  <c r="F22" s="1"/>
  <c r="E23"/>
  <c r="F23" s="1"/>
  <c r="E24"/>
  <c r="F24" s="1"/>
  <c r="E25"/>
  <c r="F25" s="1"/>
  <c r="E26"/>
  <c r="F26" s="1"/>
  <c r="E27"/>
  <c r="F27" s="1"/>
  <c r="E31"/>
  <c r="F31" s="1"/>
  <c r="E32"/>
  <c r="F32" s="1"/>
  <c r="E33"/>
  <c r="F33" s="1"/>
  <c r="E34"/>
  <c r="F34" s="1"/>
  <c r="E35"/>
  <c r="F35" s="1"/>
  <c r="E36"/>
  <c r="F36" s="1"/>
  <c r="E40"/>
  <c r="F40" s="1"/>
  <c r="E41"/>
  <c r="F41" s="1"/>
  <c r="E42"/>
  <c r="F42" s="1"/>
  <c r="E43"/>
  <c r="F43" s="1"/>
  <c r="E44"/>
  <c r="F44" s="1"/>
  <c r="E45"/>
  <c r="F45" s="1"/>
  <c r="E50"/>
  <c r="F50" s="1"/>
  <c r="E51"/>
  <c r="F51" s="1"/>
  <c r="E52"/>
  <c r="F52" s="1"/>
  <c r="E53"/>
  <c r="F53" s="1"/>
  <c r="E54"/>
  <c r="F54" s="1"/>
  <c r="E55"/>
  <c r="F55" s="1"/>
  <c r="B16"/>
  <c r="B15"/>
  <c r="G22"/>
  <c r="H22" s="1"/>
  <c r="J22" s="1"/>
  <c r="K22" s="1"/>
  <c r="G23"/>
  <c r="H23" s="1"/>
  <c r="J23" s="1"/>
  <c r="K23" s="1"/>
  <c r="G24"/>
  <c r="H24" s="1"/>
  <c r="J24" s="1"/>
  <c r="K24" s="1"/>
  <c r="G25"/>
  <c r="H25" s="1"/>
  <c r="J25" s="1"/>
  <c r="K25" s="1"/>
  <c r="G26"/>
  <c r="H26" s="1"/>
  <c r="J26" s="1"/>
  <c r="K26" s="1"/>
  <c r="G27"/>
  <c r="H27" s="1"/>
  <c r="J27" s="1"/>
  <c r="K27" s="1"/>
  <c r="G31"/>
  <c r="H31" s="1"/>
  <c r="J31" s="1"/>
  <c r="K31" s="1"/>
  <c r="G32"/>
  <c r="H32" s="1"/>
  <c r="J32" s="1"/>
  <c r="K32" s="1"/>
  <c r="G33"/>
  <c r="H33" s="1"/>
  <c r="J33" s="1"/>
  <c r="K33" s="1"/>
  <c r="G34"/>
  <c r="H34" s="1"/>
  <c r="J34" s="1"/>
  <c r="K34" s="1"/>
  <c r="G35"/>
  <c r="H35" s="1"/>
  <c r="J35" s="1"/>
  <c r="K35" s="1"/>
  <c r="G36"/>
  <c r="H36" s="1"/>
  <c r="J36" s="1"/>
  <c r="K36" s="1"/>
  <c r="G40"/>
  <c r="H40" s="1"/>
  <c r="J40" s="1"/>
  <c r="K40" s="1"/>
  <c r="G41"/>
  <c r="H41" s="1"/>
  <c r="J41" s="1"/>
  <c r="K41" s="1"/>
  <c r="G42"/>
  <c r="H42" s="1"/>
  <c r="J42" s="1"/>
  <c r="K42" s="1"/>
  <c r="G43"/>
  <c r="H43" s="1"/>
  <c r="J43" s="1"/>
  <c r="K43" s="1"/>
  <c r="G44"/>
  <c r="H44" s="1"/>
  <c r="J44" s="1"/>
  <c r="K44" s="1"/>
  <c r="G45"/>
  <c r="H45" s="1"/>
  <c r="J45" s="1"/>
  <c r="K45" s="1"/>
  <c r="G50"/>
  <c r="H50" s="1"/>
  <c r="J50" s="1"/>
  <c r="K50" s="1"/>
  <c r="G51"/>
  <c r="H51" s="1"/>
  <c r="J51" s="1"/>
  <c r="K51" s="1"/>
  <c r="G52"/>
  <c r="H52" s="1"/>
  <c r="J52" s="1"/>
  <c r="K52" s="1"/>
  <c r="G53"/>
  <c r="H53" s="1"/>
  <c r="J53" s="1"/>
  <c r="K53" s="1"/>
  <c r="G54"/>
  <c r="H54" s="1"/>
  <c r="J54" s="1"/>
  <c r="K54" s="1"/>
  <c r="G55"/>
  <c r="H55" s="1"/>
  <c r="J55" s="1"/>
  <c r="K55" s="1"/>
  <c r="B16" i="10"/>
  <c r="B15"/>
  <c r="G22"/>
  <c r="H22" s="1"/>
  <c r="J22" s="1"/>
  <c r="K22" s="1"/>
  <c r="G23"/>
  <c r="H23" s="1"/>
  <c r="J23" s="1"/>
  <c r="K23" s="1"/>
  <c r="G24"/>
  <c r="H24" s="1"/>
  <c r="J24" s="1"/>
  <c r="K24" s="1"/>
  <c r="G25"/>
  <c r="H25" s="1"/>
  <c r="J25" s="1"/>
  <c r="K25" s="1"/>
  <c r="G26"/>
  <c r="H26" s="1"/>
  <c r="J26" s="1"/>
  <c r="K26" s="1"/>
  <c r="G27"/>
  <c r="H27" s="1"/>
  <c r="J27" s="1"/>
  <c r="K27" s="1"/>
  <c r="G31"/>
  <c r="H31" s="1"/>
  <c r="J31" s="1"/>
  <c r="K31" s="1"/>
  <c r="G32"/>
  <c r="H32" s="1"/>
  <c r="J32" s="1"/>
  <c r="K32" s="1"/>
  <c r="G33"/>
  <c r="H33" s="1"/>
  <c r="J33" s="1"/>
  <c r="K33" s="1"/>
  <c r="G34"/>
  <c r="H34" s="1"/>
  <c r="J34" s="1"/>
  <c r="K34" s="1"/>
  <c r="G35"/>
  <c r="H35" s="1"/>
  <c r="J35" s="1"/>
  <c r="K35" s="1"/>
  <c r="G36"/>
  <c r="H36" s="1"/>
  <c r="J36" s="1"/>
  <c r="K36" s="1"/>
  <c r="G40"/>
  <c r="H40" s="1"/>
  <c r="J40" s="1"/>
  <c r="K40" s="1"/>
  <c r="G41"/>
  <c r="H41" s="1"/>
  <c r="J41" s="1"/>
  <c r="K41" s="1"/>
  <c r="G42"/>
  <c r="H42" s="1"/>
  <c r="J42" s="1"/>
  <c r="K42" s="1"/>
  <c r="G43"/>
  <c r="H43" s="1"/>
  <c r="J43" s="1"/>
  <c r="K43" s="1"/>
  <c r="G44"/>
  <c r="H44" s="1"/>
  <c r="J44" s="1"/>
  <c r="K44" s="1"/>
  <c r="G45"/>
  <c r="H45" s="1"/>
  <c r="J45" s="1"/>
  <c r="K45" s="1"/>
  <c r="G50"/>
  <c r="H50" s="1"/>
  <c r="J50" s="1"/>
  <c r="K50" s="1"/>
  <c r="G51"/>
  <c r="H51" s="1"/>
  <c r="J51" s="1"/>
  <c r="K51" s="1"/>
  <c r="G52"/>
  <c r="H52" s="1"/>
  <c r="J52" s="1"/>
  <c r="K52" s="1"/>
  <c r="G53"/>
  <c r="H53" s="1"/>
  <c r="J53" s="1"/>
  <c r="K53" s="1"/>
  <c r="G54"/>
  <c r="H54" s="1"/>
  <c r="J54" s="1"/>
  <c r="K54" s="1"/>
  <c r="G55"/>
  <c r="H55" s="1"/>
  <c r="J55" s="1"/>
  <c r="K55" s="1"/>
  <c r="L36" i="11" l="1"/>
  <c r="M36" s="1"/>
  <c r="L35"/>
  <c r="M35" s="1"/>
  <c r="L34"/>
  <c r="M34" s="1"/>
  <c r="L33"/>
  <c r="M33" s="1"/>
  <c r="L32"/>
  <c r="M32" s="1"/>
  <c r="L31"/>
  <c r="M31" s="1"/>
  <c r="L27"/>
  <c r="M27" s="1"/>
  <c r="L26"/>
  <c r="M26" s="1"/>
  <c r="L25"/>
  <c r="M25" s="1"/>
  <c r="L24"/>
  <c r="M24" s="1"/>
  <c r="L23"/>
  <c r="M23" s="1"/>
  <c r="L22"/>
  <c r="M22" s="1"/>
  <c r="L36" i="10"/>
  <c r="M36" s="1"/>
  <c r="L35"/>
  <c r="M35" s="1"/>
  <c r="L34"/>
  <c r="M34" s="1"/>
  <c r="L33"/>
  <c r="M33" s="1"/>
  <c r="L32"/>
  <c r="M32" s="1"/>
  <c r="L31"/>
  <c r="M31" s="1"/>
  <c r="L27"/>
  <c r="M27" s="1"/>
  <c r="L26"/>
  <c r="M26" s="1"/>
  <c r="L25"/>
  <c r="M25" s="1"/>
  <c r="L24"/>
  <c r="M24" s="1"/>
  <c r="L23"/>
  <c r="M23" s="1"/>
  <c r="L22"/>
  <c r="M22" s="1"/>
  <c r="L40" i="11" l="1"/>
  <c r="L41"/>
  <c r="L42"/>
  <c r="L43"/>
  <c r="L44"/>
  <c r="L45"/>
  <c r="L50"/>
  <c r="L51"/>
  <c r="O51" s="1"/>
  <c r="L52"/>
  <c r="O52" s="1"/>
  <c r="L53"/>
  <c r="L54"/>
  <c r="O54" s="1"/>
  <c r="L55"/>
  <c r="O55" s="1"/>
  <c r="L40" i="10"/>
  <c r="L41"/>
  <c r="L42"/>
  <c r="L43"/>
  <c r="L44"/>
  <c r="L45"/>
  <c r="L50"/>
  <c r="L51"/>
  <c r="O51" s="1"/>
  <c r="L52"/>
  <c r="O52" s="1"/>
  <c r="L53"/>
  <c r="L54"/>
  <c r="O54" s="1"/>
  <c r="L55"/>
  <c r="O55" s="1"/>
  <c r="O53" i="11" l="1"/>
  <c r="N53"/>
  <c r="C68" s="1"/>
  <c r="M53"/>
  <c r="B68" s="1"/>
  <c r="O50"/>
  <c r="N50"/>
  <c r="C66" s="1"/>
  <c r="M50"/>
  <c r="B66" s="1"/>
  <c r="N43"/>
  <c r="C67" s="1"/>
  <c r="M43"/>
  <c r="B67" s="1"/>
  <c r="N40"/>
  <c r="C65" s="1"/>
  <c r="M40"/>
  <c r="B65" s="1"/>
  <c r="O53" i="10"/>
  <c r="N53"/>
  <c r="C68" s="1"/>
  <c r="M53"/>
  <c r="B68" s="1"/>
  <c r="O50"/>
  <c r="N50"/>
  <c r="C66" s="1"/>
  <c r="M50"/>
  <c r="B66" s="1"/>
  <c r="N43"/>
  <c r="C67" s="1"/>
  <c r="M43"/>
  <c r="B67" s="1"/>
  <c r="N40"/>
  <c r="C65" s="1"/>
  <c r="M40"/>
  <c r="B65" s="1"/>
  <c r="Q50" i="11" l="1"/>
  <c r="O58" s="1"/>
  <c r="P50"/>
  <c r="N58" s="1"/>
  <c r="Q53"/>
  <c r="O59" s="1"/>
  <c r="P53"/>
  <c r="N59" s="1"/>
  <c r="Q50" i="10"/>
  <c r="O58" s="1"/>
  <c r="P50"/>
  <c r="N58" s="1"/>
  <c r="Q53"/>
  <c r="O59" s="1"/>
  <c r="P53"/>
  <c r="N59" s="1"/>
  <c r="D55" i="3" l="1"/>
  <c r="D54"/>
  <c r="D53"/>
  <c r="D52"/>
  <c r="D51"/>
  <c r="D50"/>
  <c r="D45"/>
  <c r="D44"/>
  <c r="D43"/>
  <c r="D42"/>
  <c r="D41"/>
  <c r="D40"/>
  <c r="D36"/>
  <c r="D35"/>
  <c r="D34"/>
  <c r="D33"/>
  <c r="D32"/>
  <c r="D31"/>
  <c r="D27"/>
  <c r="D26"/>
  <c r="D25"/>
  <c r="D24"/>
  <c r="D23"/>
  <c r="D22"/>
  <c r="E13"/>
  <c r="B13"/>
  <c r="G13" s="1"/>
  <c r="E12"/>
  <c r="B12"/>
  <c r="G12" s="1"/>
  <c r="E11"/>
  <c r="B11"/>
  <c r="G11" s="1"/>
  <c r="E10"/>
  <c r="B10"/>
  <c r="G10" s="1"/>
  <c r="E9"/>
  <c r="B9"/>
  <c r="G9" s="1"/>
  <c r="E8"/>
  <c r="E22" s="1"/>
  <c r="F9" l="1"/>
  <c r="H9" s="1"/>
  <c r="F10"/>
  <c r="H10" s="1"/>
  <c r="F11"/>
  <c r="H11" s="1"/>
  <c r="F12"/>
  <c r="H12" s="1"/>
  <c r="F13"/>
  <c r="H13" s="1"/>
  <c r="F22"/>
  <c r="E23"/>
  <c r="F23" s="1"/>
  <c r="E24"/>
  <c r="F24" s="1"/>
  <c r="E25"/>
  <c r="F25" s="1"/>
  <c r="E26"/>
  <c r="F26" s="1"/>
  <c r="E27"/>
  <c r="F27" s="1"/>
  <c r="E31"/>
  <c r="F31" s="1"/>
  <c r="E32"/>
  <c r="F32" s="1"/>
  <c r="E33"/>
  <c r="F33" s="1"/>
  <c r="E34"/>
  <c r="F34" s="1"/>
  <c r="E35"/>
  <c r="F35" s="1"/>
  <c r="E36"/>
  <c r="F36" s="1"/>
  <c r="E40"/>
  <c r="F40" s="1"/>
  <c r="E41"/>
  <c r="F41" s="1"/>
  <c r="E42"/>
  <c r="F42" s="1"/>
  <c r="E43"/>
  <c r="F43" s="1"/>
  <c r="E44"/>
  <c r="F44" s="1"/>
  <c r="E45"/>
  <c r="F45" s="1"/>
  <c r="E50"/>
  <c r="F50" s="1"/>
  <c r="E51"/>
  <c r="F51" s="1"/>
  <c r="E52"/>
  <c r="F52" s="1"/>
  <c r="E53"/>
  <c r="F53" s="1"/>
  <c r="E54"/>
  <c r="F54" s="1"/>
  <c r="E55"/>
  <c r="F55" s="1"/>
  <c r="B16"/>
  <c r="B15"/>
  <c r="G22"/>
  <c r="H22" s="1"/>
  <c r="J22" s="1"/>
  <c r="K22" s="1"/>
  <c r="G23"/>
  <c r="H23" s="1"/>
  <c r="J23" s="1"/>
  <c r="K23" s="1"/>
  <c r="G24"/>
  <c r="H24" s="1"/>
  <c r="J24" s="1"/>
  <c r="K24" s="1"/>
  <c r="G25"/>
  <c r="H25" s="1"/>
  <c r="J25" s="1"/>
  <c r="K25" s="1"/>
  <c r="G26"/>
  <c r="H26" s="1"/>
  <c r="J26" s="1"/>
  <c r="K26" s="1"/>
  <c r="G27"/>
  <c r="H27" s="1"/>
  <c r="J27" s="1"/>
  <c r="K27" s="1"/>
  <c r="G31"/>
  <c r="H31" s="1"/>
  <c r="J31" s="1"/>
  <c r="K31" s="1"/>
  <c r="G32"/>
  <c r="H32" s="1"/>
  <c r="J32" s="1"/>
  <c r="K32" s="1"/>
  <c r="G33"/>
  <c r="H33" s="1"/>
  <c r="J33" s="1"/>
  <c r="K33" s="1"/>
  <c r="G34"/>
  <c r="H34" s="1"/>
  <c r="J34" s="1"/>
  <c r="K34" s="1"/>
  <c r="G35"/>
  <c r="H35" s="1"/>
  <c r="J35" s="1"/>
  <c r="K35" s="1"/>
  <c r="G36"/>
  <c r="H36" s="1"/>
  <c r="J36" s="1"/>
  <c r="K36" s="1"/>
  <c r="G40"/>
  <c r="H40" s="1"/>
  <c r="J40" s="1"/>
  <c r="K40" s="1"/>
  <c r="G41"/>
  <c r="H41" s="1"/>
  <c r="J41" s="1"/>
  <c r="K41" s="1"/>
  <c r="G42"/>
  <c r="H42" s="1"/>
  <c r="J42" s="1"/>
  <c r="K42" s="1"/>
  <c r="G43"/>
  <c r="H43" s="1"/>
  <c r="J43" s="1"/>
  <c r="K43" s="1"/>
  <c r="G44"/>
  <c r="H44" s="1"/>
  <c r="J44" s="1"/>
  <c r="K44" s="1"/>
  <c r="G45"/>
  <c r="H45" s="1"/>
  <c r="J45" s="1"/>
  <c r="K45" s="1"/>
  <c r="G50"/>
  <c r="H50" s="1"/>
  <c r="J50" s="1"/>
  <c r="K50" s="1"/>
  <c r="G51"/>
  <c r="H51" s="1"/>
  <c r="J51" s="1"/>
  <c r="K51" s="1"/>
  <c r="G52"/>
  <c r="H52" s="1"/>
  <c r="J52" s="1"/>
  <c r="K52" s="1"/>
  <c r="G53"/>
  <c r="H53" s="1"/>
  <c r="J53" s="1"/>
  <c r="K53" s="1"/>
  <c r="G54"/>
  <c r="H54" s="1"/>
  <c r="J54" s="1"/>
  <c r="K54" s="1"/>
  <c r="G55"/>
  <c r="H55" s="1"/>
  <c r="J55" s="1"/>
  <c r="K55" s="1"/>
  <c r="L36" l="1"/>
  <c r="M36" s="1"/>
  <c r="L35"/>
  <c r="M35" s="1"/>
  <c r="L34"/>
  <c r="M34" s="1"/>
  <c r="L33"/>
  <c r="M33" s="1"/>
  <c r="L32"/>
  <c r="M32" s="1"/>
  <c r="L31"/>
  <c r="M31" s="1"/>
  <c r="L27"/>
  <c r="M27" s="1"/>
  <c r="L26"/>
  <c r="M26" s="1"/>
  <c r="L25"/>
  <c r="M25" s="1"/>
  <c r="L24"/>
  <c r="M24" s="1"/>
  <c r="L23"/>
  <c r="M23" s="1"/>
  <c r="L22"/>
  <c r="M22" s="1"/>
  <c r="L40" l="1"/>
  <c r="L41"/>
  <c r="L42"/>
  <c r="L43"/>
  <c r="L44"/>
  <c r="L45"/>
  <c r="L50"/>
  <c r="L51"/>
  <c r="O51" s="1"/>
  <c r="L52"/>
  <c r="O52" s="1"/>
  <c r="L53"/>
  <c r="L54"/>
  <c r="O54" s="1"/>
  <c r="L55"/>
  <c r="O55" s="1"/>
  <c r="O53" l="1"/>
  <c r="N53"/>
  <c r="C68" s="1"/>
  <c r="M53"/>
  <c r="B68" s="1"/>
  <c r="O50"/>
  <c r="N50"/>
  <c r="C66" s="1"/>
  <c r="M50"/>
  <c r="B66" s="1"/>
  <c r="N43"/>
  <c r="C67" s="1"/>
  <c r="M43"/>
  <c r="B67" s="1"/>
  <c r="N40"/>
  <c r="C65" s="1"/>
  <c r="M40"/>
  <c r="B65" s="1"/>
  <c r="Q50" l="1"/>
  <c r="O58" s="1"/>
  <c r="P50"/>
  <c r="N58" s="1"/>
  <c r="Q53"/>
  <c r="O59" s="1"/>
  <c r="P53"/>
  <c r="N59" s="1"/>
</calcChain>
</file>

<file path=xl/sharedStrings.xml><?xml version="1.0" encoding="utf-8"?>
<sst xmlns="http://schemas.openxmlformats.org/spreadsheetml/2006/main" count="291" uniqueCount="41">
  <si>
    <t>Date</t>
  </si>
  <si>
    <t>passage</t>
  </si>
  <si>
    <t>operateur</t>
  </si>
  <si>
    <t>mU/L</t>
    <phoneticPr fontId="0" type="noConversion"/>
  </si>
  <si>
    <t>Calibrator µg/L</t>
  </si>
  <si>
    <t xml:space="preserve">  Dulicate O.D</t>
  </si>
  <si>
    <t>Means</t>
  </si>
  <si>
    <t>Means-blank</t>
  </si>
  <si>
    <t>log (Conc)</t>
    <phoneticPr fontId="0" type="noConversion"/>
  </si>
  <si>
    <t>log (Abs)</t>
    <phoneticPr fontId="0" type="noConversion"/>
  </si>
  <si>
    <t>Slope</t>
  </si>
  <si>
    <t>Intercept</t>
  </si>
  <si>
    <t>Insulin content samples dil 500X (LYSAT)</t>
  </si>
  <si>
    <t>ng insulin/TOTAL CELLS</t>
  </si>
  <si>
    <t>Samples</t>
  </si>
  <si>
    <t>O.D</t>
  </si>
  <si>
    <t>mean</t>
    <phoneticPr fontId="0" type="noConversion"/>
  </si>
  <si>
    <t>mean-BK</t>
    <phoneticPr fontId="0" type="noConversion"/>
  </si>
  <si>
    <t>log conc</t>
    <phoneticPr fontId="0" type="noConversion"/>
  </si>
  <si>
    <t>µg/L</t>
  </si>
  <si>
    <t>dilutions to measure</t>
    <phoneticPr fontId="0" type="noConversion"/>
  </si>
  <si>
    <t>Final conc  µg/L</t>
  </si>
  <si>
    <t>Total ng (in 50 ul)</t>
  </si>
  <si>
    <t>Total content</t>
  </si>
  <si>
    <t>ug insulin/million cells</t>
  </si>
  <si>
    <t>16,7 mM Glc</t>
  </si>
  <si>
    <t>16,7 mM Glc + IBMX</t>
  </si>
  <si>
    <t>Insulin secretion samples 0,5 mM dil 16x (SN1)</t>
  </si>
  <si>
    <t xml:space="preserve"> insulin secretion (% of content) </t>
  </si>
  <si>
    <t>Total ng (in 100 ul)</t>
    <phoneticPr fontId="0" type="noConversion"/>
  </si>
  <si>
    <t xml:space="preserve"> insulin secretion (% of content) </t>
    <phoneticPr fontId="0" type="noConversion"/>
  </si>
  <si>
    <t>Mean tripl</t>
  </si>
  <si>
    <t>Ectype</t>
  </si>
  <si>
    <t>0,5 mM Glc</t>
  </si>
  <si>
    <t>0,5 mM Glc + IBMX</t>
  </si>
  <si>
    <t>Insulin secretion samples 16,7 mM Glc dil 16x (SN2)</t>
  </si>
  <si>
    <t>16,7mM/0,5mM</t>
  </si>
  <si>
    <t>Fold change</t>
  </si>
  <si>
    <t>Mean</t>
  </si>
  <si>
    <t>ectype</t>
  </si>
  <si>
    <t>Ana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</si>
</sst>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13">
    <font>
      <sz val="10"/>
      <name val="Comic Sans MS"/>
      <family val="4"/>
    </font>
    <font>
      <sz val="11"/>
      <color theme="1"/>
      <name val="Calibri"/>
      <family val="2"/>
      <scheme val="minor"/>
    </font>
    <font>
      <sz val="10"/>
      <name val="Comic Sans MS"/>
      <family val="4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indexed="48"/>
      <name val="Arial"/>
      <family val="2"/>
    </font>
    <font>
      <b/>
      <sz val="8"/>
      <name val="Arial"/>
      <family val="2"/>
    </font>
    <font>
      <sz val="18"/>
      <color indexed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b/>
      <sz val="12"/>
      <name val="Arial"/>
      <family val="2"/>
    </font>
    <font>
      <sz val="10"/>
      <color rgb="FFFF0000"/>
      <name val="Comic Sans MS"/>
      <family val="4"/>
    </font>
  </fonts>
  <fills count="1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2" borderId="1" applyNumberFormat="0" applyFont="0" applyAlignment="0" applyProtection="0"/>
    <xf numFmtId="0" fontId="2" fillId="0" borderId="0"/>
    <xf numFmtId="0" fontId="1" fillId="0" borderId="0"/>
    <xf numFmtId="0" fontId="1" fillId="0" borderId="0"/>
  </cellStyleXfs>
  <cellXfs count="83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0" fontId="6" fillId="0" borderId="2" xfId="0" applyFont="1" applyBorder="1" applyAlignment="1" applyProtection="1">
      <alignment horizontal="center"/>
    </xf>
    <xf numFmtId="0" fontId="6" fillId="0" borderId="3" xfId="0" applyFont="1" applyBorder="1" applyAlignment="1" applyProtection="1">
      <alignment horizontal="center"/>
      <protection locked="0"/>
    </xf>
    <xf numFmtId="0" fontId="6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0" fontId="1" fillId="0" borderId="0" xfId="1" applyFill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2" xfId="0" applyFont="1" applyBorder="1" applyAlignment="1">
      <alignment horizontal="left"/>
    </xf>
    <xf numFmtId="0" fontId="6" fillId="0" borderId="2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4" borderId="0" xfId="0" applyFont="1" applyFill="1" applyAlignment="1">
      <alignment horizontal="center"/>
    </xf>
    <xf numFmtId="165" fontId="3" fillId="0" borderId="0" xfId="0" applyNumberFormat="1" applyFont="1" applyAlignment="1">
      <alignment horizontal="center"/>
    </xf>
    <xf numFmtId="165" fontId="3" fillId="0" borderId="0" xfId="0" applyNumberFormat="1" applyFont="1" applyFill="1" applyAlignment="1">
      <alignment horizontal="center"/>
    </xf>
    <xf numFmtId="165" fontId="8" fillId="0" borderId="0" xfId="0" applyNumberFormat="1" applyFont="1" applyAlignment="1">
      <alignment horizontal="center"/>
    </xf>
    <xf numFmtId="2" fontId="10" fillId="0" borderId="5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1" fontId="3" fillId="4" borderId="0" xfId="0" applyNumberFormat="1" applyFont="1" applyFill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2" fontId="8" fillId="0" borderId="6" xfId="0" applyNumberFormat="1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1" fontId="3" fillId="0" borderId="0" xfId="0" applyNumberFormat="1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8" fillId="0" borderId="0" xfId="0" applyFont="1" applyFill="1" applyAlignment="1">
      <alignment horizontal="left"/>
    </xf>
    <xf numFmtId="0" fontId="8" fillId="0" borderId="11" xfId="0" applyFont="1" applyBorder="1" applyAlignment="1">
      <alignment horizontal="center"/>
    </xf>
    <xf numFmtId="2" fontId="8" fillId="0" borderId="11" xfId="0" applyNumberFormat="1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Border="1" applyAlignment="1">
      <alignment horizontal="left"/>
    </xf>
    <xf numFmtId="2" fontId="3" fillId="0" borderId="0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14" fontId="8" fillId="0" borderId="0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0" borderId="11" xfId="0" applyFont="1" applyBorder="1" applyAlignment="1">
      <alignment horizontal="center"/>
    </xf>
    <xf numFmtId="14" fontId="3" fillId="0" borderId="0" xfId="0" applyNumberFormat="1" applyFont="1" applyAlignment="1">
      <alignment horizontal="center"/>
    </xf>
    <xf numFmtId="0" fontId="0" fillId="5" borderId="0" xfId="0" applyFill="1"/>
    <xf numFmtId="0" fontId="0" fillId="0" borderId="0" xfId="0" applyProtection="1">
      <protection locked="0"/>
    </xf>
    <xf numFmtId="0" fontId="9" fillId="0" borderId="2" xfId="0" applyFont="1" applyBorder="1" applyAlignment="1">
      <alignment horizontal="left"/>
    </xf>
    <xf numFmtId="0" fontId="12" fillId="5" borderId="0" xfId="0" applyFont="1" applyFill="1"/>
    <xf numFmtId="0" fontId="0" fillId="6" borderId="0" xfId="0" applyFill="1" applyBorder="1"/>
    <xf numFmtId="0" fontId="0" fillId="6" borderId="12" xfId="0" applyFill="1" applyBorder="1"/>
    <xf numFmtId="0" fontId="0" fillId="7" borderId="0" xfId="0" applyFill="1" applyBorder="1"/>
    <xf numFmtId="0" fontId="12" fillId="7" borderId="0" xfId="0" applyFont="1" applyFill="1" applyBorder="1"/>
    <xf numFmtId="0" fontId="0" fillId="7" borderId="12" xfId="0" applyFill="1" applyBorder="1"/>
    <xf numFmtId="0" fontId="0" fillId="8" borderId="0" xfId="0" applyFill="1" applyBorder="1"/>
    <xf numFmtId="0" fontId="12" fillId="8" borderId="0" xfId="0" applyFont="1" applyFill="1" applyBorder="1"/>
    <xf numFmtId="0" fontId="12" fillId="8" borderId="12" xfId="0" applyFont="1" applyFill="1" applyBorder="1"/>
    <xf numFmtId="0" fontId="0" fillId="9" borderId="0" xfId="0" applyFill="1" applyBorder="1"/>
    <xf numFmtId="0" fontId="0" fillId="9" borderId="12" xfId="0" applyFill="1" applyBorder="1"/>
    <xf numFmtId="0" fontId="0" fillId="8" borderId="12" xfId="0" applyFill="1" applyBorder="1"/>
    <xf numFmtId="0" fontId="0" fillId="10" borderId="0" xfId="0" applyFill="1" applyBorder="1"/>
    <xf numFmtId="0" fontId="0" fillId="10" borderId="12" xfId="0" applyFill="1" applyBorder="1"/>
    <xf numFmtId="0" fontId="0" fillId="11" borderId="0" xfId="0" applyFill="1" applyBorder="1"/>
    <xf numFmtId="0" fontId="0" fillId="11" borderId="12" xfId="0" applyFill="1" applyBorder="1"/>
  </cellXfs>
  <cellStyles count="6">
    <cellStyle name="Commentaire 2" xfId="2"/>
    <cellStyle name="Normal" xfId="0" builtinId="0"/>
    <cellStyle name="Normal 2" xfId="1"/>
    <cellStyle name="Normal 3" xfId="3"/>
    <cellStyle name="Normal 4" xfId="4"/>
    <cellStyle name="Normal 5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siNTP!$G$9:$G$13</c:f>
              <c:numCache>
                <c:formatCode>0.00</c:formatCode>
                <c:ptCount val="5"/>
                <c:pt idx="0">
                  <c:v>-0.88460658129793046</c:v>
                </c:pt>
                <c:pt idx="1">
                  <c:v>-0.37316887913897734</c:v>
                </c:pt>
                <c:pt idx="2">
                  <c:v>0.11248842805866238</c:v>
                </c:pt>
                <c:pt idx="3">
                  <c:v>0.65530550328118742</c:v>
                </c:pt>
                <c:pt idx="4">
                  <c:v>0.95424250943932487</c:v>
                </c:pt>
              </c:numCache>
            </c:numRef>
          </c:xVal>
          <c:yVal>
            <c:numRef>
              <c:f>siNTP!$H$9:$H$13</c:f>
              <c:numCache>
                <c:formatCode>0.00</c:formatCode>
                <c:ptCount val="5"/>
                <c:pt idx="0">
                  <c:v>-1.5086383061657274</c:v>
                </c:pt>
                <c:pt idx="1">
                  <c:v>-0.98088370955292714</c:v>
                </c:pt>
                <c:pt idx="2">
                  <c:v>-0.48082853617834093</c:v>
                </c:pt>
                <c:pt idx="3">
                  <c:v>5.1731196059849653E-2</c:v>
                </c:pt>
                <c:pt idx="4">
                  <c:v>0.3274611093031416</c:v>
                </c:pt>
              </c:numCache>
            </c:numRef>
          </c:yVal>
        </c:ser>
        <c:axId val="59276672"/>
        <c:axId val="59580416"/>
      </c:scatterChart>
      <c:valAx>
        <c:axId val="59276672"/>
        <c:scaling>
          <c:orientation val="minMax"/>
        </c:scaling>
        <c:axPos val="b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59580416"/>
        <c:crosses val="autoZero"/>
        <c:crossBetween val="midCat"/>
      </c:valAx>
      <c:valAx>
        <c:axId val="59580416"/>
        <c:scaling>
          <c:orientation val="minMax"/>
        </c:scaling>
        <c:axPos val="l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5927667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errBars>
            <c:errBarType val="both"/>
            <c:errValType val="cust"/>
            <c:plus>
              <c:numRef>
                <c:f>siNTP!$C$65:$C$68</c:f>
                <c:numCache>
                  <c:formatCode>General</c:formatCode>
                  <c:ptCount val="4"/>
                  <c:pt idx="0">
                    <c:v>0.28024937961416085</c:v>
                  </c:pt>
                  <c:pt idx="1">
                    <c:v>0.33587390220148605</c:v>
                  </c:pt>
                  <c:pt idx="2">
                    <c:v>2.3688403750220273</c:v>
                  </c:pt>
                  <c:pt idx="3">
                    <c:v>4.2468866061658668</c:v>
                  </c:pt>
                </c:numCache>
              </c:numRef>
            </c:plus>
            <c:minus>
              <c:numRef>
                <c:f>siNTP!$C$65:$C$68</c:f>
                <c:numCache>
                  <c:formatCode>General</c:formatCode>
                  <c:ptCount val="4"/>
                  <c:pt idx="0">
                    <c:v>0.28024937961416085</c:v>
                  </c:pt>
                  <c:pt idx="1">
                    <c:v>0.33587390220148605</c:v>
                  </c:pt>
                  <c:pt idx="2">
                    <c:v>2.3688403750220273</c:v>
                  </c:pt>
                  <c:pt idx="3">
                    <c:v>4.2468866061658668</c:v>
                  </c:pt>
                </c:numCache>
              </c:numRef>
            </c:minus>
          </c:errBars>
          <c:cat>
            <c:strRef>
              <c:f>(siNTP!$A$65,siNTP!$A$66,siNTP!$A$67,siNTP!$A$68)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siNTP!$B$65:$B$68</c:f>
              <c:numCache>
                <c:formatCode>0.0</c:formatCode>
                <c:ptCount val="4"/>
                <c:pt idx="0">
                  <c:v>1.0244584976185096</c:v>
                </c:pt>
                <c:pt idx="1">
                  <c:v>1.2690141021429671</c:v>
                </c:pt>
                <c:pt idx="2">
                  <c:v>6.4009786852124888</c:v>
                </c:pt>
                <c:pt idx="3">
                  <c:v>9.8701857558579729</c:v>
                </c:pt>
              </c:numCache>
            </c:numRef>
          </c:val>
        </c:ser>
        <c:axId val="64402944"/>
        <c:axId val="65221760"/>
      </c:barChart>
      <c:catAx>
        <c:axId val="644029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5221760"/>
        <c:crosses val="autoZero"/>
        <c:auto val="1"/>
        <c:lblAlgn val="ctr"/>
        <c:lblOffset val="100"/>
      </c:catAx>
      <c:valAx>
        <c:axId val="65221760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siNTP!$M$48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1052E-2"/>
              <c:y val="0.2049764779515062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440294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317"/>
          <c:y val="2.7200801823077405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NTP</c:v>
          </c:tx>
          <c:errBars>
            <c:errBarType val="both"/>
            <c:errValType val="cust"/>
            <c:plus>
              <c:numRef>
                <c:f>siNTP!$O$58:$O$59</c:f>
                <c:numCache>
                  <c:formatCode>General</c:formatCode>
                  <c:ptCount val="2"/>
                  <c:pt idx="0">
                    <c:v>0.47235686927836812</c:v>
                  </c:pt>
                  <c:pt idx="1">
                    <c:v>0.15688734293288764</c:v>
                  </c:pt>
                </c:numCache>
              </c:numRef>
            </c:plus>
            <c:minus>
              <c:numRef>
                <c:f>siNTP!$O$58:$O$59</c:f>
                <c:numCache>
                  <c:formatCode>General</c:formatCode>
                  <c:ptCount val="2"/>
                  <c:pt idx="0">
                    <c:v>0.47235686927836812</c:v>
                  </c:pt>
                  <c:pt idx="1">
                    <c:v>0.15688734293288764</c:v>
                  </c:pt>
                </c:numCache>
              </c:numRef>
            </c:minus>
          </c:errBars>
          <c:cat>
            <c:strRef>
              <c:f>siNTP!$M$58:$M$59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siNTP!$N$58:$N$59</c:f>
              <c:numCache>
                <c:formatCode>0.0</c:formatCode>
                <c:ptCount val="2"/>
                <c:pt idx="0">
                  <c:v>1.2993495379347808</c:v>
                </c:pt>
                <c:pt idx="1">
                  <c:v>1.530579143359559</c:v>
                </c:pt>
              </c:numCache>
            </c:numRef>
          </c:val>
        </c:ser>
        <c:axId val="80182656"/>
        <c:axId val="82269312"/>
      </c:barChart>
      <c:catAx>
        <c:axId val="8018265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82269312"/>
        <c:crosses val="autoZero"/>
        <c:auto val="1"/>
        <c:lblAlgn val="ctr"/>
        <c:lblOffset val="100"/>
      </c:catAx>
      <c:valAx>
        <c:axId val="82269312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siNTP!$M$57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8018265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siGCK!$G$9:$G$13</c:f>
              <c:numCache>
                <c:formatCode>0.00</c:formatCode>
                <c:ptCount val="5"/>
                <c:pt idx="0">
                  <c:v>-0.88460658129793046</c:v>
                </c:pt>
                <c:pt idx="1">
                  <c:v>-0.37316887913897734</c:v>
                </c:pt>
                <c:pt idx="2">
                  <c:v>0.11248842805866238</c:v>
                </c:pt>
                <c:pt idx="3">
                  <c:v>0.65530550328118742</c:v>
                </c:pt>
                <c:pt idx="4">
                  <c:v>0.95424250943932487</c:v>
                </c:pt>
              </c:numCache>
            </c:numRef>
          </c:xVal>
          <c:yVal>
            <c:numRef>
              <c:f>siGCK!$H$9:$H$13</c:f>
              <c:numCache>
                <c:formatCode>0.00</c:formatCode>
                <c:ptCount val="5"/>
                <c:pt idx="0">
                  <c:v>-1.5086383061657274</c:v>
                </c:pt>
                <c:pt idx="1">
                  <c:v>-0.98088370955292714</c:v>
                </c:pt>
                <c:pt idx="2">
                  <c:v>-0.48082853617834093</c:v>
                </c:pt>
                <c:pt idx="3">
                  <c:v>5.1731196059849653E-2</c:v>
                </c:pt>
                <c:pt idx="4">
                  <c:v>0.3274611093031416</c:v>
                </c:pt>
              </c:numCache>
            </c:numRef>
          </c:yVal>
        </c:ser>
        <c:axId val="134974464"/>
        <c:axId val="138150656"/>
      </c:scatterChart>
      <c:valAx>
        <c:axId val="134974464"/>
        <c:scaling>
          <c:orientation val="minMax"/>
        </c:scaling>
        <c:axPos val="b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38150656"/>
        <c:crosses val="autoZero"/>
        <c:crossBetween val="midCat"/>
      </c:valAx>
      <c:valAx>
        <c:axId val="138150656"/>
        <c:scaling>
          <c:orientation val="minMax"/>
        </c:scaling>
        <c:axPos val="l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13497446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errBars>
            <c:errBarType val="both"/>
            <c:errValType val="cust"/>
            <c:plus>
              <c:numRef>
                <c:f>siGCK!$C$65:$C$68</c:f>
                <c:numCache>
                  <c:formatCode>General</c:formatCode>
                  <c:ptCount val="4"/>
                  <c:pt idx="0">
                    <c:v>0.57667217133050364</c:v>
                  </c:pt>
                  <c:pt idx="1">
                    <c:v>0.26814488463789748</c:v>
                  </c:pt>
                  <c:pt idx="2">
                    <c:v>1.2915814089874516</c:v>
                  </c:pt>
                  <c:pt idx="3">
                    <c:v>1.0109226392116484</c:v>
                  </c:pt>
                </c:numCache>
              </c:numRef>
            </c:plus>
            <c:minus>
              <c:numRef>
                <c:f>siGCK!$C$65:$C$68</c:f>
                <c:numCache>
                  <c:formatCode>General</c:formatCode>
                  <c:ptCount val="4"/>
                  <c:pt idx="0">
                    <c:v>0.57667217133050364</c:v>
                  </c:pt>
                  <c:pt idx="1">
                    <c:v>0.26814488463789748</c:v>
                  </c:pt>
                  <c:pt idx="2">
                    <c:v>1.2915814089874516</c:v>
                  </c:pt>
                  <c:pt idx="3">
                    <c:v>1.0109226392116484</c:v>
                  </c:pt>
                </c:numCache>
              </c:numRef>
            </c:minus>
          </c:errBars>
          <c:cat>
            <c:strRef>
              <c:f>(siGCK!$A$65,siGCK!$A$66,siGCK!$A$67,siGCK!$A$68)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siGCK!$B$65:$B$68</c:f>
              <c:numCache>
                <c:formatCode>0.0</c:formatCode>
                <c:ptCount val="4"/>
                <c:pt idx="0">
                  <c:v>1.4700667116237975</c:v>
                </c:pt>
                <c:pt idx="1">
                  <c:v>1.08474140776488</c:v>
                </c:pt>
                <c:pt idx="2">
                  <c:v>7.5707576440261848</c:v>
                </c:pt>
                <c:pt idx="3">
                  <c:v>7.9106130493694407</c:v>
                </c:pt>
              </c:numCache>
            </c:numRef>
          </c:val>
        </c:ser>
        <c:axId val="143156352"/>
        <c:axId val="143157888"/>
      </c:barChart>
      <c:catAx>
        <c:axId val="14315635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143157888"/>
        <c:crosses val="autoZero"/>
        <c:auto val="1"/>
        <c:lblAlgn val="ctr"/>
        <c:lblOffset val="100"/>
      </c:catAx>
      <c:valAx>
        <c:axId val="143157888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siGCK!$M$48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1052E-2"/>
              <c:y val="0.2049764779515062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14315635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321"/>
          <c:y val="2.7200801823077415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NTP</c:v>
          </c:tx>
          <c:errBars>
            <c:errBarType val="both"/>
            <c:errValType val="cust"/>
            <c:plus>
              <c:numRef>
                <c:f>siGCK!$O$58:$O$59</c:f>
                <c:numCache>
                  <c:formatCode>General</c:formatCode>
                  <c:ptCount val="2"/>
                  <c:pt idx="0">
                    <c:v>0.2099254833514887</c:v>
                  </c:pt>
                  <c:pt idx="1">
                    <c:v>0.12406212425540465</c:v>
                  </c:pt>
                </c:numCache>
              </c:numRef>
            </c:plus>
            <c:minus>
              <c:numRef>
                <c:f>siGCK!$O$58:$O$59</c:f>
                <c:numCache>
                  <c:formatCode>General</c:formatCode>
                  <c:ptCount val="2"/>
                  <c:pt idx="0">
                    <c:v>0.2099254833514887</c:v>
                  </c:pt>
                  <c:pt idx="1">
                    <c:v>0.12406212425540465</c:v>
                  </c:pt>
                </c:numCache>
              </c:numRef>
            </c:minus>
          </c:errBars>
          <c:cat>
            <c:strRef>
              <c:f>siGCK!$M$58:$M$59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siGCK!$N$58:$N$59</c:f>
              <c:numCache>
                <c:formatCode>0.0</c:formatCode>
                <c:ptCount val="2"/>
                <c:pt idx="0">
                  <c:v>0.78357403317276431</c:v>
                </c:pt>
                <c:pt idx="1">
                  <c:v>1.0553276288745443</c:v>
                </c:pt>
              </c:numCache>
            </c:numRef>
          </c:val>
        </c:ser>
        <c:axId val="47184512"/>
        <c:axId val="47194496"/>
      </c:barChart>
      <c:catAx>
        <c:axId val="4718451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47194496"/>
        <c:crosses val="autoZero"/>
        <c:auto val="1"/>
        <c:lblAlgn val="ctr"/>
        <c:lblOffset val="100"/>
      </c:catAx>
      <c:valAx>
        <c:axId val="47194496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siGCK!$M$57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4718451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siPRC1!$G$9:$G$13</c:f>
              <c:numCache>
                <c:formatCode>0.00</c:formatCode>
                <c:ptCount val="5"/>
                <c:pt idx="0">
                  <c:v>-0.88460658129793046</c:v>
                </c:pt>
                <c:pt idx="1">
                  <c:v>-0.37316887913897734</c:v>
                </c:pt>
                <c:pt idx="2">
                  <c:v>0.11248842805866238</c:v>
                </c:pt>
                <c:pt idx="3">
                  <c:v>0.65530550328118742</c:v>
                </c:pt>
                <c:pt idx="4">
                  <c:v>0.95424250943932487</c:v>
                </c:pt>
              </c:numCache>
            </c:numRef>
          </c:xVal>
          <c:yVal>
            <c:numRef>
              <c:f>siPRC1!$H$9:$H$13</c:f>
              <c:numCache>
                <c:formatCode>0.00</c:formatCode>
                <c:ptCount val="5"/>
                <c:pt idx="0">
                  <c:v>-1.5086383061657274</c:v>
                </c:pt>
                <c:pt idx="1">
                  <c:v>-0.98088370955292714</c:v>
                </c:pt>
                <c:pt idx="2">
                  <c:v>-0.48082853617834093</c:v>
                </c:pt>
                <c:pt idx="3">
                  <c:v>5.1731196059849653E-2</c:v>
                </c:pt>
                <c:pt idx="4">
                  <c:v>0.3274611093031416</c:v>
                </c:pt>
              </c:numCache>
            </c:numRef>
          </c:yVal>
        </c:ser>
        <c:axId val="53560064"/>
        <c:axId val="53561600"/>
      </c:scatterChart>
      <c:valAx>
        <c:axId val="53560064"/>
        <c:scaling>
          <c:orientation val="minMax"/>
        </c:scaling>
        <c:axPos val="b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53561600"/>
        <c:crosses val="autoZero"/>
        <c:crossBetween val="midCat"/>
      </c:valAx>
      <c:valAx>
        <c:axId val="53561600"/>
        <c:scaling>
          <c:orientation val="minMax"/>
        </c:scaling>
        <c:axPos val="l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5356006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errBars>
            <c:errBarType val="both"/>
            <c:errValType val="cust"/>
            <c:plus>
              <c:numRef>
                <c:f>siPRC1!$C$65:$C$68</c:f>
                <c:numCache>
                  <c:formatCode>General</c:formatCode>
                  <c:ptCount val="4"/>
                  <c:pt idx="0">
                    <c:v>0.54980866083476188</c:v>
                  </c:pt>
                  <c:pt idx="1">
                    <c:v>0.20527403361357263</c:v>
                  </c:pt>
                  <c:pt idx="2">
                    <c:v>0.70940312950968643</c:v>
                  </c:pt>
                  <c:pt idx="3">
                    <c:v>0.4736072924197926</c:v>
                  </c:pt>
                </c:numCache>
              </c:numRef>
            </c:plus>
            <c:minus>
              <c:numRef>
                <c:f>siPRC1!$C$65:$C$68</c:f>
                <c:numCache>
                  <c:formatCode>General</c:formatCode>
                  <c:ptCount val="4"/>
                  <c:pt idx="0">
                    <c:v>0.54980866083476188</c:v>
                  </c:pt>
                  <c:pt idx="1">
                    <c:v>0.20527403361357263</c:v>
                  </c:pt>
                  <c:pt idx="2">
                    <c:v>0.70940312950968643</c:v>
                  </c:pt>
                  <c:pt idx="3">
                    <c:v>0.4736072924197926</c:v>
                  </c:pt>
                </c:numCache>
              </c:numRef>
            </c:minus>
          </c:errBars>
          <c:cat>
            <c:strRef>
              <c:f>(siPRC1!$A$65,siPRC1!$A$66,siPRC1!$A$67,siPRC1!$A$68)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siPRC1!$B$65:$B$68</c:f>
              <c:numCache>
                <c:formatCode>0.0</c:formatCode>
                <c:ptCount val="4"/>
                <c:pt idx="0">
                  <c:v>1.9150202962579772</c:v>
                </c:pt>
                <c:pt idx="1">
                  <c:v>1.5250033957964251</c:v>
                </c:pt>
                <c:pt idx="2">
                  <c:v>6.1968714583175881</c:v>
                </c:pt>
                <c:pt idx="3">
                  <c:v>7.0335175367814022</c:v>
                </c:pt>
              </c:numCache>
            </c:numRef>
          </c:val>
        </c:ser>
        <c:axId val="53585408"/>
        <c:axId val="53586944"/>
      </c:barChart>
      <c:catAx>
        <c:axId val="5358540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53586944"/>
        <c:crosses val="autoZero"/>
        <c:auto val="1"/>
        <c:lblAlgn val="ctr"/>
        <c:lblOffset val="100"/>
      </c:catAx>
      <c:valAx>
        <c:axId val="53586944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siPRC1!$M$48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1052E-2"/>
              <c:y val="0.2049764779515062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5358540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326"/>
          <c:y val="2.7200801823077422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NTP</c:v>
          </c:tx>
          <c:errBars>
            <c:errBarType val="both"/>
            <c:errValType val="cust"/>
            <c:plus>
              <c:numRef>
                <c:f>siPRC1!$O$58:$O$59</c:f>
                <c:numCache>
                  <c:formatCode>General</c:formatCode>
                  <c:ptCount val="2"/>
                  <c:pt idx="0">
                    <c:v>0.21169326048050691</c:v>
                  </c:pt>
                  <c:pt idx="1">
                    <c:v>0.15084659459567948</c:v>
                  </c:pt>
                </c:numCache>
              </c:numRef>
            </c:plus>
            <c:minus>
              <c:numRef>
                <c:f>siPRC1!$O$58:$O$59</c:f>
                <c:numCache>
                  <c:formatCode>General</c:formatCode>
                  <c:ptCount val="2"/>
                  <c:pt idx="0">
                    <c:v>0.21169326048050691</c:v>
                  </c:pt>
                  <c:pt idx="1">
                    <c:v>0.15084659459567948</c:v>
                  </c:pt>
                </c:numCache>
              </c:numRef>
            </c:minus>
          </c:errBars>
          <c:cat>
            <c:strRef>
              <c:f>siPRC1!$M$58:$M$59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siPRC1!$N$58:$N$59</c:f>
              <c:numCache>
                <c:formatCode>0.0</c:formatCode>
                <c:ptCount val="2"/>
                <c:pt idx="0">
                  <c:v>0.83466463359361998</c:v>
                </c:pt>
                <c:pt idx="1">
                  <c:v>1.1444974096174418</c:v>
                </c:pt>
              </c:numCache>
            </c:numRef>
          </c:val>
        </c:ser>
        <c:axId val="58764288"/>
        <c:axId val="58766080"/>
      </c:barChart>
      <c:catAx>
        <c:axId val="5876428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58766080"/>
        <c:crosses val="autoZero"/>
        <c:auto val="1"/>
        <c:lblAlgn val="ctr"/>
        <c:lblOffset val="100"/>
      </c:catAx>
      <c:valAx>
        <c:axId val="58766080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siPRC1!$M$57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5876428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fils/marlene/Mes%20documents/Endo%20cell-betaTrophin/ELISA/Insulin%20secretion%20Human%20beta%20cell%20line%20october%20marianas%20formul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eptember"/>
      <sheetName val="September (2)"/>
      <sheetName val="October"/>
      <sheetName val="October (2)"/>
      <sheetName val="November 7"/>
      <sheetName val="November 7 (3)"/>
      <sheetName val="November 18"/>
      <sheetName val="November 18 (2)"/>
      <sheetName val="February"/>
      <sheetName val="Sheet3"/>
      <sheetName val="February (2)"/>
      <sheetName val="February (3)"/>
      <sheetName val="February (4)"/>
      <sheetName val="juillet P59"/>
      <sheetName val="juillet P66"/>
      <sheetName val="juillet P88"/>
      <sheetName val="sept P64 P73"/>
      <sheetName val="sept P64 P73 (2)"/>
      <sheetName val="sept P64bis"/>
      <sheetName val="multislip P74"/>
      <sheetName val="multislip P82"/>
      <sheetName val="nov P81"/>
      <sheetName val="nov P81 (2)"/>
      <sheetName val="dec2014 P73"/>
      <sheetName val="dec2014 P73 MEL"/>
      <sheetName val="dec2014 P75"/>
      <sheetName val="dec2014 P75 MEL"/>
      <sheetName val="dec2014 P76-77"/>
      <sheetName val="dec2014 P76-77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1">
          <cell r="A51" t="str">
            <v>0,5 mM Glc</v>
          </cell>
        </row>
        <row r="52">
          <cell r="A52" t="str">
            <v>11 mM Glc</v>
          </cell>
        </row>
        <row r="53">
          <cell r="A53" t="str">
            <v>11 mM Glc + FSK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18"/>
  <sheetViews>
    <sheetView topLeftCell="A22" zoomScale="80" zoomScaleNormal="80" workbookViewId="0">
      <selection activeCell="B50" sqref="B50:C55"/>
    </sheetView>
  </sheetViews>
  <sheetFormatPr baseColWidth="10" defaultColWidth="8.75" defaultRowHeight="12.75"/>
  <cols>
    <col min="1" max="1" width="28.125" style="1" customWidth="1"/>
    <col min="2" max="2" width="9.5" style="2" bestFit="1" customWidth="1"/>
    <col min="3" max="3" width="11.875" style="2" bestFit="1" customWidth="1"/>
    <col min="4" max="4" width="6" style="2" bestFit="1" customWidth="1"/>
    <col min="5" max="5" width="8.625" style="2" bestFit="1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>
      <c r="A1" s="1" t="s">
        <v>0</v>
      </c>
      <c r="B1" s="63"/>
    </row>
    <row r="2" spans="1:20">
      <c r="A2" s="1" t="s">
        <v>1</v>
      </c>
      <c r="C2" s="3"/>
      <c r="E2" s="4"/>
    </row>
    <row r="3" spans="1:20">
      <c r="A3" s="1" t="s">
        <v>2</v>
      </c>
      <c r="B3" s="2" t="s">
        <v>40</v>
      </c>
      <c r="D3" s="10"/>
      <c r="E3" s="10"/>
      <c r="F3" s="10"/>
    </row>
    <row r="4" spans="1:20" ht="15">
      <c r="D4" s="10"/>
      <c r="E4" s="65"/>
      <c r="F4" s="65"/>
    </row>
    <row r="5" spans="1:20">
      <c r="A5" s="2"/>
    </row>
    <row r="6" spans="1:20" ht="15">
      <c r="N6"/>
      <c r="O6"/>
      <c r="P6"/>
    </row>
    <row r="7" spans="1:20" ht="15">
      <c r="A7" s="5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>
      <c r="A8" s="5">
        <v>0</v>
      </c>
      <c r="B8" s="10">
        <v>0</v>
      </c>
      <c r="C8" s="64">
        <v>5.8000000000000003E-2</v>
      </c>
      <c r="D8" s="64">
        <v>0.06</v>
      </c>
      <c r="E8" s="11">
        <f t="shared" ref="E8:E13" si="0">AVERAGE(C8:D8)</f>
        <v>5.8999999999999997E-2</v>
      </c>
      <c r="F8" s="12"/>
      <c r="G8" s="10"/>
      <c r="H8" s="10"/>
      <c r="N8"/>
      <c r="O8"/>
      <c r="P8"/>
    </row>
    <row r="9" spans="1:20" ht="15">
      <c r="A9" s="5">
        <v>3</v>
      </c>
      <c r="B9" s="12">
        <f>A9/23</f>
        <v>0.13043478260869565</v>
      </c>
      <c r="C9" s="64">
        <v>9.2999999999999999E-2</v>
      </c>
      <c r="D9" s="64">
        <v>8.6999999999999994E-2</v>
      </c>
      <c r="E9" s="11">
        <f t="shared" si="0"/>
        <v>0.09</v>
      </c>
      <c r="F9" s="12">
        <f>(E9-$E$8)</f>
        <v>3.1E-2</v>
      </c>
      <c r="G9" s="12">
        <f>LOG(B9)</f>
        <v>-0.88460658129793046</v>
      </c>
      <c r="H9" s="12">
        <f>LOG(F9)</f>
        <v>-1.5086383061657274</v>
      </c>
      <c r="N9"/>
      <c r="O9"/>
      <c r="P9"/>
    </row>
    <row r="10" spans="1:20" ht="15">
      <c r="A10" s="5">
        <v>9.74</v>
      </c>
      <c r="B10" s="12">
        <f t="shared" ref="B10:B13" si="1">A10/23</f>
        <v>0.42347826086956525</v>
      </c>
      <c r="C10" s="64">
        <v>0.16400000000000001</v>
      </c>
      <c r="D10" s="64">
        <v>0.16300000000000001</v>
      </c>
      <c r="E10" s="11">
        <f t="shared" si="0"/>
        <v>0.16350000000000001</v>
      </c>
      <c r="F10" s="12">
        <f>(E10-$E$8)</f>
        <v>0.10450000000000001</v>
      </c>
      <c r="G10" s="12">
        <f>LOG(B10)</f>
        <v>-0.37316887913897734</v>
      </c>
      <c r="H10" s="12">
        <f>LOG(F10)</f>
        <v>-0.98088370955292714</v>
      </c>
      <c r="N10"/>
      <c r="O10"/>
      <c r="P10"/>
    </row>
    <row r="11" spans="1:20" ht="15">
      <c r="A11" s="5">
        <v>29.8</v>
      </c>
      <c r="B11" s="12">
        <f t="shared" si="1"/>
        <v>1.2956521739130435</v>
      </c>
      <c r="C11" s="64">
        <v>0.4</v>
      </c>
      <c r="D11" s="64">
        <v>0.379</v>
      </c>
      <c r="E11" s="11">
        <f t="shared" si="0"/>
        <v>0.38950000000000001</v>
      </c>
      <c r="F11" s="12">
        <f>(E11-$E$8)</f>
        <v>0.33050000000000002</v>
      </c>
      <c r="G11" s="12">
        <f>LOG(B11)</f>
        <v>0.11248842805866238</v>
      </c>
      <c r="H11" s="12">
        <f>LOG(F11)</f>
        <v>-0.48082853617834093</v>
      </c>
      <c r="N11"/>
      <c r="O11"/>
      <c r="P11"/>
      <c r="Q11"/>
      <c r="R11"/>
      <c r="S11"/>
      <c r="T11"/>
    </row>
    <row r="12" spans="1:20" ht="15">
      <c r="A12" s="5">
        <v>104</v>
      </c>
      <c r="B12" s="12">
        <f t="shared" si="1"/>
        <v>4.5217391304347823</v>
      </c>
      <c r="C12" s="64">
        <v>1.26</v>
      </c>
      <c r="D12" s="64">
        <v>1.111</v>
      </c>
      <c r="E12" s="11">
        <f t="shared" si="0"/>
        <v>1.1855</v>
      </c>
      <c r="F12" s="12">
        <f>(E12-$E$8)</f>
        <v>1.1265000000000001</v>
      </c>
      <c r="G12" s="12">
        <f>LOG(B12)</f>
        <v>0.65530550328118742</v>
      </c>
      <c r="H12" s="12">
        <f>LOG(F12)</f>
        <v>5.1731196059849653E-2</v>
      </c>
      <c r="N12"/>
      <c r="O12"/>
      <c r="P12"/>
      <c r="Q12"/>
      <c r="R12"/>
      <c r="S12"/>
      <c r="T12"/>
    </row>
    <row r="13" spans="1:20" ht="15">
      <c r="A13" s="66">
        <v>207</v>
      </c>
      <c r="B13" s="12">
        <f t="shared" si="1"/>
        <v>9</v>
      </c>
      <c r="C13" s="67">
        <v>2.4009999999999998</v>
      </c>
      <c r="D13" s="67">
        <v>1.968</v>
      </c>
      <c r="E13" s="11">
        <f t="shared" si="0"/>
        <v>2.1844999999999999</v>
      </c>
      <c r="F13" s="12">
        <f>(E13-$E$8)</f>
        <v>2.1254999999999997</v>
      </c>
      <c r="G13" s="12">
        <f>LOG(B13)</f>
        <v>0.95424250943932487</v>
      </c>
      <c r="H13" s="12">
        <f>LOG(F13)</f>
        <v>0.3274611093031416</v>
      </c>
      <c r="N13"/>
      <c r="O13"/>
      <c r="P13"/>
    </row>
    <row r="14" spans="1:20" ht="15">
      <c r="N14"/>
    </row>
    <row r="15" spans="1:20" ht="15">
      <c r="A15" s="5" t="s">
        <v>10</v>
      </c>
      <c r="B15" s="11">
        <f>SLOPE(H9:H13,G9:G13)</f>
        <v>1.000957680093433</v>
      </c>
      <c r="N15"/>
    </row>
    <row r="16" spans="1:20" ht="15">
      <c r="A16" s="5" t="s">
        <v>11</v>
      </c>
      <c r="B16" s="11">
        <f>INTERCEPT(H9:H13,G9:G13)</f>
        <v>-0.6111727680750606</v>
      </c>
      <c r="C16" s="13"/>
      <c r="G16" s="13"/>
      <c r="H16" s="13"/>
    </row>
    <row r="17" spans="1:17" ht="15">
      <c r="B17"/>
      <c r="C17"/>
      <c r="D17"/>
      <c r="E17"/>
      <c r="F17"/>
      <c r="G17"/>
    </row>
    <row r="18" spans="1:17" ht="15">
      <c r="B18"/>
      <c r="C18"/>
      <c r="D18"/>
      <c r="E18"/>
      <c r="F18"/>
      <c r="G18"/>
    </row>
    <row r="19" spans="1:17" ht="23.2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>
      <c r="A21" s="23"/>
      <c r="L21" s="25"/>
      <c r="M21" s="26"/>
    </row>
    <row r="22" spans="1:17" ht="15">
      <c r="A22" s="1" t="s">
        <v>25</v>
      </c>
      <c r="B22" s="68">
        <v>0.27800000000000002</v>
      </c>
      <c r="C22" s="68">
        <v>0.252</v>
      </c>
      <c r="D22" s="27">
        <f t="shared" ref="D22:D27" si="2">AVERAGE(B22:C22)</f>
        <v>0.26500000000000001</v>
      </c>
      <c r="E22" s="27">
        <f>D22-E$8</f>
        <v>0.20600000000000002</v>
      </c>
      <c r="F22" s="27">
        <f>LOG(E22)</f>
        <v>-0.68613277963084651</v>
      </c>
      <c r="G22" s="28">
        <f>(F22-$B$16)/$B$15</f>
        <v>-7.4888292528799888E-2</v>
      </c>
      <c r="H22" s="28">
        <f>10^G22</f>
        <v>0.84161158973833583</v>
      </c>
      <c r="I22" s="29">
        <v>500</v>
      </c>
      <c r="J22" s="30">
        <f>(H22*I22)</f>
        <v>420.80579486916793</v>
      </c>
      <c r="K22" s="31">
        <f>(0.05*J22/1000)*1000</f>
        <v>21.040289743458398</v>
      </c>
      <c r="L22" s="32">
        <f>K22+K40+K50</f>
        <v>21.593465582675691</v>
      </c>
      <c r="M22" s="33">
        <f>(L22*1000000/50000)/1000</f>
        <v>0.43186931165351383</v>
      </c>
      <c r="N22" s="34"/>
    </row>
    <row r="23" spans="1:17" ht="15">
      <c r="B23" s="68">
        <v>0.26900000000000002</v>
      </c>
      <c r="C23" s="68">
        <v>0.27</v>
      </c>
      <c r="D23" s="27">
        <f t="shared" si="2"/>
        <v>0.26950000000000002</v>
      </c>
      <c r="E23" s="27">
        <f t="shared" ref="E23:E27" si="3">D23-E$8</f>
        <v>0.21050000000000002</v>
      </c>
      <c r="F23" s="27">
        <f t="shared" ref="F23:F27" si="4">LOG(E23)</f>
        <v>-0.67674789982831285</v>
      </c>
      <c r="G23" s="28">
        <f t="shared" ref="G23:G27" si="5">(F23-$B$16)/$B$15</f>
        <v>-6.5512391839714176E-2</v>
      </c>
      <c r="H23" s="28">
        <f t="shared" ref="H23:H27" si="6">10^G23</f>
        <v>0.85997852854318413</v>
      </c>
      <c r="I23" s="29">
        <v>500</v>
      </c>
      <c r="J23" s="30">
        <f t="shared" ref="J23:J27" si="7">(H23*I23)</f>
        <v>429.98926427159205</v>
      </c>
      <c r="K23" s="31">
        <f t="shared" ref="K23:K27" si="8">(0.05*J23/1000)*1000</f>
        <v>21.499463213579602</v>
      </c>
      <c r="L23" s="32">
        <f>K23+K41+K51</f>
        <v>21.898934221651849</v>
      </c>
      <c r="M23" s="33">
        <f t="shared" ref="M23:M27" si="9">(L23*1000000/50000)/1000</f>
        <v>0.43797868443303695</v>
      </c>
      <c r="N23" s="34"/>
    </row>
    <row r="24" spans="1:17" ht="15">
      <c r="B24" s="69">
        <v>0.247</v>
      </c>
      <c r="C24" s="68">
        <v>0.25800000000000001</v>
      </c>
      <c r="D24" s="27">
        <f t="shared" si="2"/>
        <v>0.2525</v>
      </c>
      <c r="E24" s="27">
        <f t="shared" si="3"/>
        <v>0.19350000000000001</v>
      </c>
      <c r="F24" s="27">
        <f t="shared" si="4"/>
        <v>-0.71331903064506974</v>
      </c>
      <c r="G24" s="28">
        <f t="shared" si="5"/>
        <v>-0.10204853272165756</v>
      </c>
      <c r="H24" s="28">
        <f t="shared" si="6"/>
        <v>0.79059027402964355</v>
      </c>
      <c r="I24" s="29">
        <v>500</v>
      </c>
      <c r="J24" s="30">
        <f t="shared" si="7"/>
        <v>395.29513701482176</v>
      </c>
      <c r="K24" s="31">
        <f t="shared" si="8"/>
        <v>19.76475685074109</v>
      </c>
      <c r="L24" s="32">
        <f t="shared" ref="L24:L27" si="10">K24+K42+K52</f>
        <v>20.262354870509814</v>
      </c>
      <c r="M24" s="33">
        <f t="shared" si="9"/>
        <v>0.40524709741019627</v>
      </c>
      <c r="N24" s="34"/>
    </row>
    <row r="25" spans="1:17" ht="15">
      <c r="A25" s="1" t="s">
        <v>26</v>
      </c>
      <c r="B25" s="70">
        <v>0.16700000000000001</v>
      </c>
      <c r="C25" s="70">
        <v>0.16700000000000001</v>
      </c>
      <c r="D25" s="27">
        <f t="shared" si="2"/>
        <v>0.16700000000000001</v>
      </c>
      <c r="E25" s="27">
        <f t="shared" si="3"/>
        <v>0.10800000000000001</v>
      </c>
      <c r="F25" s="27">
        <f t="shared" si="4"/>
        <v>-0.96657624451305024</v>
      </c>
      <c r="G25" s="28">
        <f t="shared" si="5"/>
        <v>-0.35506343925031375</v>
      </c>
      <c r="H25" s="28">
        <f t="shared" si="6"/>
        <v>0.44150594998245984</v>
      </c>
      <c r="I25" s="29">
        <v>500</v>
      </c>
      <c r="J25" s="30">
        <f t="shared" si="7"/>
        <v>220.75297499122993</v>
      </c>
      <c r="K25" s="31">
        <f t="shared" si="8"/>
        <v>11.037648749561498</v>
      </c>
      <c r="L25" s="32">
        <f t="shared" si="10"/>
        <v>14.197640545858416</v>
      </c>
      <c r="M25" s="33">
        <f t="shared" si="9"/>
        <v>0.28395281091716834</v>
      </c>
      <c r="N25" s="34"/>
    </row>
    <row r="26" spans="1:17" ht="15">
      <c r="B26" s="71">
        <v>0.22600000000000001</v>
      </c>
      <c r="C26" s="71">
        <v>0.27400000000000002</v>
      </c>
      <c r="D26" s="27">
        <f t="shared" si="2"/>
        <v>0.25</v>
      </c>
      <c r="E26" s="27">
        <f t="shared" si="3"/>
        <v>0.191</v>
      </c>
      <c r="F26" s="27">
        <f t="shared" si="4"/>
        <v>-0.71896663275227246</v>
      </c>
      <c r="G26" s="28">
        <f t="shared" si="5"/>
        <v>-0.10769073140749566</v>
      </c>
      <c r="H26" s="28">
        <f t="shared" si="6"/>
        <v>0.7803856387748298</v>
      </c>
      <c r="I26" s="29">
        <v>500</v>
      </c>
      <c r="J26" s="30">
        <f t="shared" si="7"/>
        <v>390.19281938741489</v>
      </c>
      <c r="K26" s="31">
        <f t="shared" si="8"/>
        <v>19.509640969370746</v>
      </c>
      <c r="L26" s="32">
        <f t="shared" si="10"/>
        <v>21.801092737773875</v>
      </c>
      <c r="M26" s="33">
        <f t="shared" si="9"/>
        <v>0.4360218547554775</v>
      </c>
      <c r="N26" s="34"/>
    </row>
    <row r="27" spans="1:17" ht="15">
      <c r="B27" s="72">
        <v>0.19400000000000001</v>
      </c>
      <c r="C27" s="72">
        <v>0.19900000000000001</v>
      </c>
      <c r="D27" s="27">
        <f t="shared" si="2"/>
        <v>0.19650000000000001</v>
      </c>
      <c r="E27" s="27">
        <f t="shared" si="3"/>
        <v>0.13750000000000001</v>
      </c>
      <c r="F27" s="27">
        <f t="shared" si="4"/>
        <v>-0.86169730183371851</v>
      </c>
      <c r="G27" s="28">
        <f t="shared" si="5"/>
        <v>-0.25028484094879322</v>
      </c>
      <c r="H27" s="28">
        <f t="shared" si="6"/>
        <v>0.56197262301519735</v>
      </c>
      <c r="I27" s="29">
        <v>500</v>
      </c>
      <c r="J27" s="30">
        <f t="shared" si="7"/>
        <v>280.98631150759866</v>
      </c>
      <c r="K27" s="31">
        <f t="shared" si="8"/>
        <v>14.049315575379934</v>
      </c>
      <c r="L27" s="32">
        <f t="shared" si="10"/>
        <v>16.327735937726548</v>
      </c>
      <c r="M27" s="33">
        <f t="shared" si="9"/>
        <v>0.32655471875453096</v>
      </c>
      <c r="N27" s="34"/>
    </row>
    <row r="28" spans="1:17" ht="23.2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>
      <c r="A30" s="23"/>
      <c r="L30" s="25"/>
      <c r="M30" s="26"/>
    </row>
    <row r="31" spans="1:17" ht="15">
      <c r="A31" s="1" t="s">
        <v>25</v>
      </c>
      <c r="B31" s="68">
        <v>0.27800000000000002</v>
      </c>
      <c r="C31" s="68">
        <v>0.252</v>
      </c>
      <c r="D31" s="27">
        <f t="shared" ref="D31:D36" si="11">AVERAGE(B31:C31)</f>
        <v>0.26500000000000001</v>
      </c>
      <c r="E31" s="27">
        <f t="shared" ref="E31:E36" si="12">D31-E$8</f>
        <v>0.20600000000000002</v>
      </c>
      <c r="F31" s="27">
        <f>LOG(E31)</f>
        <v>-0.68613277963084651</v>
      </c>
      <c r="G31" s="28">
        <f>(F31-$B$16)/$B$15</f>
        <v>-7.4888292528799888E-2</v>
      </c>
      <c r="H31" s="28">
        <f>10^G31</f>
        <v>0.84161158973833583</v>
      </c>
      <c r="I31" s="29">
        <v>500</v>
      </c>
      <c r="J31" s="30">
        <f>(H31*I31)</f>
        <v>420.80579486916793</v>
      </c>
      <c r="K31" s="31">
        <f>(0.05*J31/1000)*1000</f>
        <v>21.040289743458398</v>
      </c>
      <c r="L31" s="32">
        <f>K31+K50</f>
        <v>21.393728818809421</v>
      </c>
      <c r="M31" s="33">
        <f>(L31*1000000/50000)/1000</f>
        <v>0.42787457637618836</v>
      </c>
      <c r="N31" s="35"/>
      <c r="Q31"/>
    </row>
    <row r="32" spans="1:17" ht="15">
      <c r="B32" s="68">
        <v>0.26900000000000002</v>
      </c>
      <c r="C32" s="68">
        <v>0.27</v>
      </c>
      <c r="D32" s="27">
        <f t="shared" si="11"/>
        <v>0.26950000000000002</v>
      </c>
      <c r="E32" s="27">
        <f t="shared" si="12"/>
        <v>0.21050000000000002</v>
      </c>
      <c r="F32" s="27">
        <f t="shared" ref="F32:F36" si="13">LOG(E32)</f>
        <v>-0.67674789982831285</v>
      </c>
      <c r="G32" s="28">
        <f t="shared" ref="G32:G36" si="14">(F32-$B$16)/$B$15</f>
        <v>-6.5512391839714176E-2</v>
      </c>
      <c r="H32" s="28">
        <f t="shared" ref="H32:H36" si="15">10^G32</f>
        <v>0.85997852854318413</v>
      </c>
      <c r="I32" s="29">
        <v>500</v>
      </c>
      <c r="J32" s="30">
        <f t="shared" ref="J32:J36" si="16">(H32*I32)</f>
        <v>429.98926427159205</v>
      </c>
      <c r="K32" s="31">
        <f t="shared" ref="K32:K36" si="17">(0.05*J32/1000)*1000</f>
        <v>21.499463213579602</v>
      </c>
      <c r="L32" s="32">
        <f>K32+K51</f>
        <v>21.722097448571628</v>
      </c>
      <c r="M32" s="33">
        <f t="shared" ref="M32:M36" si="18">(L32*1000000/50000)/1000</f>
        <v>0.43444194897143251</v>
      </c>
      <c r="N32" s="36"/>
      <c r="Q32"/>
    </row>
    <row r="33" spans="1:21" ht="15">
      <c r="B33" s="69">
        <v>0.247</v>
      </c>
      <c r="C33" s="68">
        <v>0.25800000000000001</v>
      </c>
      <c r="D33" s="27">
        <f t="shared" si="11"/>
        <v>0.2525</v>
      </c>
      <c r="E33" s="27">
        <f t="shared" si="12"/>
        <v>0.19350000000000001</v>
      </c>
      <c r="F33" s="27">
        <f t="shared" si="13"/>
        <v>-0.71331903064506974</v>
      </c>
      <c r="G33" s="28">
        <f t="shared" si="14"/>
        <v>-0.10204853272165756</v>
      </c>
      <c r="H33" s="28">
        <f t="shared" si="15"/>
        <v>0.79059027402964355</v>
      </c>
      <c r="I33" s="29">
        <v>500</v>
      </c>
      <c r="J33" s="30">
        <f t="shared" si="16"/>
        <v>395.29513701482176</v>
      </c>
      <c r="K33" s="31">
        <f t="shared" si="17"/>
        <v>19.76475685074109</v>
      </c>
      <c r="L33" s="32">
        <f t="shared" ref="L33:L36" si="19">K33+K52</f>
        <v>19.990661963225662</v>
      </c>
      <c r="M33" s="33">
        <f t="shared" si="18"/>
        <v>0.39981323926451323</v>
      </c>
      <c r="N33" s="36"/>
      <c r="Q33"/>
      <c r="R33"/>
      <c r="S33"/>
    </row>
    <row r="34" spans="1:21" ht="15">
      <c r="A34" s="1" t="s">
        <v>26</v>
      </c>
      <c r="B34" s="70">
        <v>0.16700000000000001</v>
      </c>
      <c r="C34" s="70">
        <v>0.16700000000000001</v>
      </c>
      <c r="D34" s="27">
        <f t="shared" si="11"/>
        <v>0.16700000000000001</v>
      </c>
      <c r="E34" s="27">
        <f t="shared" si="12"/>
        <v>0.10800000000000001</v>
      </c>
      <c r="F34" s="27">
        <f t="shared" si="13"/>
        <v>-0.96657624451305024</v>
      </c>
      <c r="G34" s="28">
        <f t="shared" si="14"/>
        <v>-0.35506343925031375</v>
      </c>
      <c r="H34" s="28">
        <f t="shared" si="15"/>
        <v>0.44150594998245984</v>
      </c>
      <c r="I34" s="29">
        <v>500</v>
      </c>
      <c r="J34" s="30">
        <f t="shared" si="16"/>
        <v>220.75297499122993</v>
      </c>
      <c r="K34" s="31">
        <f t="shared" si="17"/>
        <v>11.037648749561498</v>
      </c>
      <c r="L34" s="32">
        <f t="shared" si="19"/>
        <v>12.935961574462308</v>
      </c>
      <c r="M34" s="33">
        <f t="shared" si="18"/>
        <v>0.25871923148924619</v>
      </c>
      <c r="N34" s="36"/>
      <c r="Q34"/>
      <c r="R34"/>
      <c r="S34"/>
    </row>
    <row r="35" spans="1:21" ht="15">
      <c r="B35" s="71">
        <v>0.22600000000000001</v>
      </c>
      <c r="C35" s="71">
        <v>0.27400000000000002</v>
      </c>
      <c r="D35" s="27">
        <f t="shared" si="11"/>
        <v>0.25</v>
      </c>
      <c r="E35" s="27">
        <f t="shared" si="12"/>
        <v>0.191</v>
      </c>
      <c r="F35" s="27">
        <f t="shared" si="13"/>
        <v>-0.71896663275227246</v>
      </c>
      <c r="G35" s="28">
        <f t="shared" si="14"/>
        <v>-0.10769073140749566</v>
      </c>
      <c r="H35" s="28">
        <f t="shared" si="15"/>
        <v>0.7803856387748298</v>
      </c>
      <c r="I35" s="29">
        <v>500</v>
      </c>
      <c r="J35" s="30">
        <f t="shared" si="16"/>
        <v>390.19281938741489</v>
      </c>
      <c r="K35" s="31">
        <f t="shared" si="17"/>
        <v>19.509640969370746</v>
      </c>
      <c r="L35" s="32">
        <f t="shared" si="19"/>
        <v>20.892137000087047</v>
      </c>
      <c r="M35" s="33">
        <f t="shared" si="18"/>
        <v>0.41784274000174088</v>
      </c>
      <c r="N35" s="36"/>
      <c r="Q35"/>
      <c r="R35"/>
      <c r="S35"/>
    </row>
    <row r="36" spans="1:21" ht="15">
      <c r="B36" s="72">
        <v>0.19400000000000001</v>
      </c>
      <c r="C36" s="72">
        <v>0.19900000000000001</v>
      </c>
      <c r="D36" s="27">
        <f t="shared" si="11"/>
        <v>0.19650000000000001</v>
      </c>
      <c r="E36" s="27">
        <f t="shared" si="12"/>
        <v>0.13750000000000001</v>
      </c>
      <c r="F36" s="27">
        <f t="shared" si="13"/>
        <v>-0.86169730183371851</v>
      </c>
      <c r="G36" s="28">
        <f t="shared" si="14"/>
        <v>-0.25028484094879322</v>
      </c>
      <c r="H36" s="28">
        <f t="shared" si="15"/>
        <v>0.56197262301519735</v>
      </c>
      <c r="I36" s="29">
        <v>500</v>
      </c>
      <c r="J36" s="30">
        <f t="shared" si="16"/>
        <v>280.98631150759866</v>
      </c>
      <c r="K36" s="31">
        <f t="shared" si="17"/>
        <v>14.049315575379934</v>
      </c>
      <c r="L36" s="32">
        <f t="shared" si="19"/>
        <v>15.324056366626076</v>
      </c>
      <c r="M36" s="33">
        <f t="shared" si="18"/>
        <v>0.30648112733252153</v>
      </c>
      <c r="N36" s="37"/>
      <c r="Q36"/>
      <c r="R36"/>
      <c r="S36"/>
    </row>
    <row r="37" spans="1:21" ht="15">
      <c r="R37"/>
      <c r="S37"/>
    </row>
    <row r="38" spans="1:21" ht="23.2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>
      <c r="A40" s="1" t="s">
        <v>33</v>
      </c>
      <c r="B40" s="68">
        <v>8.5999999999999993E-2</v>
      </c>
      <c r="C40" s="68">
        <v>9.2999999999999999E-2</v>
      </c>
      <c r="D40" s="27">
        <f t="shared" ref="D40:D45" si="20">AVERAGE(B40,C40)</f>
        <v>8.9499999999999996E-2</v>
      </c>
      <c r="E40" s="27">
        <f t="shared" ref="E40:E45" si="21">D40-E$8</f>
        <v>3.0499999999999999E-2</v>
      </c>
      <c r="F40" s="27">
        <f t="shared" ref="F40:F45" si="22">LOG(E40)</f>
        <v>-1.5157001606532141</v>
      </c>
      <c r="G40" s="28">
        <f t="shared" ref="G40:G45" si="23">(F40-$B$16)/$B$15</f>
        <v>-0.90366197349494504</v>
      </c>
      <c r="H40" s="27">
        <f t="shared" ref="H40:H45" si="24">10^G40</f>
        <v>0.12483547741641782</v>
      </c>
      <c r="I40" s="41">
        <v>16</v>
      </c>
      <c r="J40" s="42">
        <f t="shared" ref="J40:J45" si="25">H40*I40</f>
        <v>1.9973676386626851</v>
      </c>
      <c r="K40" s="30">
        <f>(0.1*J40/1000)*1000</f>
        <v>0.19973676386626851</v>
      </c>
      <c r="L40" s="43">
        <f>K40*100/L22</f>
        <v>0.92498706658053143</v>
      </c>
      <c r="M40" s="30">
        <f>AVERAGE(L40:L42)</f>
        <v>1.0244584976185096</v>
      </c>
      <c r="N40" s="44">
        <f>STDEV(L40:L42)</f>
        <v>0.28024937961416085</v>
      </c>
      <c r="R40"/>
      <c r="S40"/>
      <c r="T40"/>
      <c r="U40"/>
    </row>
    <row r="41" spans="1:21" ht="15">
      <c r="B41" s="68">
        <v>8.6999999999999994E-2</v>
      </c>
      <c r="C41" s="68">
        <v>8.5000000000000006E-2</v>
      </c>
      <c r="D41" s="27">
        <f t="shared" si="20"/>
        <v>8.5999999999999993E-2</v>
      </c>
      <c r="E41" s="27">
        <f t="shared" si="21"/>
        <v>2.6999999999999996E-2</v>
      </c>
      <c r="F41" s="27">
        <f t="shared" si="22"/>
        <v>-1.5686362358410126</v>
      </c>
      <c r="G41" s="28">
        <f t="shared" si="23"/>
        <v>-0.95654740136124328</v>
      </c>
      <c r="H41" s="27">
        <f t="shared" si="24"/>
        <v>0.1105229831751381</v>
      </c>
      <c r="I41" s="41">
        <v>16</v>
      </c>
      <c r="J41" s="42">
        <f t="shared" si="25"/>
        <v>1.7683677308022097</v>
      </c>
      <c r="K41" s="30">
        <f t="shared" ref="K41:K45" si="26">(0.1*J41/1000)*1000</f>
        <v>0.17683677308022097</v>
      </c>
      <c r="L41" s="43">
        <f t="shared" ref="L41:L45" si="27">K41*100/L23</f>
        <v>0.80751314785620687</v>
      </c>
      <c r="M41" s="30"/>
      <c r="N41" s="44"/>
      <c r="R41"/>
      <c r="S41"/>
      <c r="T41"/>
      <c r="U41"/>
    </row>
    <row r="42" spans="1:21" s="17" customFormat="1" ht="15">
      <c r="A42" s="1"/>
      <c r="B42" s="69">
        <v>0.10299999999999999</v>
      </c>
      <c r="C42" s="68">
        <v>9.8000000000000004E-2</v>
      </c>
      <c r="D42" s="27">
        <f t="shared" si="20"/>
        <v>0.10050000000000001</v>
      </c>
      <c r="E42" s="27">
        <f t="shared" si="21"/>
        <v>4.1500000000000009E-2</v>
      </c>
      <c r="F42" s="27">
        <f t="shared" si="22"/>
        <v>-1.3819519032879073</v>
      </c>
      <c r="G42" s="28">
        <f t="shared" si="23"/>
        <v>-0.77004168162324249</v>
      </c>
      <c r="H42" s="27">
        <f t="shared" si="24"/>
        <v>0.16980806705259491</v>
      </c>
      <c r="I42" s="41">
        <v>16</v>
      </c>
      <c r="J42" s="42">
        <f t="shared" si="25"/>
        <v>2.7169290728415185</v>
      </c>
      <c r="K42" s="30">
        <f t="shared" si="26"/>
        <v>0.27169290728415185</v>
      </c>
      <c r="L42" s="43">
        <f t="shared" si="27"/>
        <v>1.3408752784187905</v>
      </c>
      <c r="M42" s="30"/>
      <c r="N42" s="44"/>
      <c r="R42"/>
      <c r="S42"/>
      <c r="T42"/>
      <c r="U42"/>
    </row>
    <row r="43" spans="1:21" ht="15">
      <c r="A43" s="1" t="s">
        <v>34</v>
      </c>
      <c r="B43" s="70">
        <v>0.26200000000000001</v>
      </c>
      <c r="C43" s="70">
        <v>0.24199999999999999</v>
      </c>
      <c r="D43" s="27">
        <f t="shared" si="20"/>
        <v>0.252</v>
      </c>
      <c r="E43" s="27">
        <f t="shared" si="21"/>
        <v>0.193</v>
      </c>
      <c r="F43" s="27">
        <f t="shared" si="22"/>
        <v>-0.71444269099222624</v>
      </c>
      <c r="G43" s="28">
        <f t="shared" si="23"/>
        <v>-0.10317111799124819</v>
      </c>
      <c r="H43" s="27">
        <f t="shared" si="24"/>
        <v>0.78854935712256724</v>
      </c>
      <c r="I43" s="41">
        <v>16</v>
      </c>
      <c r="J43" s="42">
        <f t="shared" si="25"/>
        <v>12.616789713961076</v>
      </c>
      <c r="K43" s="30">
        <f t="shared" si="26"/>
        <v>1.2616789713961076</v>
      </c>
      <c r="L43" s="43">
        <f t="shared" si="27"/>
        <v>8.8865397551155159</v>
      </c>
      <c r="M43" s="30">
        <f>AVERAGE(L43:L45)</f>
        <v>6.4009786852124888</v>
      </c>
      <c r="N43" s="44">
        <f>STDEV(L43:L45)</f>
        <v>2.3688403750220273</v>
      </c>
      <c r="R43"/>
      <c r="S43"/>
      <c r="T43"/>
      <c r="U43"/>
    </row>
    <row r="44" spans="1:21" ht="15">
      <c r="A44" s="45"/>
      <c r="B44" s="71">
        <v>0.2</v>
      </c>
      <c r="C44" s="71">
        <v>0.19600000000000001</v>
      </c>
      <c r="D44" s="27">
        <f t="shared" si="20"/>
        <v>0.19800000000000001</v>
      </c>
      <c r="E44" s="27">
        <f t="shared" si="21"/>
        <v>0.13900000000000001</v>
      </c>
      <c r="F44" s="27">
        <f t="shared" si="22"/>
        <v>-0.85698519974590492</v>
      </c>
      <c r="G44" s="28">
        <f t="shared" si="23"/>
        <v>-0.24557724722977228</v>
      </c>
      <c r="H44" s="27">
        <f t="shared" si="24"/>
        <v>0.5680973360542676</v>
      </c>
      <c r="I44" s="41">
        <v>16</v>
      </c>
      <c r="J44" s="42">
        <f t="shared" si="25"/>
        <v>9.0895573768682816</v>
      </c>
      <c r="K44" s="30">
        <f t="shared" si="26"/>
        <v>0.90895573768682825</v>
      </c>
      <c r="L44" s="43">
        <f t="shared" si="27"/>
        <v>4.16931274326409</v>
      </c>
      <c r="M44" s="30"/>
      <c r="N44" s="44"/>
      <c r="R44"/>
      <c r="S44"/>
      <c r="T44"/>
      <c r="U44"/>
    </row>
    <row r="45" spans="1:21" ht="15">
      <c r="A45" s="46"/>
      <c r="B45" s="72">
        <v>0.21299999999999999</v>
      </c>
      <c r="C45" s="72">
        <v>0.21199999999999999</v>
      </c>
      <c r="D45" s="27">
        <f t="shared" si="20"/>
        <v>0.21249999999999999</v>
      </c>
      <c r="E45" s="27">
        <f t="shared" si="21"/>
        <v>0.1535</v>
      </c>
      <c r="F45" s="27">
        <f t="shared" si="22"/>
        <v>-0.81389162018679473</v>
      </c>
      <c r="G45" s="28">
        <f t="shared" si="23"/>
        <v>-0.20252489804844859</v>
      </c>
      <c r="H45" s="27">
        <f t="shared" si="24"/>
        <v>0.62729973193779431</v>
      </c>
      <c r="I45" s="41">
        <v>16</v>
      </c>
      <c r="J45" s="42">
        <f t="shared" si="25"/>
        <v>10.036795711004709</v>
      </c>
      <c r="K45" s="30">
        <f t="shared" si="26"/>
        <v>1.0036795711004709</v>
      </c>
      <c r="L45" s="43">
        <f t="shared" si="27"/>
        <v>6.1470835572578588</v>
      </c>
      <c r="M45" s="30"/>
      <c r="N45" s="44"/>
      <c r="R45"/>
      <c r="S45"/>
      <c r="T45"/>
      <c r="U45"/>
    </row>
    <row r="46" spans="1:21" ht="15">
      <c r="E46" s="28"/>
      <c r="F46" s="27"/>
      <c r="G46" s="30"/>
      <c r="H46" s="47"/>
      <c r="R46"/>
      <c r="S46"/>
      <c r="T46"/>
    </row>
    <row r="47" spans="1:21">
      <c r="E47" s="28"/>
      <c r="F47" s="27"/>
      <c r="G47" s="30"/>
      <c r="H47" s="47"/>
    </row>
    <row r="48" spans="1:21" ht="23.25">
      <c r="A48" s="14" t="s">
        <v>35</v>
      </c>
      <c r="E48" s="28"/>
      <c r="F48" s="27"/>
      <c r="H48" s="38"/>
      <c r="M48" s="39" t="s">
        <v>28</v>
      </c>
    </row>
    <row r="49" spans="1:25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>
      <c r="A50" s="1" t="s">
        <v>25</v>
      </c>
      <c r="B50" s="68">
        <v>0.115</v>
      </c>
      <c r="C50" s="68">
        <v>0.111</v>
      </c>
      <c r="D50" s="27">
        <f t="shared" ref="D50:D52" si="28">AVERAGE(B50,C50)</f>
        <v>0.113</v>
      </c>
      <c r="E50" s="27">
        <f t="shared" ref="E50:E55" si="29">D50-E$8</f>
        <v>5.4000000000000006E-2</v>
      </c>
      <c r="F50" s="27">
        <f t="shared" ref="F50:F55" si="30">LOG(E50)</f>
        <v>-1.2676062401770314</v>
      </c>
      <c r="G50" s="28">
        <f t="shared" ref="G50:G55" si="31">(F50-$B$16)/$B$15</f>
        <v>-0.65580542030577849</v>
      </c>
      <c r="H50" s="27">
        <f t="shared" ref="H50:H55" si="32">10^G50</f>
        <v>0.22089942209438848</v>
      </c>
      <c r="I50" s="41">
        <v>16</v>
      </c>
      <c r="J50" s="42">
        <f t="shared" ref="J50:J55" si="33">H50*I50</f>
        <v>3.5343907535102157</v>
      </c>
      <c r="K50" s="30">
        <f>(0.1*J50/1000)*1000</f>
        <v>0.35343907535102159</v>
      </c>
      <c r="L50" s="43">
        <f t="shared" ref="L50:L55" si="34">K50*100/L31</f>
        <v>1.6520685961031583</v>
      </c>
      <c r="M50" s="30">
        <f>AVERAGE(L50:L52)</f>
        <v>1.2690141021429671</v>
      </c>
      <c r="N50" s="44">
        <f>STDEV(L50:L52)</f>
        <v>0.33587390220148605</v>
      </c>
      <c r="O50" s="48">
        <f>L50/L40</f>
        <v>1.7860450765117</v>
      </c>
      <c r="P50" s="30">
        <f>AVERAGE(O50:O52)</f>
        <v>1.2993495379347808</v>
      </c>
      <c r="Q50" s="44">
        <f>STDEV(O50:O52)</f>
        <v>0.47235686927836812</v>
      </c>
      <c r="S50"/>
      <c r="T50"/>
    </row>
    <row r="51" spans="1:25" ht="15">
      <c r="B51" s="68">
        <v>9.1999999999999998E-2</v>
      </c>
      <c r="C51" s="68">
        <v>9.4E-2</v>
      </c>
      <c r="D51" s="27">
        <f t="shared" si="28"/>
        <v>9.2999999999999999E-2</v>
      </c>
      <c r="E51" s="27">
        <f t="shared" si="29"/>
        <v>3.4000000000000002E-2</v>
      </c>
      <c r="F51" s="27">
        <f t="shared" si="30"/>
        <v>-1.4685210829577449</v>
      </c>
      <c r="G51" s="28">
        <f t="shared" si="31"/>
        <v>-0.85652803503406483</v>
      </c>
      <c r="H51" s="27">
        <f t="shared" si="32"/>
        <v>0.13914639687001681</v>
      </c>
      <c r="I51" s="41">
        <v>16</v>
      </c>
      <c r="J51" s="42">
        <f t="shared" si="33"/>
        <v>2.226342349920269</v>
      </c>
      <c r="K51" s="30">
        <f t="shared" ref="K51:K55" si="35">(0.1*J51/1000)*1000</f>
        <v>0.22263423499202692</v>
      </c>
      <c r="L51" s="43">
        <f t="shared" si="34"/>
        <v>1.0249205239923393</v>
      </c>
      <c r="M51" s="30"/>
      <c r="N51" s="44"/>
      <c r="O51" s="2">
        <f t="shared" ref="O51:O55" si="36">L51/L41</f>
        <v>1.2692307570635939</v>
      </c>
      <c r="P51" s="30"/>
      <c r="Q51" s="44"/>
      <c r="S51"/>
      <c r="T51"/>
    </row>
    <row r="52" spans="1:25" ht="15">
      <c r="B52" s="69">
        <v>9.1999999999999998E-2</v>
      </c>
      <c r="C52" s="68">
        <v>9.5000000000000001E-2</v>
      </c>
      <c r="D52" s="27">
        <f t="shared" si="28"/>
        <v>9.35E-2</v>
      </c>
      <c r="E52" s="27">
        <f t="shared" si="29"/>
        <v>3.4500000000000003E-2</v>
      </c>
      <c r="F52" s="27">
        <f t="shared" si="30"/>
        <v>-1.4621809049267258</v>
      </c>
      <c r="G52" s="28">
        <f t="shared" si="31"/>
        <v>-0.85019392305599673</v>
      </c>
      <c r="H52" s="27">
        <f t="shared" si="32"/>
        <v>0.14119069530285705</v>
      </c>
      <c r="I52" s="41">
        <v>16</v>
      </c>
      <c r="J52" s="42">
        <f t="shared" si="33"/>
        <v>2.2590511248457128</v>
      </c>
      <c r="K52" s="30">
        <f t="shared" si="35"/>
        <v>0.22590511248457129</v>
      </c>
      <c r="L52" s="43">
        <f t="shared" si="34"/>
        <v>1.1300531863334033</v>
      </c>
      <c r="M52" s="30"/>
      <c r="N52" s="44"/>
      <c r="O52" s="2">
        <f t="shared" si="36"/>
        <v>0.84277278022904833</v>
      </c>
      <c r="P52" s="30"/>
      <c r="Q52" s="44"/>
      <c r="S52"/>
      <c r="T52"/>
    </row>
    <row r="53" spans="1:25" ht="15">
      <c r="A53" s="1" t="s">
        <v>26</v>
      </c>
      <c r="B53" s="70">
        <v>0.36799999999999999</v>
      </c>
      <c r="C53" s="70">
        <v>0.33100000000000002</v>
      </c>
      <c r="D53" s="27">
        <f>AVERAGE(B53:C53)</f>
        <v>0.34950000000000003</v>
      </c>
      <c r="E53" s="27">
        <f t="shared" si="29"/>
        <v>0.29050000000000004</v>
      </c>
      <c r="F53" s="27">
        <f t="shared" si="30"/>
        <v>-0.53685386327365037</v>
      </c>
      <c r="G53" s="28">
        <f t="shared" si="31"/>
        <v>7.4247799162171418E-2</v>
      </c>
      <c r="H53" s="27">
        <f t="shared" si="32"/>
        <v>1.1864455155630056</v>
      </c>
      <c r="I53" s="41">
        <v>16</v>
      </c>
      <c r="J53" s="42">
        <f t="shared" si="33"/>
        <v>18.983128249008089</v>
      </c>
      <c r="K53" s="30">
        <f t="shared" si="35"/>
        <v>1.898312824900809</v>
      </c>
      <c r="L53" s="43">
        <f t="shared" si="34"/>
        <v>14.6746943702151</v>
      </c>
      <c r="M53" s="30">
        <f>AVERAGE(L53:L55)</f>
        <v>9.8701857558579729</v>
      </c>
      <c r="N53" s="44">
        <f>STDEV(L53:L55)</f>
        <v>4.2468866061658668</v>
      </c>
      <c r="O53" s="2">
        <f t="shared" si="36"/>
        <v>1.6513395286132204</v>
      </c>
      <c r="P53" s="30">
        <f>AVERAGE(O53:O55)</f>
        <v>1.530579143359559</v>
      </c>
      <c r="Q53" s="44">
        <f>STDEV(O53:O55)</f>
        <v>0.15688734293288764</v>
      </c>
      <c r="S53"/>
      <c r="T53"/>
    </row>
    <row r="54" spans="1:25" ht="15">
      <c r="A54" s="45"/>
      <c r="B54" s="71">
        <v>0.26400000000000001</v>
      </c>
      <c r="C54" s="71">
        <v>0.27700000000000002</v>
      </c>
      <c r="D54" s="27">
        <f>AVERAGE(B54:C54)</f>
        <v>0.27050000000000002</v>
      </c>
      <c r="E54" s="27">
        <f t="shared" si="29"/>
        <v>0.21150000000000002</v>
      </c>
      <c r="F54" s="27">
        <f t="shared" si="30"/>
        <v>-0.67468962828893886</v>
      </c>
      <c r="G54" s="28">
        <f t="shared" si="31"/>
        <v>-6.345608958008031E-2</v>
      </c>
      <c r="H54" s="27">
        <f t="shared" si="32"/>
        <v>0.86406001919768793</v>
      </c>
      <c r="I54" s="41">
        <v>16</v>
      </c>
      <c r="J54" s="42">
        <f t="shared" si="33"/>
        <v>13.824960307163007</v>
      </c>
      <c r="K54" s="30">
        <f t="shared" si="35"/>
        <v>1.3824960307163008</v>
      </c>
      <c r="L54" s="43">
        <f t="shared" si="34"/>
        <v>6.6173031064775261</v>
      </c>
      <c r="M54" s="30"/>
      <c r="N54" s="44"/>
      <c r="O54" s="2">
        <f t="shared" si="36"/>
        <v>1.587144815933607</v>
      </c>
      <c r="P54" s="30"/>
      <c r="Q54" s="44"/>
      <c r="S54"/>
      <c r="T54"/>
    </row>
    <row r="55" spans="1:25" ht="15">
      <c r="A55" s="46"/>
      <c r="B55" s="72">
        <v>0.23699999999999999</v>
      </c>
      <c r="C55" s="72">
        <v>0.27100000000000002</v>
      </c>
      <c r="D55" s="27">
        <f>AVERAGE(B55:C55)</f>
        <v>0.254</v>
      </c>
      <c r="E55" s="27">
        <f t="shared" si="29"/>
        <v>0.19500000000000001</v>
      </c>
      <c r="F55" s="27">
        <f t="shared" si="30"/>
        <v>-0.70996538863748193</v>
      </c>
      <c r="G55" s="28">
        <f t="shared" si="31"/>
        <v>-9.8698099357407074E-2</v>
      </c>
      <c r="H55" s="27">
        <f t="shared" si="32"/>
        <v>0.79671299452883837</v>
      </c>
      <c r="I55" s="41">
        <v>16</v>
      </c>
      <c r="J55" s="42">
        <f t="shared" si="33"/>
        <v>12.747407912461414</v>
      </c>
      <c r="K55" s="30">
        <f t="shared" si="35"/>
        <v>1.2747407912461415</v>
      </c>
      <c r="L55" s="43">
        <f t="shared" si="34"/>
        <v>8.3185597908812934</v>
      </c>
      <c r="M55" s="30"/>
      <c r="N55" s="44"/>
      <c r="O55" s="2">
        <f t="shared" si="36"/>
        <v>1.3532530855318492</v>
      </c>
      <c r="P55" s="30"/>
      <c r="Q55" s="44"/>
      <c r="S55"/>
      <c r="T55"/>
      <c r="Y55" s="1"/>
    </row>
    <row r="56" spans="1:25">
      <c r="D56" s="27"/>
      <c r="E56" s="28"/>
      <c r="F56" s="27"/>
      <c r="G56" s="30"/>
      <c r="H56" s="47"/>
    </row>
    <row r="57" spans="1:25">
      <c r="B57" s="30"/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>
      <c r="C58"/>
      <c r="D58"/>
      <c r="E58"/>
      <c r="F58"/>
      <c r="G58"/>
      <c r="H58" s="47"/>
      <c r="M58" s="2" t="s">
        <v>25</v>
      </c>
      <c r="N58" s="30">
        <f>P50</f>
        <v>1.2993495379347808</v>
      </c>
      <c r="O58" s="30">
        <f>Q50</f>
        <v>0.47235686927836812</v>
      </c>
    </row>
    <row r="59" spans="1:25" ht="15">
      <c r="D59"/>
      <c r="E59"/>
      <c r="G59"/>
      <c r="M59" s="2" t="s">
        <v>26</v>
      </c>
      <c r="N59" s="30">
        <f>P53</f>
        <v>1.530579143359559</v>
      </c>
      <c r="O59" s="30">
        <f>Q53</f>
        <v>0.15688734293288764</v>
      </c>
    </row>
    <row r="60" spans="1:25">
      <c r="G60" s="30"/>
      <c r="H60" s="47"/>
    </row>
    <row r="61" spans="1:25" ht="15">
      <c r="A61" s="49"/>
      <c r="D61"/>
      <c r="E61"/>
      <c r="F61"/>
      <c r="G61" s="30"/>
      <c r="H61" s="47"/>
    </row>
    <row r="62" spans="1:25" ht="15">
      <c r="C62" s="27"/>
      <c r="D62"/>
      <c r="E62"/>
      <c r="F62"/>
      <c r="G62" s="30"/>
      <c r="H62" s="47"/>
    </row>
    <row r="63" spans="1:25" ht="15">
      <c r="C63" s="27"/>
      <c r="D63"/>
      <c r="E63"/>
      <c r="F63"/>
      <c r="G63" s="30"/>
      <c r="H63" s="47"/>
    </row>
    <row r="64" spans="1:25" ht="13.5" thickBot="1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>
      <c r="A65" s="1" t="s">
        <v>33</v>
      </c>
      <c r="B65" s="30">
        <f>M40</f>
        <v>1.0244584976185096</v>
      </c>
      <c r="C65" s="30">
        <f>N40</f>
        <v>0.28024937961416085</v>
      </c>
      <c r="D65" s="27"/>
      <c r="E65" s="28"/>
      <c r="F65" s="27"/>
      <c r="G65" s="30"/>
      <c r="H65" s="47"/>
    </row>
    <row r="66" spans="1:8">
      <c r="A66" s="1" t="s">
        <v>25</v>
      </c>
      <c r="B66" s="30">
        <f>M50</f>
        <v>1.2690141021429671</v>
      </c>
      <c r="C66" s="30">
        <f>N50</f>
        <v>0.33587390220148605</v>
      </c>
      <c r="D66" s="27"/>
      <c r="E66" s="28"/>
      <c r="F66" s="27"/>
      <c r="G66" s="30"/>
      <c r="H66" s="47"/>
    </row>
    <row r="67" spans="1:8">
      <c r="A67" s="52" t="s">
        <v>34</v>
      </c>
      <c r="B67" s="30">
        <f>M43</f>
        <v>6.4009786852124888</v>
      </c>
      <c r="C67" s="30">
        <f>N43</f>
        <v>2.3688403750220273</v>
      </c>
      <c r="D67" s="27"/>
      <c r="E67" s="28"/>
      <c r="F67" s="27"/>
      <c r="G67" s="30"/>
      <c r="H67" s="47"/>
    </row>
    <row r="68" spans="1:8">
      <c r="A68" s="45" t="s">
        <v>26</v>
      </c>
      <c r="B68" s="30">
        <f>M53</f>
        <v>9.8701857558579729</v>
      </c>
      <c r="C68" s="30">
        <f>N53</f>
        <v>4.2468866061658668</v>
      </c>
      <c r="D68" s="27"/>
      <c r="E68" s="28"/>
      <c r="F68" s="27"/>
      <c r="G68" s="30"/>
      <c r="H68" s="47"/>
    </row>
    <row r="69" spans="1:8">
      <c r="A69" s="53"/>
      <c r="C69" s="27"/>
      <c r="D69" s="27"/>
      <c r="E69" s="28"/>
      <c r="F69" s="27"/>
      <c r="G69" s="30"/>
      <c r="H69" s="47"/>
    </row>
    <row r="70" spans="1:8">
      <c r="A70" s="53"/>
      <c r="C70" s="27"/>
      <c r="D70" s="27"/>
      <c r="E70" s="28"/>
      <c r="F70" s="27"/>
      <c r="G70" s="30"/>
      <c r="H70" s="47"/>
    </row>
    <row r="71" spans="1:8">
      <c r="A71" s="53"/>
      <c r="B71" s="48"/>
      <c r="C71" s="27"/>
      <c r="D71" s="27"/>
      <c r="E71" s="28"/>
      <c r="F71" s="27"/>
      <c r="G71" s="30"/>
      <c r="H71" s="47"/>
    </row>
    <row r="72" spans="1:8">
      <c r="A72" s="53"/>
      <c r="B72" s="48"/>
      <c r="C72" s="27"/>
      <c r="D72" s="27"/>
      <c r="E72" s="28"/>
      <c r="F72" s="27"/>
      <c r="G72" s="30"/>
      <c r="H72" s="47"/>
    </row>
    <row r="73" spans="1:8">
      <c r="C73" s="27"/>
      <c r="D73" s="27"/>
      <c r="E73" s="28"/>
      <c r="F73" s="27"/>
      <c r="G73" s="30"/>
      <c r="H73" s="47"/>
    </row>
    <row r="74" spans="1:8">
      <c r="C74" s="27"/>
      <c r="D74" s="28"/>
      <c r="H74" s="47"/>
    </row>
    <row r="75" spans="1:8">
      <c r="A75" s="54"/>
      <c r="C75" s="27"/>
      <c r="D75" s="28"/>
      <c r="H75" s="38"/>
    </row>
    <row r="76" spans="1:8">
      <c r="A76" s="54"/>
      <c r="C76" s="27"/>
      <c r="D76" s="28"/>
      <c r="H76" s="38"/>
    </row>
    <row r="77" spans="1:8">
      <c r="A77" s="55"/>
      <c r="B77" s="38"/>
      <c r="C77" s="56"/>
      <c r="D77" s="57"/>
      <c r="E77" s="38"/>
      <c r="F77" s="38"/>
      <c r="G77" s="38"/>
    </row>
    <row r="78" spans="1:8">
      <c r="A78" s="52"/>
      <c r="B78" s="58"/>
      <c r="C78" s="59"/>
      <c r="D78" s="38"/>
      <c r="E78" s="38"/>
      <c r="F78" s="38"/>
      <c r="G78" s="38"/>
    </row>
    <row r="79" spans="1:8">
      <c r="A79" s="52"/>
      <c r="B79" s="42"/>
      <c r="C79" s="56"/>
      <c r="D79" s="38"/>
      <c r="E79" s="38"/>
      <c r="F79" s="38"/>
      <c r="G79" s="38"/>
    </row>
    <row r="80" spans="1:8">
      <c r="A80" s="52"/>
      <c r="B80" s="42"/>
      <c r="C80" s="56"/>
      <c r="D80" s="38"/>
      <c r="E80" s="38"/>
      <c r="F80" s="38"/>
      <c r="G80" s="38"/>
    </row>
    <row r="81" spans="1:7">
      <c r="A81" s="52"/>
      <c r="B81" s="42"/>
      <c r="C81" s="56"/>
      <c r="D81" s="38"/>
      <c r="E81" s="38"/>
      <c r="F81" s="38"/>
      <c r="G81" s="38"/>
    </row>
    <row r="82" spans="1:7">
      <c r="A82" s="52"/>
      <c r="B82" s="42"/>
      <c r="C82" s="56"/>
      <c r="D82" s="38"/>
      <c r="E82" s="38"/>
      <c r="F82" s="38"/>
      <c r="G82" s="38"/>
    </row>
    <row r="83" spans="1:7">
      <c r="A83" s="52"/>
      <c r="B83" s="38"/>
      <c r="C83" s="38"/>
      <c r="D83" s="60"/>
      <c r="E83" s="58"/>
      <c r="F83" s="58"/>
      <c r="G83" s="38"/>
    </row>
    <row r="84" spans="1:7">
      <c r="A84" s="52"/>
      <c r="B84" s="42"/>
      <c r="C84" s="56"/>
      <c r="D84" s="47"/>
      <c r="E84" s="47"/>
      <c r="F84" s="47"/>
      <c r="G84" s="38"/>
    </row>
    <row r="85" spans="1:7">
      <c r="A85" s="52"/>
      <c r="B85" s="42"/>
      <c r="C85" s="56"/>
      <c r="D85" s="47"/>
      <c r="E85" s="47"/>
      <c r="F85" s="47"/>
      <c r="G85" s="38"/>
    </row>
    <row r="86" spans="1:7">
      <c r="A86" s="52"/>
      <c r="B86" s="42"/>
      <c r="C86" s="56"/>
      <c r="D86" s="47"/>
      <c r="E86" s="47"/>
      <c r="F86" s="47"/>
      <c r="G86" s="38"/>
    </row>
    <row r="87" spans="1:7">
      <c r="A87" s="52"/>
      <c r="B87" s="42"/>
      <c r="C87" s="56"/>
      <c r="D87" s="47"/>
      <c r="E87" s="47"/>
      <c r="F87" s="47"/>
      <c r="G87" s="38"/>
    </row>
    <row r="88" spans="1:7">
      <c r="A88" s="52"/>
      <c r="B88" s="38"/>
      <c r="C88" s="47"/>
      <c r="D88" s="47"/>
      <c r="E88" s="47"/>
      <c r="F88" s="47"/>
      <c r="G88" s="38"/>
    </row>
    <row r="89" spans="1:7">
      <c r="A89" s="52"/>
      <c r="B89" s="38"/>
      <c r="C89" s="47"/>
      <c r="D89" s="47"/>
      <c r="E89" s="47"/>
      <c r="F89" s="47"/>
      <c r="G89" s="38"/>
    </row>
    <row r="90" spans="1:7">
      <c r="C90" s="47"/>
      <c r="D90" s="47"/>
      <c r="E90" s="61"/>
      <c r="F90" s="61"/>
    </row>
    <row r="91" spans="1:7">
      <c r="C91" s="47"/>
      <c r="D91" s="47"/>
      <c r="E91" s="61"/>
      <c r="F91" s="61"/>
    </row>
    <row r="92" spans="1:7">
      <c r="C92" s="47"/>
      <c r="D92" s="47"/>
      <c r="E92" s="61"/>
      <c r="F92" s="61"/>
    </row>
    <row r="93" spans="1:7">
      <c r="C93" s="47"/>
      <c r="D93" s="47"/>
      <c r="E93" s="61"/>
      <c r="F93" s="61"/>
    </row>
    <row r="94" spans="1:7">
      <c r="C94" s="47"/>
      <c r="E94" s="61"/>
      <c r="F94" s="61"/>
    </row>
    <row r="95" spans="1:7">
      <c r="C95" s="47"/>
      <c r="E95" s="61"/>
      <c r="F95" s="61"/>
    </row>
    <row r="96" spans="1:7">
      <c r="C96" s="47"/>
      <c r="D96" s="47"/>
      <c r="E96" s="61"/>
      <c r="F96" s="61"/>
    </row>
    <row r="97" spans="2:6">
      <c r="C97" s="47"/>
      <c r="D97" s="47"/>
      <c r="E97" s="61"/>
      <c r="F97" s="61"/>
    </row>
    <row r="98" spans="2:6">
      <c r="C98" s="47"/>
      <c r="D98" s="47"/>
      <c r="E98" s="61"/>
      <c r="F98" s="61"/>
    </row>
    <row r="99" spans="2:6">
      <c r="C99" s="47"/>
      <c r="D99" s="47"/>
      <c r="E99" s="61"/>
      <c r="F99" s="61"/>
    </row>
    <row r="100" spans="2:6">
      <c r="C100" s="47"/>
      <c r="D100" s="47"/>
      <c r="E100" s="61"/>
      <c r="F100" s="61"/>
    </row>
    <row r="101" spans="2:6">
      <c r="C101" s="47"/>
      <c r="D101" s="47"/>
      <c r="E101" s="61"/>
      <c r="F101" s="61"/>
    </row>
    <row r="102" spans="2:6">
      <c r="C102" s="47"/>
      <c r="D102" s="47"/>
      <c r="E102" s="61"/>
      <c r="F102" s="61"/>
    </row>
    <row r="103" spans="2:6">
      <c r="C103" s="47"/>
      <c r="D103" s="47"/>
      <c r="E103" s="61"/>
      <c r="F103" s="61"/>
    </row>
    <row r="104" spans="2:6">
      <c r="C104" s="47"/>
      <c r="D104" s="47"/>
      <c r="E104" s="61"/>
      <c r="F104" s="61"/>
    </row>
    <row r="105" spans="2:6">
      <c r="C105" s="47"/>
      <c r="D105" s="47"/>
      <c r="E105" s="61"/>
      <c r="F105" s="61"/>
    </row>
    <row r="106" spans="2:6">
      <c r="C106" s="47"/>
    </row>
    <row r="107" spans="2:6">
      <c r="C107" s="47"/>
    </row>
    <row r="108" spans="2:6" ht="13.5" thickBot="1">
      <c r="B108" s="62"/>
      <c r="C108" s="62"/>
      <c r="D108" s="62"/>
      <c r="E108" s="62"/>
    </row>
    <row r="109" spans="2:6">
      <c r="B109" s="61"/>
      <c r="C109" s="61"/>
      <c r="D109" s="61"/>
      <c r="E109" s="61"/>
    </row>
    <row r="110" spans="2:6">
      <c r="B110" s="61"/>
      <c r="C110" s="61"/>
      <c r="D110" s="61"/>
      <c r="E110" s="61"/>
    </row>
    <row r="111" spans="2:6">
      <c r="B111" s="61"/>
      <c r="C111" s="61"/>
      <c r="D111" s="61"/>
      <c r="E111" s="61"/>
    </row>
    <row r="112" spans="2:6">
      <c r="B112" s="61"/>
      <c r="C112" s="61"/>
      <c r="D112" s="61"/>
      <c r="E112" s="61"/>
    </row>
    <row r="113" spans="2:5">
      <c r="B113" s="61"/>
      <c r="C113" s="61"/>
      <c r="D113" s="61"/>
      <c r="E113" s="61"/>
    </row>
    <row r="114" spans="2:5">
      <c r="B114" s="61"/>
      <c r="C114" s="61"/>
      <c r="D114" s="61"/>
      <c r="E114" s="61"/>
    </row>
    <row r="115" spans="2:5">
      <c r="B115" s="61"/>
      <c r="C115" s="61"/>
      <c r="D115" s="61"/>
      <c r="E115" s="61"/>
    </row>
    <row r="116" spans="2:5">
      <c r="B116" s="61"/>
      <c r="C116" s="61"/>
      <c r="D116" s="61"/>
      <c r="E116" s="61"/>
    </row>
    <row r="117" spans="2:5">
      <c r="B117" s="61"/>
      <c r="C117" s="61"/>
      <c r="D117" s="61"/>
      <c r="E117" s="61"/>
    </row>
    <row r="118" spans="2:5">
      <c r="B118" s="61"/>
      <c r="C118" s="61"/>
      <c r="D118" s="61"/>
      <c r="E118" s="61"/>
    </row>
  </sheetData>
  <pageMargins left="0.7" right="0.7" top="0.75" bottom="0.75" header="0.3" footer="0.3"/>
  <pageSetup paperSize="9" scale="3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18"/>
  <sheetViews>
    <sheetView topLeftCell="A13" zoomScale="80" zoomScaleNormal="80" workbookViewId="0">
      <selection activeCell="B50" sqref="B50:C55"/>
    </sheetView>
  </sheetViews>
  <sheetFormatPr baseColWidth="10" defaultColWidth="8.75" defaultRowHeight="12.75"/>
  <cols>
    <col min="1" max="1" width="28.125" style="1" customWidth="1"/>
    <col min="2" max="2" width="9.5" style="2" bestFit="1" customWidth="1"/>
    <col min="3" max="3" width="11.875" style="2" bestFit="1" customWidth="1"/>
    <col min="4" max="4" width="6" style="2" bestFit="1" customWidth="1"/>
    <col min="5" max="5" width="8.625" style="2" bestFit="1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>
      <c r="A1" s="1" t="s">
        <v>0</v>
      </c>
      <c r="B1" s="63"/>
    </row>
    <row r="2" spans="1:20">
      <c r="A2" s="1" t="s">
        <v>1</v>
      </c>
      <c r="C2" s="3"/>
      <c r="E2" s="4"/>
    </row>
    <row r="3" spans="1:20">
      <c r="A3" s="1" t="s">
        <v>2</v>
      </c>
      <c r="B3" s="2" t="s">
        <v>40</v>
      </c>
      <c r="D3" s="10"/>
      <c r="E3" s="10"/>
      <c r="F3" s="10"/>
    </row>
    <row r="4" spans="1:20" ht="15">
      <c r="D4" s="10"/>
      <c r="E4" s="65"/>
      <c r="F4" s="65"/>
    </row>
    <row r="5" spans="1:20">
      <c r="A5" s="2"/>
    </row>
    <row r="6" spans="1:20" ht="15">
      <c r="N6"/>
      <c r="O6"/>
      <c r="P6"/>
    </row>
    <row r="7" spans="1:20" ht="15">
      <c r="A7" s="5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>
      <c r="A8" s="5">
        <v>0</v>
      </c>
      <c r="B8" s="10">
        <v>0</v>
      </c>
      <c r="C8" s="64">
        <v>5.8000000000000003E-2</v>
      </c>
      <c r="D8" s="64">
        <v>0.06</v>
      </c>
      <c r="E8" s="11">
        <f t="shared" ref="E8:E13" si="0">AVERAGE(C8:D8)</f>
        <v>5.8999999999999997E-2</v>
      </c>
      <c r="F8" s="12"/>
      <c r="G8" s="10"/>
      <c r="H8" s="10"/>
      <c r="N8"/>
      <c r="O8"/>
      <c r="P8"/>
    </row>
    <row r="9" spans="1:20" ht="15">
      <c r="A9" s="5">
        <v>3</v>
      </c>
      <c r="B9" s="12">
        <f>A9/23</f>
        <v>0.13043478260869565</v>
      </c>
      <c r="C9" s="64">
        <v>9.2999999999999999E-2</v>
      </c>
      <c r="D9" s="64">
        <v>8.6999999999999994E-2</v>
      </c>
      <c r="E9" s="11">
        <f t="shared" si="0"/>
        <v>0.09</v>
      </c>
      <c r="F9" s="12">
        <f>(E9-$E$8)</f>
        <v>3.1E-2</v>
      </c>
      <c r="G9" s="12">
        <f>LOG(B9)</f>
        <v>-0.88460658129793046</v>
      </c>
      <c r="H9" s="12">
        <f>LOG(F9)</f>
        <v>-1.5086383061657274</v>
      </c>
      <c r="N9"/>
      <c r="O9"/>
      <c r="P9"/>
    </row>
    <row r="10" spans="1:20" ht="15">
      <c r="A10" s="5">
        <v>9.74</v>
      </c>
      <c r="B10" s="12">
        <f t="shared" ref="B10:B13" si="1">A10/23</f>
        <v>0.42347826086956525</v>
      </c>
      <c r="C10" s="64">
        <v>0.16400000000000001</v>
      </c>
      <c r="D10" s="64">
        <v>0.16300000000000001</v>
      </c>
      <c r="E10" s="11">
        <f t="shared" si="0"/>
        <v>0.16350000000000001</v>
      </c>
      <c r="F10" s="12">
        <f>(E10-$E$8)</f>
        <v>0.10450000000000001</v>
      </c>
      <c r="G10" s="12">
        <f>LOG(B10)</f>
        <v>-0.37316887913897734</v>
      </c>
      <c r="H10" s="12">
        <f>LOG(F10)</f>
        <v>-0.98088370955292714</v>
      </c>
      <c r="N10"/>
      <c r="O10"/>
      <c r="P10"/>
    </row>
    <row r="11" spans="1:20" ht="15">
      <c r="A11" s="5">
        <v>29.8</v>
      </c>
      <c r="B11" s="12">
        <f t="shared" si="1"/>
        <v>1.2956521739130435</v>
      </c>
      <c r="C11" s="64">
        <v>0.4</v>
      </c>
      <c r="D11" s="64">
        <v>0.379</v>
      </c>
      <c r="E11" s="11">
        <f t="shared" si="0"/>
        <v>0.38950000000000001</v>
      </c>
      <c r="F11" s="12">
        <f>(E11-$E$8)</f>
        <v>0.33050000000000002</v>
      </c>
      <c r="G11" s="12">
        <f>LOG(B11)</f>
        <v>0.11248842805866238</v>
      </c>
      <c r="H11" s="12">
        <f>LOG(F11)</f>
        <v>-0.48082853617834093</v>
      </c>
      <c r="N11"/>
      <c r="O11"/>
      <c r="P11"/>
      <c r="Q11"/>
      <c r="R11"/>
      <c r="S11"/>
      <c r="T11"/>
    </row>
    <row r="12" spans="1:20" ht="15">
      <c r="A12" s="5">
        <v>104</v>
      </c>
      <c r="B12" s="12">
        <f t="shared" si="1"/>
        <v>4.5217391304347823</v>
      </c>
      <c r="C12" s="64">
        <v>1.26</v>
      </c>
      <c r="D12" s="64">
        <v>1.111</v>
      </c>
      <c r="E12" s="11">
        <f t="shared" si="0"/>
        <v>1.1855</v>
      </c>
      <c r="F12" s="12">
        <f>(E12-$E$8)</f>
        <v>1.1265000000000001</v>
      </c>
      <c r="G12" s="12">
        <f>LOG(B12)</f>
        <v>0.65530550328118742</v>
      </c>
      <c r="H12" s="12">
        <f>LOG(F12)</f>
        <v>5.1731196059849653E-2</v>
      </c>
      <c r="N12"/>
      <c r="O12"/>
      <c r="P12"/>
      <c r="Q12"/>
      <c r="R12"/>
      <c r="S12"/>
      <c r="T12"/>
    </row>
    <row r="13" spans="1:20" ht="15">
      <c r="A13" s="66">
        <v>207</v>
      </c>
      <c r="B13" s="12">
        <f t="shared" si="1"/>
        <v>9</v>
      </c>
      <c r="C13" s="67">
        <v>2.4009999999999998</v>
      </c>
      <c r="D13" s="67">
        <v>1.968</v>
      </c>
      <c r="E13" s="11">
        <f t="shared" si="0"/>
        <v>2.1844999999999999</v>
      </c>
      <c r="F13" s="12">
        <f>(E13-$E$8)</f>
        <v>2.1254999999999997</v>
      </c>
      <c r="G13" s="12">
        <f>LOG(B13)</f>
        <v>0.95424250943932487</v>
      </c>
      <c r="H13" s="12">
        <f>LOG(F13)</f>
        <v>0.3274611093031416</v>
      </c>
      <c r="N13"/>
      <c r="O13"/>
      <c r="P13"/>
    </row>
    <row r="14" spans="1:20" ht="15">
      <c r="N14"/>
    </row>
    <row r="15" spans="1:20" ht="15">
      <c r="A15" s="5" t="s">
        <v>10</v>
      </c>
      <c r="B15" s="11">
        <f>SLOPE(H9:H13,G9:G13)</f>
        <v>1.000957680093433</v>
      </c>
      <c r="N15"/>
    </row>
    <row r="16" spans="1:20" ht="15">
      <c r="A16" s="5" t="s">
        <v>11</v>
      </c>
      <c r="B16" s="11">
        <f>INTERCEPT(H9:H13,G9:G13)</f>
        <v>-0.6111727680750606</v>
      </c>
      <c r="C16" s="13"/>
      <c r="G16" s="13"/>
      <c r="H16" s="13"/>
    </row>
    <row r="17" spans="1:17" ht="15">
      <c r="B17"/>
      <c r="C17"/>
      <c r="D17"/>
      <c r="E17"/>
      <c r="F17"/>
      <c r="G17"/>
    </row>
    <row r="18" spans="1:17" ht="15">
      <c r="B18"/>
      <c r="C18"/>
      <c r="D18"/>
      <c r="E18"/>
      <c r="F18"/>
      <c r="G18"/>
    </row>
    <row r="19" spans="1:17" ht="23.2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>
      <c r="A21" s="23"/>
      <c r="L21" s="25"/>
      <c r="M21" s="26"/>
    </row>
    <row r="22" spans="1:17" ht="15">
      <c r="A22" s="1" t="s">
        <v>25</v>
      </c>
      <c r="B22" s="73">
        <v>0.27300000000000002</v>
      </c>
      <c r="C22" s="73">
        <v>0.27500000000000002</v>
      </c>
      <c r="D22" s="27">
        <f t="shared" ref="D22:D27" si="2">AVERAGE(B22:C22)</f>
        <v>0.27400000000000002</v>
      </c>
      <c r="E22" s="27">
        <f>D22-E$8</f>
        <v>0.21500000000000002</v>
      </c>
      <c r="F22" s="27">
        <f>LOG(E22)</f>
        <v>-0.66756154008439461</v>
      </c>
      <c r="G22" s="28">
        <f>(F22-$B$16)/$B$15</f>
        <v>-5.6334821272434291E-2</v>
      </c>
      <c r="H22" s="28">
        <f>10^G22</f>
        <v>0.87834509165720265</v>
      </c>
      <c r="I22" s="29">
        <v>500</v>
      </c>
      <c r="J22" s="30">
        <f>(H22*I22)</f>
        <v>439.1725458286013</v>
      </c>
      <c r="K22" s="31">
        <f>(0.05*J22/1000)*1000</f>
        <v>21.958627291430066</v>
      </c>
      <c r="L22" s="32">
        <f>K22+K40+K50</f>
        <v>22.508540057904796</v>
      </c>
      <c r="M22" s="33">
        <f>(L22*1000000/50000)/1000</f>
        <v>0.45017080115809593</v>
      </c>
      <c r="N22" s="34"/>
    </row>
    <row r="23" spans="1:17" ht="15">
      <c r="B23" s="74">
        <v>0.255</v>
      </c>
      <c r="C23" s="74">
        <v>0.32100000000000001</v>
      </c>
      <c r="D23" s="27">
        <f t="shared" si="2"/>
        <v>0.28800000000000003</v>
      </c>
      <c r="E23" s="27">
        <f t="shared" ref="E23:E27" si="3">D23-E$8</f>
        <v>0.22900000000000004</v>
      </c>
      <c r="F23" s="27">
        <f t="shared" ref="F23:F27" si="4">LOG(E23)</f>
        <v>-0.64016451766011195</v>
      </c>
      <c r="G23" s="28">
        <f t="shared" ref="G23:G27" si="5">(F23-$B$16)/$B$15</f>
        <v>-2.8964011327976581E-2</v>
      </c>
      <c r="H23" s="28">
        <f t="shared" ref="H23:H27" si="6">10^G23</f>
        <v>0.93548319160235371</v>
      </c>
      <c r="I23" s="29">
        <v>500</v>
      </c>
      <c r="J23" s="30">
        <f t="shared" ref="J23:J27" si="7">(H23*I23)</f>
        <v>467.74159580117686</v>
      </c>
      <c r="K23" s="31">
        <f t="shared" ref="K23:K27" si="8">(0.05*J23/1000)*1000</f>
        <v>23.387079790058845</v>
      </c>
      <c r="L23" s="32">
        <f>K23+K41+K51</f>
        <v>23.809451371467595</v>
      </c>
      <c r="M23" s="33">
        <f t="shared" ref="M23:M27" si="9">(L23*1000000/50000)/1000</f>
        <v>0.47618902742935187</v>
      </c>
      <c r="N23" s="34"/>
    </row>
    <row r="24" spans="1:17" ht="15">
      <c r="B24" s="75">
        <v>0.26300000000000001</v>
      </c>
      <c r="C24" s="74">
        <v>0.32700000000000001</v>
      </c>
      <c r="D24" s="27">
        <f t="shared" si="2"/>
        <v>0.29500000000000004</v>
      </c>
      <c r="E24" s="27">
        <f t="shared" si="3"/>
        <v>0.23600000000000004</v>
      </c>
      <c r="F24" s="27">
        <f t="shared" si="4"/>
        <v>-0.62708799702989337</v>
      </c>
      <c r="G24" s="28">
        <f t="shared" si="5"/>
        <v>-1.5900001839585454E-2</v>
      </c>
      <c r="H24" s="28">
        <f t="shared" si="6"/>
        <v>0.96405097492721825</v>
      </c>
      <c r="I24" s="29">
        <v>500</v>
      </c>
      <c r="J24" s="30">
        <f t="shared" si="7"/>
        <v>482.02548746360912</v>
      </c>
      <c r="K24" s="31">
        <f t="shared" si="8"/>
        <v>24.101274373180459</v>
      </c>
      <c r="L24" s="32">
        <f t="shared" ref="L24:L27" si="10">K24+K42+K52</f>
        <v>24.948710614479392</v>
      </c>
      <c r="M24" s="33">
        <f t="shared" si="9"/>
        <v>0.49897421228958783</v>
      </c>
      <c r="N24" s="34"/>
    </row>
    <row r="25" spans="1:17" ht="15">
      <c r="A25" s="1" t="s">
        <v>26</v>
      </c>
      <c r="B25" s="76">
        <v>0.186</v>
      </c>
      <c r="C25" s="76">
        <v>0.182</v>
      </c>
      <c r="D25" s="27">
        <f t="shared" si="2"/>
        <v>0.184</v>
      </c>
      <c r="E25" s="27">
        <f t="shared" si="3"/>
        <v>0.125</v>
      </c>
      <c r="F25" s="27">
        <f t="shared" si="4"/>
        <v>-0.90308998699194354</v>
      </c>
      <c r="G25" s="28">
        <f t="shared" si="5"/>
        <v>-0.29163792308345576</v>
      </c>
      <c r="H25" s="28">
        <f t="shared" si="6"/>
        <v>0.51093079205430059</v>
      </c>
      <c r="I25" s="29">
        <v>500</v>
      </c>
      <c r="J25" s="30">
        <f t="shared" si="7"/>
        <v>255.46539602715029</v>
      </c>
      <c r="K25" s="31">
        <f t="shared" si="8"/>
        <v>12.773269801357515</v>
      </c>
      <c r="L25" s="32">
        <f t="shared" si="10"/>
        <v>15.296627736055719</v>
      </c>
      <c r="M25" s="33">
        <f t="shared" si="9"/>
        <v>0.30593255472111441</v>
      </c>
      <c r="N25" s="34"/>
    </row>
    <row r="26" spans="1:17" ht="15">
      <c r="B26" s="76">
        <v>0.20799999999999999</v>
      </c>
      <c r="C26" s="76">
        <v>0.215</v>
      </c>
      <c r="D26" s="27">
        <f t="shared" si="2"/>
        <v>0.21149999999999999</v>
      </c>
      <c r="E26" s="27">
        <f t="shared" si="3"/>
        <v>0.1525</v>
      </c>
      <c r="F26" s="27">
        <f t="shared" si="4"/>
        <v>-0.81673015631719537</v>
      </c>
      <c r="G26" s="28">
        <f t="shared" si="5"/>
        <v>-0.20536071837017855</v>
      </c>
      <c r="H26" s="28">
        <f t="shared" si="6"/>
        <v>0.62321698593378727</v>
      </c>
      <c r="I26" s="29">
        <v>500</v>
      </c>
      <c r="J26" s="30">
        <f t="shared" si="7"/>
        <v>311.60849296689366</v>
      </c>
      <c r="K26" s="31">
        <f t="shared" si="8"/>
        <v>15.580424648344684</v>
      </c>
      <c r="L26" s="32">
        <f t="shared" si="10"/>
        <v>17.842529710125234</v>
      </c>
      <c r="M26" s="33">
        <f t="shared" si="9"/>
        <v>0.3568505942025047</v>
      </c>
      <c r="N26" s="34"/>
    </row>
    <row r="27" spans="1:17" ht="15">
      <c r="B27" s="77">
        <v>0.2</v>
      </c>
      <c r="C27" s="77">
        <v>0.19800000000000001</v>
      </c>
      <c r="D27" s="27">
        <f t="shared" si="2"/>
        <v>0.19900000000000001</v>
      </c>
      <c r="E27" s="27">
        <f t="shared" si="3"/>
        <v>0.14000000000000001</v>
      </c>
      <c r="F27" s="27">
        <f t="shared" si="4"/>
        <v>-0.85387196432176193</v>
      </c>
      <c r="G27" s="28">
        <f t="shared" si="5"/>
        <v>-0.24246699043664555</v>
      </c>
      <c r="H27" s="28">
        <f t="shared" si="6"/>
        <v>0.57218044290648129</v>
      </c>
      <c r="I27" s="29">
        <v>500</v>
      </c>
      <c r="J27" s="30">
        <f t="shared" si="7"/>
        <v>286.09022145324064</v>
      </c>
      <c r="K27" s="31">
        <f t="shared" si="8"/>
        <v>14.304511072662033</v>
      </c>
      <c r="L27" s="32">
        <f t="shared" si="10"/>
        <v>16.919291058482678</v>
      </c>
      <c r="M27" s="33">
        <f t="shared" si="9"/>
        <v>0.33838582116965354</v>
      </c>
      <c r="N27" s="34"/>
    </row>
    <row r="28" spans="1:17" ht="23.2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>
      <c r="A30" s="23"/>
      <c r="L30" s="25"/>
      <c r="M30" s="26"/>
    </row>
    <row r="31" spans="1:17" ht="15">
      <c r="A31" s="1" t="s">
        <v>25</v>
      </c>
      <c r="B31" s="73">
        <v>0.27300000000000002</v>
      </c>
      <c r="C31" s="73">
        <v>0.27500000000000002</v>
      </c>
      <c r="D31" s="27">
        <f t="shared" ref="D31:D36" si="11">AVERAGE(B31:C31)</f>
        <v>0.27400000000000002</v>
      </c>
      <c r="E31" s="27">
        <f t="shared" ref="E31:E36" si="12">D31-E$8</f>
        <v>0.21500000000000002</v>
      </c>
      <c r="F31" s="27">
        <f>LOG(E31)</f>
        <v>-0.66756154008439461</v>
      </c>
      <c r="G31" s="28">
        <f>(F31-$B$16)/$B$15</f>
        <v>-5.6334821272434291E-2</v>
      </c>
      <c r="H31" s="28">
        <f>10^G31</f>
        <v>0.87834509165720265</v>
      </c>
      <c r="I31" s="29">
        <v>500</v>
      </c>
      <c r="J31" s="30">
        <f>(H31*I31)</f>
        <v>439.1725458286013</v>
      </c>
      <c r="K31" s="31">
        <f>(0.05*J31/1000)*1000</f>
        <v>21.958627291430066</v>
      </c>
      <c r="L31" s="32">
        <f>K31+K50</f>
        <v>22.17144861503261</v>
      </c>
      <c r="M31" s="33">
        <f>(L31*1000000/50000)/1000</f>
        <v>0.44342897230065215</v>
      </c>
      <c r="N31" s="35"/>
      <c r="Q31"/>
    </row>
    <row r="32" spans="1:17" ht="15">
      <c r="B32" s="74">
        <v>0.255</v>
      </c>
      <c r="C32" s="74">
        <v>0.32100000000000001</v>
      </c>
      <c r="D32" s="27">
        <f t="shared" si="11"/>
        <v>0.28800000000000003</v>
      </c>
      <c r="E32" s="27">
        <f t="shared" si="12"/>
        <v>0.22900000000000004</v>
      </c>
      <c r="F32" s="27">
        <f t="shared" ref="F32:F36" si="13">LOG(E32)</f>
        <v>-0.64016451766011195</v>
      </c>
      <c r="G32" s="28">
        <f t="shared" ref="G32:G36" si="14">(F32-$B$16)/$B$15</f>
        <v>-2.8964011327976581E-2</v>
      </c>
      <c r="H32" s="28">
        <f t="shared" ref="H32:H36" si="15">10^G32</f>
        <v>0.93548319160235371</v>
      </c>
      <c r="I32" s="29">
        <v>500</v>
      </c>
      <c r="J32" s="30">
        <f t="shared" ref="J32:J36" si="16">(H32*I32)</f>
        <v>467.74159580117686</v>
      </c>
      <c r="K32" s="31">
        <f t="shared" ref="K32:K36" si="17">(0.05*J32/1000)*1000</f>
        <v>23.387079790058845</v>
      </c>
      <c r="L32" s="32">
        <f>K32+K51</f>
        <v>23.599901113661389</v>
      </c>
      <c r="M32" s="33">
        <f t="shared" ref="M32:M36" si="18">(L32*1000000/50000)/1000</f>
        <v>0.47199802227322779</v>
      </c>
      <c r="N32" s="36"/>
      <c r="Q32"/>
    </row>
    <row r="33" spans="1:21" ht="15">
      <c r="B33" s="75">
        <v>0.26300000000000001</v>
      </c>
      <c r="C33" s="74">
        <v>0.32700000000000001</v>
      </c>
      <c r="D33" s="27">
        <f t="shared" si="11"/>
        <v>0.29500000000000004</v>
      </c>
      <c r="E33" s="27">
        <f t="shared" si="12"/>
        <v>0.23600000000000004</v>
      </c>
      <c r="F33" s="27">
        <f t="shared" si="13"/>
        <v>-0.62708799702989337</v>
      </c>
      <c r="G33" s="28">
        <f t="shared" si="14"/>
        <v>-1.5900001839585454E-2</v>
      </c>
      <c r="H33" s="28">
        <f t="shared" si="15"/>
        <v>0.96405097492721825</v>
      </c>
      <c r="I33" s="29">
        <v>500</v>
      </c>
      <c r="J33" s="30">
        <f t="shared" si="16"/>
        <v>482.02548746360912</v>
      </c>
      <c r="K33" s="31">
        <f t="shared" si="17"/>
        <v>24.101274373180459</v>
      </c>
      <c r="L33" s="32">
        <f t="shared" ref="L33:L36" si="19">K33+K52</f>
        <v>24.441635402139049</v>
      </c>
      <c r="M33" s="33">
        <f t="shared" si="18"/>
        <v>0.48883270804278101</v>
      </c>
      <c r="N33" s="36"/>
      <c r="Q33"/>
      <c r="R33"/>
      <c r="S33"/>
    </row>
    <row r="34" spans="1:21" ht="15">
      <c r="A34" s="1" t="s">
        <v>26</v>
      </c>
      <c r="B34" s="76">
        <v>0.186</v>
      </c>
      <c r="C34" s="76">
        <v>0.182</v>
      </c>
      <c r="D34" s="27">
        <f t="shared" si="11"/>
        <v>0.184</v>
      </c>
      <c r="E34" s="27">
        <f t="shared" si="12"/>
        <v>0.125</v>
      </c>
      <c r="F34" s="27">
        <f t="shared" si="13"/>
        <v>-0.90308998699194354</v>
      </c>
      <c r="G34" s="28">
        <f t="shared" si="14"/>
        <v>-0.29163792308345576</v>
      </c>
      <c r="H34" s="28">
        <f t="shared" si="15"/>
        <v>0.51093079205430059</v>
      </c>
      <c r="I34" s="29">
        <v>500</v>
      </c>
      <c r="J34" s="30">
        <f t="shared" si="16"/>
        <v>255.46539602715029</v>
      </c>
      <c r="K34" s="31">
        <f t="shared" si="17"/>
        <v>12.773269801357515</v>
      </c>
      <c r="L34" s="32">
        <f t="shared" si="19"/>
        <v>14.038214239804944</v>
      </c>
      <c r="M34" s="33">
        <f t="shared" si="18"/>
        <v>0.28076428479609888</v>
      </c>
      <c r="N34" s="36"/>
      <c r="Q34"/>
      <c r="R34"/>
      <c r="S34"/>
    </row>
    <row r="35" spans="1:21" ht="15">
      <c r="B35" s="76">
        <v>0.20799999999999999</v>
      </c>
      <c r="C35" s="76">
        <v>0.215</v>
      </c>
      <c r="D35" s="27">
        <f t="shared" si="11"/>
        <v>0.21149999999999999</v>
      </c>
      <c r="E35" s="27">
        <f t="shared" si="12"/>
        <v>0.1525</v>
      </c>
      <c r="F35" s="27">
        <f t="shared" si="13"/>
        <v>-0.81673015631719537</v>
      </c>
      <c r="G35" s="28">
        <f t="shared" si="14"/>
        <v>-0.20536071837017855</v>
      </c>
      <c r="H35" s="28">
        <f t="shared" si="15"/>
        <v>0.62321698593378727</v>
      </c>
      <c r="I35" s="29">
        <v>500</v>
      </c>
      <c r="J35" s="30">
        <f t="shared" si="16"/>
        <v>311.60849296689366</v>
      </c>
      <c r="K35" s="31">
        <f t="shared" si="17"/>
        <v>15.580424648344684</v>
      </c>
      <c r="L35" s="32">
        <f t="shared" si="19"/>
        <v>16.7571985718596</v>
      </c>
      <c r="M35" s="33">
        <f t="shared" si="18"/>
        <v>0.33514397143719205</v>
      </c>
      <c r="N35" s="36"/>
      <c r="Q35"/>
      <c r="R35"/>
      <c r="S35"/>
    </row>
    <row r="36" spans="1:21" ht="15">
      <c r="B36" s="77">
        <v>0.2</v>
      </c>
      <c r="C36" s="77">
        <v>0.19800000000000001</v>
      </c>
      <c r="D36" s="27">
        <f t="shared" si="11"/>
        <v>0.19900000000000001</v>
      </c>
      <c r="E36" s="27">
        <f t="shared" si="12"/>
        <v>0.14000000000000001</v>
      </c>
      <c r="F36" s="27">
        <f t="shared" si="13"/>
        <v>-0.85387196432176193</v>
      </c>
      <c r="G36" s="28">
        <f t="shared" si="14"/>
        <v>-0.24246699043664555</v>
      </c>
      <c r="H36" s="28">
        <f t="shared" si="15"/>
        <v>0.57218044290648129</v>
      </c>
      <c r="I36" s="29">
        <v>500</v>
      </c>
      <c r="J36" s="30">
        <f t="shared" si="16"/>
        <v>286.09022145324064</v>
      </c>
      <c r="K36" s="31">
        <f t="shared" si="17"/>
        <v>14.304511072662033</v>
      </c>
      <c r="L36" s="32">
        <f t="shared" si="19"/>
        <v>15.497613333031346</v>
      </c>
      <c r="M36" s="33">
        <f t="shared" si="18"/>
        <v>0.30995226666062686</v>
      </c>
      <c r="N36" s="37"/>
      <c r="Q36"/>
      <c r="R36"/>
      <c r="S36"/>
    </row>
    <row r="37" spans="1:21" ht="15">
      <c r="R37"/>
      <c r="S37"/>
    </row>
    <row r="38" spans="1:21" ht="23.2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>
      <c r="A40" s="1" t="s">
        <v>33</v>
      </c>
      <c r="B40" s="73">
        <v>0.11799999999999999</v>
      </c>
      <c r="C40" s="73">
        <v>0.10299999999999999</v>
      </c>
      <c r="D40" s="27">
        <f t="shared" ref="D40:D45" si="20">AVERAGE(B40,C40)</f>
        <v>0.11049999999999999</v>
      </c>
      <c r="E40" s="27">
        <f t="shared" ref="E40:E45" si="21">D40-E$8</f>
        <v>5.149999999999999E-2</v>
      </c>
      <c r="F40" s="27">
        <f t="shared" ref="F40:F45" si="22">LOG(E40)</f>
        <v>-1.288192770958809</v>
      </c>
      <c r="G40" s="28">
        <f t="shared" ref="G40:G45" si="23">(F40-$B$16)/$B$15</f>
        <v>-0.6763722546397295</v>
      </c>
      <c r="H40" s="27">
        <f t="shared" ref="H40:H45" si="24">10^G40</f>
        <v>0.21068215179511562</v>
      </c>
      <c r="I40" s="41">
        <v>16</v>
      </c>
      <c r="J40" s="42">
        <f t="shared" ref="J40:J45" si="25">H40*I40</f>
        <v>3.37091442872185</v>
      </c>
      <c r="K40" s="30">
        <f>(0.1*J40/1000)*1000</f>
        <v>0.33709144287218501</v>
      </c>
      <c r="L40" s="43">
        <f>K40*100/L22</f>
        <v>1.4976157583077074</v>
      </c>
      <c r="M40" s="30">
        <f>AVERAGE(L40:L42)</f>
        <v>1.4700667116237975</v>
      </c>
      <c r="N40" s="44">
        <f>STDEV(L40:L42)</f>
        <v>0.57667217133050364</v>
      </c>
      <c r="R40"/>
      <c r="S40"/>
      <c r="T40"/>
      <c r="U40"/>
    </row>
    <row r="41" spans="1:21" ht="15">
      <c r="B41" s="73">
        <v>9.5000000000000001E-2</v>
      </c>
      <c r="C41" s="73">
        <v>8.6999999999999994E-2</v>
      </c>
      <c r="D41" s="27">
        <f t="shared" si="20"/>
        <v>9.0999999999999998E-2</v>
      </c>
      <c r="E41" s="27">
        <f t="shared" si="21"/>
        <v>3.2000000000000001E-2</v>
      </c>
      <c r="F41" s="27">
        <f t="shared" si="22"/>
        <v>-1.494850021680094</v>
      </c>
      <c r="G41" s="28">
        <f t="shared" si="23"/>
        <v>-0.88283178318043154</v>
      </c>
      <c r="H41" s="27">
        <f t="shared" si="24"/>
        <v>0.13096891112888015</v>
      </c>
      <c r="I41" s="41">
        <v>16</v>
      </c>
      <c r="J41" s="42">
        <f t="shared" si="25"/>
        <v>2.0955025780620824</v>
      </c>
      <c r="K41" s="30">
        <f t="shared" ref="K41:K45" si="26">(0.1*J41/1000)*1000</f>
        <v>0.20955025780620826</v>
      </c>
      <c r="L41" s="43">
        <f t="shared" ref="L41:L45" si="27">K41*100/L23</f>
        <v>0.88011376044273693</v>
      </c>
      <c r="M41" s="30"/>
      <c r="N41" s="44"/>
      <c r="R41"/>
      <c r="S41"/>
      <c r="T41"/>
      <c r="U41"/>
    </row>
    <row r="42" spans="1:21" s="17" customFormat="1" ht="15">
      <c r="A42" s="1"/>
      <c r="B42" s="78">
        <v>0.13800000000000001</v>
      </c>
      <c r="C42" s="73">
        <v>0.13500000000000001</v>
      </c>
      <c r="D42" s="27">
        <f t="shared" si="20"/>
        <v>0.13650000000000001</v>
      </c>
      <c r="E42" s="27">
        <f t="shared" si="21"/>
        <v>7.7500000000000013E-2</v>
      </c>
      <c r="F42" s="27">
        <f t="shared" si="22"/>
        <v>-1.1106982974936896</v>
      </c>
      <c r="G42" s="28">
        <f t="shared" si="23"/>
        <v>-0.49904760146503052</v>
      </c>
      <c r="H42" s="27">
        <f t="shared" si="24"/>
        <v>0.31692200771271362</v>
      </c>
      <c r="I42" s="41">
        <v>16</v>
      </c>
      <c r="J42" s="42">
        <f t="shared" si="25"/>
        <v>5.0707521234034179</v>
      </c>
      <c r="K42" s="30">
        <f t="shared" si="26"/>
        <v>0.50707521234034181</v>
      </c>
      <c r="L42" s="43">
        <f t="shared" si="27"/>
        <v>2.0324706161209485</v>
      </c>
      <c r="M42" s="30"/>
      <c r="N42" s="44"/>
      <c r="R42"/>
      <c r="S42"/>
      <c r="T42"/>
      <c r="U42"/>
    </row>
    <row r="43" spans="1:21" ht="15">
      <c r="A43" s="1" t="s">
        <v>34</v>
      </c>
      <c r="B43" s="76">
        <v>0.24199999999999999</v>
      </c>
      <c r="C43" s="76">
        <v>0.26100000000000001</v>
      </c>
      <c r="D43" s="27">
        <f t="shared" si="20"/>
        <v>0.2515</v>
      </c>
      <c r="E43" s="27">
        <f t="shared" si="21"/>
        <v>0.1925</v>
      </c>
      <c r="F43" s="27">
        <f t="shared" si="22"/>
        <v>-0.71556926615548055</v>
      </c>
      <c r="G43" s="28">
        <f t="shared" si="23"/>
        <v>-0.10429661528814606</v>
      </c>
      <c r="H43" s="27">
        <f t="shared" si="24"/>
        <v>0.78650843515673419</v>
      </c>
      <c r="I43" s="41">
        <v>16</v>
      </c>
      <c r="J43" s="42">
        <f t="shared" si="25"/>
        <v>12.584134962507747</v>
      </c>
      <c r="K43" s="30">
        <f t="shared" si="26"/>
        <v>1.2584134962507747</v>
      </c>
      <c r="L43" s="43">
        <f t="shared" si="27"/>
        <v>8.2267380625637188</v>
      </c>
      <c r="M43" s="30">
        <f>AVERAGE(L43:L45)</f>
        <v>7.5707576440261848</v>
      </c>
      <c r="N43" s="44">
        <f>STDEV(L43:L45)</f>
        <v>1.2915814089874516</v>
      </c>
      <c r="R43"/>
      <c r="S43"/>
      <c r="T43"/>
      <c r="U43"/>
    </row>
    <row r="44" spans="1:21" ht="15">
      <c r="A44" s="45"/>
      <c r="B44" s="76">
        <v>0.25</v>
      </c>
      <c r="C44" s="76">
        <v>0.2</v>
      </c>
      <c r="D44" s="27">
        <f t="shared" si="20"/>
        <v>0.22500000000000001</v>
      </c>
      <c r="E44" s="27">
        <f t="shared" si="21"/>
        <v>0.16600000000000001</v>
      </c>
      <c r="F44" s="27">
        <f t="shared" si="22"/>
        <v>-0.77989191195994489</v>
      </c>
      <c r="G44" s="28">
        <f t="shared" si="23"/>
        <v>-0.16855771951231288</v>
      </c>
      <c r="H44" s="27">
        <f t="shared" si="24"/>
        <v>0.67833196141601948</v>
      </c>
      <c r="I44" s="41">
        <v>16</v>
      </c>
      <c r="J44" s="42">
        <f t="shared" si="25"/>
        <v>10.853311382656312</v>
      </c>
      <c r="K44" s="30">
        <f t="shared" si="26"/>
        <v>1.0853311382656312</v>
      </c>
      <c r="L44" s="43">
        <f t="shared" si="27"/>
        <v>6.0828321762565443</v>
      </c>
      <c r="M44" s="30"/>
      <c r="N44" s="44"/>
      <c r="R44"/>
      <c r="S44"/>
      <c r="T44"/>
      <c r="U44"/>
    </row>
    <row r="45" spans="1:21" ht="15">
      <c r="A45" s="46"/>
      <c r="B45" s="77">
        <v>0.255</v>
      </c>
      <c r="C45" s="77">
        <v>0.29799999999999999</v>
      </c>
      <c r="D45" s="27">
        <f t="shared" si="20"/>
        <v>0.27649999999999997</v>
      </c>
      <c r="E45" s="27">
        <f t="shared" si="21"/>
        <v>0.21749999999999997</v>
      </c>
      <c r="F45" s="27">
        <f t="shared" si="22"/>
        <v>-0.66254073870934393</v>
      </c>
      <c r="G45" s="28">
        <f t="shared" si="23"/>
        <v>-5.1318823618485512E-2</v>
      </c>
      <c r="H45" s="27">
        <f t="shared" si="24"/>
        <v>0.88854857840708334</v>
      </c>
      <c r="I45" s="41">
        <v>16</v>
      </c>
      <c r="J45" s="42">
        <f t="shared" si="25"/>
        <v>14.216777254513334</v>
      </c>
      <c r="K45" s="30">
        <f t="shared" si="26"/>
        <v>1.4216777254513335</v>
      </c>
      <c r="L45" s="43">
        <f t="shared" si="27"/>
        <v>8.4027026932582931</v>
      </c>
      <c r="M45" s="30"/>
      <c r="N45" s="44"/>
      <c r="R45"/>
      <c r="S45"/>
      <c r="T45"/>
      <c r="U45"/>
    </row>
    <row r="46" spans="1:21" ht="15">
      <c r="E46" s="28"/>
      <c r="F46" s="27"/>
      <c r="G46" s="30"/>
      <c r="H46" s="47"/>
      <c r="R46"/>
      <c r="S46"/>
      <c r="T46"/>
    </row>
    <row r="47" spans="1:21">
      <c r="E47" s="28"/>
      <c r="F47" s="27"/>
      <c r="G47" s="30"/>
      <c r="H47" s="47"/>
    </row>
    <row r="48" spans="1:21" ht="23.25">
      <c r="A48" s="14" t="s">
        <v>35</v>
      </c>
      <c r="E48" s="28"/>
      <c r="F48" s="27"/>
      <c r="H48" s="38"/>
      <c r="M48" s="39" t="s">
        <v>28</v>
      </c>
    </row>
    <row r="49" spans="1:25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>
      <c r="A50" s="1" t="s">
        <v>25</v>
      </c>
      <c r="B50" s="73">
        <v>9.6000000000000002E-2</v>
      </c>
      <c r="C50" s="73">
        <v>8.6999999999999994E-2</v>
      </c>
      <c r="D50" s="27">
        <f t="shared" ref="D50:D52" si="28">AVERAGE(B50,C50)</f>
        <v>9.1499999999999998E-2</v>
      </c>
      <c r="E50" s="27">
        <f t="shared" ref="E50:E55" si="29">D50-E$8</f>
        <v>3.2500000000000001E-2</v>
      </c>
      <c r="F50" s="27">
        <f t="shared" ref="F50:F55" si="30">LOG(E50)</f>
        <v>-1.4881166390211256</v>
      </c>
      <c r="G50" s="28">
        <f t="shared" ref="G50:G55" si="31">(F50-$B$16)/$B$15</f>
        <v>-0.87610484277837586</v>
      </c>
      <c r="H50" s="27">
        <f t="shared" ref="H50:H55" si="32">10^G50</f>
        <v>0.13301332725159071</v>
      </c>
      <c r="I50" s="41">
        <v>16</v>
      </c>
      <c r="J50" s="42">
        <f t="shared" ref="J50:J55" si="33">H50*I50</f>
        <v>2.1282132360254513</v>
      </c>
      <c r="K50" s="30">
        <f>(0.1*J50/1000)*1000</f>
        <v>0.21282132360254513</v>
      </c>
      <c r="L50" s="43">
        <f t="shared" ref="L50:L55" si="34">K50*100/L31</f>
        <v>0.95988912270824178</v>
      </c>
      <c r="M50" s="30">
        <f>AVERAGE(L50:L52)</f>
        <v>1.08474140776488</v>
      </c>
      <c r="N50" s="44">
        <f>STDEV(L50:L52)</f>
        <v>0.26814488463789748</v>
      </c>
      <c r="O50" s="48">
        <f>L50/L40</f>
        <v>0.64094486011078566</v>
      </c>
      <c r="P50" s="30">
        <f>AVERAGE(O50:O52)</f>
        <v>0.78357403317276431</v>
      </c>
      <c r="Q50" s="44">
        <f>STDEV(O50:O52)</f>
        <v>0.2099254833514887</v>
      </c>
      <c r="S50"/>
      <c r="T50"/>
    </row>
    <row r="51" spans="1:25" ht="15">
      <c r="B51" s="73">
        <v>0.09</v>
      </c>
      <c r="C51" s="73">
        <v>9.2999999999999999E-2</v>
      </c>
      <c r="D51" s="27">
        <f t="shared" si="28"/>
        <v>9.1499999999999998E-2</v>
      </c>
      <c r="E51" s="27">
        <f t="shared" si="29"/>
        <v>3.2500000000000001E-2</v>
      </c>
      <c r="F51" s="27">
        <f t="shared" si="30"/>
        <v>-1.4881166390211256</v>
      </c>
      <c r="G51" s="28">
        <f t="shared" si="31"/>
        <v>-0.87610484277837586</v>
      </c>
      <c r="H51" s="27">
        <f t="shared" si="32"/>
        <v>0.13301332725159071</v>
      </c>
      <c r="I51" s="41">
        <v>16</v>
      </c>
      <c r="J51" s="42">
        <f t="shared" si="33"/>
        <v>2.1282132360254513</v>
      </c>
      <c r="K51" s="30">
        <f t="shared" ref="K51:K55" si="35">(0.1*J51/1000)*1000</f>
        <v>0.21282132360254513</v>
      </c>
      <c r="L51" s="43">
        <f t="shared" si="34"/>
        <v>0.90178904808778304</v>
      </c>
      <c r="M51" s="30"/>
      <c r="N51" s="44"/>
      <c r="O51" s="2">
        <f t="shared" ref="O51:O55" si="36">L51/L41</f>
        <v>1.0246278249690612</v>
      </c>
      <c r="P51" s="30"/>
      <c r="Q51" s="44"/>
      <c r="S51"/>
      <c r="T51"/>
    </row>
    <row r="52" spans="1:25" ht="15">
      <c r="B52" s="78">
        <v>0.109</v>
      </c>
      <c r="C52" s="73">
        <v>0.113</v>
      </c>
      <c r="D52" s="27">
        <f t="shared" si="28"/>
        <v>0.111</v>
      </c>
      <c r="E52" s="27">
        <f t="shared" si="29"/>
        <v>5.2000000000000005E-2</v>
      </c>
      <c r="F52" s="27">
        <f t="shared" si="30"/>
        <v>-1.2839966563652008</v>
      </c>
      <c r="G52" s="28">
        <f t="shared" si="31"/>
        <v>-0.67218015473674808</v>
      </c>
      <c r="H52" s="27">
        <f t="shared" si="32"/>
        <v>0.21272564309911965</v>
      </c>
      <c r="I52" s="41">
        <v>16</v>
      </c>
      <c r="J52" s="42">
        <f t="shared" si="33"/>
        <v>3.4036102895859144</v>
      </c>
      <c r="K52" s="30">
        <f t="shared" si="35"/>
        <v>0.34036102895859144</v>
      </c>
      <c r="L52" s="43">
        <f t="shared" si="34"/>
        <v>1.3925460524986155</v>
      </c>
      <c r="M52" s="30"/>
      <c r="N52" s="44"/>
      <c r="O52" s="2">
        <f t="shared" si="36"/>
        <v>0.68514941443844601</v>
      </c>
      <c r="P52" s="30"/>
      <c r="Q52" s="44"/>
      <c r="S52"/>
      <c r="T52"/>
    </row>
    <row r="53" spans="1:25" ht="15">
      <c r="A53" s="1" t="s">
        <v>26</v>
      </c>
      <c r="B53" s="76">
        <v>0.24</v>
      </c>
      <c r="C53" s="76">
        <v>0.26500000000000001</v>
      </c>
      <c r="D53" s="27">
        <f>AVERAGE(B53:C53)</f>
        <v>0.2525</v>
      </c>
      <c r="E53" s="27">
        <f t="shared" si="29"/>
        <v>0.19350000000000001</v>
      </c>
      <c r="F53" s="27">
        <f t="shared" si="30"/>
        <v>-0.71331903064506974</v>
      </c>
      <c r="G53" s="28">
        <f t="shared" si="31"/>
        <v>-0.10204853272165756</v>
      </c>
      <c r="H53" s="27">
        <f t="shared" si="32"/>
        <v>0.79059027402964355</v>
      </c>
      <c r="I53" s="41">
        <v>16</v>
      </c>
      <c r="J53" s="42">
        <f t="shared" si="33"/>
        <v>12.649444384474297</v>
      </c>
      <c r="K53" s="30">
        <f t="shared" si="35"/>
        <v>1.2649444384474298</v>
      </c>
      <c r="L53" s="43">
        <f t="shared" si="34"/>
        <v>9.0107218542136014</v>
      </c>
      <c r="M53" s="30">
        <f>AVERAGE(L53:L55)</f>
        <v>7.9106130493694407</v>
      </c>
      <c r="N53" s="44">
        <f>STDEV(L53:L55)</f>
        <v>1.0109226392116484</v>
      </c>
      <c r="O53" s="2">
        <f t="shared" si="36"/>
        <v>1.0952970406603133</v>
      </c>
      <c r="P53" s="30">
        <f>AVERAGE(O53:O55)</f>
        <v>1.0553276288745443</v>
      </c>
      <c r="Q53" s="44">
        <f>STDEV(O53:O55)</f>
        <v>0.12406212425540465</v>
      </c>
      <c r="S53"/>
      <c r="T53"/>
    </row>
    <row r="54" spans="1:25" ht="15">
      <c r="A54" s="45"/>
      <c r="B54" s="76">
        <v>0.24099999999999999</v>
      </c>
      <c r="C54" s="76">
        <v>0.23699999999999999</v>
      </c>
      <c r="D54" s="27">
        <f>AVERAGE(B54:C54)</f>
        <v>0.23899999999999999</v>
      </c>
      <c r="E54" s="27">
        <f t="shared" si="29"/>
        <v>0.18</v>
      </c>
      <c r="F54" s="27">
        <f t="shared" si="30"/>
        <v>-0.74472749489669399</v>
      </c>
      <c r="G54" s="28">
        <f t="shared" si="31"/>
        <v>-0.13342694649105136</v>
      </c>
      <c r="H54" s="27">
        <f t="shared" si="32"/>
        <v>0.73548370219682324</v>
      </c>
      <c r="I54" s="41">
        <v>16</v>
      </c>
      <c r="J54" s="42">
        <f t="shared" si="33"/>
        <v>11.767739235149172</v>
      </c>
      <c r="K54" s="30">
        <f t="shared" si="35"/>
        <v>1.1767739235149173</v>
      </c>
      <c r="L54" s="43">
        <f t="shared" si="34"/>
        <v>7.022497934058479</v>
      </c>
      <c r="M54" s="30"/>
      <c r="N54" s="44"/>
      <c r="O54" s="2">
        <f t="shared" si="36"/>
        <v>1.1544783302537565</v>
      </c>
      <c r="P54" s="30"/>
      <c r="Q54" s="44"/>
      <c r="S54"/>
      <c r="T54"/>
    </row>
    <row r="55" spans="1:25" ht="15">
      <c r="A55" s="46"/>
      <c r="B55" s="77">
        <v>0.24199999999999999</v>
      </c>
      <c r="C55" s="77">
        <v>0.24099999999999999</v>
      </c>
      <c r="D55" s="27">
        <f>AVERAGE(B55:C55)</f>
        <v>0.24149999999999999</v>
      </c>
      <c r="E55" s="27">
        <f t="shared" si="29"/>
        <v>0.1825</v>
      </c>
      <c r="F55" s="27">
        <f t="shared" si="30"/>
        <v>-0.7387371312075065</v>
      </c>
      <c r="G55" s="28">
        <f t="shared" si="31"/>
        <v>-0.12744231416510896</v>
      </c>
      <c r="H55" s="27">
        <f t="shared" si="32"/>
        <v>0.74568891273082083</v>
      </c>
      <c r="I55" s="41">
        <v>16</v>
      </c>
      <c r="J55" s="42">
        <f t="shared" si="33"/>
        <v>11.931022603693133</v>
      </c>
      <c r="K55" s="30">
        <f t="shared" si="35"/>
        <v>1.1931022603693133</v>
      </c>
      <c r="L55" s="43">
        <f t="shared" si="34"/>
        <v>7.6986193598362389</v>
      </c>
      <c r="M55" s="30"/>
      <c r="N55" s="44"/>
      <c r="O55" s="2">
        <f t="shared" si="36"/>
        <v>0.91620751570956349</v>
      </c>
      <c r="P55" s="30"/>
      <c r="Q55" s="44"/>
      <c r="S55"/>
      <c r="T55"/>
      <c r="Y55" s="1"/>
    </row>
    <row r="56" spans="1:25">
      <c r="D56" s="27"/>
      <c r="E56" s="28"/>
      <c r="F56" s="27"/>
      <c r="G56" s="30"/>
      <c r="H56" s="47"/>
    </row>
    <row r="57" spans="1:25">
      <c r="B57" s="30"/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>
      <c r="C58"/>
      <c r="D58"/>
      <c r="E58"/>
      <c r="F58"/>
      <c r="G58"/>
      <c r="H58" s="47"/>
      <c r="M58" s="2" t="s">
        <v>25</v>
      </c>
      <c r="N58" s="30">
        <f>P50</f>
        <v>0.78357403317276431</v>
      </c>
      <c r="O58" s="30">
        <f>Q50</f>
        <v>0.2099254833514887</v>
      </c>
    </row>
    <row r="59" spans="1:25" ht="15">
      <c r="D59"/>
      <c r="E59"/>
      <c r="G59"/>
      <c r="M59" s="2" t="s">
        <v>26</v>
      </c>
      <c r="N59" s="30">
        <f>P53</f>
        <v>1.0553276288745443</v>
      </c>
      <c r="O59" s="30">
        <f>Q53</f>
        <v>0.12406212425540465</v>
      </c>
    </row>
    <row r="60" spans="1:25">
      <c r="G60" s="30"/>
      <c r="H60" s="47"/>
    </row>
    <row r="61" spans="1:25" ht="15">
      <c r="A61" s="49"/>
      <c r="D61"/>
      <c r="E61"/>
      <c r="F61"/>
      <c r="G61" s="30"/>
      <c r="H61" s="47"/>
    </row>
    <row r="62" spans="1:25" ht="15">
      <c r="C62" s="27"/>
      <c r="D62"/>
      <c r="E62"/>
      <c r="F62"/>
      <c r="G62" s="30"/>
      <c r="H62" s="47"/>
    </row>
    <row r="63" spans="1:25" ht="15">
      <c r="C63" s="27"/>
      <c r="D63"/>
      <c r="E63"/>
      <c r="F63"/>
      <c r="G63" s="30"/>
      <c r="H63" s="47"/>
    </row>
    <row r="64" spans="1:25" ht="13.5" thickBot="1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>
      <c r="A65" s="1" t="s">
        <v>33</v>
      </c>
      <c r="B65" s="30">
        <f>M40</f>
        <v>1.4700667116237975</v>
      </c>
      <c r="C65" s="30">
        <f>N40</f>
        <v>0.57667217133050364</v>
      </c>
      <c r="D65" s="27"/>
      <c r="E65" s="28"/>
      <c r="F65" s="27"/>
      <c r="G65" s="30"/>
      <c r="H65" s="47"/>
    </row>
    <row r="66" spans="1:8">
      <c r="A66" s="1" t="s">
        <v>25</v>
      </c>
      <c r="B66" s="30">
        <f>M50</f>
        <v>1.08474140776488</v>
      </c>
      <c r="C66" s="30">
        <f>N50</f>
        <v>0.26814488463789748</v>
      </c>
      <c r="D66" s="27"/>
      <c r="E66" s="28"/>
      <c r="F66" s="27"/>
      <c r="G66" s="30"/>
      <c r="H66" s="47"/>
    </row>
    <row r="67" spans="1:8">
      <c r="A67" s="52" t="s">
        <v>34</v>
      </c>
      <c r="B67" s="30">
        <f>M43</f>
        <v>7.5707576440261848</v>
      </c>
      <c r="C67" s="30">
        <f>N43</f>
        <v>1.2915814089874516</v>
      </c>
      <c r="D67" s="27"/>
      <c r="E67" s="28"/>
      <c r="F67" s="27"/>
      <c r="G67" s="30"/>
      <c r="H67" s="47"/>
    </row>
    <row r="68" spans="1:8">
      <c r="A68" s="45" t="s">
        <v>26</v>
      </c>
      <c r="B68" s="30">
        <f>M53</f>
        <v>7.9106130493694407</v>
      </c>
      <c r="C68" s="30">
        <f>N53</f>
        <v>1.0109226392116484</v>
      </c>
      <c r="D68" s="27"/>
      <c r="E68" s="28"/>
      <c r="F68" s="27"/>
      <c r="G68" s="30"/>
      <c r="H68" s="47"/>
    </row>
    <row r="69" spans="1:8">
      <c r="A69" s="53"/>
      <c r="C69" s="27"/>
      <c r="D69" s="27"/>
      <c r="E69" s="28"/>
      <c r="F69" s="27"/>
      <c r="G69" s="30"/>
      <c r="H69" s="47"/>
    </row>
    <row r="70" spans="1:8">
      <c r="A70" s="53"/>
      <c r="C70" s="27"/>
      <c r="D70" s="27"/>
      <c r="E70" s="28"/>
      <c r="F70" s="27"/>
      <c r="G70" s="30"/>
      <c r="H70" s="47"/>
    </row>
    <row r="71" spans="1:8">
      <c r="A71" s="53"/>
      <c r="B71" s="48"/>
      <c r="C71" s="27"/>
      <c r="D71" s="27"/>
      <c r="E71" s="28"/>
      <c r="F71" s="27"/>
      <c r="G71" s="30"/>
      <c r="H71" s="47"/>
    </row>
    <row r="72" spans="1:8">
      <c r="A72" s="53"/>
      <c r="B72" s="48"/>
      <c r="C72" s="27"/>
      <c r="D72" s="27"/>
      <c r="E72" s="28"/>
      <c r="F72" s="27"/>
      <c r="G72" s="30"/>
      <c r="H72" s="47"/>
    </row>
    <row r="73" spans="1:8">
      <c r="C73" s="27"/>
      <c r="D73" s="27"/>
      <c r="E73" s="28"/>
      <c r="F73" s="27"/>
      <c r="G73" s="30"/>
      <c r="H73" s="47"/>
    </row>
    <row r="74" spans="1:8">
      <c r="C74" s="27"/>
      <c r="D74" s="28"/>
      <c r="H74" s="47"/>
    </row>
    <row r="75" spans="1:8">
      <c r="A75" s="54"/>
      <c r="C75" s="27"/>
      <c r="D75" s="28"/>
      <c r="H75" s="38"/>
    </row>
    <row r="76" spans="1:8">
      <c r="A76" s="54"/>
      <c r="C76" s="27"/>
      <c r="D76" s="28"/>
      <c r="H76" s="38"/>
    </row>
    <row r="77" spans="1:8">
      <c r="A77" s="55"/>
      <c r="B77" s="38"/>
      <c r="C77" s="56"/>
      <c r="D77" s="57"/>
      <c r="E77" s="38"/>
      <c r="F77" s="38"/>
      <c r="G77" s="38"/>
    </row>
    <row r="78" spans="1:8">
      <c r="A78" s="52"/>
      <c r="B78" s="58"/>
      <c r="C78" s="59"/>
      <c r="D78" s="38"/>
      <c r="E78" s="38"/>
      <c r="F78" s="38"/>
      <c r="G78" s="38"/>
    </row>
    <row r="79" spans="1:8">
      <c r="A79" s="52"/>
      <c r="B79" s="42"/>
      <c r="C79" s="56"/>
      <c r="D79" s="38"/>
      <c r="E79" s="38"/>
      <c r="F79" s="38"/>
      <c r="G79" s="38"/>
    </row>
    <row r="80" spans="1:8">
      <c r="A80" s="52"/>
      <c r="B80" s="42"/>
      <c r="C80" s="56"/>
      <c r="D80" s="38"/>
      <c r="E80" s="38"/>
      <c r="F80" s="38"/>
      <c r="G80" s="38"/>
    </row>
    <row r="81" spans="1:7">
      <c r="A81" s="52"/>
      <c r="B81" s="42"/>
      <c r="C81" s="56"/>
      <c r="D81" s="38"/>
      <c r="E81" s="38"/>
      <c r="F81" s="38"/>
      <c r="G81" s="38"/>
    </row>
    <row r="82" spans="1:7">
      <c r="A82" s="52"/>
      <c r="B82" s="42"/>
      <c r="C82" s="56"/>
      <c r="D82" s="38"/>
      <c r="E82" s="38"/>
      <c r="F82" s="38"/>
      <c r="G82" s="38"/>
    </row>
    <row r="83" spans="1:7">
      <c r="A83" s="52"/>
      <c r="B83" s="38"/>
      <c r="C83" s="38"/>
      <c r="D83" s="60"/>
      <c r="E83" s="58"/>
      <c r="F83" s="58"/>
      <c r="G83" s="38"/>
    </row>
    <row r="84" spans="1:7">
      <c r="A84" s="52"/>
      <c r="B84" s="42"/>
      <c r="C84" s="56"/>
      <c r="D84" s="47"/>
      <c r="E84" s="47"/>
      <c r="F84" s="47"/>
      <c r="G84" s="38"/>
    </row>
    <row r="85" spans="1:7">
      <c r="A85" s="52"/>
      <c r="B85" s="42"/>
      <c r="C85" s="56"/>
      <c r="D85" s="47"/>
      <c r="E85" s="47"/>
      <c r="F85" s="47"/>
      <c r="G85" s="38"/>
    </row>
    <row r="86" spans="1:7">
      <c r="A86" s="52"/>
      <c r="B86" s="42"/>
      <c r="C86" s="56"/>
      <c r="D86" s="47"/>
      <c r="E86" s="47"/>
      <c r="F86" s="47"/>
      <c r="G86" s="38"/>
    </row>
    <row r="87" spans="1:7">
      <c r="A87" s="52"/>
      <c r="B87" s="42"/>
      <c r="C87" s="56"/>
      <c r="D87" s="47"/>
      <c r="E87" s="47"/>
      <c r="F87" s="47"/>
      <c r="G87" s="38"/>
    </row>
    <row r="88" spans="1:7">
      <c r="A88" s="52"/>
      <c r="B88" s="38"/>
      <c r="C88" s="47"/>
      <c r="D88" s="47"/>
      <c r="E88" s="47"/>
      <c r="F88" s="47"/>
      <c r="G88" s="38"/>
    </row>
    <row r="89" spans="1:7">
      <c r="A89" s="52"/>
      <c r="B89" s="38"/>
      <c r="C89" s="47"/>
      <c r="D89" s="47"/>
      <c r="E89" s="47"/>
      <c r="F89" s="47"/>
      <c r="G89" s="38"/>
    </row>
    <row r="90" spans="1:7">
      <c r="C90" s="47"/>
      <c r="D90" s="47"/>
      <c r="E90" s="61"/>
      <c r="F90" s="61"/>
    </row>
    <row r="91" spans="1:7">
      <c r="C91" s="47"/>
      <c r="D91" s="47"/>
      <c r="E91" s="61"/>
      <c r="F91" s="61"/>
    </row>
    <row r="92" spans="1:7">
      <c r="C92" s="47"/>
      <c r="D92" s="47"/>
      <c r="E92" s="61"/>
      <c r="F92" s="61"/>
    </row>
    <row r="93" spans="1:7">
      <c r="C93" s="47"/>
      <c r="D93" s="47"/>
      <c r="E93" s="61"/>
      <c r="F93" s="61"/>
    </row>
    <row r="94" spans="1:7">
      <c r="C94" s="47"/>
      <c r="E94" s="61"/>
      <c r="F94" s="61"/>
    </row>
    <row r="95" spans="1:7">
      <c r="C95" s="47"/>
      <c r="E95" s="61"/>
      <c r="F95" s="61"/>
    </row>
    <row r="96" spans="1:7">
      <c r="C96" s="47"/>
      <c r="D96" s="47"/>
      <c r="E96" s="61"/>
      <c r="F96" s="61"/>
    </row>
    <row r="97" spans="2:6">
      <c r="C97" s="47"/>
      <c r="D97" s="47"/>
      <c r="E97" s="61"/>
      <c r="F97" s="61"/>
    </row>
    <row r="98" spans="2:6">
      <c r="C98" s="47"/>
      <c r="D98" s="47"/>
      <c r="E98" s="61"/>
      <c r="F98" s="61"/>
    </row>
    <row r="99" spans="2:6">
      <c r="C99" s="47"/>
      <c r="D99" s="47"/>
      <c r="E99" s="61"/>
      <c r="F99" s="61"/>
    </row>
    <row r="100" spans="2:6">
      <c r="C100" s="47"/>
      <c r="D100" s="47"/>
      <c r="E100" s="61"/>
      <c r="F100" s="61"/>
    </row>
    <row r="101" spans="2:6">
      <c r="C101" s="47"/>
      <c r="D101" s="47"/>
      <c r="E101" s="61"/>
      <c r="F101" s="61"/>
    </row>
    <row r="102" spans="2:6">
      <c r="C102" s="47"/>
      <c r="D102" s="47"/>
      <c r="E102" s="61"/>
      <c r="F102" s="61"/>
    </row>
    <row r="103" spans="2:6">
      <c r="C103" s="47"/>
      <c r="D103" s="47"/>
      <c r="E103" s="61"/>
      <c r="F103" s="61"/>
    </row>
    <row r="104" spans="2:6">
      <c r="C104" s="47"/>
      <c r="D104" s="47"/>
      <c r="E104" s="61"/>
      <c r="F104" s="61"/>
    </row>
    <row r="105" spans="2:6">
      <c r="C105" s="47"/>
      <c r="D105" s="47"/>
      <c r="E105" s="61"/>
      <c r="F105" s="61"/>
    </row>
    <row r="106" spans="2:6">
      <c r="C106" s="47"/>
    </row>
    <row r="107" spans="2:6">
      <c r="C107" s="47"/>
    </row>
    <row r="108" spans="2:6" ht="13.5" thickBot="1">
      <c r="B108" s="62"/>
      <c r="C108" s="62"/>
      <c r="D108" s="62"/>
      <c r="E108" s="62"/>
    </row>
    <row r="109" spans="2:6">
      <c r="B109" s="61"/>
      <c r="C109" s="61"/>
      <c r="D109" s="61"/>
      <c r="E109" s="61"/>
    </row>
    <row r="110" spans="2:6">
      <c r="B110" s="61"/>
      <c r="C110" s="61"/>
      <c r="D110" s="61"/>
      <c r="E110" s="61"/>
    </row>
    <row r="111" spans="2:6">
      <c r="B111" s="61"/>
      <c r="C111" s="61"/>
      <c r="D111" s="61"/>
      <c r="E111" s="61"/>
    </row>
    <row r="112" spans="2:6">
      <c r="B112" s="61"/>
      <c r="C112" s="61"/>
      <c r="D112" s="61"/>
      <c r="E112" s="61"/>
    </row>
    <row r="113" spans="2:5">
      <c r="B113" s="61"/>
      <c r="C113" s="61"/>
      <c r="D113" s="61"/>
      <c r="E113" s="61"/>
    </row>
    <row r="114" spans="2:5">
      <c r="B114" s="61"/>
      <c r="C114" s="61"/>
      <c r="D114" s="61"/>
      <c r="E114" s="61"/>
    </row>
    <row r="115" spans="2:5">
      <c r="B115" s="61"/>
      <c r="C115" s="61"/>
      <c r="D115" s="61"/>
      <c r="E115" s="61"/>
    </row>
    <row r="116" spans="2:5">
      <c r="B116" s="61"/>
      <c r="C116" s="61"/>
      <c r="D116" s="61"/>
      <c r="E116" s="61"/>
    </row>
    <row r="117" spans="2:5">
      <c r="B117" s="61"/>
      <c r="C117" s="61"/>
      <c r="D117" s="61"/>
      <c r="E117" s="61"/>
    </row>
    <row r="118" spans="2:5">
      <c r="B118" s="61"/>
      <c r="C118" s="61"/>
      <c r="D118" s="61"/>
      <c r="E118" s="61"/>
    </row>
  </sheetData>
  <pageMargins left="0.7" right="0.7" top="0.75" bottom="0.75" header="0.3" footer="0.3"/>
  <pageSetup paperSize="9" scale="3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18"/>
  <sheetViews>
    <sheetView tabSelected="1" topLeftCell="A13" zoomScale="80" zoomScaleNormal="80" workbookViewId="0">
      <selection activeCell="B50" sqref="B50:C55"/>
    </sheetView>
  </sheetViews>
  <sheetFormatPr baseColWidth="10" defaultColWidth="8.75" defaultRowHeight="12.75"/>
  <cols>
    <col min="1" max="1" width="28.125" style="1" customWidth="1"/>
    <col min="2" max="2" width="9.5" style="2" bestFit="1" customWidth="1"/>
    <col min="3" max="3" width="11.875" style="2" bestFit="1" customWidth="1"/>
    <col min="4" max="4" width="6" style="2" bestFit="1" customWidth="1"/>
    <col min="5" max="5" width="8.625" style="2" bestFit="1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>
      <c r="A1" s="1" t="s">
        <v>0</v>
      </c>
      <c r="B1" s="63"/>
    </row>
    <row r="2" spans="1:20">
      <c r="A2" s="1" t="s">
        <v>1</v>
      </c>
      <c r="C2" s="3"/>
      <c r="E2" s="4"/>
    </row>
    <row r="3" spans="1:20">
      <c r="A3" s="1" t="s">
        <v>2</v>
      </c>
      <c r="B3" s="2" t="s">
        <v>40</v>
      </c>
      <c r="D3" s="10"/>
      <c r="E3" s="10"/>
      <c r="F3" s="10"/>
    </row>
    <row r="4" spans="1:20" ht="15">
      <c r="D4" s="10"/>
      <c r="E4" s="65"/>
      <c r="F4" s="65"/>
    </row>
    <row r="5" spans="1:20">
      <c r="A5" s="2"/>
    </row>
    <row r="6" spans="1:20" ht="15">
      <c r="N6"/>
      <c r="O6"/>
      <c r="P6"/>
    </row>
    <row r="7" spans="1:20" ht="15">
      <c r="A7" s="5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>
      <c r="A8" s="5">
        <v>0</v>
      </c>
      <c r="B8" s="10">
        <v>0</v>
      </c>
      <c r="C8" s="64">
        <v>5.8000000000000003E-2</v>
      </c>
      <c r="D8" s="64">
        <v>0.06</v>
      </c>
      <c r="E8" s="11">
        <f t="shared" ref="E8:E13" si="0">AVERAGE(C8:D8)</f>
        <v>5.8999999999999997E-2</v>
      </c>
      <c r="F8" s="12"/>
      <c r="G8" s="10"/>
      <c r="H8" s="10"/>
      <c r="N8"/>
      <c r="O8"/>
      <c r="P8"/>
    </row>
    <row r="9" spans="1:20" ht="15">
      <c r="A9" s="5">
        <v>3</v>
      </c>
      <c r="B9" s="12">
        <f>A9/23</f>
        <v>0.13043478260869565</v>
      </c>
      <c r="C9" s="64">
        <v>9.2999999999999999E-2</v>
      </c>
      <c r="D9" s="64">
        <v>8.6999999999999994E-2</v>
      </c>
      <c r="E9" s="11">
        <f t="shared" si="0"/>
        <v>0.09</v>
      </c>
      <c r="F9" s="12">
        <f>(E9-$E$8)</f>
        <v>3.1E-2</v>
      </c>
      <c r="G9" s="12">
        <f>LOG(B9)</f>
        <v>-0.88460658129793046</v>
      </c>
      <c r="H9" s="12">
        <f>LOG(F9)</f>
        <v>-1.5086383061657274</v>
      </c>
      <c r="N9"/>
      <c r="O9"/>
      <c r="P9"/>
    </row>
    <row r="10" spans="1:20" ht="15">
      <c r="A10" s="5">
        <v>9.74</v>
      </c>
      <c r="B10" s="12">
        <f t="shared" ref="B10:B13" si="1">A10/23</f>
        <v>0.42347826086956525</v>
      </c>
      <c r="C10" s="64">
        <v>0.16400000000000001</v>
      </c>
      <c r="D10" s="64">
        <v>0.16300000000000001</v>
      </c>
      <c r="E10" s="11">
        <f t="shared" si="0"/>
        <v>0.16350000000000001</v>
      </c>
      <c r="F10" s="12">
        <f>(E10-$E$8)</f>
        <v>0.10450000000000001</v>
      </c>
      <c r="G10" s="12">
        <f>LOG(B10)</f>
        <v>-0.37316887913897734</v>
      </c>
      <c r="H10" s="12">
        <f>LOG(F10)</f>
        <v>-0.98088370955292714</v>
      </c>
      <c r="N10"/>
      <c r="O10"/>
      <c r="P10"/>
    </row>
    <row r="11" spans="1:20" ht="15">
      <c r="A11" s="5">
        <v>29.8</v>
      </c>
      <c r="B11" s="12">
        <f t="shared" si="1"/>
        <v>1.2956521739130435</v>
      </c>
      <c r="C11" s="64">
        <v>0.4</v>
      </c>
      <c r="D11" s="64">
        <v>0.379</v>
      </c>
      <c r="E11" s="11">
        <f t="shared" si="0"/>
        <v>0.38950000000000001</v>
      </c>
      <c r="F11" s="12">
        <f>(E11-$E$8)</f>
        <v>0.33050000000000002</v>
      </c>
      <c r="G11" s="12">
        <f>LOG(B11)</f>
        <v>0.11248842805866238</v>
      </c>
      <c r="H11" s="12">
        <f>LOG(F11)</f>
        <v>-0.48082853617834093</v>
      </c>
      <c r="N11"/>
      <c r="O11"/>
      <c r="P11"/>
      <c r="Q11"/>
      <c r="R11"/>
      <c r="S11"/>
      <c r="T11"/>
    </row>
    <row r="12" spans="1:20" ht="15">
      <c r="A12" s="5">
        <v>104</v>
      </c>
      <c r="B12" s="12">
        <f t="shared" si="1"/>
        <v>4.5217391304347823</v>
      </c>
      <c r="C12" s="64">
        <v>1.26</v>
      </c>
      <c r="D12" s="64">
        <v>1.111</v>
      </c>
      <c r="E12" s="11">
        <f t="shared" si="0"/>
        <v>1.1855</v>
      </c>
      <c r="F12" s="12">
        <f>(E12-$E$8)</f>
        <v>1.1265000000000001</v>
      </c>
      <c r="G12" s="12">
        <f>LOG(B12)</f>
        <v>0.65530550328118742</v>
      </c>
      <c r="H12" s="12">
        <f>LOG(F12)</f>
        <v>5.1731196059849653E-2</v>
      </c>
      <c r="N12"/>
      <c r="O12"/>
      <c r="P12"/>
      <c r="Q12"/>
      <c r="R12"/>
      <c r="S12"/>
      <c r="T12"/>
    </row>
    <row r="13" spans="1:20" ht="15">
      <c r="A13" s="66">
        <v>207</v>
      </c>
      <c r="B13" s="12">
        <f t="shared" si="1"/>
        <v>9</v>
      </c>
      <c r="C13" s="67">
        <v>2.4009999999999998</v>
      </c>
      <c r="D13" s="67">
        <v>1.968</v>
      </c>
      <c r="E13" s="11">
        <f t="shared" si="0"/>
        <v>2.1844999999999999</v>
      </c>
      <c r="F13" s="12">
        <f>(E13-$E$8)</f>
        <v>2.1254999999999997</v>
      </c>
      <c r="G13" s="12">
        <f>LOG(B13)</f>
        <v>0.95424250943932487</v>
      </c>
      <c r="H13" s="12">
        <f>LOG(F13)</f>
        <v>0.3274611093031416</v>
      </c>
      <c r="N13"/>
      <c r="O13"/>
      <c r="P13"/>
    </row>
    <row r="14" spans="1:20" ht="15">
      <c r="N14"/>
    </row>
    <row r="15" spans="1:20" ht="15">
      <c r="A15" s="5" t="s">
        <v>10</v>
      </c>
      <c r="B15" s="11">
        <f>SLOPE(H9:H13,G9:G13)</f>
        <v>1.000957680093433</v>
      </c>
      <c r="N15"/>
    </row>
    <row r="16" spans="1:20" ht="15">
      <c r="A16" s="5" t="s">
        <v>11</v>
      </c>
      <c r="B16" s="11">
        <f>INTERCEPT(H9:H13,G9:G13)</f>
        <v>-0.6111727680750606</v>
      </c>
      <c r="C16" s="13"/>
      <c r="G16" s="13"/>
      <c r="H16" s="13"/>
    </row>
    <row r="17" spans="1:17" ht="15">
      <c r="B17"/>
      <c r="C17"/>
      <c r="D17"/>
      <c r="E17"/>
      <c r="F17"/>
      <c r="G17"/>
    </row>
    <row r="18" spans="1:17" ht="15">
      <c r="B18"/>
      <c r="C18"/>
      <c r="D18"/>
      <c r="E18"/>
      <c r="F18"/>
      <c r="G18"/>
    </row>
    <row r="19" spans="1:17" ht="23.2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>
      <c r="A21" s="23"/>
      <c r="L21" s="25"/>
      <c r="M21" s="26"/>
    </row>
    <row r="22" spans="1:17" ht="15">
      <c r="A22" s="1" t="s">
        <v>25</v>
      </c>
      <c r="B22" s="79">
        <v>0.20200000000000001</v>
      </c>
      <c r="C22" s="79">
        <v>0.189</v>
      </c>
      <c r="D22" s="27">
        <f t="shared" ref="D22:D27" si="2">AVERAGE(B22:C22)</f>
        <v>0.19550000000000001</v>
      </c>
      <c r="E22" s="27">
        <f>D22-E$8</f>
        <v>0.13650000000000001</v>
      </c>
      <c r="F22" s="27">
        <f>LOG(E22)</f>
        <v>-0.86486734862322512</v>
      </c>
      <c r="G22" s="28">
        <f>(F22-$B$16)/$B$15</f>
        <v>-0.25345185475222465</v>
      </c>
      <c r="H22" s="28">
        <f>10^G22</f>
        <v>0.55788944551693997</v>
      </c>
      <c r="I22" s="29">
        <v>500</v>
      </c>
      <c r="J22" s="30">
        <f>(H22*I22)</f>
        <v>278.94472275846999</v>
      </c>
      <c r="K22" s="31">
        <f>(0.05*J22/1000)*1000</f>
        <v>13.9472361379235</v>
      </c>
      <c r="L22" s="32">
        <f>K22+K40+K50</f>
        <v>14.323810219613641</v>
      </c>
      <c r="M22" s="33">
        <f>(L22*1000000/50000)/1000</f>
        <v>0.28647620439227284</v>
      </c>
      <c r="N22" s="34"/>
    </row>
    <row r="23" spans="1:17" ht="15">
      <c r="B23" s="79">
        <v>0.188</v>
      </c>
      <c r="C23" s="79">
        <v>0.191</v>
      </c>
      <c r="D23" s="27">
        <f t="shared" si="2"/>
        <v>0.1895</v>
      </c>
      <c r="E23" s="27">
        <f t="shared" ref="E23:E27" si="3">D23-E$8</f>
        <v>0.1305</v>
      </c>
      <c r="F23" s="27">
        <f t="shared" ref="F23:F27" si="4">LOG(E23)</f>
        <v>-0.88438948832570019</v>
      </c>
      <c r="G23" s="28">
        <f t="shared" ref="G23:G27" si="5">(F23-$B$16)/$B$15</f>
        <v>-0.27295531637774789</v>
      </c>
      <c r="H23" s="28">
        <f t="shared" ref="H23:H27" si="6">10^G23</f>
        <v>0.53338977198736082</v>
      </c>
      <c r="I23" s="29">
        <v>500</v>
      </c>
      <c r="J23" s="30">
        <f t="shared" ref="J23:J27" si="7">(H23*I23)</f>
        <v>266.69488599368043</v>
      </c>
      <c r="K23" s="31">
        <f t="shared" ref="K23:K27" si="8">(0.05*J23/1000)*1000</f>
        <v>13.334744299684022</v>
      </c>
      <c r="L23" s="32">
        <f>K23+K41+K51</f>
        <v>13.83887356169301</v>
      </c>
      <c r="M23" s="33">
        <f t="shared" ref="M23:M27" si="9">(L23*1000000/50000)/1000</f>
        <v>0.27677747123386021</v>
      </c>
      <c r="N23" s="34"/>
    </row>
    <row r="24" spans="1:17" ht="15">
      <c r="B24" s="80">
        <v>0.17599999999999999</v>
      </c>
      <c r="C24" s="80">
        <v>0.2</v>
      </c>
      <c r="D24" s="27">
        <f t="shared" si="2"/>
        <v>0.188</v>
      </c>
      <c r="E24" s="27">
        <f t="shared" si="3"/>
        <v>0.129</v>
      </c>
      <c r="F24" s="27">
        <f t="shared" si="4"/>
        <v>-0.88941028970075098</v>
      </c>
      <c r="G24" s="28">
        <f t="shared" si="5"/>
        <v>-0.27797131403169678</v>
      </c>
      <c r="H24" s="28">
        <f t="shared" si="6"/>
        <v>0.52726468709807794</v>
      </c>
      <c r="I24" s="29">
        <v>500</v>
      </c>
      <c r="J24" s="30">
        <f t="shared" si="7"/>
        <v>263.63234354903898</v>
      </c>
      <c r="K24" s="31">
        <f t="shared" si="8"/>
        <v>13.181617177451949</v>
      </c>
      <c r="L24" s="32">
        <f t="shared" ref="L24:L27" si="10">K24+K42+K52</f>
        <v>13.724998417170589</v>
      </c>
      <c r="M24" s="33">
        <f t="shared" si="9"/>
        <v>0.27449996834341178</v>
      </c>
      <c r="N24" s="34"/>
    </row>
    <row r="25" spans="1:17" ht="15">
      <c r="A25" s="1" t="s">
        <v>26</v>
      </c>
      <c r="B25" s="81">
        <v>0.16800000000000001</v>
      </c>
      <c r="C25" s="81">
        <v>0.16500000000000001</v>
      </c>
      <c r="D25" s="27">
        <f t="shared" si="2"/>
        <v>0.16650000000000001</v>
      </c>
      <c r="E25" s="27">
        <f t="shared" si="3"/>
        <v>0.10750000000000001</v>
      </c>
      <c r="F25" s="27">
        <f t="shared" si="4"/>
        <v>-0.96859153574837586</v>
      </c>
      <c r="G25" s="28">
        <f t="shared" si="5"/>
        <v>-0.35707680232789912</v>
      </c>
      <c r="H25" s="28">
        <f t="shared" si="6"/>
        <v>0.43946389205904685</v>
      </c>
      <c r="I25" s="29">
        <v>500</v>
      </c>
      <c r="J25" s="30">
        <f t="shared" si="7"/>
        <v>219.73194602952341</v>
      </c>
      <c r="K25" s="31">
        <f t="shared" si="8"/>
        <v>10.986597301476172</v>
      </c>
      <c r="L25" s="32">
        <f t="shared" si="10"/>
        <v>12.582364764317235</v>
      </c>
      <c r="M25" s="33">
        <f t="shared" si="9"/>
        <v>0.25164729528634472</v>
      </c>
      <c r="N25" s="34"/>
    </row>
    <row r="26" spans="1:17" ht="15">
      <c r="B26" s="81">
        <v>0.13900000000000001</v>
      </c>
      <c r="C26" s="81">
        <v>0.17100000000000001</v>
      </c>
      <c r="D26" s="27">
        <f t="shared" si="2"/>
        <v>0.15500000000000003</v>
      </c>
      <c r="E26" s="27">
        <f t="shared" si="3"/>
        <v>9.600000000000003E-2</v>
      </c>
      <c r="F26" s="27">
        <f t="shared" si="4"/>
        <v>-1.0177287669604314</v>
      </c>
      <c r="G26" s="28">
        <f t="shared" si="5"/>
        <v>-0.40616702081492728</v>
      </c>
      <c r="H26" s="28">
        <f t="shared" si="6"/>
        <v>0.392493961184883</v>
      </c>
      <c r="I26" s="29">
        <v>500</v>
      </c>
      <c r="J26" s="30">
        <f t="shared" si="7"/>
        <v>196.2469805924415</v>
      </c>
      <c r="K26" s="31">
        <f t="shared" si="8"/>
        <v>9.8123490296220766</v>
      </c>
      <c r="L26" s="32">
        <f t="shared" si="10"/>
        <v>11.156553267071518</v>
      </c>
      <c r="M26" s="33">
        <f t="shared" si="9"/>
        <v>0.22313106534143035</v>
      </c>
      <c r="N26" s="34"/>
    </row>
    <row r="27" spans="1:17" ht="15">
      <c r="B27" s="82">
        <v>0.14699999999999999</v>
      </c>
      <c r="C27" s="82">
        <v>0.14299999999999999</v>
      </c>
      <c r="D27" s="27">
        <f t="shared" si="2"/>
        <v>0.14499999999999999</v>
      </c>
      <c r="E27" s="27">
        <f t="shared" si="3"/>
        <v>8.5999999999999993E-2</v>
      </c>
      <c r="F27" s="27">
        <f t="shared" si="4"/>
        <v>-1.0655015487564323</v>
      </c>
      <c r="G27" s="28">
        <f t="shared" si="5"/>
        <v>-0.45389409534173614</v>
      </c>
      <c r="H27" s="28">
        <f t="shared" si="6"/>
        <v>0.35164618057293467</v>
      </c>
      <c r="I27" s="29">
        <v>500</v>
      </c>
      <c r="J27" s="30">
        <f t="shared" si="7"/>
        <v>175.82309028646733</v>
      </c>
      <c r="K27" s="31">
        <f t="shared" si="8"/>
        <v>8.7911545143233667</v>
      </c>
      <c r="L27" s="32">
        <f t="shared" si="10"/>
        <v>10.181101932949405</v>
      </c>
      <c r="M27" s="33">
        <f t="shared" si="9"/>
        <v>0.20362203865898812</v>
      </c>
      <c r="N27" s="34"/>
    </row>
    <row r="28" spans="1:17" ht="23.2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>
      <c r="A30" s="23"/>
      <c r="L30" s="25"/>
      <c r="M30" s="26"/>
    </row>
    <row r="31" spans="1:17" ht="15">
      <c r="A31" s="1" t="s">
        <v>25</v>
      </c>
      <c r="B31" s="79">
        <v>0.20200000000000001</v>
      </c>
      <c r="C31" s="79">
        <v>0.189</v>
      </c>
      <c r="D31" s="27">
        <f t="shared" ref="D31:D36" si="11">AVERAGE(B31:C31)</f>
        <v>0.19550000000000001</v>
      </c>
      <c r="E31" s="27">
        <f t="shared" ref="E31:E36" si="12">D31-E$8</f>
        <v>0.13650000000000001</v>
      </c>
      <c r="F31" s="27">
        <f>LOG(E31)</f>
        <v>-0.86486734862322512</v>
      </c>
      <c r="G31" s="28">
        <f>(F31-$B$16)/$B$15</f>
        <v>-0.25345185475222465</v>
      </c>
      <c r="H31" s="28">
        <f>10^G31</f>
        <v>0.55788944551693997</v>
      </c>
      <c r="I31" s="29">
        <v>500</v>
      </c>
      <c r="J31" s="30">
        <f>(H31*I31)</f>
        <v>278.94472275846999</v>
      </c>
      <c r="K31" s="31">
        <f>(0.05*J31/1000)*1000</f>
        <v>13.9472361379235</v>
      </c>
      <c r="L31" s="32">
        <f>K31+K50</f>
        <v>14.14043031727919</v>
      </c>
      <c r="M31" s="33">
        <f>(L31*1000000/50000)/1000</f>
        <v>0.28280860634558375</v>
      </c>
      <c r="N31" s="35"/>
      <c r="Q31"/>
    </row>
    <row r="32" spans="1:17" ht="15">
      <c r="B32" s="79">
        <v>0.188</v>
      </c>
      <c r="C32" s="79">
        <v>0.191</v>
      </c>
      <c r="D32" s="27">
        <f t="shared" si="11"/>
        <v>0.1895</v>
      </c>
      <c r="E32" s="27">
        <f t="shared" si="12"/>
        <v>0.1305</v>
      </c>
      <c r="F32" s="27">
        <f t="shared" ref="F32:F36" si="13">LOG(E32)</f>
        <v>-0.88438948832570019</v>
      </c>
      <c r="G32" s="28">
        <f t="shared" ref="G32:G36" si="14">(F32-$B$16)/$B$15</f>
        <v>-0.27295531637774789</v>
      </c>
      <c r="H32" s="28">
        <f t="shared" ref="H32:H36" si="15">10^G32</f>
        <v>0.53338977198736082</v>
      </c>
      <c r="I32" s="29">
        <v>500</v>
      </c>
      <c r="J32" s="30">
        <f t="shared" ref="J32:J36" si="16">(H32*I32)</f>
        <v>266.69488599368043</v>
      </c>
      <c r="K32" s="31">
        <f t="shared" ref="K32:K36" si="17">(0.05*J32/1000)*1000</f>
        <v>13.334744299684022</v>
      </c>
      <c r="L32" s="32">
        <f>K32+K51</f>
        <v>13.531209797378327</v>
      </c>
      <c r="M32" s="33">
        <f t="shared" ref="M32:M36" si="18">(L32*1000000/50000)/1000</f>
        <v>0.27062419594756654</v>
      </c>
      <c r="N32" s="36"/>
      <c r="Q32"/>
    </row>
    <row r="33" spans="1:21" ht="15">
      <c r="B33" s="80">
        <v>0.17599999999999999</v>
      </c>
      <c r="C33" s="80">
        <v>0.2</v>
      </c>
      <c r="D33" s="27">
        <f t="shared" si="11"/>
        <v>0.188</v>
      </c>
      <c r="E33" s="27">
        <f t="shared" si="12"/>
        <v>0.129</v>
      </c>
      <c r="F33" s="27">
        <f t="shared" si="13"/>
        <v>-0.88941028970075098</v>
      </c>
      <c r="G33" s="28">
        <f t="shared" si="14"/>
        <v>-0.27797131403169678</v>
      </c>
      <c r="H33" s="28">
        <f t="shared" si="15"/>
        <v>0.52726468709807794</v>
      </c>
      <c r="I33" s="29">
        <v>500</v>
      </c>
      <c r="J33" s="30">
        <f t="shared" si="16"/>
        <v>263.63234354903898</v>
      </c>
      <c r="K33" s="31">
        <f t="shared" si="17"/>
        <v>13.181617177451949</v>
      </c>
      <c r="L33" s="32">
        <f t="shared" ref="L33:L36" si="19">K33+K52</f>
        <v>13.417334652855907</v>
      </c>
      <c r="M33" s="33">
        <f t="shared" si="18"/>
        <v>0.26834669305711817</v>
      </c>
      <c r="N33" s="36"/>
      <c r="Q33"/>
      <c r="R33"/>
      <c r="S33"/>
    </row>
    <row r="34" spans="1:21" ht="15">
      <c r="A34" s="1" t="s">
        <v>26</v>
      </c>
      <c r="B34" s="81">
        <v>0.16800000000000001</v>
      </c>
      <c r="C34" s="81">
        <v>0.16500000000000001</v>
      </c>
      <c r="D34" s="27">
        <f t="shared" si="11"/>
        <v>0.16650000000000001</v>
      </c>
      <c r="E34" s="27">
        <f t="shared" si="12"/>
        <v>0.10750000000000001</v>
      </c>
      <c r="F34" s="27">
        <f t="shared" si="13"/>
        <v>-0.96859153574837586</v>
      </c>
      <c r="G34" s="28">
        <f t="shared" si="14"/>
        <v>-0.35707680232789912</v>
      </c>
      <c r="H34" s="28">
        <f t="shared" si="15"/>
        <v>0.43946389205904685</v>
      </c>
      <c r="I34" s="29">
        <v>500</v>
      </c>
      <c r="J34" s="30">
        <f t="shared" si="16"/>
        <v>219.73194602952341</v>
      </c>
      <c r="K34" s="31">
        <f t="shared" si="17"/>
        <v>10.986597301476172</v>
      </c>
      <c r="L34" s="32">
        <f t="shared" si="19"/>
        <v>11.869420702340728</v>
      </c>
      <c r="M34" s="33">
        <f t="shared" si="18"/>
        <v>0.23738841404681454</v>
      </c>
      <c r="N34" s="36"/>
      <c r="Q34"/>
      <c r="R34"/>
      <c r="S34"/>
    </row>
    <row r="35" spans="1:21" ht="15">
      <c r="B35" s="81">
        <v>0.13900000000000001</v>
      </c>
      <c r="C35" s="81">
        <v>0.17100000000000001</v>
      </c>
      <c r="D35" s="27">
        <f t="shared" si="11"/>
        <v>0.15500000000000003</v>
      </c>
      <c r="E35" s="27">
        <f t="shared" si="12"/>
        <v>9.600000000000003E-2</v>
      </c>
      <c r="F35" s="27">
        <f t="shared" si="13"/>
        <v>-1.0177287669604314</v>
      </c>
      <c r="G35" s="28">
        <f t="shared" si="14"/>
        <v>-0.40616702081492728</v>
      </c>
      <c r="H35" s="28">
        <f t="shared" si="15"/>
        <v>0.392493961184883</v>
      </c>
      <c r="I35" s="29">
        <v>500</v>
      </c>
      <c r="J35" s="30">
        <f t="shared" si="16"/>
        <v>196.2469805924415</v>
      </c>
      <c r="K35" s="31">
        <f t="shared" si="17"/>
        <v>9.8123490296220766</v>
      </c>
      <c r="L35" s="32">
        <f t="shared" si="19"/>
        <v>10.49588719311425</v>
      </c>
      <c r="M35" s="33">
        <f t="shared" si="18"/>
        <v>0.20991774386228498</v>
      </c>
      <c r="N35" s="36"/>
      <c r="Q35"/>
      <c r="R35"/>
      <c r="S35"/>
    </row>
    <row r="36" spans="1:21" ht="15">
      <c r="B36" s="82">
        <v>0.14699999999999999</v>
      </c>
      <c r="C36" s="82">
        <v>0.14299999999999999</v>
      </c>
      <c r="D36" s="27">
        <f t="shared" si="11"/>
        <v>0.14499999999999999</v>
      </c>
      <c r="E36" s="27">
        <f t="shared" si="12"/>
        <v>8.5999999999999993E-2</v>
      </c>
      <c r="F36" s="27">
        <f t="shared" si="13"/>
        <v>-1.0655015487564323</v>
      </c>
      <c r="G36" s="28">
        <f t="shared" si="14"/>
        <v>-0.45389409534173614</v>
      </c>
      <c r="H36" s="28">
        <f t="shared" si="15"/>
        <v>0.35164618057293467</v>
      </c>
      <c r="I36" s="29">
        <v>500</v>
      </c>
      <c r="J36" s="30">
        <f t="shared" si="16"/>
        <v>175.82309028646733</v>
      </c>
      <c r="K36" s="31">
        <f t="shared" si="17"/>
        <v>8.7911545143233667</v>
      </c>
      <c r="L36" s="32">
        <f t="shared" si="19"/>
        <v>9.4681578709728971</v>
      </c>
      <c r="M36" s="33">
        <f t="shared" si="18"/>
        <v>0.18936315741945797</v>
      </c>
      <c r="N36" s="37"/>
      <c r="Q36"/>
      <c r="R36"/>
      <c r="S36"/>
    </row>
    <row r="37" spans="1:21" ht="15">
      <c r="R37"/>
      <c r="S37"/>
    </row>
    <row r="38" spans="1:21" ht="23.2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>
      <c r="A40" s="1" t="s">
        <v>33</v>
      </c>
      <c r="B40" s="79">
        <v>8.3000000000000004E-2</v>
      </c>
      <c r="C40" s="79">
        <v>9.0999999999999998E-2</v>
      </c>
      <c r="D40" s="27">
        <f t="shared" ref="D40:D45" si="20">AVERAGE(B40,C40)</f>
        <v>8.6999999999999994E-2</v>
      </c>
      <c r="E40" s="27">
        <f t="shared" ref="E40:E45" si="21">D40-E$8</f>
        <v>2.7999999999999997E-2</v>
      </c>
      <c r="F40" s="27">
        <f t="shared" ref="F40:F45" si="22">LOG(E40)</f>
        <v>-1.5528419686577808</v>
      </c>
      <c r="G40" s="28">
        <f t="shared" ref="G40:G45" si="23">(F40-$B$16)/$B$15</f>
        <v>-0.94076824556141214</v>
      </c>
      <c r="H40" s="27">
        <f t="shared" ref="H40:H45" si="24">10^G40</f>
        <v>0.11461243895903178</v>
      </c>
      <c r="I40" s="41">
        <v>16</v>
      </c>
      <c r="J40" s="42">
        <f t="shared" ref="J40:J45" si="25">H40*I40</f>
        <v>1.8337990233445085</v>
      </c>
      <c r="K40" s="30">
        <f>(0.1*J40/1000)*1000</f>
        <v>0.18337990233445087</v>
      </c>
      <c r="L40" s="43">
        <f>K40*100/L22</f>
        <v>1.280245266607541</v>
      </c>
      <c r="M40" s="30">
        <f>AVERAGE(L40:L42)</f>
        <v>1.9150202962579772</v>
      </c>
      <c r="N40" s="44">
        <f>STDEV(L40:L42)</f>
        <v>0.54980866083476188</v>
      </c>
      <c r="R40"/>
      <c r="S40"/>
      <c r="T40"/>
      <c r="U40"/>
    </row>
    <row r="41" spans="1:21" ht="15">
      <c r="B41" s="79">
        <v>0.109</v>
      </c>
      <c r="C41" s="79">
        <v>0.10299999999999999</v>
      </c>
      <c r="D41" s="27">
        <f t="shared" si="20"/>
        <v>0.106</v>
      </c>
      <c r="E41" s="27">
        <f t="shared" si="21"/>
        <v>4.7E-2</v>
      </c>
      <c r="F41" s="27">
        <f t="shared" si="22"/>
        <v>-1.3279021420642825</v>
      </c>
      <c r="G41" s="28">
        <f t="shared" si="23"/>
        <v>-0.71604363325562348</v>
      </c>
      <c r="H41" s="27">
        <f t="shared" si="24"/>
        <v>0.19228985269667631</v>
      </c>
      <c r="I41" s="41">
        <v>16</v>
      </c>
      <c r="J41" s="42">
        <f t="shared" si="25"/>
        <v>3.076637643146821</v>
      </c>
      <c r="K41" s="30">
        <f t="shared" ref="K41:K45" si="26">(0.1*J41/1000)*1000</f>
        <v>0.30766376431468212</v>
      </c>
      <c r="L41" s="43">
        <f t="shared" ref="L41:L45" si="27">K41*100/L23</f>
        <v>2.2231850225607768</v>
      </c>
      <c r="M41" s="30"/>
      <c r="N41" s="44"/>
      <c r="R41"/>
      <c r="S41"/>
      <c r="T41"/>
      <c r="U41"/>
    </row>
    <row r="42" spans="1:21" s="17" customFormat="1" ht="15">
      <c r="A42" s="1"/>
      <c r="B42" s="80">
        <v>0.107</v>
      </c>
      <c r="C42" s="80">
        <v>0.105</v>
      </c>
      <c r="D42" s="27">
        <f t="shared" si="20"/>
        <v>0.106</v>
      </c>
      <c r="E42" s="27">
        <f t="shared" si="21"/>
        <v>4.7E-2</v>
      </c>
      <c r="F42" s="27">
        <f t="shared" si="22"/>
        <v>-1.3279021420642825</v>
      </c>
      <c r="G42" s="28">
        <f t="shared" si="23"/>
        <v>-0.71604363325562348</v>
      </c>
      <c r="H42" s="27">
        <f t="shared" si="24"/>
        <v>0.19228985269667631</v>
      </c>
      <c r="I42" s="41">
        <v>16</v>
      </c>
      <c r="J42" s="42">
        <f t="shared" si="25"/>
        <v>3.076637643146821</v>
      </c>
      <c r="K42" s="30">
        <f t="shared" si="26"/>
        <v>0.30766376431468212</v>
      </c>
      <c r="L42" s="43">
        <f t="shared" si="27"/>
        <v>2.2416305996056143</v>
      </c>
      <c r="M42" s="30"/>
      <c r="N42" s="44"/>
      <c r="R42"/>
      <c r="S42"/>
      <c r="T42"/>
      <c r="U42"/>
    </row>
    <row r="43" spans="1:21" ht="15">
      <c r="A43" s="1" t="s">
        <v>34</v>
      </c>
      <c r="B43" s="81">
        <v>0.17499999999999999</v>
      </c>
      <c r="C43" s="81">
        <v>0.161</v>
      </c>
      <c r="D43" s="27">
        <f t="shared" si="20"/>
        <v>0.16799999999999998</v>
      </c>
      <c r="E43" s="27">
        <f t="shared" si="21"/>
        <v>0.10899999999999999</v>
      </c>
      <c r="F43" s="27">
        <f t="shared" si="22"/>
        <v>-0.96257350205937642</v>
      </c>
      <c r="G43" s="28">
        <f t="shared" si="23"/>
        <v>-0.35106452647579944</v>
      </c>
      <c r="H43" s="27">
        <f t="shared" si="24"/>
        <v>0.44559003873531716</v>
      </c>
      <c r="I43" s="41">
        <v>16</v>
      </c>
      <c r="J43" s="42">
        <f t="shared" si="25"/>
        <v>7.1294406197650746</v>
      </c>
      <c r="K43" s="30">
        <f t="shared" si="26"/>
        <v>0.7129440619765075</v>
      </c>
      <c r="L43" s="43">
        <f t="shared" si="27"/>
        <v>5.6662167671244932</v>
      </c>
      <c r="M43" s="30">
        <f>AVERAGE(L43:L45)</f>
        <v>6.1968714583175881</v>
      </c>
      <c r="N43" s="44">
        <f>STDEV(L43:L45)</f>
        <v>0.70940312950968643</v>
      </c>
      <c r="R43"/>
      <c r="S43"/>
      <c r="T43"/>
      <c r="U43"/>
    </row>
    <row r="44" spans="1:21" ht="15">
      <c r="A44" s="45"/>
      <c r="B44" s="81">
        <v>0.16200000000000001</v>
      </c>
      <c r="C44" s="81">
        <v>0.158</v>
      </c>
      <c r="D44" s="27">
        <f t="shared" si="20"/>
        <v>0.16</v>
      </c>
      <c r="E44" s="27">
        <f t="shared" si="21"/>
        <v>0.10100000000000001</v>
      </c>
      <c r="F44" s="27">
        <f t="shared" si="22"/>
        <v>-0.99567862621735737</v>
      </c>
      <c r="G44" s="28">
        <f t="shared" si="23"/>
        <v>-0.38413797684873713</v>
      </c>
      <c r="H44" s="27">
        <f t="shared" si="24"/>
        <v>0.41291629622329268</v>
      </c>
      <c r="I44" s="41">
        <v>16</v>
      </c>
      <c r="J44" s="42">
        <f t="shared" si="25"/>
        <v>6.6066607395726828</v>
      </c>
      <c r="K44" s="30">
        <f t="shared" si="26"/>
        <v>0.66066607395726828</v>
      </c>
      <c r="L44" s="43">
        <f t="shared" si="27"/>
        <v>5.9217758221727781</v>
      </c>
      <c r="M44" s="30"/>
      <c r="N44" s="44"/>
      <c r="R44"/>
      <c r="S44"/>
      <c r="T44"/>
      <c r="U44"/>
    </row>
    <row r="45" spans="1:21" ht="15">
      <c r="A45" s="46"/>
      <c r="B45" s="82">
        <v>0.17399999999999999</v>
      </c>
      <c r="C45" s="82">
        <v>0.16200000000000001</v>
      </c>
      <c r="D45" s="27">
        <f t="shared" si="20"/>
        <v>0.16799999999999998</v>
      </c>
      <c r="E45" s="27">
        <f t="shared" si="21"/>
        <v>0.10899999999999999</v>
      </c>
      <c r="F45" s="27">
        <f t="shared" si="22"/>
        <v>-0.96257350205937642</v>
      </c>
      <c r="G45" s="28">
        <f t="shared" si="23"/>
        <v>-0.35106452647579944</v>
      </c>
      <c r="H45" s="27">
        <f t="shared" si="24"/>
        <v>0.44559003873531716</v>
      </c>
      <c r="I45" s="41">
        <v>16</v>
      </c>
      <c r="J45" s="42">
        <f t="shared" si="25"/>
        <v>7.1294406197650746</v>
      </c>
      <c r="K45" s="30">
        <f t="shared" si="26"/>
        <v>0.7129440619765075</v>
      </c>
      <c r="L45" s="43">
        <f t="shared" si="27"/>
        <v>7.0026217856554922</v>
      </c>
      <c r="M45" s="30"/>
      <c r="N45" s="44"/>
      <c r="R45"/>
      <c r="S45"/>
      <c r="T45"/>
      <c r="U45"/>
    </row>
    <row r="46" spans="1:21" ht="15">
      <c r="E46" s="28"/>
      <c r="F46" s="27"/>
      <c r="G46" s="30"/>
      <c r="H46" s="47"/>
      <c r="R46"/>
      <c r="S46"/>
      <c r="T46"/>
    </row>
    <row r="47" spans="1:21">
      <c r="E47" s="28"/>
      <c r="F47" s="27"/>
      <c r="G47" s="30"/>
      <c r="H47" s="47"/>
    </row>
    <row r="48" spans="1:21" ht="23.25">
      <c r="A48" s="14" t="s">
        <v>35</v>
      </c>
      <c r="E48" s="28"/>
      <c r="F48" s="27"/>
      <c r="H48" s="38"/>
      <c r="M48" s="39" t="s">
        <v>28</v>
      </c>
    </row>
    <row r="49" spans="1:25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>
      <c r="A50" s="1" t="s">
        <v>25</v>
      </c>
      <c r="B50" s="79">
        <v>9.1999999999999998E-2</v>
      </c>
      <c r="C50" s="79">
        <v>8.5000000000000006E-2</v>
      </c>
      <c r="D50" s="27">
        <f t="shared" ref="D50:D52" si="28">AVERAGE(B50,C50)</f>
        <v>8.8499999999999995E-2</v>
      </c>
      <c r="E50" s="27">
        <f t="shared" ref="E50:E55" si="29">D50-E$8</f>
        <v>2.9499999999999998E-2</v>
      </c>
      <c r="F50" s="27">
        <f t="shared" ref="F50:F55" si="30">LOG(E50)</f>
        <v>-1.530177984021837</v>
      </c>
      <c r="G50" s="28">
        <f t="shared" ref="G50:G55" si="31">(F50-$B$16)/$B$15</f>
        <v>-0.91812594500597988</v>
      </c>
      <c r="H50" s="27">
        <f t="shared" ref="H50:H55" si="32">10^G50</f>
        <v>0.12074636209730615</v>
      </c>
      <c r="I50" s="41">
        <v>16</v>
      </c>
      <c r="J50" s="42">
        <f t="shared" ref="J50:J55" si="33">H50*I50</f>
        <v>1.9319417935568983</v>
      </c>
      <c r="K50" s="30">
        <f>(0.1*J50/1000)*1000</f>
        <v>0.19319417935568983</v>
      </c>
      <c r="L50" s="43">
        <f t="shared" ref="L50:L55" si="34">K50*100/L31</f>
        <v>1.3662538905878432</v>
      </c>
      <c r="M50" s="30">
        <f>AVERAGE(L50:L52)</f>
        <v>1.5250033957964251</v>
      </c>
      <c r="N50" s="44">
        <f>STDEV(L50:L52)</f>
        <v>0.20527403361357263</v>
      </c>
      <c r="O50" s="48">
        <f>L50/L40</f>
        <v>1.0671813645585366</v>
      </c>
      <c r="P50" s="30">
        <f>AVERAGE(O50:O52)</f>
        <v>0.83466463359361998</v>
      </c>
      <c r="Q50" s="44">
        <f>STDEV(O50:O52)</f>
        <v>0.21169326048050691</v>
      </c>
      <c r="S50"/>
      <c r="T50"/>
    </row>
    <row r="51" spans="1:25" ht="15">
      <c r="B51" s="79">
        <v>0.09</v>
      </c>
      <c r="C51" s="79">
        <v>8.7999999999999995E-2</v>
      </c>
      <c r="D51" s="27">
        <f t="shared" si="28"/>
        <v>8.8999999999999996E-2</v>
      </c>
      <c r="E51" s="27">
        <f t="shared" si="29"/>
        <v>0.03</v>
      </c>
      <c r="F51" s="27">
        <f t="shared" si="30"/>
        <v>-1.5228787452803376</v>
      </c>
      <c r="G51" s="28">
        <f t="shared" si="31"/>
        <v>-0.91083368991202018</v>
      </c>
      <c r="H51" s="27">
        <f t="shared" si="32"/>
        <v>0.12279093605894037</v>
      </c>
      <c r="I51" s="41">
        <v>16</v>
      </c>
      <c r="J51" s="42">
        <f t="shared" si="33"/>
        <v>1.9646549769430459</v>
      </c>
      <c r="K51" s="30">
        <f t="shared" ref="K51:K55" si="35">(0.1*J51/1000)*1000</f>
        <v>0.1964654976943046</v>
      </c>
      <c r="L51" s="43">
        <f t="shared" si="34"/>
        <v>1.4519433268440625</v>
      </c>
      <c r="M51" s="30"/>
      <c r="N51" s="44"/>
      <c r="O51" s="2">
        <f t="shared" ref="O51:O55" si="36">L51/L41</f>
        <v>0.65309153854034196</v>
      </c>
      <c r="P51" s="30"/>
      <c r="Q51" s="44"/>
      <c r="S51"/>
      <c r="T51"/>
    </row>
    <row r="52" spans="1:25" ht="15">
      <c r="B52" s="80">
        <v>9.2999999999999999E-2</v>
      </c>
      <c r="C52" s="80">
        <v>9.7000000000000003E-2</v>
      </c>
      <c r="D52" s="27">
        <f t="shared" si="28"/>
        <v>9.5000000000000001E-2</v>
      </c>
      <c r="E52" s="27">
        <f t="shared" si="29"/>
        <v>3.6000000000000004E-2</v>
      </c>
      <c r="F52" s="27">
        <f t="shared" si="30"/>
        <v>-1.4436974992327127</v>
      </c>
      <c r="G52" s="28">
        <f t="shared" si="31"/>
        <v>-0.83172820161581784</v>
      </c>
      <c r="H52" s="27">
        <f t="shared" si="32"/>
        <v>0.14732342212747324</v>
      </c>
      <c r="I52" s="41">
        <v>16</v>
      </c>
      <c r="J52" s="42">
        <f t="shared" si="33"/>
        <v>2.3571747540395718</v>
      </c>
      <c r="K52" s="30">
        <f t="shared" si="35"/>
        <v>0.23571747540395718</v>
      </c>
      <c r="L52" s="43">
        <f t="shared" si="34"/>
        <v>1.7568129699573698</v>
      </c>
      <c r="M52" s="30"/>
      <c r="N52" s="44"/>
      <c r="O52" s="2">
        <f t="shared" si="36"/>
        <v>0.78372099768198122</v>
      </c>
      <c r="P52" s="30"/>
      <c r="Q52" s="44"/>
      <c r="S52"/>
      <c r="T52"/>
    </row>
    <row r="53" spans="1:25" ht="15">
      <c r="A53" s="1" t="s">
        <v>26</v>
      </c>
      <c r="B53" s="81">
        <v>0.188</v>
      </c>
      <c r="C53" s="81">
        <v>0.2</v>
      </c>
      <c r="D53" s="27">
        <f>AVERAGE(B53:C53)</f>
        <v>0.19400000000000001</v>
      </c>
      <c r="E53" s="27">
        <f t="shared" si="29"/>
        <v>0.13500000000000001</v>
      </c>
      <c r="F53" s="27">
        <f t="shared" si="30"/>
        <v>-0.86966623150499389</v>
      </c>
      <c r="G53" s="28">
        <f t="shared" si="31"/>
        <v>-0.25824614623647685</v>
      </c>
      <c r="H53" s="27">
        <f t="shared" si="32"/>
        <v>0.55176462554034733</v>
      </c>
      <c r="I53" s="41">
        <v>16</v>
      </c>
      <c r="J53" s="42">
        <f t="shared" si="33"/>
        <v>8.8282340086455573</v>
      </c>
      <c r="K53" s="30">
        <f t="shared" si="35"/>
        <v>0.8828234008645558</v>
      </c>
      <c r="L53" s="43">
        <f t="shared" si="34"/>
        <v>7.437796864765752</v>
      </c>
      <c r="M53" s="30">
        <f>AVERAGE(L53:L55)</f>
        <v>7.0335175367814022</v>
      </c>
      <c r="N53" s="44">
        <f>STDEV(L53:L55)</f>
        <v>0.4736072924197926</v>
      </c>
      <c r="O53" s="2">
        <f t="shared" si="36"/>
        <v>1.3126566050067132</v>
      </c>
      <c r="P53" s="30">
        <f>AVERAGE(O53:O55)</f>
        <v>1.1444974096174418</v>
      </c>
      <c r="Q53" s="44">
        <f>STDEV(O53:O55)</f>
        <v>0.15084659459567948</v>
      </c>
      <c r="S53"/>
      <c r="T53"/>
    </row>
    <row r="54" spans="1:25" ht="15">
      <c r="A54" s="45"/>
      <c r="B54" s="81">
        <v>0.16800000000000001</v>
      </c>
      <c r="C54" s="81">
        <v>0.159</v>
      </c>
      <c r="D54" s="27">
        <f>AVERAGE(B54:C54)</f>
        <v>0.16350000000000001</v>
      </c>
      <c r="E54" s="27">
        <f t="shared" si="29"/>
        <v>0.10450000000000001</v>
      </c>
      <c r="F54" s="27">
        <f t="shared" si="30"/>
        <v>-0.98088370955292714</v>
      </c>
      <c r="G54" s="28">
        <f t="shared" si="31"/>
        <v>-0.36935721542528788</v>
      </c>
      <c r="H54" s="27">
        <f t="shared" si="32"/>
        <v>0.42721135218260831</v>
      </c>
      <c r="I54" s="41">
        <v>16</v>
      </c>
      <c r="J54" s="42">
        <f t="shared" si="33"/>
        <v>6.8353816349217329</v>
      </c>
      <c r="K54" s="30">
        <f t="shared" si="35"/>
        <v>0.68353816349217333</v>
      </c>
      <c r="L54" s="43">
        <f t="shared" si="34"/>
        <v>6.5124381666430606</v>
      </c>
      <c r="M54" s="30"/>
      <c r="N54" s="44"/>
      <c r="O54" s="2">
        <f t="shared" si="36"/>
        <v>1.0997441244328565</v>
      </c>
      <c r="P54" s="30"/>
      <c r="Q54" s="44"/>
      <c r="S54"/>
      <c r="T54"/>
    </row>
    <row r="55" spans="1:25" ht="15">
      <c r="A55" s="46"/>
      <c r="B55" s="82">
        <v>0.161</v>
      </c>
      <c r="C55" s="82">
        <v>0.16400000000000001</v>
      </c>
      <c r="D55" s="27">
        <f>AVERAGE(B55:C55)</f>
        <v>0.16250000000000001</v>
      </c>
      <c r="E55" s="27">
        <f t="shared" si="29"/>
        <v>0.10350000000000001</v>
      </c>
      <c r="F55" s="27">
        <f t="shared" si="30"/>
        <v>-0.98505965020706343</v>
      </c>
      <c r="G55" s="28">
        <f t="shared" si="31"/>
        <v>-0.3735291606904928</v>
      </c>
      <c r="H55" s="27">
        <f t="shared" si="32"/>
        <v>0.42312709790595632</v>
      </c>
      <c r="I55" s="41">
        <v>16</v>
      </c>
      <c r="J55" s="42">
        <f t="shared" si="33"/>
        <v>6.7700335664953011</v>
      </c>
      <c r="K55" s="30">
        <f t="shared" si="35"/>
        <v>0.67700335664953015</v>
      </c>
      <c r="L55" s="43">
        <f t="shared" si="34"/>
        <v>7.1503175789353932</v>
      </c>
      <c r="M55" s="30"/>
      <c r="N55" s="44"/>
      <c r="O55" s="2">
        <f t="shared" si="36"/>
        <v>1.0210914994127553</v>
      </c>
      <c r="P55" s="30"/>
      <c r="Q55" s="44"/>
      <c r="S55"/>
      <c r="T55"/>
      <c r="Y55" s="1"/>
    </row>
    <row r="56" spans="1:25">
      <c r="D56" s="27"/>
      <c r="E56" s="28"/>
      <c r="F56" s="27"/>
      <c r="G56" s="30"/>
      <c r="H56" s="47"/>
    </row>
    <row r="57" spans="1:25">
      <c r="B57" s="30"/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>
      <c r="C58"/>
      <c r="D58"/>
      <c r="E58"/>
      <c r="F58"/>
      <c r="G58"/>
      <c r="H58" s="47"/>
      <c r="M58" s="2" t="s">
        <v>25</v>
      </c>
      <c r="N58" s="30">
        <f>P50</f>
        <v>0.83466463359361998</v>
      </c>
      <c r="O58" s="30">
        <f>Q50</f>
        <v>0.21169326048050691</v>
      </c>
    </row>
    <row r="59" spans="1:25" ht="15">
      <c r="D59"/>
      <c r="E59"/>
      <c r="G59"/>
      <c r="M59" s="2" t="s">
        <v>26</v>
      </c>
      <c r="N59" s="30">
        <f>P53</f>
        <v>1.1444974096174418</v>
      </c>
      <c r="O59" s="30">
        <f>Q53</f>
        <v>0.15084659459567948</v>
      </c>
    </row>
    <row r="60" spans="1:25">
      <c r="G60" s="30"/>
      <c r="H60" s="47"/>
    </row>
    <row r="61" spans="1:25" ht="15">
      <c r="A61" s="49"/>
      <c r="D61"/>
      <c r="E61"/>
      <c r="F61"/>
      <c r="G61" s="30"/>
      <c r="H61" s="47"/>
    </row>
    <row r="62" spans="1:25" ht="15">
      <c r="C62" s="27"/>
      <c r="D62"/>
      <c r="E62"/>
      <c r="F62"/>
      <c r="G62" s="30"/>
      <c r="H62" s="47"/>
    </row>
    <row r="63" spans="1:25" ht="15">
      <c r="C63" s="27"/>
      <c r="D63"/>
      <c r="E63"/>
      <c r="F63"/>
      <c r="G63" s="30"/>
      <c r="H63" s="47"/>
    </row>
    <row r="64" spans="1:25" ht="13.5" thickBot="1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>
      <c r="A65" s="1" t="s">
        <v>33</v>
      </c>
      <c r="B65" s="30">
        <f>M40</f>
        <v>1.9150202962579772</v>
      </c>
      <c r="C65" s="30">
        <f>N40</f>
        <v>0.54980866083476188</v>
      </c>
      <c r="D65" s="27"/>
      <c r="E65" s="28"/>
      <c r="F65" s="27"/>
      <c r="G65" s="30"/>
      <c r="H65" s="47"/>
    </row>
    <row r="66" spans="1:8">
      <c r="A66" s="1" t="s">
        <v>25</v>
      </c>
      <c r="B66" s="30">
        <f>M50</f>
        <v>1.5250033957964251</v>
      </c>
      <c r="C66" s="30">
        <f>N50</f>
        <v>0.20527403361357263</v>
      </c>
      <c r="D66" s="27"/>
      <c r="E66" s="28"/>
      <c r="F66" s="27"/>
      <c r="G66" s="30"/>
      <c r="H66" s="47"/>
    </row>
    <row r="67" spans="1:8">
      <c r="A67" s="52" t="s">
        <v>34</v>
      </c>
      <c r="B67" s="30">
        <f>M43</f>
        <v>6.1968714583175881</v>
      </c>
      <c r="C67" s="30">
        <f>N43</f>
        <v>0.70940312950968643</v>
      </c>
      <c r="D67" s="27"/>
      <c r="E67" s="28"/>
      <c r="F67" s="27"/>
      <c r="G67" s="30"/>
      <c r="H67" s="47"/>
    </row>
    <row r="68" spans="1:8">
      <c r="A68" s="45" t="s">
        <v>26</v>
      </c>
      <c r="B68" s="30">
        <f>M53</f>
        <v>7.0335175367814022</v>
      </c>
      <c r="C68" s="30">
        <f>N53</f>
        <v>0.4736072924197926</v>
      </c>
      <c r="D68" s="27"/>
      <c r="E68" s="28"/>
      <c r="F68" s="27"/>
      <c r="G68" s="30"/>
      <c r="H68" s="47"/>
    </row>
    <row r="69" spans="1:8">
      <c r="A69" s="53"/>
      <c r="C69" s="27"/>
      <c r="D69" s="27"/>
      <c r="E69" s="28"/>
      <c r="F69" s="27"/>
      <c r="G69" s="30"/>
      <c r="H69" s="47"/>
    </row>
    <row r="70" spans="1:8">
      <c r="A70" s="53"/>
      <c r="C70" s="27"/>
      <c r="D70" s="27"/>
      <c r="E70" s="28"/>
      <c r="F70" s="27"/>
      <c r="G70" s="30"/>
      <c r="H70" s="47"/>
    </row>
    <row r="71" spans="1:8">
      <c r="A71" s="53"/>
      <c r="B71" s="48"/>
      <c r="C71" s="27"/>
      <c r="D71" s="27"/>
      <c r="E71" s="28"/>
      <c r="F71" s="27"/>
      <c r="G71" s="30"/>
      <c r="H71" s="47"/>
    </row>
    <row r="72" spans="1:8">
      <c r="A72" s="53"/>
      <c r="B72" s="48"/>
      <c r="C72" s="27"/>
      <c r="D72" s="27"/>
      <c r="E72" s="28"/>
      <c r="F72" s="27"/>
      <c r="G72" s="30"/>
      <c r="H72" s="47"/>
    </row>
    <row r="73" spans="1:8">
      <c r="C73" s="27"/>
      <c r="D73" s="27"/>
      <c r="E73" s="28"/>
      <c r="F73" s="27"/>
      <c r="G73" s="30"/>
      <c r="H73" s="47"/>
    </row>
    <row r="74" spans="1:8">
      <c r="C74" s="27"/>
      <c r="D74" s="28"/>
      <c r="H74" s="47"/>
    </row>
    <row r="75" spans="1:8">
      <c r="A75" s="54"/>
      <c r="C75" s="27"/>
      <c r="D75" s="28"/>
      <c r="H75" s="38"/>
    </row>
    <row r="76" spans="1:8">
      <c r="A76" s="54"/>
      <c r="C76" s="27"/>
      <c r="D76" s="28"/>
      <c r="H76" s="38"/>
    </row>
    <row r="77" spans="1:8">
      <c r="A77" s="55"/>
      <c r="B77" s="38"/>
      <c r="C77" s="56"/>
      <c r="D77" s="57"/>
      <c r="E77" s="38"/>
      <c r="F77" s="38"/>
      <c r="G77" s="38"/>
    </row>
    <row r="78" spans="1:8">
      <c r="A78" s="52"/>
      <c r="B78" s="58"/>
      <c r="C78" s="59"/>
      <c r="D78" s="38"/>
      <c r="E78" s="38"/>
      <c r="F78" s="38"/>
      <c r="G78" s="38"/>
    </row>
    <row r="79" spans="1:8">
      <c r="A79" s="52"/>
      <c r="B79" s="42"/>
      <c r="C79" s="56"/>
      <c r="D79" s="38"/>
      <c r="E79" s="38"/>
      <c r="F79" s="38"/>
      <c r="G79" s="38"/>
    </row>
    <row r="80" spans="1:8">
      <c r="A80" s="52"/>
      <c r="B80" s="42"/>
      <c r="C80" s="56"/>
      <c r="D80" s="38"/>
      <c r="E80" s="38"/>
      <c r="F80" s="38"/>
      <c r="G80" s="38"/>
    </row>
    <row r="81" spans="1:7">
      <c r="A81" s="52"/>
      <c r="B81" s="42"/>
      <c r="C81" s="56"/>
      <c r="D81" s="38"/>
      <c r="E81" s="38"/>
      <c r="F81" s="38"/>
      <c r="G81" s="38"/>
    </row>
    <row r="82" spans="1:7">
      <c r="A82" s="52"/>
      <c r="B82" s="42"/>
      <c r="C82" s="56"/>
      <c r="D82" s="38"/>
      <c r="E82" s="38"/>
      <c r="F82" s="38"/>
      <c r="G82" s="38"/>
    </row>
    <row r="83" spans="1:7">
      <c r="A83" s="52"/>
      <c r="B83" s="38"/>
      <c r="C83" s="38"/>
      <c r="D83" s="60"/>
      <c r="E83" s="58"/>
      <c r="F83" s="58"/>
      <c r="G83" s="38"/>
    </row>
    <row r="84" spans="1:7">
      <c r="A84" s="52"/>
      <c r="B84" s="42"/>
      <c r="C84" s="56"/>
      <c r="D84" s="47"/>
      <c r="E84" s="47"/>
      <c r="F84" s="47"/>
      <c r="G84" s="38"/>
    </row>
    <row r="85" spans="1:7">
      <c r="A85" s="52"/>
      <c r="B85" s="42"/>
      <c r="C85" s="56"/>
      <c r="D85" s="47"/>
      <c r="E85" s="47"/>
      <c r="F85" s="47"/>
      <c r="G85" s="38"/>
    </row>
    <row r="86" spans="1:7">
      <c r="A86" s="52"/>
      <c r="B86" s="42"/>
      <c r="C86" s="56"/>
      <c r="D86" s="47"/>
      <c r="E86" s="47"/>
      <c r="F86" s="47"/>
      <c r="G86" s="38"/>
    </row>
    <row r="87" spans="1:7">
      <c r="A87" s="52"/>
      <c r="B87" s="42"/>
      <c r="C87" s="56"/>
      <c r="D87" s="47"/>
      <c r="E87" s="47"/>
      <c r="F87" s="47"/>
      <c r="G87" s="38"/>
    </row>
    <row r="88" spans="1:7">
      <c r="A88" s="52"/>
      <c r="B88" s="38"/>
      <c r="C88" s="47"/>
      <c r="D88" s="47"/>
      <c r="E88" s="47"/>
      <c r="F88" s="47"/>
      <c r="G88" s="38"/>
    </row>
    <row r="89" spans="1:7">
      <c r="A89" s="52"/>
      <c r="B89" s="38"/>
      <c r="C89" s="47"/>
      <c r="D89" s="47"/>
      <c r="E89" s="47"/>
      <c r="F89" s="47"/>
      <c r="G89" s="38"/>
    </row>
    <row r="90" spans="1:7">
      <c r="C90" s="47"/>
      <c r="D90" s="47"/>
      <c r="E90" s="61"/>
      <c r="F90" s="61"/>
    </row>
    <row r="91" spans="1:7">
      <c r="C91" s="47"/>
      <c r="D91" s="47"/>
      <c r="E91" s="61"/>
      <c r="F91" s="61"/>
    </row>
    <row r="92" spans="1:7">
      <c r="C92" s="47"/>
      <c r="D92" s="47"/>
      <c r="E92" s="61"/>
      <c r="F92" s="61"/>
    </row>
    <row r="93" spans="1:7">
      <c r="C93" s="47"/>
      <c r="D93" s="47"/>
      <c r="E93" s="61"/>
      <c r="F93" s="61"/>
    </row>
    <row r="94" spans="1:7">
      <c r="C94" s="47"/>
      <c r="E94" s="61"/>
      <c r="F94" s="61"/>
    </row>
    <row r="95" spans="1:7">
      <c r="C95" s="47"/>
      <c r="E95" s="61"/>
      <c r="F95" s="61"/>
    </row>
    <row r="96" spans="1:7">
      <c r="C96" s="47"/>
      <c r="D96" s="47"/>
      <c r="E96" s="61"/>
      <c r="F96" s="61"/>
    </row>
    <row r="97" spans="2:6">
      <c r="C97" s="47"/>
      <c r="D97" s="47"/>
      <c r="E97" s="61"/>
      <c r="F97" s="61"/>
    </row>
    <row r="98" spans="2:6">
      <c r="C98" s="47"/>
      <c r="D98" s="47"/>
      <c r="E98" s="61"/>
      <c r="F98" s="61"/>
    </row>
    <row r="99" spans="2:6">
      <c r="C99" s="47"/>
      <c r="D99" s="47"/>
      <c r="E99" s="61"/>
      <c r="F99" s="61"/>
    </row>
    <row r="100" spans="2:6">
      <c r="C100" s="47"/>
      <c r="D100" s="47"/>
      <c r="E100" s="61"/>
      <c r="F100" s="61"/>
    </row>
    <row r="101" spans="2:6">
      <c r="C101" s="47"/>
      <c r="D101" s="47"/>
      <c r="E101" s="61"/>
      <c r="F101" s="61"/>
    </row>
    <row r="102" spans="2:6">
      <c r="C102" s="47"/>
      <c r="D102" s="47"/>
      <c r="E102" s="61"/>
      <c r="F102" s="61"/>
    </row>
    <row r="103" spans="2:6">
      <c r="C103" s="47"/>
      <c r="D103" s="47"/>
      <c r="E103" s="61"/>
      <c r="F103" s="61"/>
    </row>
    <row r="104" spans="2:6">
      <c r="C104" s="47"/>
      <c r="D104" s="47"/>
      <c r="E104" s="61"/>
      <c r="F104" s="61"/>
    </row>
    <row r="105" spans="2:6">
      <c r="C105" s="47"/>
      <c r="D105" s="47"/>
      <c r="E105" s="61"/>
      <c r="F105" s="61"/>
    </row>
    <row r="106" spans="2:6">
      <c r="C106" s="47"/>
    </row>
    <row r="107" spans="2:6">
      <c r="C107" s="47"/>
    </row>
    <row r="108" spans="2:6" ht="13.5" thickBot="1">
      <c r="B108" s="62"/>
      <c r="C108" s="62"/>
      <c r="D108" s="62"/>
      <c r="E108" s="62"/>
    </row>
    <row r="109" spans="2:6">
      <c r="B109" s="61"/>
      <c r="C109" s="61"/>
      <c r="D109" s="61"/>
      <c r="E109" s="61"/>
    </row>
    <row r="110" spans="2:6">
      <c r="B110" s="61"/>
      <c r="C110" s="61"/>
      <c r="D110" s="61"/>
      <c r="E110" s="61"/>
    </row>
    <row r="111" spans="2:6">
      <c r="B111" s="61"/>
      <c r="C111" s="61"/>
      <c r="D111" s="61"/>
      <c r="E111" s="61"/>
    </row>
    <row r="112" spans="2:6">
      <c r="B112" s="61"/>
      <c r="C112" s="61"/>
      <c r="D112" s="61"/>
      <c r="E112" s="61"/>
    </row>
    <row r="113" spans="2:5">
      <c r="B113" s="61"/>
      <c r="C113" s="61"/>
      <c r="D113" s="61"/>
      <c r="E113" s="61"/>
    </row>
    <row r="114" spans="2:5">
      <c r="B114" s="61"/>
      <c r="C114" s="61"/>
      <c r="D114" s="61"/>
      <c r="E114" s="61"/>
    </row>
    <row r="115" spans="2:5">
      <c r="B115" s="61"/>
      <c r="C115" s="61"/>
      <c r="D115" s="61"/>
      <c r="E115" s="61"/>
    </row>
    <row r="116" spans="2:5">
      <c r="B116" s="61"/>
      <c r="C116" s="61"/>
      <c r="D116" s="61"/>
      <c r="E116" s="61"/>
    </row>
    <row r="117" spans="2:5">
      <c r="B117" s="61"/>
      <c r="C117" s="61"/>
      <c r="D117" s="61"/>
      <c r="E117" s="61"/>
    </row>
    <row r="118" spans="2:5">
      <c r="B118" s="61"/>
      <c r="C118" s="61"/>
      <c r="D118" s="61"/>
      <c r="E118" s="61"/>
    </row>
  </sheetData>
  <pageMargins left="0.7" right="0.7" top="0.75" bottom="0.75" header="0.3" footer="0.3"/>
  <pageSetup paperSize="9" scale="3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siNTP</vt:lpstr>
      <vt:lpstr>siGCK</vt:lpstr>
      <vt:lpstr>siPRC1</vt:lpstr>
      <vt:lpstr>siGCK!Zone_d_impression</vt:lpstr>
      <vt:lpstr>siNTP!Zone_d_impression</vt:lpstr>
      <vt:lpstr>siPRC1!Zone_d_impression</vt:lpstr>
    </vt:vector>
  </TitlesOfParts>
  <Company>CNRS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marlene</dc:creator>
  <cp:lastModifiedBy>aortalli</cp:lastModifiedBy>
  <dcterms:created xsi:type="dcterms:W3CDTF">2015-12-08T15:20:20Z</dcterms:created>
  <dcterms:modified xsi:type="dcterms:W3CDTF">2016-03-07T14:11:01Z</dcterms:modified>
</cp:coreProperties>
</file>