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795" windowHeight="11505" activeTab="2"/>
  </bookViews>
  <sheets>
    <sheet name="siNTP" sheetId="3" r:id="rId1"/>
    <sheet name="siGPSM1" sheetId="10" r:id="rId2"/>
    <sheet name="siDUSP9" sheetId="11" r:id="rId3"/>
  </sheets>
  <externalReferences>
    <externalReference r:id="rId4"/>
  </externalReferences>
  <definedNames>
    <definedName name="_xlnm.Print_Area" localSheetId="2">siDUSP9!$A$1:$Q$83</definedName>
    <definedName name="_xlnm.Print_Area" localSheetId="1">siGPSM1!$A$1:$Q$83</definedName>
    <definedName name="_xlnm.Print_Area" localSheetId="0">siNTP!$A$1:$Q$83</definedName>
  </definedNames>
  <calcPr calcId="125725"/>
</workbook>
</file>

<file path=xl/calcChain.xml><?xml version="1.0" encoding="utf-8"?>
<calcChain xmlns="http://schemas.openxmlformats.org/spreadsheetml/2006/main">
  <c r="D55" i="11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B13"/>
  <c r="G13" s="1"/>
  <c r="E12"/>
  <c r="B12"/>
  <c r="G12" s="1"/>
  <c r="E11"/>
  <c r="B11"/>
  <c r="G11" s="1"/>
  <c r="E10"/>
  <c r="B10"/>
  <c r="G10" s="1"/>
  <c r="E9"/>
  <c r="B9"/>
  <c r="G9" s="1"/>
  <c r="E8"/>
  <c r="D55" i="10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B13"/>
  <c r="G13" s="1"/>
  <c r="E12"/>
  <c r="B12"/>
  <c r="G12" s="1"/>
  <c r="E11"/>
  <c r="B11"/>
  <c r="G11" s="1"/>
  <c r="E10"/>
  <c r="B10"/>
  <c r="G10" s="1"/>
  <c r="E9"/>
  <c r="B9"/>
  <c r="G9" s="1"/>
  <c r="E8"/>
  <c r="F9" l="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F9" i="1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B16" i="10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L36" i="11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36" i="10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40" i="11" l="1"/>
  <c r="L41"/>
  <c r="L42"/>
  <c r="L43"/>
  <c r="L44"/>
  <c r="L45"/>
  <c r="L50"/>
  <c r="L51"/>
  <c r="O51" s="1"/>
  <c r="L52"/>
  <c r="O52" s="1"/>
  <c r="L53"/>
  <c r="L54"/>
  <c r="O54" s="1"/>
  <c r="L55"/>
  <c r="O55" s="1"/>
  <c r="L40" i="10"/>
  <c r="L41"/>
  <c r="L42"/>
  <c r="L43"/>
  <c r="L44"/>
  <c r="L45"/>
  <c r="L50"/>
  <c r="L51"/>
  <c r="O51" s="1"/>
  <c r="L52"/>
  <c r="O52" s="1"/>
  <c r="L53"/>
  <c r="L54"/>
  <c r="O54" s="1"/>
  <c r="L55"/>
  <c r="O55" s="1"/>
  <c r="O53" i="11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10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Q50" i="11" l="1"/>
  <c r="O58" s="1"/>
  <c r="P50"/>
  <c r="N58" s="1"/>
  <c r="Q53"/>
  <c r="O59" s="1"/>
  <c r="P53"/>
  <c r="N59" s="1"/>
  <c r="Q50" i="10"/>
  <c r="O58" s="1"/>
  <c r="P50"/>
  <c r="N58" s="1"/>
  <c r="Q53"/>
  <c r="O59" s="1"/>
  <c r="P53"/>
  <c r="N59" s="1"/>
  <c r="D55" i="3" l="1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B13"/>
  <c r="G13" s="1"/>
  <c r="E12"/>
  <c r="B12"/>
  <c r="G12" s="1"/>
  <c r="E11"/>
  <c r="B11"/>
  <c r="G11" s="1"/>
  <c r="E10"/>
  <c r="B10"/>
  <c r="G10" s="1"/>
  <c r="E9"/>
  <c r="B9"/>
  <c r="G9" s="1"/>
  <c r="E8"/>
  <c r="E22" s="1"/>
  <c r="F9" l="1"/>
  <c r="H9" s="1"/>
  <c r="F10"/>
  <c r="H10" s="1"/>
  <c r="F11"/>
  <c r="H11" s="1"/>
  <c r="F12"/>
  <c r="H12" s="1"/>
  <c r="F13"/>
  <c r="H13" s="1"/>
  <c r="F22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L36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40" l="1"/>
  <c r="L41"/>
  <c r="L42"/>
  <c r="L43"/>
  <c r="L44"/>
  <c r="L45"/>
  <c r="L50"/>
  <c r="L51"/>
  <c r="O51" s="1"/>
  <c r="L52"/>
  <c r="O52" s="1"/>
  <c r="L53"/>
  <c r="L54"/>
  <c r="O54" s="1"/>
  <c r="L55"/>
  <c r="O55" s="1"/>
  <c r="O53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Q50" l="1"/>
  <c r="O58" s="1"/>
  <c r="P50"/>
  <c r="N58" s="1"/>
  <c r="Q53"/>
  <c r="O59" s="1"/>
  <c r="P53"/>
  <c r="N59" s="1"/>
</calcChain>
</file>

<file path=xl/sharedStrings.xml><?xml version="1.0" encoding="utf-8"?>
<sst xmlns="http://schemas.openxmlformats.org/spreadsheetml/2006/main" count="291" uniqueCount="41">
  <si>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</si>
  <si>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</si>
  <si>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</si>
  <si>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</si>
  <si>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</si>
  <si>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</si>
  <si>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</si>
  <si>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</si>
  <si>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</si>
  <si>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</si>
  <si>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</si>
  <si>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</si>
  <si>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</si>
  <si>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</si>
  <si>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</si>
  <si>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</si>
  <si>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</si>
  <si>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</si>
  <si>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</si>
  <si>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</si>
  <si>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</si>
  <si>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</si>
  <si>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</si>
  <si>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</si>
  <si>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</si>
  <si>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</si>
  <si>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</si>
  <si>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</si>
  <si>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</si>
  <si>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</si>
  <si>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</si>
  <si>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</si>
  <si>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</si>
  <si>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</si>
  <si>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</si>
  <si>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</si>
  <si>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</si>
  <si>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</si>
  <si>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</si>
  <si>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</si>
  <si>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Ana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</si>
</sst>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2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75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5" borderId="0" xfId="0" applyFill="1"/>
    <xf numFmtId="0" fontId="0" fillId="0" borderId="0" xfId="0" applyProtection="1">
      <protection locked="0"/>
    </xf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-1.6575773191777938</c:v>
                </c:pt>
                <c:pt idx="1">
                  <c:v>-1.0065637695023884</c:v>
                </c:pt>
                <c:pt idx="2">
                  <c:v>-0.50376245483326476</c:v>
                </c:pt>
                <c:pt idx="3">
                  <c:v>-1.3676222949234635E-2</c:v>
                </c:pt>
                <c:pt idx="4">
                  <c:v>0.32004237547964465</c:v>
                </c:pt>
              </c:numCache>
            </c:numRef>
          </c:yVal>
        </c:ser>
        <c:axId val="60661760"/>
        <c:axId val="63307776"/>
      </c:scatterChart>
      <c:valAx>
        <c:axId val="60661760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3307776"/>
        <c:crosses val="autoZero"/>
        <c:crossBetween val="midCat"/>
      </c:valAx>
      <c:valAx>
        <c:axId val="63307776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617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siNTP!$C$65:$C$68</c:f>
                <c:numCache>
                  <c:formatCode>General</c:formatCode>
                  <c:ptCount val="4"/>
                  <c:pt idx="0">
                    <c:v>0.15340309517456832</c:v>
                  </c:pt>
                  <c:pt idx="1">
                    <c:v>3.383520820188414E-2</c:v>
                  </c:pt>
                  <c:pt idx="2">
                    <c:v>0.49087634739681618</c:v>
                  </c:pt>
                  <c:pt idx="3">
                    <c:v>0.2303970651336901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0.15340309517456832</c:v>
                  </c:pt>
                  <c:pt idx="1">
                    <c:v>3.383520820188414E-2</c:v>
                  </c:pt>
                  <c:pt idx="2">
                    <c:v>0.49087634739681618</c:v>
                  </c:pt>
                  <c:pt idx="3">
                    <c:v>0.2303970651336901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0.56019734938402987</c:v>
                </c:pt>
                <c:pt idx="1">
                  <c:v>0.48726098292924852</c:v>
                </c:pt>
                <c:pt idx="2">
                  <c:v>3.2116575798603346</c:v>
                </c:pt>
                <c:pt idx="3">
                  <c:v>3.9712699113564942</c:v>
                </c:pt>
              </c:numCache>
            </c:numRef>
          </c:val>
        </c:ser>
        <c:axId val="59060608"/>
        <c:axId val="59062144"/>
      </c:barChart>
      <c:catAx>
        <c:axId val="590606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062144"/>
        <c:crosses val="autoZero"/>
        <c:auto val="1"/>
        <c:lblAlgn val="ctr"/>
        <c:lblOffset val="100"/>
      </c:catAx>
      <c:valAx>
        <c:axId val="5906214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0606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4"/>
          <c:y val="2.7200801823077419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siNTP!$O$58:$O$59</c:f>
                <c:numCache>
                  <c:formatCode>General</c:formatCode>
                  <c:ptCount val="2"/>
                  <c:pt idx="0">
                    <c:v>0.16214760699662151</c:v>
                  </c:pt>
                  <c:pt idx="1">
                    <c:v>0.12252430147910859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0.16214760699662151</c:v>
                  </c:pt>
                  <c:pt idx="1">
                    <c:v>0.12252430147910859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0.8993777924626013</c:v>
                </c:pt>
                <c:pt idx="1">
                  <c:v>1.2487857249734684</c:v>
                </c:pt>
              </c:numCache>
            </c:numRef>
          </c:val>
        </c:ser>
        <c:axId val="59115392"/>
        <c:axId val="59116928"/>
      </c:barChart>
      <c:catAx>
        <c:axId val="591153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116928"/>
        <c:crosses val="autoZero"/>
        <c:auto val="1"/>
        <c:lblAlgn val="ctr"/>
        <c:lblOffset val="100"/>
      </c:catAx>
      <c:valAx>
        <c:axId val="5911692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1153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siGPSM1!$G$9:$G$13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siGPSM1!$H$9:$H$13</c:f>
              <c:numCache>
                <c:formatCode>0.00</c:formatCode>
                <c:ptCount val="5"/>
                <c:pt idx="0">
                  <c:v>-1.6575773191777938</c:v>
                </c:pt>
                <c:pt idx="1">
                  <c:v>-1.0065637695023884</c:v>
                </c:pt>
                <c:pt idx="2">
                  <c:v>-0.50376245483326476</c:v>
                </c:pt>
                <c:pt idx="3">
                  <c:v>-1.3676222949234635E-2</c:v>
                </c:pt>
                <c:pt idx="4">
                  <c:v>0.32004237547964465</c:v>
                </c:pt>
              </c:numCache>
            </c:numRef>
          </c:yVal>
        </c:ser>
        <c:axId val="59187584"/>
        <c:axId val="59189120"/>
      </c:scatterChart>
      <c:valAx>
        <c:axId val="59187584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9189120"/>
        <c:crosses val="autoZero"/>
        <c:crossBetween val="midCat"/>
      </c:valAx>
      <c:valAx>
        <c:axId val="59189120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1875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siGPSM1!$C$65:$C$68</c:f>
                <c:numCache>
                  <c:formatCode>General</c:formatCode>
                  <c:ptCount val="4"/>
                  <c:pt idx="0">
                    <c:v>0.10272130603612219</c:v>
                  </c:pt>
                  <c:pt idx="1">
                    <c:v>0.24394855012368627</c:v>
                  </c:pt>
                  <c:pt idx="2">
                    <c:v>1.2074160694441354</c:v>
                  </c:pt>
                  <c:pt idx="3">
                    <c:v>0.99841080237361823</c:v>
                  </c:pt>
                </c:numCache>
              </c:numRef>
            </c:plus>
            <c:minus>
              <c:numRef>
                <c:f>siGPSM1!$C$65:$C$68</c:f>
                <c:numCache>
                  <c:formatCode>General</c:formatCode>
                  <c:ptCount val="4"/>
                  <c:pt idx="0">
                    <c:v>0.10272130603612219</c:v>
                  </c:pt>
                  <c:pt idx="1">
                    <c:v>0.24394855012368627</c:v>
                  </c:pt>
                  <c:pt idx="2">
                    <c:v>1.2074160694441354</c:v>
                  </c:pt>
                  <c:pt idx="3">
                    <c:v>0.99841080237361823</c:v>
                  </c:pt>
                </c:numCache>
              </c:numRef>
            </c:minus>
          </c:errBars>
          <c:cat>
            <c:strRef>
              <c:f>(siGPSM1!$A$65,siGPSM1!$A$66,siGPSM1!$A$67,siGPSM1!$A$68)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siGPSM1!$B$65:$B$68</c:f>
              <c:numCache>
                <c:formatCode>0.0</c:formatCode>
                <c:ptCount val="4"/>
                <c:pt idx="0">
                  <c:v>0.57677797434351497</c:v>
                </c:pt>
                <c:pt idx="1">
                  <c:v>0.7441444701775829</c:v>
                </c:pt>
                <c:pt idx="2">
                  <c:v>4.078806820812046</c:v>
                </c:pt>
                <c:pt idx="3">
                  <c:v>5.0736124960496989</c:v>
                </c:pt>
              </c:numCache>
            </c:numRef>
          </c:val>
        </c:ser>
        <c:axId val="59217024"/>
        <c:axId val="59218560"/>
      </c:barChart>
      <c:catAx>
        <c:axId val="592170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218560"/>
        <c:crosses val="autoZero"/>
        <c:auto val="1"/>
        <c:lblAlgn val="ctr"/>
        <c:lblOffset val="100"/>
      </c:catAx>
      <c:valAx>
        <c:axId val="5921856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siGPSM1!$M$48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2170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8"/>
          <c:y val="2.7200801823077429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siGPSM1!$O$58:$O$59</c:f>
                <c:numCache>
                  <c:formatCode>General</c:formatCode>
                  <c:ptCount val="2"/>
                  <c:pt idx="0">
                    <c:v>0.7443660496625838</c:v>
                  </c:pt>
                  <c:pt idx="1">
                    <c:v>0.22143425756850993</c:v>
                  </c:pt>
                </c:numCache>
              </c:numRef>
            </c:plus>
            <c:minus>
              <c:numRef>
                <c:f>siGPSM1!$O$58:$O$59</c:f>
                <c:numCache>
                  <c:formatCode>General</c:formatCode>
                  <c:ptCount val="2"/>
                  <c:pt idx="0">
                    <c:v>0.7443660496625838</c:v>
                  </c:pt>
                  <c:pt idx="1">
                    <c:v>0.22143425756850993</c:v>
                  </c:pt>
                </c:numCache>
              </c:numRef>
            </c:minus>
          </c:errBars>
          <c:cat>
            <c:strRef>
              <c:f>siGPSM1!$M$58:$M$59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siGPSM1!$N$58:$N$59</c:f>
              <c:numCache>
                <c:formatCode>0.0</c:formatCode>
                <c:ptCount val="2"/>
                <c:pt idx="0">
                  <c:v>1.3785528674449958</c:v>
                </c:pt>
                <c:pt idx="1">
                  <c:v>1.2816631481151088</c:v>
                </c:pt>
              </c:numCache>
            </c:numRef>
          </c:val>
        </c:ser>
        <c:axId val="59243136"/>
        <c:axId val="59281792"/>
      </c:barChart>
      <c:catAx>
        <c:axId val="592431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281792"/>
        <c:crosses val="autoZero"/>
        <c:auto val="1"/>
        <c:lblAlgn val="ctr"/>
        <c:lblOffset val="100"/>
      </c:catAx>
      <c:valAx>
        <c:axId val="5928179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siGPSM1!$M$57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2431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siDUSP9!$G$9:$G$13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siDUSP9!$H$9:$H$13</c:f>
              <c:numCache>
                <c:formatCode>0.00</c:formatCode>
                <c:ptCount val="5"/>
                <c:pt idx="0">
                  <c:v>-1.6575773191777938</c:v>
                </c:pt>
                <c:pt idx="1">
                  <c:v>-1.0065637695023884</c:v>
                </c:pt>
                <c:pt idx="2">
                  <c:v>-0.50376245483326476</c:v>
                </c:pt>
                <c:pt idx="3">
                  <c:v>-1.3676222949234635E-2</c:v>
                </c:pt>
                <c:pt idx="4">
                  <c:v>0.32004237547964465</c:v>
                </c:pt>
              </c:numCache>
            </c:numRef>
          </c:yVal>
        </c:ser>
        <c:axId val="59663104"/>
        <c:axId val="59664640"/>
      </c:scatterChart>
      <c:valAx>
        <c:axId val="59663104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9664640"/>
        <c:crosses val="autoZero"/>
        <c:crossBetween val="midCat"/>
      </c:valAx>
      <c:valAx>
        <c:axId val="59664640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6631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siDUSP9!$C$65:$C$68</c:f>
                <c:numCache>
                  <c:formatCode>General</c:formatCode>
                  <c:ptCount val="4"/>
                  <c:pt idx="0">
                    <c:v>0.12725921844999807</c:v>
                  </c:pt>
                  <c:pt idx="1">
                    <c:v>9.2722145358410862E-2</c:v>
                  </c:pt>
                  <c:pt idx="2">
                    <c:v>0.10196190734017378</c:v>
                  </c:pt>
                  <c:pt idx="3">
                    <c:v>1.3978629281450012</c:v>
                  </c:pt>
                </c:numCache>
              </c:numRef>
            </c:plus>
            <c:minus>
              <c:numRef>
                <c:f>siDUSP9!$C$65:$C$68</c:f>
                <c:numCache>
                  <c:formatCode>General</c:formatCode>
                  <c:ptCount val="4"/>
                  <c:pt idx="0">
                    <c:v>0.12725921844999807</c:v>
                  </c:pt>
                  <c:pt idx="1">
                    <c:v>9.2722145358410862E-2</c:v>
                  </c:pt>
                  <c:pt idx="2">
                    <c:v>0.10196190734017378</c:v>
                  </c:pt>
                  <c:pt idx="3">
                    <c:v>1.3978629281450012</c:v>
                  </c:pt>
                </c:numCache>
              </c:numRef>
            </c:minus>
          </c:errBars>
          <c:cat>
            <c:strRef>
              <c:f>(siDUSP9!$A$65,siDUSP9!$A$66,siDUSP9!$A$67,siDUSP9!$A$68)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siDUSP9!$B$65:$B$68</c:f>
              <c:numCache>
                <c:formatCode>0.0</c:formatCode>
                <c:ptCount val="4"/>
                <c:pt idx="0">
                  <c:v>0.64019164122048566</c:v>
                </c:pt>
                <c:pt idx="1">
                  <c:v>0.51794210882791969</c:v>
                </c:pt>
                <c:pt idx="2">
                  <c:v>3.0491947607339935</c:v>
                </c:pt>
                <c:pt idx="3">
                  <c:v>4.1278566960837777</c:v>
                </c:pt>
              </c:numCache>
            </c:numRef>
          </c:val>
        </c:ser>
        <c:axId val="60098048"/>
        <c:axId val="60099584"/>
      </c:barChart>
      <c:catAx>
        <c:axId val="600980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099584"/>
        <c:crosses val="autoZero"/>
        <c:auto val="1"/>
        <c:lblAlgn val="ctr"/>
        <c:lblOffset val="100"/>
      </c:catAx>
      <c:valAx>
        <c:axId val="6009958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siDUSP9!$M$48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0980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33"/>
          <c:y val="2.7200801823077443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siDUSP9!$O$58:$O$59</c:f>
                <c:numCache>
                  <c:formatCode>General</c:formatCode>
                  <c:ptCount val="2"/>
                  <c:pt idx="0">
                    <c:v>0.14555937009795614</c:v>
                  </c:pt>
                  <c:pt idx="1">
                    <c:v>0.42029407142950864</c:v>
                  </c:pt>
                </c:numCache>
              </c:numRef>
            </c:plus>
            <c:minus>
              <c:numRef>
                <c:f>siDUSP9!$O$58:$O$59</c:f>
                <c:numCache>
                  <c:formatCode>General</c:formatCode>
                  <c:ptCount val="2"/>
                  <c:pt idx="0">
                    <c:v>0.14555937009795614</c:v>
                  </c:pt>
                  <c:pt idx="1">
                    <c:v>0.42029407142950864</c:v>
                  </c:pt>
                </c:numCache>
              </c:numRef>
            </c:minus>
          </c:errBars>
          <c:cat>
            <c:strRef>
              <c:f>siDUSP9!$M$58:$M$59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siDUSP9!$N$58:$N$59</c:f>
              <c:numCache>
                <c:formatCode>0.0</c:formatCode>
                <c:ptCount val="2"/>
                <c:pt idx="0">
                  <c:v>0.81808410746486526</c:v>
                </c:pt>
                <c:pt idx="1">
                  <c:v>1.3453625065366761</c:v>
                </c:pt>
              </c:numCache>
            </c:numRef>
          </c:val>
        </c:ser>
        <c:axId val="60128256"/>
        <c:axId val="60138240"/>
      </c:barChart>
      <c:catAx>
        <c:axId val="601282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138240"/>
        <c:crosses val="autoZero"/>
        <c:auto val="1"/>
        <c:lblAlgn val="ctr"/>
        <c:lblOffset val="100"/>
      </c:catAx>
      <c:valAx>
        <c:axId val="6013824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siDUSP9!$M$57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1282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8"/>
  <sheetViews>
    <sheetView topLeftCell="A16" zoomScale="80" zoomScaleNormal="80" workbookViewId="0">
      <selection activeCell="B31" sqref="B31:C36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/>
      <c r="C1" s="63">
        <v>42464</v>
      </c>
    </row>
    <row r="2" spans="1:20">
      <c r="A2" s="1" t="s">
        <v>1</v>
      </c>
      <c r="C2" s="3">
        <v>97</v>
      </c>
      <c r="E2" s="4"/>
    </row>
    <row r="3" spans="1:20">
      <c r="A3" s="1" t="s">
        <v>2</v>
      </c>
      <c r="B3" s="2" t="s">
        <v>40</v>
      </c>
      <c r="D3" s="10"/>
      <c r="E3" s="10"/>
      <c r="F3" s="10"/>
    </row>
    <row r="4" spans="1:20" ht="15">
      <c r="D4" s="10"/>
      <c r="E4" s="65"/>
      <c r="F4" s="65"/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 s="64">
        <v>5.5E-2</v>
      </c>
      <c r="D8" s="64">
        <v>5.8000000000000003E-2</v>
      </c>
      <c r="E8" s="11">
        <f t="shared" ref="E8:E13" si="0">AVERAGE(C8:D8)</f>
        <v>5.6500000000000002E-2</v>
      </c>
      <c r="F8" s="12"/>
      <c r="G8" s="10"/>
      <c r="H8" s="10"/>
      <c r="N8"/>
      <c r="O8"/>
      <c r="P8"/>
    </row>
    <row r="9" spans="1:20" ht="15">
      <c r="A9" s="5">
        <v>3</v>
      </c>
      <c r="B9" s="12">
        <f>A9/23</f>
        <v>0.13043478260869565</v>
      </c>
      <c r="C9" s="64">
        <v>8.3000000000000004E-2</v>
      </c>
      <c r="D9" s="64">
        <v>7.3999999999999996E-2</v>
      </c>
      <c r="E9" s="11">
        <f t="shared" si="0"/>
        <v>7.85E-2</v>
      </c>
      <c r="F9" s="12">
        <f>(E9-$E$8)</f>
        <v>2.1999999999999999E-2</v>
      </c>
      <c r="G9" s="12">
        <f>LOG(B9)</f>
        <v>-0.88460658129793046</v>
      </c>
      <c r="H9" s="12">
        <f>LOG(F9)</f>
        <v>-1.6575773191777938</v>
      </c>
      <c r="N9"/>
      <c r="O9"/>
      <c r="P9"/>
    </row>
    <row r="10" spans="1:20" ht="15">
      <c r="A10" s="5">
        <v>9.74</v>
      </c>
      <c r="B10" s="12">
        <f t="shared" ref="B10:B13" si="1">A10/23</f>
        <v>0.42347826086956525</v>
      </c>
      <c r="C10" s="64">
        <v>0.15</v>
      </c>
      <c r="D10" s="64">
        <v>0.16</v>
      </c>
      <c r="E10" s="11">
        <f t="shared" si="0"/>
        <v>0.155</v>
      </c>
      <c r="F10" s="12">
        <f>(E10-$E$8)</f>
        <v>9.8500000000000004E-2</v>
      </c>
      <c r="G10" s="12">
        <f>LOG(B10)</f>
        <v>-0.37316887913897734</v>
      </c>
      <c r="H10" s="12">
        <f>LOG(F10)</f>
        <v>-1.0065637695023884</v>
      </c>
      <c r="N10"/>
      <c r="O10"/>
      <c r="P10"/>
    </row>
    <row r="11" spans="1:20" ht="15">
      <c r="A11" s="5">
        <v>29.8</v>
      </c>
      <c r="B11" s="12">
        <f t="shared" si="1"/>
        <v>1.2956521739130435</v>
      </c>
      <c r="C11" s="64">
        <v>0.38600000000000001</v>
      </c>
      <c r="D11" s="64">
        <v>0.35399999999999998</v>
      </c>
      <c r="E11" s="11">
        <f t="shared" si="0"/>
        <v>0.37</v>
      </c>
      <c r="F11" s="12">
        <f>(E11-$E$8)</f>
        <v>0.3135</v>
      </c>
      <c r="G11" s="12">
        <f>LOG(B11)</f>
        <v>0.11248842805866238</v>
      </c>
      <c r="H11" s="12">
        <f>LOG(F11)</f>
        <v>-0.50376245483326476</v>
      </c>
      <c r="N11"/>
      <c r="O11"/>
      <c r="P11"/>
      <c r="Q11"/>
      <c r="R11"/>
      <c r="S11"/>
      <c r="T11"/>
    </row>
    <row r="12" spans="1:20" ht="15">
      <c r="A12" s="5">
        <v>104</v>
      </c>
      <c r="B12" s="12">
        <f t="shared" si="1"/>
        <v>4.5217391304347823</v>
      </c>
      <c r="C12" s="64">
        <v>1.121</v>
      </c>
      <c r="D12" s="64">
        <v>0.93</v>
      </c>
      <c r="E12" s="11">
        <f t="shared" si="0"/>
        <v>1.0255000000000001</v>
      </c>
      <c r="F12" s="12">
        <f>(E12-$E$8)</f>
        <v>0.96900000000000008</v>
      </c>
      <c r="G12" s="12">
        <f>LOG(B12)</f>
        <v>0.65530550328118742</v>
      </c>
      <c r="H12" s="12">
        <f>LOG(F12)</f>
        <v>-1.3676222949234635E-2</v>
      </c>
      <c r="N12"/>
      <c r="O12"/>
      <c r="P12"/>
      <c r="Q12"/>
      <c r="R12"/>
      <c r="S12"/>
      <c r="T12"/>
    </row>
    <row r="13" spans="1:20" ht="15">
      <c r="A13" s="5">
        <v>207</v>
      </c>
      <c r="B13" s="12">
        <f t="shared" si="1"/>
        <v>9</v>
      </c>
      <c r="C13" s="64">
        <v>2.468</v>
      </c>
      <c r="D13" s="64">
        <v>1.8240000000000001</v>
      </c>
      <c r="E13" s="11">
        <f t="shared" si="0"/>
        <v>2.1459999999999999</v>
      </c>
      <c r="F13" s="12">
        <f>(E13-$E$8)</f>
        <v>2.0894999999999997</v>
      </c>
      <c r="G13" s="12">
        <f>LOG(B13)</f>
        <v>0.95424250943932487</v>
      </c>
      <c r="H13" s="12">
        <f>LOG(F13)</f>
        <v>0.32004237547964465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1.0520122602146136</v>
      </c>
      <c r="N15"/>
    </row>
    <row r="16" spans="1:20" ht="15">
      <c r="A16" s="5" t="s">
        <v>11</v>
      </c>
      <c r="B16" s="11">
        <f>INTERCEPT(H9:H13,G9:G13)</f>
        <v>-0.66998912684847145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6">
        <v>0.60899999999999999</v>
      </c>
      <c r="C22" s="66">
        <v>0.64500000000000002</v>
      </c>
      <c r="D22" s="27">
        <f t="shared" ref="D22:D27" si="2">AVERAGE(B22:C22)</f>
        <v>0.627</v>
      </c>
      <c r="E22" s="27">
        <f>D22-E$8</f>
        <v>0.57050000000000001</v>
      </c>
      <c r="F22" s="27">
        <f>LOG(E22)</f>
        <v>-0.24374435124576654</v>
      </c>
      <c r="G22" s="28">
        <f>(F22-$B$16)/$B$15</f>
        <v>0.40517092026641377</v>
      </c>
      <c r="H22" s="28">
        <f>10^G22</f>
        <v>2.5419729236571773</v>
      </c>
      <c r="I22" s="29">
        <v>500</v>
      </c>
      <c r="J22" s="30">
        <f>(H22*I22)</f>
        <v>1270.9864618285887</v>
      </c>
      <c r="K22" s="31">
        <f>(0.05*J22/1000)*1000</f>
        <v>63.549323091429436</v>
      </c>
      <c r="L22" s="32">
        <f>K22+K40+K50</f>
        <v>64.164904577970546</v>
      </c>
      <c r="M22" s="33">
        <f>(L22*1000000/50000)/1000</f>
        <v>1.283298091559411</v>
      </c>
      <c r="N22" s="34"/>
    </row>
    <row r="23" spans="1:17" ht="15">
      <c r="B23" s="66">
        <v>0.63</v>
      </c>
      <c r="C23" s="66">
        <v>0.79200000000000004</v>
      </c>
      <c r="D23" s="27">
        <f t="shared" si="2"/>
        <v>0.71100000000000008</v>
      </c>
      <c r="E23" s="27">
        <f t="shared" ref="E23:E27" si="3">D23-E$8</f>
        <v>0.65450000000000008</v>
      </c>
      <c r="F23" s="27">
        <f t="shared" ref="F23:F27" si="4">LOG(E23)</f>
        <v>-0.18409034911322533</v>
      </c>
      <c r="G23" s="28">
        <f t="shared" ref="G23:G27" si="5">(F23-$B$16)/$B$15</f>
        <v>0.46187558464016509</v>
      </c>
      <c r="H23" s="28">
        <f t="shared" ref="H23:H27" si="6">10^G23</f>
        <v>2.8965136844185855</v>
      </c>
      <c r="I23" s="29">
        <v>500</v>
      </c>
      <c r="J23" s="30">
        <f t="shared" ref="J23:J27" si="7">(H23*I23)</f>
        <v>1448.2568422092927</v>
      </c>
      <c r="K23" s="31">
        <f t="shared" ref="K23:K27" si="8">(0.05*J23/1000)*1000</f>
        <v>72.412842110464638</v>
      </c>
      <c r="L23" s="32">
        <f>K23+K41+K51</f>
        <v>73.082560749996077</v>
      </c>
      <c r="M23" s="33">
        <f t="shared" ref="M23:M27" si="9">(L23*1000000/50000)/1000</f>
        <v>1.4616512149999217</v>
      </c>
      <c r="N23" s="34"/>
    </row>
    <row r="24" spans="1:17" ht="15">
      <c r="B24" s="66">
        <v>0.57499999999999996</v>
      </c>
      <c r="C24" s="66">
        <v>0.61299999999999999</v>
      </c>
      <c r="D24" s="27">
        <f t="shared" si="2"/>
        <v>0.59399999999999997</v>
      </c>
      <c r="E24" s="27">
        <f t="shared" si="3"/>
        <v>0.53749999999999998</v>
      </c>
      <c r="F24" s="27">
        <f t="shared" si="4"/>
        <v>-0.26962153141235706</v>
      </c>
      <c r="G24" s="28">
        <f t="shared" si="5"/>
        <v>0.3805731269276636</v>
      </c>
      <c r="H24" s="28">
        <f t="shared" si="6"/>
        <v>2.4020006850504432</v>
      </c>
      <c r="I24" s="29">
        <v>500</v>
      </c>
      <c r="J24" s="30">
        <f t="shared" si="7"/>
        <v>1201.0003425252216</v>
      </c>
      <c r="K24" s="31">
        <f t="shared" si="8"/>
        <v>60.050017126261082</v>
      </c>
      <c r="L24" s="32">
        <f t="shared" ref="L24:L27" si="10">K24+K42+K52</f>
        <v>60.815268971723654</v>
      </c>
      <c r="M24" s="33">
        <f t="shared" si="9"/>
        <v>1.2163053794344729</v>
      </c>
      <c r="N24" s="34"/>
    </row>
    <row r="25" spans="1:17" ht="15">
      <c r="A25" s="1" t="s">
        <v>26</v>
      </c>
      <c r="B25" s="66">
        <v>0.46800000000000003</v>
      </c>
      <c r="C25" s="66">
        <v>0.51700000000000002</v>
      </c>
      <c r="D25" s="27">
        <f t="shared" si="2"/>
        <v>0.49250000000000005</v>
      </c>
      <c r="E25" s="27">
        <f t="shared" si="3"/>
        <v>0.43600000000000005</v>
      </c>
      <c r="F25" s="27">
        <f t="shared" si="4"/>
        <v>-0.36051351073141391</v>
      </c>
      <c r="G25" s="28">
        <f t="shared" si="5"/>
        <v>0.29417491394437134</v>
      </c>
      <c r="H25" s="28">
        <f t="shared" si="6"/>
        <v>1.9686790238833767</v>
      </c>
      <c r="I25" s="29">
        <v>500</v>
      </c>
      <c r="J25" s="30">
        <f t="shared" si="7"/>
        <v>984.33951194168833</v>
      </c>
      <c r="K25" s="31">
        <f t="shared" si="8"/>
        <v>49.216975597084421</v>
      </c>
      <c r="L25" s="32">
        <f t="shared" si="10"/>
        <v>52.904499847260375</v>
      </c>
      <c r="M25" s="33">
        <f t="shared" si="9"/>
        <v>1.0580899969452076</v>
      </c>
      <c r="N25" s="34"/>
    </row>
    <row r="26" spans="1:17" ht="15">
      <c r="B26" s="66">
        <v>0.50800000000000001</v>
      </c>
      <c r="C26" s="66">
        <v>0.54200000000000004</v>
      </c>
      <c r="D26" s="27">
        <f t="shared" si="2"/>
        <v>0.52500000000000002</v>
      </c>
      <c r="E26" s="27">
        <f t="shared" si="3"/>
        <v>0.46850000000000003</v>
      </c>
      <c r="F26" s="27">
        <f t="shared" si="4"/>
        <v>-0.32929040477620292</v>
      </c>
      <c r="G26" s="28">
        <f t="shared" si="5"/>
        <v>0.32385432656722557</v>
      </c>
      <c r="H26" s="28">
        <f t="shared" si="6"/>
        <v>2.1079209809429011</v>
      </c>
      <c r="I26" s="29">
        <v>500</v>
      </c>
      <c r="J26" s="30">
        <f t="shared" si="7"/>
        <v>1053.9604904714506</v>
      </c>
      <c r="K26" s="31">
        <f t="shared" si="8"/>
        <v>52.698024523572535</v>
      </c>
      <c r="L26" s="32">
        <f t="shared" si="10"/>
        <v>56.306554999599946</v>
      </c>
      <c r="M26" s="33">
        <f t="shared" si="9"/>
        <v>1.1261310999919991</v>
      </c>
      <c r="N26" s="34"/>
    </row>
    <row r="27" spans="1:17" ht="15">
      <c r="B27" s="66">
        <v>0.49099999999999999</v>
      </c>
      <c r="C27" s="66">
        <v>0.47099999999999997</v>
      </c>
      <c r="D27" s="27">
        <f t="shared" si="2"/>
        <v>0.48099999999999998</v>
      </c>
      <c r="E27" s="27">
        <f t="shared" si="3"/>
        <v>0.42449999999999999</v>
      </c>
      <c r="F27" s="27">
        <f t="shared" si="4"/>
        <v>-0.37212230542002855</v>
      </c>
      <c r="G27" s="28">
        <f t="shared" si="5"/>
        <v>0.28314006660690172</v>
      </c>
      <c r="H27" s="28">
        <f t="shared" si="6"/>
        <v>1.9192876404554371</v>
      </c>
      <c r="I27" s="29">
        <v>500</v>
      </c>
      <c r="J27" s="30">
        <f t="shared" si="7"/>
        <v>959.64382022771849</v>
      </c>
      <c r="K27" s="31">
        <f t="shared" si="8"/>
        <v>47.982191011385929</v>
      </c>
      <c r="L27" s="32">
        <f t="shared" si="10"/>
        <v>52.032983129710267</v>
      </c>
      <c r="M27" s="33">
        <f t="shared" si="9"/>
        <v>1.0406596625942053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6">
        <v>0.60899999999999999</v>
      </c>
      <c r="C31" s="66">
        <v>0.64500000000000002</v>
      </c>
      <c r="D31" s="27">
        <f t="shared" ref="D31:D36" si="11">AVERAGE(B31:C31)</f>
        <v>0.627</v>
      </c>
      <c r="E31" s="27">
        <f t="shared" ref="E31:E36" si="12">D31-E$8</f>
        <v>0.57050000000000001</v>
      </c>
      <c r="F31" s="27">
        <f>LOG(E31)</f>
        <v>-0.24374435124576654</v>
      </c>
      <c r="G31" s="28">
        <f>(F31-$B$16)/$B$15</f>
        <v>0.40517092026641377</v>
      </c>
      <c r="H31" s="28">
        <f>10^G31</f>
        <v>2.5419729236571773</v>
      </c>
      <c r="I31" s="29">
        <v>500</v>
      </c>
      <c r="J31" s="30">
        <f>(H31*I31)</f>
        <v>1270.9864618285887</v>
      </c>
      <c r="K31" s="31">
        <f>(0.05*J31/1000)*1000</f>
        <v>63.549323091429436</v>
      </c>
      <c r="L31" s="32">
        <f>K31+K50</f>
        <v>63.851301045525268</v>
      </c>
      <c r="M31" s="33">
        <f>(L31*1000000/50000)/1000</f>
        <v>1.2770260209105053</v>
      </c>
      <c r="N31" s="35"/>
      <c r="Q31"/>
    </row>
    <row r="32" spans="1:17" ht="15">
      <c r="B32" s="66">
        <v>0.63</v>
      </c>
      <c r="C32" s="66">
        <v>0.79200000000000004</v>
      </c>
      <c r="D32" s="27">
        <f t="shared" si="11"/>
        <v>0.71100000000000008</v>
      </c>
      <c r="E32" s="27">
        <f t="shared" si="12"/>
        <v>0.65450000000000008</v>
      </c>
      <c r="F32" s="27">
        <f t="shared" ref="F32:F36" si="13">LOG(E32)</f>
        <v>-0.18409034911322533</v>
      </c>
      <c r="G32" s="28">
        <f t="shared" ref="G32:G36" si="14">(F32-$B$16)/$B$15</f>
        <v>0.46187558464016509</v>
      </c>
      <c r="H32" s="28">
        <f t="shared" ref="H32:H36" si="15">10^G32</f>
        <v>2.8965136844185855</v>
      </c>
      <c r="I32" s="29">
        <v>500</v>
      </c>
      <c r="J32" s="30">
        <f t="shared" ref="J32:J36" si="16">(H32*I32)</f>
        <v>1448.2568422092927</v>
      </c>
      <c r="K32" s="31">
        <f t="shared" ref="K32:K36" si="17">(0.05*J32/1000)*1000</f>
        <v>72.412842110464638</v>
      </c>
      <c r="L32" s="32">
        <f>K32+K51</f>
        <v>72.749630545408806</v>
      </c>
      <c r="M32" s="33">
        <f t="shared" ref="M32:M36" si="18">(L32*1000000/50000)/1000</f>
        <v>1.4549926109081759</v>
      </c>
      <c r="N32" s="36"/>
      <c r="Q32"/>
    </row>
    <row r="33" spans="1:21" ht="15">
      <c r="B33" s="66">
        <v>0.57499999999999996</v>
      </c>
      <c r="C33" s="66">
        <v>0.61299999999999999</v>
      </c>
      <c r="D33" s="27">
        <f t="shared" si="11"/>
        <v>0.59399999999999997</v>
      </c>
      <c r="E33" s="27">
        <f t="shared" si="12"/>
        <v>0.53749999999999998</v>
      </c>
      <c r="F33" s="27">
        <f t="shared" si="13"/>
        <v>-0.26962153141235706</v>
      </c>
      <c r="G33" s="28">
        <f t="shared" si="14"/>
        <v>0.3805731269276636</v>
      </c>
      <c r="H33" s="28">
        <f t="shared" si="15"/>
        <v>2.4020006850504432</v>
      </c>
      <c r="I33" s="29">
        <v>500</v>
      </c>
      <c r="J33" s="30">
        <f t="shared" si="16"/>
        <v>1201.0003425252216</v>
      </c>
      <c r="K33" s="31">
        <f t="shared" si="17"/>
        <v>60.050017126261082</v>
      </c>
      <c r="L33" s="32">
        <f t="shared" ref="L33:L36" si="19">K33+K52</f>
        <v>60.367490833670345</v>
      </c>
      <c r="M33" s="33">
        <f t="shared" si="18"/>
        <v>1.2073498166734069</v>
      </c>
      <c r="N33" s="36"/>
      <c r="Q33"/>
      <c r="R33"/>
      <c r="S33"/>
    </row>
    <row r="34" spans="1:21" ht="15">
      <c r="A34" s="1" t="s">
        <v>26</v>
      </c>
      <c r="B34" s="66">
        <v>0.46800000000000003</v>
      </c>
      <c r="C34" s="66">
        <v>0.51700000000000002</v>
      </c>
      <c r="D34" s="27">
        <f t="shared" si="11"/>
        <v>0.49250000000000005</v>
      </c>
      <c r="E34" s="27">
        <f t="shared" si="12"/>
        <v>0.43600000000000005</v>
      </c>
      <c r="F34" s="27">
        <f t="shared" si="13"/>
        <v>-0.36051351073141391</v>
      </c>
      <c r="G34" s="28">
        <f t="shared" si="14"/>
        <v>0.29417491394437134</v>
      </c>
      <c r="H34" s="28">
        <f t="shared" si="15"/>
        <v>1.9686790238833767</v>
      </c>
      <c r="I34" s="29">
        <v>500</v>
      </c>
      <c r="J34" s="30">
        <f t="shared" si="16"/>
        <v>984.33951194168833</v>
      </c>
      <c r="K34" s="31">
        <f t="shared" si="17"/>
        <v>49.216975597084421</v>
      </c>
      <c r="L34" s="32">
        <f t="shared" si="19"/>
        <v>51.221392518602599</v>
      </c>
      <c r="M34" s="33">
        <f t="shared" si="18"/>
        <v>1.0244278503720521</v>
      </c>
      <c r="N34" s="36"/>
      <c r="Q34"/>
      <c r="R34"/>
      <c r="S34"/>
    </row>
    <row r="35" spans="1:21" ht="15">
      <c r="B35" s="66">
        <v>0.50800000000000001</v>
      </c>
      <c r="C35" s="66">
        <v>0.54200000000000004</v>
      </c>
      <c r="D35" s="27">
        <f t="shared" si="11"/>
        <v>0.52500000000000002</v>
      </c>
      <c r="E35" s="27">
        <f t="shared" si="12"/>
        <v>0.46850000000000003</v>
      </c>
      <c r="F35" s="27">
        <f t="shared" si="13"/>
        <v>-0.32929040477620292</v>
      </c>
      <c r="G35" s="28">
        <f t="shared" si="14"/>
        <v>0.32385432656722557</v>
      </c>
      <c r="H35" s="28">
        <f t="shared" si="15"/>
        <v>2.1079209809429011</v>
      </c>
      <c r="I35" s="29">
        <v>500</v>
      </c>
      <c r="J35" s="30">
        <f t="shared" si="16"/>
        <v>1053.9604904714506</v>
      </c>
      <c r="K35" s="31">
        <f t="shared" si="17"/>
        <v>52.698024523572535</v>
      </c>
      <c r="L35" s="32">
        <f t="shared" si="19"/>
        <v>54.765666303343487</v>
      </c>
      <c r="M35" s="33">
        <f t="shared" si="18"/>
        <v>1.0953133260668699</v>
      </c>
      <c r="N35" s="36"/>
      <c r="Q35"/>
      <c r="R35"/>
      <c r="S35"/>
    </row>
    <row r="36" spans="1:21" ht="15">
      <c r="B36" s="66">
        <v>0.49099999999999999</v>
      </c>
      <c r="C36" s="66">
        <v>0.47099999999999997</v>
      </c>
      <c r="D36" s="27">
        <f t="shared" si="11"/>
        <v>0.48099999999999998</v>
      </c>
      <c r="E36" s="27">
        <f t="shared" si="12"/>
        <v>0.42449999999999999</v>
      </c>
      <c r="F36" s="27">
        <f t="shared" si="13"/>
        <v>-0.37212230542002855</v>
      </c>
      <c r="G36" s="28">
        <f t="shared" si="14"/>
        <v>0.28314006660690172</v>
      </c>
      <c r="H36" s="28">
        <f t="shared" si="15"/>
        <v>1.9192876404554371</v>
      </c>
      <c r="I36" s="29">
        <v>500</v>
      </c>
      <c r="J36" s="30">
        <f t="shared" si="16"/>
        <v>959.64382022771849</v>
      </c>
      <c r="K36" s="31">
        <f t="shared" si="17"/>
        <v>47.982191011385929</v>
      </c>
      <c r="L36" s="32">
        <f t="shared" si="19"/>
        <v>50.098938088458794</v>
      </c>
      <c r="M36" s="33">
        <f t="shared" si="18"/>
        <v>1.0019787617691758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9">
        <v>9.0999999999999998E-2</v>
      </c>
      <c r="C40" s="69">
        <v>9.9000000000000005E-2</v>
      </c>
      <c r="D40" s="27">
        <f t="shared" ref="D40:D45" si="20">AVERAGE(B40,C40)</f>
        <v>9.5000000000000001E-2</v>
      </c>
      <c r="E40" s="27">
        <f t="shared" ref="E40:E45" si="21">D40-E$8</f>
        <v>3.85E-2</v>
      </c>
      <c r="F40" s="27">
        <f t="shared" ref="F40:F45" si="22">LOG(E40)</f>
        <v>-1.4145392704914994</v>
      </c>
      <c r="G40" s="28">
        <f t="shared" ref="G40:G45" si="23">(F40-$B$16)/$B$15</f>
        <v>-0.70773903670204141</v>
      </c>
      <c r="H40" s="27">
        <f t="shared" ref="H40:H45" si="24">10^G40</f>
        <v>0.19600220777829483</v>
      </c>
      <c r="I40" s="41">
        <v>16</v>
      </c>
      <c r="J40" s="42">
        <f t="shared" ref="J40:J45" si="25">H40*I40</f>
        <v>3.1360353244527173</v>
      </c>
      <c r="K40" s="30">
        <f>(0.1*J40/1000)*1000</f>
        <v>0.31360353244527173</v>
      </c>
      <c r="L40" s="43">
        <f>K40*100/L22</f>
        <v>0.48874619935605706</v>
      </c>
      <c r="M40" s="30">
        <f>AVERAGE(L40:L42)</f>
        <v>0.56019734938402987</v>
      </c>
      <c r="N40" s="44">
        <f>STDEV(L40:L42)</f>
        <v>0.15340309517456832</v>
      </c>
      <c r="R40"/>
      <c r="S40"/>
      <c r="T40"/>
      <c r="U40"/>
    </row>
    <row r="41" spans="1:21" ht="15">
      <c r="B41" s="69">
        <v>9.4E-2</v>
      </c>
      <c r="C41" s="69">
        <v>0.10100000000000001</v>
      </c>
      <c r="D41" s="27">
        <f t="shared" si="20"/>
        <v>9.7500000000000003E-2</v>
      </c>
      <c r="E41" s="27">
        <f t="shared" si="21"/>
        <v>4.1000000000000002E-2</v>
      </c>
      <c r="F41" s="27">
        <f t="shared" si="22"/>
        <v>-1.3872161432802645</v>
      </c>
      <c r="G41" s="28">
        <f t="shared" si="23"/>
        <v>-0.68176678500446053</v>
      </c>
      <c r="H41" s="27">
        <f t="shared" si="24"/>
        <v>0.20808137786704001</v>
      </c>
      <c r="I41" s="41">
        <v>16</v>
      </c>
      <c r="J41" s="42">
        <f t="shared" si="25"/>
        <v>3.3293020458726401</v>
      </c>
      <c r="K41" s="30">
        <f t="shared" ref="K41:K45" si="26">(0.1*J41/1000)*1000</f>
        <v>0.33293020458726402</v>
      </c>
      <c r="L41" s="43">
        <f t="shared" ref="L41:L45" si="27">K41*100/L23</f>
        <v>0.45555355637600847</v>
      </c>
      <c r="M41" s="30"/>
      <c r="N41" s="44"/>
      <c r="R41"/>
      <c r="S41"/>
      <c r="T41"/>
      <c r="U41"/>
    </row>
    <row r="42" spans="1:21" s="17" customFormat="1" ht="15">
      <c r="A42" s="1"/>
      <c r="B42" s="69">
        <v>0.11</v>
      </c>
      <c r="C42" s="69">
        <v>0.115</v>
      </c>
      <c r="D42" s="27">
        <f t="shared" si="20"/>
        <v>0.1125</v>
      </c>
      <c r="E42" s="27">
        <f t="shared" si="21"/>
        <v>5.6000000000000001E-2</v>
      </c>
      <c r="F42" s="27">
        <f t="shared" si="22"/>
        <v>-1.2518119729937995</v>
      </c>
      <c r="G42" s="28">
        <f t="shared" si="23"/>
        <v>-0.55305709652721591</v>
      </c>
      <c r="H42" s="27">
        <f t="shared" si="24"/>
        <v>0.27986133628331722</v>
      </c>
      <c r="I42" s="41">
        <v>16</v>
      </c>
      <c r="J42" s="42">
        <f t="shared" si="25"/>
        <v>4.4777813805330755</v>
      </c>
      <c r="K42" s="30">
        <f t="shared" si="26"/>
        <v>0.44777813805330757</v>
      </c>
      <c r="L42" s="43">
        <f t="shared" si="27"/>
        <v>0.73629229242002392</v>
      </c>
      <c r="M42" s="30"/>
      <c r="N42" s="44"/>
      <c r="R42"/>
      <c r="S42"/>
      <c r="T42"/>
      <c r="U42"/>
    </row>
    <row r="43" spans="1:21" ht="15">
      <c r="A43" s="1" t="s">
        <v>34</v>
      </c>
      <c r="B43" s="69">
        <v>0.28499999999999998</v>
      </c>
      <c r="C43" s="69">
        <v>0.27900000000000003</v>
      </c>
      <c r="D43" s="27">
        <f t="shared" si="20"/>
        <v>0.28200000000000003</v>
      </c>
      <c r="E43" s="27">
        <f t="shared" si="21"/>
        <v>0.22550000000000003</v>
      </c>
      <c r="F43" s="27">
        <f t="shared" si="22"/>
        <v>-0.64685345378602055</v>
      </c>
      <c r="G43" s="28">
        <f t="shared" si="23"/>
        <v>2.1991828363037477E-2</v>
      </c>
      <c r="H43" s="27">
        <f t="shared" si="24"/>
        <v>1.0519420804111097</v>
      </c>
      <c r="I43" s="41">
        <v>16</v>
      </c>
      <c r="J43" s="42">
        <f t="shared" si="25"/>
        <v>16.831073286577755</v>
      </c>
      <c r="K43" s="30">
        <f t="shared" si="26"/>
        <v>1.6831073286577756</v>
      </c>
      <c r="L43" s="43">
        <f t="shared" si="27"/>
        <v>3.1814067489855198</v>
      </c>
      <c r="M43" s="30">
        <f>AVERAGE(L43:L45)</f>
        <v>3.2116575798603346</v>
      </c>
      <c r="N43" s="44">
        <f>STDEV(L43:L45)</f>
        <v>0.49087634739681618</v>
      </c>
      <c r="R43"/>
      <c r="S43"/>
      <c r="T43"/>
      <c r="U43"/>
    </row>
    <row r="44" spans="1:21" ht="15">
      <c r="A44" s="45"/>
      <c r="B44" s="69">
        <v>0.245</v>
      </c>
      <c r="C44" s="69">
        <v>0.27900000000000003</v>
      </c>
      <c r="D44" s="27">
        <f t="shared" si="20"/>
        <v>0.26200000000000001</v>
      </c>
      <c r="E44" s="27">
        <f t="shared" si="21"/>
        <v>0.20550000000000002</v>
      </c>
      <c r="F44" s="27">
        <f t="shared" si="22"/>
        <v>-0.68718817378791197</v>
      </c>
      <c r="G44" s="28">
        <f t="shared" si="23"/>
        <v>-1.6348713403712488E-2</v>
      </c>
      <c r="H44" s="27">
        <f t="shared" si="24"/>
        <v>0.96305543516028758</v>
      </c>
      <c r="I44" s="41">
        <v>16</v>
      </c>
      <c r="J44" s="42">
        <f t="shared" si="25"/>
        <v>15.408886962564601</v>
      </c>
      <c r="K44" s="30">
        <f t="shared" si="26"/>
        <v>1.5408886962564603</v>
      </c>
      <c r="L44" s="43">
        <f t="shared" si="27"/>
        <v>2.7366062375284872</v>
      </c>
      <c r="M44" s="30"/>
      <c r="N44" s="44"/>
      <c r="R44"/>
      <c r="S44"/>
      <c r="T44"/>
      <c r="U44"/>
    </row>
    <row r="45" spans="1:21" ht="15">
      <c r="A45" s="46"/>
      <c r="B45" s="69">
        <v>0.28599999999999998</v>
      </c>
      <c r="C45" s="69">
        <v>0.34899999999999998</v>
      </c>
      <c r="D45" s="27">
        <f t="shared" si="20"/>
        <v>0.3175</v>
      </c>
      <c r="E45" s="27">
        <f t="shared" si="21"/>
        <v>0.26100000000000001</v>
      </c>
      <c r="F45" s="27">
        <f t="shared" si="22"/>
        <v>-0.58335949266171905</v>
      </c>
      <c r="G45" s="28">
        <f t="shared" si="23"/>
        <v>8.234660133055835E-2</v>
      </c>
      <c r="H45" s="27">
        <f t="shared" si="24"/>
        <v>1.2087781507821691</v>
      </c>
      <c r="I45" s="41">
        <v>16</v>
      </c>
      <c r="J45" s="42">
        <f t="shared" si="25"/>
        <v>19.340450412514706</v>
      </c>
      <c r="K45" s="30">
        <f t="shared" si="26"/>
        <v>1.9340450412514707</v>
      </c>
      <c r="L45" s="43">
        <f t="shared" si="27"/>
        <v>3.7169597530669964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73">
        <v>9.1999999999999998E-2</v>
      </c>
      <c r="C50" s="73">
        <v>9.5000000000000001E-2</v>
      </c>
      <c r="D50" s="27">
        <f t="shared" ref="D50:D52" si="28">AVERAGE(B50,C50)</f>
        <v>9.35E-2</v>
      </c>
      <c r="E50" s="27">
        <f t="shared" ref="E50:E55" si="29">D50-E$8</f>
        <v>3.6999999999999998E-2</v>
      </c>
      <c r="F50" s="27">
        <f t="shared" ref="F50:F55" si="30">LOG(E50)</f>
        <v>-1.431798275933005</v>
      </c>
      <c r="G50" s="28">
        <f t="shared" ref="G50:G55" si="31">(F50-$B$16)/$B$15</f>
        <v>-0.72414474421535946</v>
      </c>
      <c r="H50" s="27">
        <f t="shared" ref="H50:H55" si="32">10^G50</f>
        <v>0.18873622130989728</v>
      </c>
      <c r="I50" s="41">
        <v>16</v>
      </c>
      <c r="J50" s="42">
        <f t="shared" ref="J50:J55" si="33">H50*I50</f>
        <v>3.0197795409583565</v>
      </c>
      <c r="K50" s="30">
        <f>(0.1*J50/1000)*1000</f>
        <v>0.30197795409583567</v>
      </c>
      <c r="L50" s="43">
        <f t="shared" ref="L50:L55" si="34">K50*100/L31</f>
        <v>0.47293939066414442</v>
      </c>
      <c r="M50" s="30">
        <f>AVERAGE(L50:L52)</f>
        <v>0.48726098292924852</v>
      </c>
      <c r="N50" s="44">
        <f>STDEV(L50:L52)</f>
        <v>3.383520820188414E-2</v>
      </c>
      <c r="O50" s="48">
        <f>L50/L40</f>
        <v>0.96765845194757782</v>
      </c>
      <c r="P50" s="30">
        <f>AVERAGE(O50:O52)</f>
        <v>0.8993777924626013</v>
      </c>
      <c r="Q50" s="44">
        <f>STDEV(O50:O52)</f>
        <v>0.16214760699662151</v>
      </c>
      <c r="S50"/>
      <c r="T50"/>
    </row>
    <row r="51" spans="1:25" ht="15">
      <c r="B51" s="73">
        <v>9.0999999999999998E-2</v>
      </c>
      <c r="C51" s="73">
        <v>0.105</v>
      </c>
      <c r="D51" s="27">
        <f t="shared" si="28"/>
        <v>9.8000000000000004E-2</v>
      </c>
      <c r="E51" s="27">
        <f t="shared" si="29"/>
        <v>4.1500000000000002E-2</v>
      </c>
      <c r="F51" s="27">
        <f t="shared" si="30"/>
        <v>-1.3819519032879073</v>
      </c>
      <c r="G51" s="28">
        <f t="shared" si="31"/>
        <v>-0.67676281291074813</v>
      </c>
      <c r="H51" s="27">
        <f t="shared" si="32"/>
        <v>0.21049277184010837</v>
      </c>
      <c r="I51" s="41">
        <v>16</v>
      </c>
      <c r="J51" s="42">
        <f t="shared" si="33"/>
        <v>3.3678843494417339</v>
      </c>
      <c r="K51" s="30">
        <f t="shared" ref="K51:K55" si="35">(0.1*J51/1000)*1000</f>
        <v>0.33678843494417343</v>
      </c>
      <c r="L51" s="43">
        <f t="shared" si="34"/>
        <v>0.46294178048637252</v>
      </c>
      <c r="M51" s="30"/>
      <c r="N51" s="44"/>
      <c r="O51" s="2">
        <f t="shared" ref="O51:O55" si="36">L51/L41</f>
        <v>1.016218124097501</v>
      </c>
      <c r="P51" s="30"/>
      <c r="Q51" s="44"/>
      <c r="S51"/>
      <c r="T51"/>
    </row>
    <row r="52" spans="1:25" ht="15">
      <c r="B52" s="73">
        <v>9.4E-2</v>
      </c>
      <c r="C52" s="73">
        <v>9.7000000000000003E-2</v>
      </c>
      <c r="D52" s="27">
        <f t="shared" si="28"/>
        <v>9.5500000000000002E-2</v>
      </c>
      <c r="E52" s="27">
        <f t="shared" si="29"/>
        <v>3.9E-2</v>
      </c>
      <c r="F52" s="27">
        <f t="shared" si="30"/>
        <v>-1.4089353929735009</v>
      </c>
      <c r="G52" s="28">
        <f t="shared" si="31"/>
        <v>-0.70241221901186046</v>
      </c>
      <c r="H52" s="27">
        <f t="shared" si="32"/>
        <v>0.19842106713078961</v>
      </c>
      <c r="I52" s="41">
        <v>16</v>
      </c>
      <c r="J52" s="42">
        <f t="shared" si="33"/>
        <v>3.1747370740926337</v>
      </c>
      <c r="K52" s="30">
        <f t="shared" si="35"/>
        <v>0.31747370740926339</v>
      </c>
      <c r="L52" s="43">
        <f t="shared" si="34"/>
        <v>0.52590177763722867</v>
      </c>
      <c r="M52" s="30"/>
      <c r="N52" s="44"/>
      <c r="O52" s="2">
        <f t="shared" si="36"/>
        <v>0.71425680134272507</v>
      </c>
      <c r="P52" s="30"/>
      <c r="Q52" s="44"/>
      <c r="S52"/>
      <c r="T52"/>
    </row>
    <row r="53" spans="1:25" ht="15">
      <c r="A53" s="1" t="s">
        <v>26</v>
      </c>
      <c r="B53" s="73">
        <v>0.33400000000000002</v>
      </c>
      <c r="C53" s="73">
        <v>0.32100000000000001</v>
      </c>
      <c r="D53" s="27">
        <f>AVERAGE(B53:C53)</f>
        <v>0.32750000000000001</v>
      </c>
      <c r="E53" s="27">
        <f t="shared" si="29"/>
        <v>0.27100000000000002</v>
      </c>
      <c r="F53" s="27">
        <f t="shared" si="30"/>
        <v>-0.56703070912559428</v>
      </c>
      <c r="G53" s="28">
        <f t="shared" si="31"/>
        <v>9.7868077793953998E-2</v>
      </c>
      <c r="H53" s="27">
        <f t="shared" si="32"/>
        <v>1.25276057594886</v>
      </c>
      <c r="I53" s="41">
        <v>16</v>
      </c>
      <c r="J53" s="42">
        <f t="shared" si="33"/>
        <v>20.044169215181761</v>
      </c>
      <c r="K53" s="30">
        <f t="shared" si="35"/>
        <v>2.004416921518176</v>
      </c>
      <c r="L53" s="43">
        <f t="shared" si="34"/>
        <v>3.9132417588807473</v>
      </c>
      <c r="M53" s="30">
        <f>AVERAGE(L53:L55)</f>
        <v>3.9712699113564942</v>
      </c>
      <c r="N53" s="44">
        <f>STDEV(L53:L55)</f>
        <v>0.2303970651336901</v>
      </c>
      <c r="O53" s="2">
        <f t="shared" si="36"/>
        <v>1.2300350340705706</v>
      </c>
      <c r="P53" s="30">
        <f>AVERAGE(O53:O55)</f>
        <v>1.2487857249734684</v>
      </c>
      <c r="Q53" s="44">
        <f>STDEV(O53:O55)</f>
        <v>0.12252430147910859</v>
      </c>
      <c r="S53"/>
      <c r="T53"/>
    </row>
    <row r="54" spans="1:25" ht="15">
      <c r="A54" s="45"/>
      <c r="B54" s="73">
        <v>0.312</v>
      </c>
      <c r="C54" s="73">
        <v>0.36099999999999999</v>
      </c>
      <c r="D54" s="27">
        <f>AVERAGE(B54:C54)</f>
        <v>0.33650000000000002</v>
      </c>
      <c r="E54" s="27">
        <f t="shared" si="29"/>
        <v>0.28000000000000003</v>
      </c>
      <c r="F54" s="27">
        <f t="shared" si="30"/>
        <v>-0.55284196865778079</v>
      </c>
      <c r="G54" s="28">
        <f t="shared" si="31"/>
        <v>0.11135531649297728</v>
      </c>
      <c r="H54" s="27">
        <f t="shared" si="32"/>
        <v>1.2922761123568438</v>
      </c>
      <c r="I54" s="41">
        <v>16</v>
      </c>
      <c r="J54" s="42">
        <f t="shared" si="33"/>
        <v>20.676417797709501</v>
      </c>
      <c r="K54" s="30">
        <f t="shared" si="35"/>
        <v>2.0676417797709501</v>
      </c>
      <c r="L54" s="43">
        <f t="shared" si="34"/>
        <v>3.7754343539224302</v>
      </c>
      <c r="M54" s="30"/>
      <c r="N54" s="44"/>
      <c r="O54" s="2">
        <f t="shared" si="36"/>
        <v>1.3796045270042725</v>
      </c>
      <c r="P54" s="30"/>
      <c r="Q54" s="44"/>
      <c r="S54"/>
      <c r="T54"/>
    </row>
    <row r="55" spans="1:25" ht="15">
      <c r="A55" s="46"/>
      <c r="B55" s="73">
        <v>0.34599999999999997</v>
      </c>
      <c r="C55" s="73">
        <v>0.34100000000000003</v>
      </c>
      <c r="D55" s="27">
        <f>AVERAGE(B55:C55)</f>
        <v>0.34350000000000003</v>
      </c>
      <c r="E55" s="27">
        <f t="shared" si="29"/>
        <v>0.28700000000000003</v>
      </c>
      <c r="F55" s="27">
        <f t="shared" si="30"/>
        <v>-0.54211810326600762</v>
      </c>
      <c r="G55" s="28">
        <f t="shared" si="31"/>
        <v>0.1215489860891714</v>
      </c>
      <c r="H55" s="27">
        <f t="shared" si="32"/>
        <v>1.3229669231705397</v>
      </c>
      <c r="I55" s="41">
        <v>16</v>
      </c>
      <c r="J55" s="42">
        <f t="shared" si="33"/>
        <v>21.167470770728634</v>
      </c>
      <c r="K55" s="30">
        <f t="shared" si="35"/>
        <v>2.1167470770728634</v>
      </c>
      <c r="L55" s="43">
        <f t="shared" si="34"/>
        <v>4.2251336212663055</v>
      </c>
      <c r="M55" s="30"/>
      <c r="N55" s="44"/>
      <c r="O55" s="2">
        <f t="shared" si="36"/>
        <v>1.1367176138455619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0.8993777924626013</v>
      </c>
      <c r="O58" s="30">
        <f>Q50</f>
        <v>0.16214760699662151</v>
      </c>
    </row>
    <row r="59" spans="1:25" ht="15">
      <c r="D59"/>
      <c r="E59"/>
      <c r="G59"/>
      <c r="M59" s="2" t="s">
        <v>26</v>
      </c>
      <c r="N59" s="30">
        <f>P53</f>
        <v>1.2487857249734684</v>
      </c>
      <c r="O59" s="30">
        <f>Q53</f>
        <v>0.12252430147910859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0.56019734938402987</v>
      </c>
      <c r="C65" s="30">
        <f>N40</f>
        <v>0.15340309517456832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0.48726098292924852</v>
      </c>
      <c r="C66" s="30">
        <f>N50</f>
        <v>3.383520820188414E-2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3.2116575798603346</v>
      </c>
      <c r="C67" s="30">
        <f>N43</f>
        <v>0.49087634739681618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3.9712699113564942</v>
      </c>
      <c r="C68" s="30">
        <f>N53</f>
        <v>0.2303970651336901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8"/>
  <sheetViews>
    <sheetView topLeftCell="A34" zoomScale="80" zoomScaleNormal="80" workbookViewId="0">
      <selection activeCell="B53" sqref="B53:C55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/>
    </row>
    <row r="2" spans="1:20">
      <c r="A2" s="1" t="s">
        <v>1</v>
      </c>
      <c r="C2" s="3"/>
      <c r="E2" s="4"/>
    </row>
    <row r="3" spans="1:20">
      <c r="A3" s="1" t="s">
        <v>2</v>
      </c>
      <c r="B3" s="2" t="s">
        <v>40</v>
      </c>
      <c r="D3" s="10"/>
      <c r="E3" s="10"/>
      <c r="F3" s="10"/>
    </row>
    <row r="4" spans="1:20" ht="15">
      <c r="D4" s="10"/>
      <c r="E4" s="65"/>
      <c r="F4" s="65"/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 s="64">
        <v>5.5E-2</v>
      </c>
      <c r="D8" s="64">
        <v>5.8000000000000003E-2</v>
      </c>
      <c r="E8" s="11">
        <f t="shared" ref="E8:E13" si="0">AVERAGE(C8:D8)</f>
        <v>5.6500000000000002E-2</v>
      </c>
      <c r="F8" s="12"/>
      <c r="G8" s="10"/>
      <c r="H8" s="10"/>
      <c r="N8"/>
      <c r="O8"/>
      <c r="P8"/>
    </row>
    <row r="9" spans="1:20" ht="15">
      <c r="A9" s="5">
        <v>3</v>
      </c>
      <c r="B9" s="12">
        <f>A9/23</f>
        <v>0.13043478260869565</v>
      </c>
      <c r="C9" s="64">
        <v>8.3000000000000004E-2</v>
      </c>
      <c r="D9" s="64">
        <v>7.3999999999999996E-2</v>
      </c>
      <c r="E9" s="11">
        <f t="shared" si="0"/>
        <v>7.85E-2</v>
      </c>
      <c r="F9" s="12">
        <f>(E9-$E$8)</f>
        <v>2.1999999999999999E-2</v>
      </c>
      <c r="G9" s="12">
        <f>LOG(B9)</f>
        <v>-0.88460658129793046</v>
      </c>
      <c r="H9" s="12">
        <f>LOG(F9)</f>
        <v>-1.6575773191777938</v>
      </c>
      <c r="N9"/>
      <c r="O9"/>
      <c r="P9"/>
    </row>
    <row r="10" spans="1:20" ht="15">
      <c r="A10" s="5">
        <v>9.74</v>
      </c>
      <c r="B10" s="12">
        <f t="shared" ref="B10:B13" si="1">A10/23</f>
        <v>0.42347826086956525</v>
      </c>
      <c r="C10" s="64">
        <v>0.15</v>
      </c>
      <c r="D10" s="64">
        <v>0.16</v>
      </c>
      <c r="E10" s="11">
        <f t="shared" si="0"/>
        <v>0.155</v>
      </c>
      <c r="F10" s="12">
        <f>(E10-$E$8)</f>
        <v>9.8500000000000004E-2</v>
      </c>
      <c r="G10" s="12">
        <f>LOG(B10)</f>
        <v>-0.37316887913897734</v>
      </c>
      <c r="H10" s="12">
        <f>LOG(F10)</f>
        <v>-1.0065637695023884</v>
      </c>
      <c r="N10"/>
      <c r="O10"/>
      <c r="P10"/>
    </row>
    <row r="11" spans="1:20" ht="15">
      <c r="A11" s="5">
        <v>29.8</v>
      </c>
      <c r="B11" s="12">
        <f t="shared" si="1"/>
        <v>1.2956521739130435</v>
      </c>
      <c r="C11" s="64">
        <v>0.38600000000000001</v>
      </c>
      <c r="D11" s="64">
        <v>0.35399999999999998</v>
      </c>
      <c r="E11" s="11">
        <f t="shared" si="0"/>
        <v>0.37</v>
      </c>
      <c r="F11" s="12">
        <f>(E11-$E$8)</f>
        <v>0.3135</v>
      </c>
      <c r="G11" s="12">
        <f>LOG(B11)</f>
        <v>0.11248842805866238</v>
      </c>
      <c r="H11" s="12">
        <f>LOG(F11)</f>
        <v>-0.50376245483326476</v>
      </c>
      <c r="N11"/>
      <c r="O11"/>
      <c r="P11"/>
      <c r="Q11"/>
      <c r="R11"/>
      <c r="S11"/>
      <c r="T11"/>
    </row>
    <row r="12" spans="1:20" ht="15">
      <c r="A12" s="5">
        <v>104</v>
      </c>
      <c r="B12" s="12">
        <f t="shared" si="1"/>
        <v>4.5217391304347823</v>
      </c>
      <c r="C12" s="64">
        <v>1.121</v>
      </c>
      <c r="D12" s="64">
        <v>0.93</v>
      </c>
      <c r="E12" s="11">
        <f t="shared" si="0"/>
        <v>1.0255000000000001</v>
      </c>
      <c r="F12" s="12">
        <f>(E12-$E$8)</f>
        <v>0.96900000000000008</v>
      </c>
      <c r="G12" s="12">
        <f>LOG(B12)</f>
        <v>0.65530550328118742</v>
      </c>
      <c r="H12" s="12">
        <f>LOG(F12)</f>
        <v>-1.3676222949234635E-2</v>
      </c>
      <c r="N12"/>
      <c r="O12"/>
      <c r="P12"/>
      <c r="Q12"/>
      <c r="R12"/>
      <c r="S12"/>
      <c r="T12"/>
    </row>
    <row r="13" spans="1:20" ht="15">
      <c r="A13" s="5">
        <v>207</v>
      </c>
      <c r="B13" s="12">
        <f t="shared" si="1"/>
        <v>9</v>
      </c>
      <c r="C13" s="64">
        <v>2.468</v>
      </c>
      <c r="D13" s="64">
        <v>1.8240000000000001</v>
      </c>
      <c r="E13" s="11">
        <f t="shared" si="0"/>
        <v>2.1459999999999999</v>
      </c>
      <c r="F13" s="12">
        <f>(E13-$E$8)</f>
        <v>2.0894999999999997</v>
      </c>
      <c r="G13" s="12">
        <f>LOG(B13)</f>
        <v>0.95424250943932487</v>
      </c>
      <c r="H13" s="12">
        <f>LOG(F13)</f>
        <v>0.32004237547964465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1.0520122602146136</v>
      </c>
      <c r="N15"/>
    </row>
    <row r="16" spans="1:20" ht="15">
      <c r="A16" s="5" t="s">
        <v>11</v>
      </c>
      <c r="B16" s="11">
        <f>INTERCEPT(H9:H13,G9:G13)</f>
        <v>-0.66998912684847145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7">
        <v>0.68700000000000006</v>
      </c>
      <c r="C22" s="67">
        <v>0.79800000000000004</v>
      </c>
      <c r="D22" s="27">
        <f t="shared" ref="D22:D27" si="2">AVERAGE(B22:C22)</f>
        <v>0.74250000000000005</v>
      </c>
      <c r="E22" s="27">
        <f>D22-E$8</f>
        <v>0.68600000000000005</v>
      </c>
      <c r="F22" s="27">
        <f>LOG(E22)</f>
        <v>-0.16367588429324828</v>
      </c>
      <c r="G22" s="28">
        <f>(F22-$B$16)/$B$15</f>
        <v>0.48128074329849896</v>
      </c>
      <c r="H22" s="28">
        <f>10^G22</f>
        <v>3.028870764471971</v>
      </c>
      <c r="I22" s="29">
        <v>500</v>
      </c>
      <c r="J22" s="30">
        <f>(H22*I22)</f>
        <v>1514.4353822359856</v>
      </c>
      <c r="K22" s="31">
        <f>(0.05*J22/1000)*1000</f>
        <v>75.721769111799276</v>
      </c>
      <c r="L22" s="32">
        <f>K22+K40+K50</f>
        <v>76.858359154519789</v>
      </c>
      <c r="M22" s="33">
        <f>(L22*1000000/50000)/1000</f>
        <v>1.5371671830903959</v>
      </c>
      <c r="N22" s="34"/>
    </row>
    <row r="23" spans="1:17" ht="15">
      <c r="B23" s="67">
        <v>0.65700000000000003</v>
      </c>
      <c r="C23" s="67">
        <v>0.63900000000000001</v>
      </c>
      <c r="D23" s="27">
        <f t="shared" si="2"/>
        <v>0.64800000000000002</v>
      </c>
      <c r="E23" s="27">
        <f t="shared" ref="E23:E27" si="3">D23-E$8</f>
        <v>0.59150000000000003</v>
      </c>
      <c r="F23" s="27">
        <f t="shared" ref="F23:F27" si="4">LOG(E23)</f>
        <v>-0.22804525103605081</v>
      </c>
      <c r="G23" s="28">
        <f t="shared" ref="G23:G27" si="5">(F23-$B$16)/$B$15</f>
        <v>0.42009384541037842</v>
      </c>
      <c r="H23" s="28">
        <f t="shared" ref="H23:H27" si="6">10^G23</f>
        <v>2.6308364201407817</v>
      </c>
      <c r="I23" s="29">
        <v>500</v>
      </c>
      <c r="J23" s="30">
        <f t="shared" ref="J23:J27" si="7">(H23*I23)</f>
        <v>1315.4182100703908</v>
      </c>
      <c r="K23" s="31">
        <f t="shared" ref="K23:K27" si="8">(0.05*J23/1000)*1000</f>
        <v>65.770910503519545</v>
      </c>
      <c r="L23" s="32">
        <f>K23+K41+K51</f>
        <v>66.601732103059092</v>
      </c>
      <c r="M23" s="33">
        <f t="shared" ref="M23:M27" si="9">(L23*1000000/50000)/1000</f>
        <v>1.3320346420611817</v>
      </c>
      <c r="N23" s="34"/>
    </row>
    <row r="24" spans="1:17" ht="15">
      <c r="B24" s="67">
        <v>0.61099999999999999</v>
      </c>
      <c r="C24" s="67">
        <v>0.60399999999999998</v>
      </c>
      <c r="D24" s="27">
        <f t="shared" si="2"/>
        <v>0.60749999999999993</v>
      </c>
      <c r="E24" s="27">
        <f t="shared" si="3"/>
        <v>0.55099999999999993</v>
      </c>
      <c r="F24" s="27">
        <f t="shared" si="4"/>
        <v>-0.258848401148215</v>
      </c>
      <c r="G24" s="28">
        <f t="shared" si="5"/>
        <v>0.39081362570468764</v>
      </c>
      <c r="H24" s="28">
        <f t="shared" si="6"/>
        <v>2.4593119819371756</v>
      </c>
      <c r="I24" s="29">
        <v>500</v>
      </c>
      <c r="J24" s="30">
        <f t="shared" si="7"/>
        <v>1229.6559909685877</v>
      </c>
      <c r="K24" s="31">
        <f t="shared" si="8"/>
        <v>61.482799548429391</v>
      </c>
      <c r="L24" s="32">
        <f t="shared" ref="L24:L27" si="10">K24+K42+K52</f>
        <v>62.244758475236175</v>
      </c>
      <c r="M24" s="33">
        <f t="shared" si="9"/>
        <v>1.2448951695047235</v>
      </c>
      <c r="N24" s="34"/>
    </row>
    <row r="25" spans="1:17" ht="15">
      <c r="A25" s="1" t="s">
        <v>26</v>
      </c>
      <c r="B25" s="67">
        <v>0.55500000000000005</v>
      </c>
      <c r="C25" s="67">
        <v>0.64</v>
      </c>
      <c r="D25" s="27">
        <f t="shared" si="2"/>
        <v>0.59750000000000003</v>
      </c>
      <c r="E25" s="27">
        <f t="shared" si="3"/>
        <v>0.54100000000000004</v>
      </c>
      <c r="F25" s="27">
        <f t="shared" si="4"/>
        <v>-0.26680273489343054</v>
      </c>
      <c r="G25" s="28">
        <f t="shared" si="5"/>
        <v>0.38325256007262665</v>
      </c>
      <c r="H25" s="28">
        <f t="shared" si="6"/>
        <v>2.4168659326164632</v>
      </c>
      <c r="I25" s="29">
        <v>500</v>
      </c>
      <c r="J25" s="30">
        <f t="shared" si="7"/>
        <v>1208.4329663082317</v>
      </c>
      <c r="K25" s="31">
        <f t="shared" si="8"/>
        <v>60.421648315411588</v>
      </c>
      <c r="L25" s="32">
        <f t="shared" si="10"/>
        <v>64.711383529328657</v>
      </c>
      <c r="M25" s="33">
        <f t="shared" si="9"/>
        <v>1.2942276705865732</v>
      </c>
      <c r="N25" s="34"/>
    </row>
    <row r="26" spans="1:17" ht="15">
      <c r="B26" s="67">
        <v>0.38300000000000001</v>
      </c>
      <c r="C26" s="67">
        <v>0.38900000000000001</v>
      </c>
      <c r="D26" s="27">
        <f t="shared" si="2"/>
        <v>0.38600000000000001</v>
      </c>
      <c r="E26" s="27">
        <f t="shared" si="3"/>
        <v>0.32950000000000002</v>
      </c>
      <c r="F26" s="27">
        <f t="shared" si="4"/>
        <v>-0.48214458106997132</v>
      </c>
      <c r="G26" s="28">
        <f t="shared" si="5"/>
        <v>0.17855737321937606</v>
      </c>
      <c r="H26" s="28">
        <f t="shared" si="6"/>
        <v>1.508541885897418</v>
      </c>
      <c r="I26" s="29">
        <v>500</v>
      </c>
      <c r="J26" s="30">
        <f t="shared" si="7"/>
        <v>754.27094294870903</v>
      </c>
      <c r="K26" s="31">
        <f t="shared" si="8"/>
        <v>37.713547147435456</v>
      </c>
      <c r="L26" s="32">
        <f t="shared" si="10"/>
        <v>41.952212082557736</v>
      </c>
      <c r="M26" s="33">
        <f t="shared" si="9"/>
        <v>0.83904424165115477</v>
      </c>
      <c r="N26" s="34"/>
    </row>
    <row r="27" spans="1:17" ht="15">
      <c r="B27" s="67">
        <v>0.47499999999999998</v>
      </c>
      <c r="C27" s="67">
        <v>0.45100000000000001</v>
      </c>
      <c r="D27" s="27">
        <f t="shared" si="2"/>
        <v>0.46299999999999997</v>
      </c>
      <c r="E27" s="27">
        <f t="shared" si="3"/>
        <v>0.40649999999999997</v>
      </c>
      <c r="F27" s="27">
        <f t="shared" si="4"/>
        <v>-0.39093945006991304</v>
      </c>
      <c r="G27" s="28">
        <f t="shared" si="5"/>
        <v>0.26525325543414435</v>
      </c>
      <c r="H27" s="28">
        <f t="shared" si="6"/>
        <v>1.841845746322895</v>
      </c>
      <c r="I27" s="29">
        <v>500</v>
      </c>
      <c r="J27" s="30">
        <f t="shared" si="7"/>
        <v>920.92287316144746</v>
      </c>
      <c r="K27" s="31">
        <f t="shared" si="8"/>
        <v>46.046143658072374</v>
      </c>
      <c r="L27" s="32">
        <f t="shared" si="10"/>
        <v>51.21057408447227</v>
      </c>
      <c r="M27" s="33">
        <f t="shared" si="9"/>
        <v>1.0242114816894454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7">
        <v>0.68700000000000006</v>
      </c>
      <c r="C31" s="67">
        <v>0.79800000000000004</v>
      </c>
      <c r="D31" s="27">
        <f t="shared" ref="D31:D36" si="11">AVERAGE(B31:C31)</f>
        <v>0.74250000000000005</v>
      </c>
      <c r="E31" s="27">
        <f t="shared" ref="E31:E36" si="12">D31-E$8</f>
        <v>0.68600000000000005</v>
      </c>
      <c r="F31" s="27">
        <f>LOG(E31)</f>
        <v>-0.16367588429324828</v>
      </c>
      <c r="G31" s="28">
        <f>(F31-$B$16)/$B$15</f>
        <v>0.48128074329849896</v>
      </c>
      <c r="H31" s="28">
        <f>10^G31</f>
        <v>3.028870764471971</v>
      </c>
      <c r="I31" s="29">
        <v>500</v>
      </c>
      <c r="J31" s="30">
        <f>(H31*I31)</f>
        <v>1514.4353822359856</v>
      </c>
      <c r="K31" s="31">
        <f>(0.05*J31/1000)*1000</f>
        <v>75.721769111799276</v>
      </c>
      <c r="L31" s="32">
        <f>K31+K50</f>
        <v>76.506160490709917</v>
      </c>
      <c r="M31" s="33">
        <f>(L31*1000000/50000)/1000</f>
        <v>1.5301232098141984</v>
      </c>
      <c r="N31" s="35"/>
      <c r="Q31"/>
    </row>
    <row r="32" spans="1:17" ht="15">
      <c r="B32" s="67">
        <v>0.65700000000000003</v>
      </c>
      <c r="C32" s="67">
        <v>0.63900000000000001</v>
      </c>
      <c r="D32" s="27">
        <f t="shared" si="11"/>
        <v>0.64800000000000002</v>
      </c>
      <c r="E32" s="27">
        <f t="shared" si="12"/>
        <v>0.59150000000000003</v>
      </c>
      <c r="F32" s="27">
        <f t="shared" ref="F32:F36" si="13">LOG(E32)</f>
        <v>-0.22804525103605081</v>
      </c>
      <c r="G32" s="28">
        <f t="shared" ref="G32:G36" si="14">(F32-$B$16)/$B$15</f>
        <v>0.42009384541037842</v>
      </c>
      <c r="H32" s="28">
        <f t="shared" ref="H32:H36" si="15">10^G32</f>
        <v>2.6308364201407817</v>
      </c>
      <c r="I32" s="29">
        <v>500</v>
      </c>
      <c r="J32" s="30">
        <f t="shared" ref="J32:J36" si="16">(H32*I32)</f>
        <v>1315.4182100703908</v>
      </c>
      <c r="K32" s="31">
        <f t="shared" ref="K32:K36" si="17">(0.05*J32/1000)*1000</f>
        <v>65.770910503519545</v>
      </c>
      <c r="L32" s="32">
        <f>K32+K51</f>
        <v>66.180598473572857</v>
      </c>
      <c r="M32" s="33">
        <f t="shared" ref="M32:M36" si="18">(L32*1000000/50000)/1000</f>
        <v>1.323611969471457</v>
      </c>
      <c r="N32" s="36"/>
      <c r="Q32"/>
    </row>
    <row r="33" spans="1:21" ht="15">
      <c r="B33" s="67">
        <v>0.61099999999999999</v>
      </c>
      <c r="C33" s="67">
        <v>0.60399999999999998</v>
      </c>
      <c r="D33" s="27">
        <f t="shared" si="11"/>
        <v>0.60749999999999993</v>
      </c>
      <c r="E33" s="27">
        <f t="shared" si="12"/>
        <v>0.55099999999999993</v>
      </c>
      <c r="F33" s="27">
        <f t="shared" si="13"/>
        <v>-0.258848401148215</v>
      </c>
      <c r="G33" s="28">
        <f t="shared" si="14"/>
        <v>0.39081362570468764</v>
      </c>
      <c r="H33" s="28">
        <f t="shared" si="15"/>
        <v>2.4593119819371756</v>
      </c>
      <c r="I33" s="29">
        <v>500</v>
      </c>
      <c r="J33" s="30">
        <f t="shared" si="16"/>
        <v>1229.6559909685877</v>
      </c>
      <c r="K33" s="31">
        <f t="shared" si="17"/>
        <v>61.482799548429391</v>
      </c>
      <c r="L33" s="32">
        <f t="shared" ref="L33:L36" si="19">K33+K52</f>
        <v>61.84653282276912</v>
      </c>
      <c r="M33" s="33">
        <f t="shared" si="18"/>
        <v>1.2369306564553824</v>
      </c>
      <c r="N33" s="36"/>
      <c r="Q33"/>
      <c r="R33"/>
      <c r="S33"/>
    </row>
    <row r="34" spans="1:21" ht="15">
      <c r="A34" s="1" t="s">
        <v>26</v>
      </c>
      <c r="B34" s="67">
        <v>0.55500000000000005</v>
      </c>
      <c r="C34" s="67">
        <v>0.64</v>
      </c>
      <c r="D34" s="27">
        <f t="shared" si="11"/>
        <v>0.59750000000000003</v>
      </c>
      <c r="E34" s="27">
        <f t="shared" si="12"/>
        <v>0.54100000000000004</v>
      </c>
      <c r="F34" s="27">
        <f t="shared" si="13"/>
        <v>-0.26680273489343054</v>
      </c>
      <c r="G34" s="28">
        <f t="shared" si="14"/>
        <v>0.38325256007262665</v>
      </c>
      <c r="H34" s="28">
        <f t="shared" si="15"/>
        <v>2.4168659326164632</v>
      </c>
      <c r="I34" s="29">
        <v>500</v>
      </c>
      <c r="J34" s="30">
        <f t="shared" si="16"/>
        <v>1208.4329663082317</v>
      </c>
      <c r="K34" s="31">
        <f t="shared" si="17"/>
        <v>60.421648315411588</v>
      </c>
      <c r="L34" s="32">
        <f t="shared" si="19"/>
        <v>62.936171754625619</v>
      </c>
      <c r="M34" s="33">
        <f t="shared" si="18"/>
        <v>1.2587234350925123</v>
      </c>
      <c r="N34" s="36"/>
      <c r="Q34"/>
      <c r="R34"/>
      <c r="S34"/>
    </row>
    <row r="35" spans="1:21" ht="15">
      <c r="B35" s="67">
        <v>0.38300000000000001</v>
      </c>
      <c r="C35" s="67">
        <v>0.38900000000000001</v>
      </c>
      <c r="D35" s="27">
        <f t="shared" si="11"/>
        <v>0.38600000000000001</v>
      </c>
      <c r="E35" s="27">
        <f t="shared" si="12"/>
        <v>0.32950000000000002</v>
      </c>
      <c r="F35" s="27">
        <f t="shared" si="13"/>
        <v>-0.48214458106997132</v>
      </c>
      <c r="G35" s="28">
        <f t="shared" si="14"/>
        <v>0.17855737321937606</v>
      </c>
      <c r="H35" s="28">
        <f t="shared" si="15"/>
        <v>1.508541885897418</v>
      </c>
      <c r="I35" s="29">
        <v>500</v>
      </c>
      <c r="J35" s="30">
        <f t="shared" si="16"/>
        <v>754.27094294870903</v>
      </c>
      <c r="K35" s="31">
        <f t="shared" si="17"/>
        <v>37.713547147435456</v>
      </c>
      <c r="L35" s="32">
        <f t="shared" si="19"/>
        <v>40.106320220234807</v>
      </c>
      <c r="M35" s="33">
        <f t="shared" si="18"/>
        <v>0.80212640440469618</v>
      </c>
      <c r="N35" s="36"/>
      <c r="Q35"/>
      <c r="R35"/>
      <c r="S35"/>
    </row>
    <row r="36" spans="1:21" ht="15">
      <c r="B36" s="67">
        <v>0.47499999999999998</v>
      </c>
      <c r="C36" s="67">
        <v>0.45100000000000001</v>
      </c>
      <c r="D36" s="27">
        <f t="shared" si="11"/>
        <v>0.46299999999999997</v>
      </c>
      <c r="E36" s="27">
        <f t="shared" si="12"/>
        <v>0.40649999999999997</v>
      </c>
      <c r="F36" s="27">
        <f t="shared" si="13"/>
        <v>-0.39093945006991304</v>
      </c>
      <c r="G36" s="28">
        <f t="shared" si="14"/>
        <v>0.26525325543414435</v>
      </c>
      <c r="H36" s="28">
        <f t="shared" si="15"/>
        <v>1.841845746322895</v>
      </c>
      <c r="I36" s="29">
        <v>500</v>
      </c>
      <c r="J36" s="30">
        <f t="shared" si="16"/>
        <v>920.92287316144746</v>
      </c>
      <c r="K36" s="31">
        <f t="shared" si="17"/>
        <v>46.046143658072374</v>
      </c>
      <c r="L36" s="32">
        <f t="shared" si="19"/>
        <v>48.602338827526232</v>
      </c>
      <c r="M36" s="33">
        <f t="shared" si="18"/>
        <v>0.97204677655052463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70">
        <v>9.8000000000000004E-2</v>
      </c>
      <c r="C40" s="70">
        <v>0.10199999999999999</v>
      </c>
      <c r="D40" s="27">
        <f t="shared" ref="D40:D45" si="20">AVERAGE(B40,C40)</f>
        <v>0.1</v>
      </c>
      <c r="E40" s="27">
        <f t="shared" ref="E40:E45" si="21">D40-E$8</f>
        <v>4.3500000000000004E-2</v>
      </c>
      <c r="F40" s="27">
        <f t="shared" ref="F40:F45" si="22">LOG(E40)</f>
        <v>-1.3615107430453626</v>
      </c>
      <c r="G40" s="28">
        <f t="shared" ref="G40:G45" si="23">(F40-$B$16)/$B$15</f>
        <v>-0.65733227867118083</v>
      </c>
      <c r="H40" s="27">
        <f t="shared" ref="H40:H45" si="24">10^G40</f>
        <v>0.22012416488116693</v>
      </c>
      <c r="I40" s="41">
        <v>16</v>
      </c>
      <c r="J40" s="42">
        <f t="shared" ref="J40:J45" si="25">H40*I40</f>
        <v>3.5219866380986709</v>
      </c>
      <c r="K40" s="30">
        <f>(0.1*J40/1000)*1000</f>
        <v>0.35219866380986709</v>
      </c>
      <c r="L40" s="43">
        <f>K40*100/L22</f>
        <v>0.45824379766134449</v>
      </c>
      <c r="M40" s="30">
        <f>AVERAGE(L40:L42)</f>
        <v>0.57677797434351497</v>
      </c>
      <c r="N40" s="44">
        <f>STDEV(L40:L42)</f>
        <v>0.10272130603612219</v>
      </c>
      <c r="R40"/>
      <c r="S40"/>
      <c r="T40"/>
      <c r="U40"/>
    </row>
    <row r="41" spans="1:21" ht="15">
      <c r="B41" s="70">
        <v>0.113</v>
      </c>
      <c r="C41" s="70">
        <v>0.105</v>
      </c>
      <c r="D41" s="27">
        <f t="shared" si="20"/>
        <v>0.109</v>
      </c>
      <c r="E41" s="27">
        <f t="shared" si="21"/>
        <v>5.2499999999999998E-2</v>
      </c>
      <c r="F41" s="27">
        <f t="shared" si="22"/>
        <v>-1.2798406965940432</v>
      </c>
      <c r="G41" s="28">
        <f t="shared" si="23"/>
        <v>-0.57970005940915581</v>
      </c>
      <c r="H41" s="27">
        <f t="shared" si="24"/>
        <v>0.26320851842889387</v>
      </c>
      <c r="I41" s="41">
        <v>16</v>
      </c>
      <c r="J41" s="42">
        <f t="shared" si="25"/>
        <v>4.2113362948623019</v>
      </c>
      <c r="K41" s="30">
        <f t="shared" ref="K41:K45" si="26">(0.1*J41/1000)*1000</f>
        <v>0.42113362948623023</v>
      </c>
      <c r="L41" s="43">
        <f t="shared" ref="L41:L45" si="27">K41*100/L23</f>
        <v>0.63231633200555615</v>
      </c>
      <c r="M41" s="30"/>
      <c r="N41" s="44"/>
      <c r="R41"/>
      <c r="S41"/>
      <c r="T41"/>
      <c r="U41"/>
    </row>
    <row r="42" spans="1:21" s="17" customFormat="1" ht="15">
      <c r="A42" s="1"/>
      <c r="B42" s="70">
        <v>0.107</v>
      </c>
      <c r="C42" s="70">
        <v>0.105</v>
      </c>
      <c r="D42" s="27">
        <f t="shared" si="20"/>
        <v>0.106</v>
      </c>
      <c r="E42" s="27">
        <f t="shared" si="21"/>
        <v>4.9499999999999995E-2</v>
      </c>
      <c r="F42" s="27">
        <f t="shared" si="22"/>
        <v>-1.3053948010664314</v>
      </c>
      <c r="G42" s="28">
        <f t="shared" si="23"/>
        <v>-0.60399075015374371</v>
      </c>
      <c r="H42" s="27">
        <f t="shared" si="24"/>
        <v>0.24889103279191044</v>
      </c>
      <c r="I42" s="41">
        <v>16</v>
      </c>
      <c r="J42" s="42">
        <f t="shared" si="25"/>
        <v>3.982256524670567</v>
      </c>
      <c r="K42" s="30">
        <f t="shared" si="26"/>
        <v>0.39822565246705671</v>
      </c>
      <c r="L42" s="43">
        <f t="shared" si="27"/>
        <v>0.63977379336364393</v>
      </c>
      <c r="M42" s="30"/>
      <c r="N42" s="44"/>
      <c r="R42"/>
      <c r="S42"/>
      <c r="T42"/>
      <c r="U42"/>
    </row>
    <row r="43" spans="1:21" ht="15">
      <c r="A43" s="1" t="s">
        <v>34</v>
      </c>
      <c r="B43" s="70">
        <v>0.29899999999999999</v>
      </c>
      <c r="C43" s="70">
        <v>0.29099999999999998</v>
      </c>
      <c r="D43" s="27">
        <f t="shared" si="20"/>
        <v>0.29499999999999998</v>
      </c>
      <c r="E43" s="27">
        <f t="shared" si="21"/>
        <v>0.23849999999999999</v>
      </c>
      <c r="F43" s="27">
        <f t="shared" si="22"/>
        <v>-0.62251161662386734</v>
      </c>
      <c r="G43" s="28">
        <f t="shared" si="23"/>
        <v>4.5130187185193606E-2</v>
      </c>
      <c r="H43" s="27">
        <f t="shared" si="24"/>
        <v>1.1095073591893954</v>
      </c>
      <c r="I43" s="41">
        <v>16</v>
      </c>
      <c r="J43" s="42">
        <f t="shared" si="25"/>
        <v>17.752117747030326</v>
      </c>
      <c r="K43" s="30">
        <f t="shared" si="26"/>
        <v>1.7752117747030327</v>
      </c>
      <c r="L43" s="43">
        <f t="shared" si="27"/>
        <v>2.7432758780353792</v>
      </c>
      <c r="M43" s="30">
        <f>AVERAGE(L43:L45)</f>
        <v>4.078806820812046</v>
      </c>
      <c r="N43" s="44">
        <f>STDEV(L43:L45)</f>
        <v>1.2074160694441354</v>
      </c>
      <c r="R43"/>
      <c r="S43"/>
      <c r="T43"/>
      <c r="U43"/>
    </row>
    <row r="44" spans="1:21" ht="15">
      <c r="A44" s="45"/>
      <c r="B44" s="70">
        <v>0.29899999999999999</v>
      </c>
      <c r="C44" s="70">
        <v>0.311</v>
      </c>
      <c r="D44" s="27">
        <f t="shared" si="20"/>
        <v>0.30499999999999999</v>
      </c>
      <c r="E44" s="27">
        <f t="shared" si="21"/>
        <v>0.2485</v>
      </c>
      <c r="F44" s="27">
        <f t="shared" si="22"/>
        <v>-0.60467360693064909</v>
      </c>
      <c r="G44" s="28">
        <f t="shared" si="23"/>
        <v>6.2086272553988874E-2</v>
      </c>
      <c r="H44" s="27">
        <f t="shared" si="24"/>
        <v>1.1536824139518309</v>
      </c>
      <c r="I44" s="41">
        <v>16</v>
      </c>
      <c r="J44" s="42">
        <f t="shared" si="25"/>
        <v>18.458918623229295</v>
      </c>
      <c r="K44" s="30">
        <f t="shared" si="26"/>
        <v>1.8458918623229295</v>
      </c>
      <c r="L44" s="43">
        <f t="shared" si="27"/>
        <v>4.3999869630006634</v>
      </c>
      <c r="M44" s="30"/>
      <c r="N44" s="44"/>
      <c r="R44"/>
      <c r="S44"/>
      <c r="T44"/>
      <c r="U44"/>
    </row>
    <row r="45" spans="1:21" ht="15">
      <c r="A45" s="46"/>
      <c r="B45" s="70">
        <v>0.37</v>
      </c>
      <c r="C45" s="70">
        <v>0.45800000000000002</v>
      </c>
      <c r="D45" s="27">
        <f t="shared" si="20"/>
        <v>0.41400000000000003</v>
      </c>
      <c r="E45" s="27">
        <f t="shared" si="21"/>
        <v>0.35750000000000004</v>
      </c>
      <c r="F45" s="27">
        <f t="shared" si="22"/>
        <v>-0.44672395386290054</v>
      </c>
      <c r="G45" s="28">
        <f t="shared" si="23"/>
        <v>0.21222677855486605</v>
      </c>
      <c r="H45" s="27">
        <f t="shared" si="24"/>
        <v>1.6301470355912757</v>
      </c>
      <c r="I45" s="41">
        <v>16</v>
      </c>
      <c r="J45" s="42">
        <f t="shared" si="25"/>
        <v>26.082352569460411</v>
      </c>
      <c r="K45" s="30">
        <f t="shared" si="26"/>
        <v>2.6082352569460414</v>
      </c>
      <c r="L45" s="43">
        <f t="shared" si="27"/>
        <v>5.0931576214000955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8">
        <v>0.16500000000000001</v>
      </c>
      <c r="C50" s="68">
        <v>0.15</v>
      </c>
      <c r="D50" s="27">
        <f t="shared" ref="D50:D52" si="28">AVERAGE(B50,C50)</f>
        <v>0.1575</v>
      </c>
      <c r="E50" s="27">
        <f t="shared" ref="E50:E55" si="29">D50-E$8</f>
        <v>0.10100000000000001</v>
      </c>
      <c r="F50" s="27">
        <f t="shared" ref="F50:F55" si="30">LOG(E50)</f>
        <v>-0.99567862621735737</v>
      </c>
      <c r="G50" s="28">
        <f t="shared" ref="G50:G55" si="31">(F50-$B$16)/$B$15</f>
        <v>-0.3095871708780697</v>
      </c>
      <c r="H50" s="27">
        <f t="shared" ref="H50:H55" si="32">10^G50</f>
        <v>0.49024461181914752</v>
      </c>
      <c r="I50" s="41">
        <v>16</v>
      </c>
      <c r="J50" s="42">
        <f t="shared" ref="J50:J55" si="33">H50*I50</f>
        <v>7.8439137891063604</v>
      </c>
      <c r="K50" s="30">
        <f>(0.1*J50/1000)*1000</f>
        <v>0.78439137891063604</v>
      </c>
      <c r="L50" s="43">
        <f t="shared" ref="L50:L55" si="34">K50*100/L31</f>
        <v>1.0252656438116301</v>
      </c>
      <c r="M50" s="30">
        <f>AVERAGE(L50:L52)</f>
        <v>0.7441444701775829</v>
      </c>
      <c r="N50" s="44">
        <f>STDEV(L50:L52)</f>
        <v>0.24394855012368627</v>
      </c>
      <c r="O50" s="48">
        <f>L50/L40</f>
        <v>2.2373802963489999</v>
      </c>
      <c r="P50" s="30">
        <f>AVERAGE(O50:O52)</f>
        <v>1.3785528674449958</v>
      </c>
      <c r="Q50" s="44">
        <f>STDEV(O50:O52)</f>
        <v>0.7443660496625838</v>
      </c>
      <c r="S50"/>
      <c r="T50"/>
    </row>
    <row r="51" spans="1:25" ht="15">
      <c r="B51" s="68">
        <v>0.109</v>
      </c>
      <c r="C51" s="68">
        <v>0.106</v>
      </c>
      <c r="D51" s="27">
        <f t="shared" si="28"/>
        <v>0.1075</v>
      </c>
      <c r="E51" s="27">
        <f t="shared" si="29"/>
        <v>5.0999999999999997E-2</v>
      </c>
      <c r="F51" s="27">
        <f t="shared" si="30"/>
        <v>-1.2924298239020637</v>
      </c>
      <c r="G51" s="28">
        <f t="shared" si="31"/>
        <v>-0.59166677100000009</v>
      </c>
      <c r="H51" s="27">
        <f t="shared" si="32"/>
        <v>0.25605498128331888</v>
      </c>
      <c r="I51" s="41">
        <v>16</v>
      </c>
      <c r="J51" s="42">
        <f t="shared" si="33"/>
        <v>4.0968797005331021</v>
      </c>
      <c r="K51" s="30">
        <f t="shared" ref="K51:K55" si="35">(0.1*J51/1000)*1000</f>
        <v>0.40968797005331026</v>
      </c>
      <c r="L51" s="43">
        <f t="shared" si="34"/>
        <v>0.6190454294802219</v>
      </c>
      <c r="M51" s="30"/>
      <c r="N51" s="44"/>
      <c r="O51" s="2">
        <f t="shared" ref="O51:O55" si="36">L51/L41</f>
        <v>0.9790122414152389</v>
      </c>
      <c r="P51" s="30"/>
      <c r="Q51" s="44"/>
      <c r="S51"/>
      <c r="T51"/>
    </row>
    <row r="52" spans="1:25" ht="15">
      <c r="B52" s="68">
        <v>0.106</v>
      </c>
      <c r="C52" s="68">
        <v>9.7000000000000003E-2</v>
      </c>
      <c r="D52" s="27">
        <f t="shared" si="28"/>
        <v>0.10150000000000001</v>
      </c>
      <c r="E52" s="27">
        <f t="shared" si="29"/>
        <v>4.5000000000000005E-2</v>
      </c>
      <c r="F52" s="27">
        <f t="shared" si="30"/>
        <v>-1.3467874862246563</v>
      </c>
      <c r="G52" s="28">
        <f t="shared" si="31"/>
        <v>-0.64333695050104833</v>
      </c>
      <c r="H52" s="27">
        <f t="shared" si="32"/>
        <v>0.22733329646232991</v>
      </c>
      <c r="I52" s="41">
        <v>16</v>
      </c>
      <c r="J52" s="42">
        <f t="shared" si="33"/>
        <v>3.6373327433972786</v>
      </c>
      <c r="K52" s="30">
        <f t="shared" si="35"/>
        <v>0.36373327433972791</v>
      </c>
      <c r="L52" s="43">
        <f t="shared" si="34"/>
        <v>0.58812233724089646</v>
      </c>
      <c r="M52" s="30"/>
      <c r="N52" s="44"/>
      <c r="O52" s="2">
        <f t="shared" si="36"/>
        <v>0.91926606457074889</v>
      </c>
      <c r="P52" s="30"/>
      <c r="Q52" s="44"/>
      <c r="S52"/>
      <c r="T52"/>
    </row>
    <row r="53" spans="1:25" ht="15">
      <c r="A53" s="1" t="s">
        <v>26</v>
      </c>
      <c r="B53" s="68">
        <v>0.39</v>
      </c>
      <c r="C53" s="68">
        <v>0.41099999999999998</v>
      </c>
      <c r="D53" s="27">
        <f>AVERAGE(B53:C53)</f>
        <v>0.40049999999999997</v>
      </c>
      <c r="E53" s="27">
        <f t="shared" si="29"/>
        <v>0.34399999999999997</v>
      </c>
      <c r="F53" s="27">
        <f t="shared" si="30"/>
        <v>-0.46344155742846993</v>
      </c>
      <c r="G53" s="28">
        <f t="shared" si="31"/>
        <v>0.19633570561037494</v>
      </c>
      <c r="H53" s="27">
        <f t="shared" si="32"/>
        <v>1.5715771495087707</v>
      </c>
      <c r="I53" s="41">
        <v>16</v>
      </c>
      <c r="J53" s="42">
        <f t="shared" si="33"/>
        <v>25.145234392140331</v>
      </c>
      <c r="K53" s="30">
        <f t="shared" si="35"/>
        <v>2.5145234392140332</v>
      </c>
      <c r="L53" s="43">
        <f t="shared" si="34"/>
        <v>3.9953549272389979</v>
      </c>
      <c r="M53" s="30">
        <f>AVERAGE(L53:L55)</f>
        <v>5.0736124960496989</v>
      </c>
      <c r="N53" s="44">
        <f>STDEV(L53:L55)</f>
        <v>0.99841080237361823</v>
      </c>
      <c r="O53" s="2">
        <f t="shared" si="36"/>
        <v>1.4564174748987717</v>
      </c>
      <c r="P53" s="30">
        <f>AVERAGE(O53:O55)</f>
        <v>1.2816631481151088</v>
      </c>
      <c r="Q53" s="44">
        <f>STDEV(O53:O55)</f>
        <v>0.22143425756850993</v>
      </c>
      <c r="S53"/>
      <c r="T53"/>
    </row>
    <row r="54" spans="1:25" ht="15">
      <c r="A54" s="45"/>
      <c r="B54" s="68">
        <v>0.38200000000000001</v>
      </c>
      <c r="C54" s="68">
        <v>0.38400000000000001</v>
      </c>
      <c r="D54" s="27">
        <f>AVERAGE(B54:C54)</f>
        <v>0.38300000000000001</v>
      </c>
      <c r="E54" s="27">
        <f t="shared" si="29"/>
        <v>0.32650000000000001</v>
      </c>
      <c r="F54" s="27">
        <f t="shared" si="30"/>
        <v>-0.48611681438890725</v>
      </c>
      <c r="G54" s="28">
        <f t="shared" si="31"/>
        <v>0.17478153003849375</v>
      </c>
      <c r="H54" s="27">
        <f t="shared" si="32"/>
        <v>1.4954831704995946</v>
      </c>
      <c r="I54" s="41">
        <v>16</v>
      </c>
      <c r="J54" s="42">
        <f t="shared" si="33"/>
        <v>23.927730727993513</v>
      </c>
      <c r="K54" s="30">
        <f t="shared" si="35"/>
        <v>2.3927730727993515</v>
      </c>
      <c r="L54" s="43">
        <f t="shared" si="34"/>
        <v>5.9660748222723452</v>
      </c>
      <c r="M54" s="30"/>
      <c r="N54" s="44"/>
      <c r="O54" s="2">
        <f t="shared" si="36"/>
        <v>1.3559301135300763</v>
      </c>
      <c r="P54" s="30"/>
      <c r="Q54" s="44"/>
      <c r="S54"/>
      <c r="T54"/>
    </row>
    <row r="55" spans="1:25" ht="15">
      <c r="A55" s="46"/>
      <c r="B55" s="68">
        <v>0.436</v>
      </c>
      <c r="C55" s="68">
        <v>0.377</v>
      </c>
      <c r="D55" s="27">
        <f>AVERAGE(B55:C55)</f>
        <v>0.40649999999999997</v>
      </c>
      <c r="E55" s="27">
        <f t="shared" si="29"/>
        <v>0.35</v>
      </c>
      <c r="F55" s="27">
        <f t="shared" si="30"/>
        <v>-0.45593195564972439</v>
      </c>
      <c r="G55" s="28">
        <f t="shared" si="31"/>
        <v>0.20347402715162158</v>
      </c>
      <c r="H55" s="27">
        <f t="shared" si="32"/>
        <v>1.5976219809086598</v>
      </c>
      <c r="I55" s="41">
        <v>16</v>
      </c>
      <c r="J55" s="42">
        <f t="shared" si="33"/>
        <v>25.561951694538557</v>
      </c>
      <c r="K55" s="30">
        <f t="shared" si="35"/>
        <v>2.5561951694538561</v>
      </c>
      <c r="L55" s="43">
        <f t="shared" si="34"/>
        <v>5.2594077386377531</v>
      </c>
      <c r="M55" s="30"/>
      <c r="N55" s="44"/>
      <c r="O55" s="2">
        <f t="shared" si="36"/>
        <v>1.0326418559164787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1.3785528674449958</v>
      </c>
      <c r="O58" s="30">
        <f>Q50</f>
        <v>0.7443660496625838</v>
      </c>
    </row>
    <row r="59" spans="1:25" ht="15">
      <c r="D59"/>
      <c r="E59"/>
      <c r="G59"/>
      <c r="M59" s="2" t="s">
        <v>26</v>
      </c>
      <c r="N59" s="30">
        <f>P53</f>
        <v>1.2816631481151088</v>
      </c>
      <c r="O59" s="30">
        <f>Q53</f>
        <v>0.22143425756850993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0.57677797434351497</v>
      </c>
      <c r="C65" s="30">
        <f>N40</f>
        <v>0.10272130603612219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0.7441444701775829</v>
      </c>
      <c r="C66" s="30">
        <f>N50</f>
        <v>0.24394855012368627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4.078806820812046</v>
      </c>
      <c r="C67" s="30">
        <f>N43</f>
        <v>1.2074160694441354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5.0736124960496989</v>
      </c>
      <c r="C68" s="30">
        <f>N53</f>
        <v>0.99841080237361823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18"/>
  <sheetViews>
    <sheetView tabSelected="1" topLeftCell="A37" zoomScale="80" zoomScaleNormal="80" workbookViewId="0">
      <selection activeCell="B53" sqref="B53:C55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/>
    </row>
    <row r="2" spans="1:20">
      <c r="A2" s="1" t="s">
        <v>1</v>
      </c>
      <c r="C2" s="3"/>
      <c r="E2" s="4"/>
    </row>
    <row r="3" spans="1:20">
      <c r="A3" s="1" t="s">
        <v>2</v>
      </c>
      <c r="B3" s="2" t="s">
        <v>40</v>
      </c>
      <c r="D3" s="10"/>
      <c r="E3" s="10"/>
      <c r="F3" s="10"/>
    </row>
    <row r="4" spans="1:20" ht="15">
      <c r="D4" s="10"/>
      <c r="E4" s="65"/>
      <c r="F4" s="65"/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 s="64">
        <v>5.5E-2</v>
      </c>
      <c r="D8" s="64">
        <v>5.8000000000000003E-2</v>
      </c>
      <c r="E8" s="11">
        <f t="shared" ref="E8:E13" si="0">AVERAGE(C8:D8)</f>
        <v>5.6500000000000002E-2</v>
      </c>
      <c r="F8" s="12"/>
      <c r="G8" s="10"/>
      <c r="H8" s="10"/>
      <c r="N8"/>
      <c r="O8"/>
      <c r="P8"/>
    </row>
    <row r="9" spans="1:20" ht="15">
      <c r="A9" s="5">
        <v>3</v>
      </c>
      <c r="B9" s="12">
        <f>A9/23</f>
        <v>0.13043478260869565</v>
      </c>
      <c r="C9" s="64">
        <v>8.3000000000000004E-2</v>
      </c>
      <c r="D9" s="64">
        <v>7.3999999999999996E-2</v>
      </c>
      <c r="E9" s="11">
        <f t="shared" si="0"/>
        <v>7.85E-2</v>
      </c>
      <c r="F9" s="12">
        <f>(E9-$E$8)</f>
        <v>2.1999999999999999E-2</v>
      </c>
      <c r="G9" s="12">
        <f>LOG(B9)</f>
        <v>-0.88460658129793046</v>
      </c>
      <c r="H9" s="12">
        <f>LOG(F9)</f>
        <v>-1.6575773191777938</v>
      </c>
      <c r="N9"/>
      <c r="O9"/>
      <c r="P9"/>
    </row>
    <row r="10" spans="1:20" ht="15">
      <c r="A10" s="5">
        <v>9.74</v>
      </c>
      <c r="B10" s="12">
        <f t="shared" ref="B10:B13" si="1">A10/23</f>
        <v>0.42347826086956525</v>
      </c>
      <c r="C10" s="64">
        <v>0.15</v>
      </c>
      <c r="D10" s="64">
        <v>0.16</v>
      </c>
      <c r="E10" s="11">
        <f t="shared" si="0"/>
        <v>0.155</v>
      </c>
      <c r="F10" s="12">
        <f>(E10-$E$8)</f>
        <v>9.8500000000000004E-2</v>
      </c>
      <c r="G10" s="12">
        <f>LOG(B10)</f>
        <v>-0.37316887913897734</v>
      </c>
      <c r="H10" s="12">
        <f>LOG(F10)</f>
        <v>-1.0065637695023884</v>
      </c>
      <c r="N10"/>
      <c r="O10"/>
      <c r="P10"/>
    </row>
    <row r="11" spans="1:20" ht="15">
      <c r="A11" s="5">
        <v>29.8</v>
      </c>
      <c r="B11" s="12">
        <f t="shared" si="1"/>
        <v>1.2956521739130435</v>
      </c>
      <c r="C11" s="64">
        <v>0.38600000000000001</v>
      </c>
      <c r="D11" s="64">
        <v>0.35399999999999998</v>
      </c>
      <c r="E11" s="11">
        <f t="shared" si="0"/>
        <v>0.37</v>
      </c>
      <c r="F11" s="12">
        <f>(E11-$E$8)</f>
        <v>0.3135</v>
      </c>
      <c r="G11" s="12">
        <f>LOG(B11)</f>
        <v>0.11248842805866238</v>
      </c>
      <c r="H11" s="12">
        <f>LOG(F11)</f>
        <v>-0.50376245483326476</v>
      </c>
      <c r="N11"/>
      <c r="O11"/>
      <c r="P11"/>
      <c r="Q11"/>
      <c r="R11"/>
      <c r="S11"/>
      <c r="T11"/>
    </row>
    <row r="12" spans="1:20" ht="15">
      <c r="A12" s="5">
        <v>104</v>
      </c>
      <c r="B12" s="12">
        <f t="shared" si="1"/>
        <v>4.5217391304347823</v>
      </c>
      <c r="C12" s="64">
        <v>1.121</v>
      </c>
      <c r="D12" s="64">
        <v>0.93</v>
      </c>
      <c r="E12" s="11">
        <f t="shared" si="0"/>
        <v>1.0255000000000001</v>
      </c>
      <c r="F12" s="12">
        <f>(E12-$E$8)</f>
        <v>0.96900000000000008</v>
      </c>
      <c r="G12" s="12">
        <f>LOG(B12)</f>
        <v>0.65530550328118742</v>
      </c>
      <c r="H12" s="12">
        <f>LOG(F12)</f>
        <v>-1.3676222949234635E-2</v>
      </c>
      <c r="N12"/>
      <c r="O12"/>
      <c r="P12"/>
      <c r="Q12"/>
      <c r="R12"/>
      <c r="S12"/>
      <c r="T12"/>
    </row>
    <row r="13" spans="1:20" ht="15">
      <c r="A13" s="5">
        <v>207</v>
      </c>
      <c r="B13" s="12">
        <f t="shared" si="1"/>
        <v>9</v>
      </c>
      <c r="C13" s="64">
        <v>2.468</v>
      </c>
      <c r="D13" s="64">
        <v>1.8240000000000001</v>
      </c>
      <c r="E13" s="11">
        <f t="shared" si="0"/>
        <v>2.1459999999999999</v>
      </c>
      <c r="F13" s="12">
        <f>(E13-$E$8)</f>
        <v>2.0894999999999997</v>
      </c>
      <c r="G13" s="12">
        <f>LOG(B13)</f>
        <v>0.95424250943932487</v>
      </c>
      <c r="H13" s="12">
        <f>LOG(F13)</f>
        <v>0.32004237547964465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1.0520122602146136</v>
      </c>
      <c r="N15"/>
    </row>
    <row r="16" spans="1:20" ht="15">
      <c r="A16" s="5" t="s">
        <v>11</v>
      </c>
      <c r="B16" s="11">
        <f>INTERCEPT(H9:H13,G9:G13)</f>
        <v>-0.66998912684847145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74">
        <v>0.72799999999999998</v>
      </c>
      <c r="C22" s="74">
        <v>0.68700000000000006</v>
      </c>
      <c r="D22" s="27">
        <f t="shared" ref="D22:D27" si="2">AVERAGE(B22:C22)</f>
        <v>0.70750000000000002</v>
      </c>
      <c r="E22" s="27">
        <f>D22-E$8</f>
        <v>0.65100000000000002</v>
      </c>
      <c r="F22" s="27">
        <f>LOG(E22)</f>
        <v>-0.18641901143180803</v>
      </c>
      <c r="G22" s="28">
        <f>(F22-$B$16)/$B$15</f>
        <v>0.45966205310004055</v>
      </c>
      <c r="H22" s="28">
        <f>10^G22</f>
        <v>2.8817881626460751</v>
      </c>
      <c r="I22" s="29">
        <v>500</v>
      </c>
      <c r="J22" s="30">
        <f>(H22*I22)</f>
        <v>1440.8940813230374</v>
      </c>
      <c r="K22" s="31">
        <f>(0.05*J22/1000)*1000</f>
        <v>72.04470406615188</v>
      </c>
      <c r="L22" s="32">
        <f>K22+K40+K50</f>
        <v>72.737202779432039</v>
      </c>
      <c r="M22" s="33">
        <f>(L22*1000000/50000)/1000</f>
        <v>1.4547440555886408</v>
      </c>
      <c r="N22" s="34"/>
    </row>
    <row r="23" spans="1:17" ht="15">
      <c r="B23" s="74">
        <v>0.67300000000000004</v>
      </c>
      <c r="C23" s="74">
        <v>0.60699999999999998</v>
      </c>
      <c r="D23" s="27">
        <f t="shared" si="2"/>
        <v>0.64</v>
      </c>
      <c r="E23" s="27">
        <f t="shared" ref="E23:E27" si="3">D23-E$8</f>
        <v>0.58350000000000002</v>
      </c>
      <c r="F23" s="27">
        <f t="shared" ref="F23:F27" si="4">LOG(E23)</f>
        <v>-0.23395913961861101</v>
      </c>
      <c r="G23" s="28">
        <f t="shared" ref="G23:G27" si="5">(F23-$B$16)/$B$15</f>
        <v>0.41447234383077342</v>
      </c>
      <c r="H23" s="28">
        <f t="shared" ref="H23:H27" si="6">10^G23</f>
        <v>2.5970023572523413</v>
      </c>
      <c r="I23" s="29">
        <v>500</v>
      </c>
      <c r="J23" s="30">
        <f t="shared" ref="J23:J27" si="7">(H23*I23)</f>
        <v>1298.5011786261707</v>
      </c>
      <c r="K23" s="31">
        <f t="shared" ref="K23:K27" si="8">(0.05*J23/1000)*1000</f>
        <v>64.925058931308541</v>
      </c>
      <c r="L23" s="32">
        <f>K23+K41+K51</f>
        <v>65.804719076692933</v>
      </c>
      <c r="M23" s="33">
        <f t="shared" ref="M23:M27" si="9">(L23*1000000/50000)/1000</f>
        <v>1.3160943815338588</v>
      </c>
      <c r="N23" s="34"/>
    </row>
    <row r="24" spans="1:17" ht="15">
      <c r="B24" s="74">
        <v>0.55300000000000005</v>
      </c>
      <c r="C24" s="74">
        <v>0.59499999999999997</v>
      </c>
      <c r="D24" s="27">
        <f t="shared" si="2"/>
        <v>0.57400000000000007</v>
      </c>
      <c r="E24" s="27">
        <f t="shared" si="3"/>
        <v>0.51750000000000007</v>
      </c>
      <c r="F24" s="27">
        <f t="shared" si="4"/>
        <v>-0.28608964587104457</v>
      </c>
      <c r="G24" s="28">
        <f t="shared" si="5"/>
        <v>0.36491920816503626</v>
      </c>
      <c r="H24" s="28">
        <f t="shared" si="6"/>
        <v>2.3169635849651211</v>
      </c>
      <c r="I24" s="29">
        <v>500</v>
      </c>
      <c r="J24" s="30">
        <f t="shared" si="7"/>
        <v>1158.4817924825606</v>
      </c>
      <c r="K24" s="31">
        <f t="shared" si="8"/>
        <v>57.924089624128037</v>
      </c>
      <c r="L24" s="32">
        <f t="shared" ref="L24:L27" si="10">K24+K42+K52</f>
        <v>58.613083446269684</v>
      </c>
      <c r="M24" s="33">
        <f t="shared" si="9"/>
        <v>1.1722616689253937</v>
      </c>
      <c r="N24" s="34"/>
    </row>
    <row r="25" spans="1:17" ht="15">
      <c r="A25" s="1" t="s">
        <v>26</v>
      </c>
      <c r="B25" s="74">
        <v>0.60699999999999998</v>
      </c>
      <c r="C25" s="74">
        <v>0.73599999999999999</v>
      </c>
      <c r="D25" s="27">
        <f t="shared" si="2"/>
        <v>0.67149999999999999</v>
      </c>
      <c r="E25" s="27">
        <f t="shared" si="3"/>
        <v>0.61499999999999999</v>
      </c>
      <c r="F25" s="27">
        <f t="shared" si="4"/>
        <v>-0.21112488422458328</v>
      </c>
      <c r="G25" s="28">
        <f t="shared" si="5"/>
        <v>0.4361776568366974</v>
      </c>
      <c r="H25" s="28">
        <f t="shared" si="6"/>
        <v>2.7300943540678988</v>
      </c>
      <c r="I25" s="29">
        <v>500</v>
      </c>
      <c r="J25" s="30">
        <f t="shared" si="7"/>
        <v>1365.0471770339493</v>
      </c>
      <c r="K25" s="31">
        <f t="shared" si="8"/>
        <v>68.252358851697466</v>
      </c>
      <c r="L25" s="32">
        <f t="shared" si="10"/>
        <v>72.306656208597275</v>
      </c>
      <c r="M25" s="33">
        <f t="shared" si="9"/>
        <v>1.4461331241719453</v>
      </c>
      <c r="N25" s="34"/>
    </row>
    <row r="26" spans="1:17" ht="15">
      <c r="B26" s="74">
        <v>0.51400000000000001</v>
      </c>
      <c r="C26" s="74">
        <v>0.53</v>
      </c>
      <c r="D26" s="27">
        <f t="shared" si="2"/>
        <v>0.52200000000000002</v>
      </c>
      <c r="E26" s="27">
        <f t="shared" si="3"/>
        <v>0.46550000000000002</v>
      </c>
      <c r="F26" s="27">
        <f t="shared" si="4"/>
        <v>-0.33208031468263854</v>
      </c>
      <c r="G26" s="28">
        <f t="shared" si="5"/>
        <v>0.32120235185937712</v>
      </c>
      <c r="H26" s="28">
        <f t="shared" si="6"/>
        <v>2.0950883979847039</v>
      </c>
      <c r="I26" s="29">
        <v>500</v>
      </c>
      <c r="J26" s="30">
        <f t="shared" si="7"/>
        <v>1047.544198992352</v>
      </c>
      <c r="K26" s="31">
        <f t="shared" si="8"/>
        <v>52.377209949617601</v>
      </c>
      <c r="L26" s="32">
        <f t="shared" si="10"/>
        <v>57.240769164548702</v>
      </c>
      <c r="M26" s="33">
        <f t="shared" si="9"/>
        <v>1.144815383290974</v>
      </c>
      <c r="N26" s="34"/>
    </row>
    <row r="27" spans="1:17" ht="15">
      <c r="B27" s="74">
        <v>0.52500000000000002</v>
      </c>
      <c r="C27" s="74">
        <v>0.60599999999999998</v>
      </c>
      <c r="D27" s="27">
        <f t="shared" si="2"/>
        <v>0.5655</v>
      </c>
      <c r="E27" s="27">
        <f t="shared" si="3"/>
        <v>0.50900000000000001</v>
      </c>
      <c r="F27" s="27">
        <f t="shared" si="4"/>
        <v>-0.29328221766324125</v>
      </c>
      <c r="G27" s="28">
        <f t="shared" si="5"/>
        <v>0.35808224241453318</v>
      </c>
      <c r="H27" s="28">
        <f t="shared" si="6"/>
        <v>2.2807739416285582</v>
      </c>
      <c r="I27" s="29">
        <v>500</v>
      </c>
      <c r="J27" s="30">
        <f t="shared" si="7"/>
        <v>1140.386970814279</v>
      </c>
      <c r="K27" s="31">
        <f t="shared" si="8"/>
        <v>57.019348540713956</v>
      </c>
      <c r="L27" s="32">
        <f t="shared" si="10"/>
        <v>61.342268389562641</v>
      </c>
      <c r="M27" s="33">
        <f t="shared" si="9"/>
        <v>1.2268453677912527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74">
        <v>0.72799999999999998</v>
      </c>
      <c r="C31" s="74">
        <v>0.68700000000000006</v>
      </c>
      <c r="D31" s="27">
        <f t="shared" ref="D31:D36" si="11">AVERAGE(B31:C31)</f>
        <v>0.70750000000000002</v>
      </c>
      <c r="E31" s="27">
        <f t="shared" ref="E31:E36" si="12">D31-E$8</f>
        <v>0.65100000000000002</v>
      </c>
      <c r="F31" s="27">
        <f>LOG(E31)</f>
        <v>-0.18641901143180803</v>
      </c>
      <c r="G31" s="28">
        <f>(F31-$B$16)/$B$15</f>
        <v>0.45966205310004055</v>
      </c>
      <c r="H31" s="28">
        <f>10^G31</f>
        <v>2.8817881626460751</v>
      </c>
      <c r="I31" s="29">
        <v>500</v>
      </c>
      <c r="J31" s="30">
        <f>(H31*I31)</f>
        <v>1440.8940813230374</v>
      </c>
      <c r="K31" s="31">
        <f>(0.05*J31/1000)*1000</f>
        <v>72.04470406615188</v>
      </c>
      <c r="L31" s="32">
        <f>K31+K50</f>
        <v>72.342801692014376</v>
      </c>
      <c r="M31" s="33">
        <f>(L31*1000000/50000)/1000</f>
        <v>1.4468560338402876</v>
      </c>
      <c r="N31" s="35"/>
      <c r="Q31"/>
    </row>
    <row r="32" spans="1:17" ht="15">
      <c r="B32" s="74">
        <v>0.67300000000000004</v>
      </c>
      <c r="C32" s="74">
        <v>0.60699999999999998</v>
      </c>
      <c r="D32" s="27">
        <f t="shared" si="11"/>
        <v>0.64</v>
      </c>
      <c r="E32" s="27">
        <f t="shared" si="12"/>
        <v>0.58350000000000002</v>
      </c>
      <c r="F32" s="27">
        <f t="shared" ref="F32:F36" si="13">LOG(E32)</f>
        <v>-0.23395913961861101</v>
      </c>
      <c r="G32" s="28">
        <f t="shared" ref="G32:G36" si="14">(F32-$B$16)/$B$15</f>
        <v>0.41447234383077342</v>
      </c>
      <c r="H32" s="28">
        <f t="shared" ref="H32:H36" si="15">10^G32</f>
        <v>2.5970023572523413</v>
      </c>
      <c r="I32" s="29">
        <v>500</v>
      </c>
      <c r="J32" s="30">
        <f t="shared" ref="J32:J36" si="16">(H32*I32)</f>
        <v>1298.5011786261707</v>
      </c>
      <c r="K32" s="31">
        <f t="shared" ref="K32:K36" si="17">(0.05*J32/1000)*1000</f>
        <v>64.925058931308541</v>
      </c>
      <c r="L32" s="32">
        <f>K32+K51</f>
        <v>65.288792205648264</v>
      </c>
      <c r="M32" s="33">
        <f t="shared" ref="M32:M36" si="18">(L32*1000000/50000)/1000</f>
        <v>1.3057758441129654</v>
      </c>
      <c r="N32" s="36"/>
      <c r="Q32"/>
    </row>
    <row r="33" spans="1:21" ht="15">
      <c r="B33" s="74">
        <v>0.55300000000000005</v>
      </c>
      <c r="C33" s="74">
        <v>0.59499999999999997</v>
      </c>
      <c r="D33" s="27">
        <f t="shared" si="11"/>
        <v>0.57400000000000007</v>
      </c>
      <c r="E33" s="27">
        <f t="shared" si="12"/>
        <v>0.51750000000000007</v>
      </c>
      <c r="F33" s="27">
        <f t="shared" si="13"/>
        <v>-0.28608964587104457</v>
      </c>
      <c r="G33" s="28">
        <f t="shared" si="14"/>
        <v>0.36491920816503626</v>
      </c>
      <c r="H33" s="28">
        <f t="shared" si="15"/>
        <v>2.3169635849651211</v>
      </c>
      <c r="I33" s="29">
        <v>500</v>
      </c>
      <c r="J33" s="30">
        <f t="shared" si="16"/>
        <v>1158.4817924825606</v>
      </c>
      <c r="K33" s="31">
        <f t="shared" si="17"/>
        <v>57.924089624128037</v>
      </c>
      <c r="L33" s="32">
        <f t="shared" ref="L33:L36" si="19">K33+K52</f>
        <v>58.264733991818609</v>
      </c>
      <c r="M33" s="33">
        <f t="shared" si="18"/>
        <v>1.1652946798363721</v>
      </c>
      <c r="N33" s="36"/>
      <c r="Q33"/>
      <c r="R33"/>
      <c r="S33"/>
    </row>
    <row r="34" spans="1:21" ht="15">
      <c r="A34" s="1" t="s">
        <v>26</v>
      </c>
      <c r="B34" s="74">
        <v>0.60699999999999998</v>
      </c>
      <c r="C34" s="74">
        <v>0.73599999999999999</v>
      </c>
      <c r="D34" s="27">
        <f t="shared" si="11"/>
        <v>0.67149999999999999</v>
      </c>
      <c r="E34" s="27">
        <f t="shared" si="12"/>
        <v>0.61499999999999999</v>
      </c>
      <c r="F34" s="27">
        <f t="shared" si="13"/>
        <v>-0.21112488422458328</v>
      </c>
      <c r="G34" s="28">
        <f t="shared" si="14"/>
        <v>0.4361776568366974</v>
      </c>
      <c r="H34" s="28">
        <f t="shared" si="15"/>
        <v>2.7300943540678988</v>
      </c>
      <c r="I34" s="29">
        <v>500</v>
      </c>
      <c r="J34" s="30">
        <f t="shared" si="16"/>
        <v>1365.0471770339493</v>
      </c>
      <c r="K34" s="31">
        <f t="shared" si="17"/>
        <v>68.252358851697466</v>
      </c>
      <c r="L34" s="32">
        <f t="shared" si="19"/>
        <v>70.186403892948931</v>
      </c>
      <c r="M34" s="33">
        <f t="shared" si="18"/>
        <v>1.4037280778589787</v>
      </c>
      <c r="N34" s="36"/>
      <c r="Q34"/>
      <c r="R34"/>
      <c r="S34"/>
    </row>
    <row r="35" spans="1:21" ht="15">
      <c r="B35" s="74">
        <v>0.51400000000000001</v>
      </c>
      <c r="C35" s="74">
        <v>0.53</v>
      </c>
      <c r="D35" s="27">
        <f t="shared" si="11"/>
        <v>0.52200000000000002</v>
      </c>
      <c r="E35" s="27">
        <f t="shared" si="12"/>
        <v>0.46550000000000002</v>
      </c>
      <c r="F35" s="27">
        <f t="shared" si="13"/>
        <v>-0.33208031468263854</v>
      </c>
      <c r="G35" s="28">
        <f t="shared" si="14"/>
        <v>0.32120235185937712</v>
      </c>
      <c r="H35" s="28">
        <f t="shared" si="15"/>
        <v>2.0950883979847039</v>
      </c>
      <c r="I35" s="29">
        <v>500</v>
      </c>
      <c r="J35" s="30">
        <f t="shared" si="16"/>
        <v>1047.544198992352</v>
      </c>
      <c r="K35" s="31">
        <f t="shared" si="17"/>
        <v>52.377209949617601</v>
      </c>
      <c r="L35" s="32">
        <f t="shared" si="19"/>
        <v>55.45494618091471</v>
      </c>
      <c r="M35" s="33">
        <f t="shared" si="18"/>
        <v>1.109098923618294</v>
      </c>
      <c r="N35" s="36"/>
      <c r="Q35"/>
      <c r="R35"/>
      <c r="S35"/>
    </row>
    <row r="36" spans="1:21" ht="15">
      <c r="B36" s="74">
        <v>0.52500000000000002</v>
      </c>
      <c r="C36" s="74">
        <v>0.60599999999999998</v>
      </c>
      <c r="D36" s="27">
        <f t="shared" si="11"/>
        <v>0.5655</v>
      </c>
      <c r="E36" s="27">
        <f t="shared" si="12"/>
        <v>0.50900000000000001</v>
      </c>
      <c r="F36" s="27">
        <f t="shared" si="13"/>
        <v>-0.29328221766324125</v>
      </c>
      <c r="G36" s="28">
        <f t="shared" si="14"/>
        <v>0.35808224241453318</v>
      </c>
      <c r="H36" s="28">
        <f t="shared" si="15"/>
        <v>2.2807739416285582</v>
      </c>
      <c r="I36" s="29">
        <v>500</v>
      </c>
      <c r="J36" s="30">
        <f t="shared" si="16"/>
        <v>1140.386970814279</v>
      </c>
      <c r="K36" s="31">
        <f t="shared" si="17"/>
        <v>57.019348540713956</v>
      </c>
      <c r="L36" s="32">
        <f t="shared" si="19"/>
        <v>59.44345899863373</v>
      </c>
      <c r="M36" s="33">
        <f t="shared" si="18"/>
        <v>1.1888691799726745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71">
        <v>0.105</v>
      </c>
      <c r="C40" s="71">
        <v>0.106</v>
      </c>
      <c r="D40" s="27">
        <f t="shared" ref="D40:D45" si="20">AVERAGE(B40,C40)</f>
        <v>0.1055</v>
      </c>
      <c r="E40" s="27">
        <f t="shared" ref="E40:E45" si="21">D40-E$8</f>
        <v>4.8999999999999995E-2</v>
      </c>
      <c r="F40" s="27">
        <f t="shared" ref="F40:F45" si="22">LOG(E40)</f>
        <v>-1.3098039199714864</v>
      </c>
      <c r="G40" s="28">
        <f t="shared" ref="G40:G45" si="23">(F40-$B$16)/$B$15</f>
        <v>-0.60818187897590736</v>
      </c>
      <c r="H40" s="27">
        <f t="shared" ref="H40:H45" si="24">10^G40</f>
        <v>0.24650067963603542</v>
      </c>
      <c r="I40" s="41">
        <v>16</v>
      </c>
      <c r="J40" s="42">
        <f t="shared" ref="J40:J45" si="25">H40*I40</f>
        <v>3.9440108741765667</v>
      </c>
      <c r="K40" s="30">
        <f>(0.1*J40/1000)*1000</f>
        <v>0.39440108741765667</v>
      </c>
      <c r="L40" s="43">
        <f>K40*100/L22</f>
        <v>0.54222746042851933</v>
      </c>
      <c r="M40" s="30">
        <f>AVERAGE(L40:L42)</f>
        <v>0.64019164122048566</v>
      </c>
      <c r="N40" s="44">
        <f>STDEV(L40:L42)</f>
        <v>0.12725921844999807</v>
      </c>
      <c r="R40"/>
      <c r="S40"/>
      <c r="T40"/>
      <c r="U40"/>
    </row>
    <row r="41" spans="1:21" ht="15">
      <c r="B41" s="71">
        <v>0.122</v>
      </c>
      <c r="C41" s="71">
        <v>0.121</v>
      </c>
      <c r="D41" s="27">
        <f t="shared" si="20"/>
        <v>0.1215</v>
      </c>
      <c r="E41" s="27">
        <f t="shared" si="21"/>
        <v>6.5000000000000002E-2</v>
      </c>
      <c r="F41" s="27">
        <f t="shared" si="22"/>
        <v>-1.1870866433571443</v>
      </c>
      <c r="G41" s="28">
        <f t="shared" si="23"/>
        <v>-0.4915318348126318</v>
      </c>
      <c r="H41" s="27">
        <f t="shared" si="24"/>
        <v>0.32245429440291934</v>
      </c>
      <c r="I41" s="41">
        <v>16</v>
      </c>
      <c r="J41" s="42">
        <f t="shared" si="25"/>
        <v>5.1592687104467094</v>
      </c>
      <c r="K41" s="30">
        <f t="shared" ref="K41:K45" si="26">(0.1*J41/1000)*1000</f>
        <v>0.51592687104467094</v>
      </c>
      <c r="L41" s="43">
        <f t="shared" ref="L41:L45" si="27">K41*100/L23</f>
        <v>0.78402716140065509</v>
      </c>
      <c r="M41" s="30"/>
      <c r="N41" s="44"/>
      <c r="R41"/>
      <c r="S41"/>
      <c r="T41"/>
      <c r="U41"/>
    </row>
    <row r="42" spans="1:21" s="17" customFormat="1" ht="15">
      <c r="A42" s="1"/>
      <c r="B42" s="71">
        <v>9.9000000000000005E-2</v>
      </c>
      <c r="C42" s="71">
        <v>0.1</v>
      </c>
      <c r="D42" s="27">
        <f t="shared" si="20"/>
        <v>9.9500000000000005E-2</v>
      </c>
      <c r="E42" s="27">
        <f t="shared" si="21"/>
        <v>4.3000000000000003E-2</v>
      </c>
      <c r="F42" s="27">
        <f t="shared" si="22"/>
        <v>-1.3665315444204134</v>
      </c>
      <c r="G42" s="28">
        <f t="shared" si="23"/>
        <v>-0.66210484793194824</v>
      </c>
      <c r="H42" s="27">
        <f t="shared" si="24"/>
        <v>0.21771840903192347</v>
      </c>
      <c r="I42" s="41">
        <v>16</v>
      </c>
      <c r="J42" s="42">
        <f t="shared" si="25"/>
        <v>3.4834945445107754</v>
      </c>
      <c r="K42" s="30">
        <f t="shared" si="26"/>
        <v>0.34834945445107757</v>
      </c>
      <c r="L42" s="43">
        <f t="shared" si="27"/>
        <v>0.59432030183228246</v>
      </c>
      <c r="M42" s="30"/>
      <c r="N42" s="44"/>
      <c r="R42"/>
      <c r="S42"/>
      <c r="T42"/>
      <c r="U42"/>
    </row>
    <row r="43" spans="1:21" ht="15">
      <c r="A43" s="1" t="s">
        <v>34</v>
      </c>
      <c r="B43" s="71">
        <v>0.34300000000000003</v>
      </c>
      <c r="C43" s="71">
        <v>0.34499999999999997</v>
      </c>
      <c r="D43" s="27">
        <f t="shared" si="20"/>
        <v>0.34399999999999997</v>
      </c>
      <c r="E43" s="27">
        <f t="shared" si="21"/>
        <v>0.28749999999999998</v>
      </c>
      <c r="F43" s="27">
        <f t="shared" si="22"/>
        <v>-0.5413621509743507</v>
      </c>
      <c r="G43" s="28">
        <f t="shared" si="23"/>
        <v>0.12226756354329985</v>
      </c>
      <c r="H43" s="27">
        <f t="shared" si="24"/>
        <v>1.3251576972802173</v>
      </c>
      <c r="I43" s="41">
        <v>16</v>
      </c>
      <c r="J43" s="42">
        <f t="shared" si="25"/>
        <v>21.202523156483476</v>
      </c>
      <c r="K43" s="30">
        <f t="shared" si="26"/>
        <v>2.1202523156483477</v>
      </c>
      <c r="L43" s="43">
        <f t="shared" si="27"/>
        <v>2.9323058578889856</v>
      </c>
      <c r="M43" s="30">
        <f>AVERAGE(L43:L45)</f>
        <v>3.0491947607339935</v>
      </c>
      <c r="N43" s="44">
        <f>STDEV(L43:L45)</f>
        <v>0.10196190734017378</v>
      </c>
      <c r="R43"/>
      <c r="S43"/>
      <c r="T43"/>
      <c r="U43"/>
    </row>
    <row r="44" spans="1:21" ht="15">
      <c r="A44" s="45"/>
      <c r="B44" s="71">
        <v>0.27800000000000002</v>
      </c>
      <c r="C44" s="71">
        <v>0.315</v>
      </c>
      <c r="D44" s="27">
        <f t="shared" si="20"/>
        <v>0.29649999999999999</v>
      </c>
      <c r="E44" s="27">
        <f t="shared" si="21"/>
        <v>0.24</v>
      </c>
      <c r="F44" s="27">
        <f t="shared" si="22"/>
        <v>-0.61978875828839397</v>
      </c>
      <c r="G44" s="28">
        <f t="shared" si="23"/>
        <v>4.771842540108464E-2</v>
      </c>
      <c r="H44" s="27">
        <f t="shared" si="24"/>
        <v>1.1161393647712428</v>
      </c>
      <c r="I44" s="41">
        <v>16</v>
      </c>
      <c r="J44" s="42">
        <f t="shared" si="25"/>
        <v>17.858229836339884</v>
      </c>
      <c r="K44" s="30">
        <f t="shared" si="26"/>
        <v>1.7858229836339885</v>
      </c>
      <c r="L44" s="43">
        <f t="shared" si="27"/>
        <v>3.1198444914328891</v>
      </c>
      <c r="M44" s="30"/>
      <c r="N44" s="44"/>
      <c r="R44"/>
      <c r="S44"/>
      <c r="T44"/>
      <c r="U44"/>
    </row>
    <row r="45" spans="1:21" ht="15">
      <c r="A45" s="46"/>
      <c r="B45" s="71">
        <v>0.33300000000000002</v>
      </c>
      <c r="C45" s="71">
        <v>0.29199999999999998</v>
      </c>
      <c r="D45" s="27">
        <f t="shared" si="20"/>
        <v>0.3125</v>
      </c>
      <c r="E45" s="27">
        <f t="shared" si="21"/>
        <v>0.25600000000000001</v>
      </c>
      <c r="F45" s="27">
        <f t="shared" si="22"/>
        <v>-0.59176003468815042</v>
      </c>
      <c r="G45" s="28">
        <f t="shared" si="23"/>
        <v>7.4361388283024452E-2</v>
      </c>
      <c r="H45" s="27">
        <f t="shared" si="24"/>
        <v>1.1867558693305682</v>
      </c>
      <c r="I45" s="41">
        <v>16</v>
      </c>
      <c r="J45" s="42">
        <f t="shared" si="25"/>
        <v>18.988093909289091</v>
      </c>
      <c r="K45" s="30">
        <f t="shared" si="26"/>
        <v>1.8988093909289092</v>
      </c>
      <c r="L45" s="43">
        <f t="shared" si="27"/>
        <v>3.0954339328801064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72">
        <v>8.8999999999999996E-2</v>
      </c>
      <c r="C50" s="72">
        <v>9.7000000000000003E-2</v>
      </c>
      <c r="D50" s="27">
        <f t="shared" ref="D50:D52" si="28">AVERAGE(B50,C50)</f>
        <v>9.2999999999999999E-2</v>
      </c>
      <c r="E50" s="27">
        <f t="shared" ref="E50:E55" si="29">D50-E$8</f>
        <v>3.6499999999999998E-2</v>
      </c>
      <c r="F50" s="27">
        <f t="shared" ref="F50:F55" si="30">LOG(E50)</f>
        <v>-1.4377071355435254</v>
      </c>
      <c r="G50" s="28">
        <f t="shared" ref="G50:G55" si="31">(F50-$B$16)/$B$15</f>
        <v>-0.72976146545900256</v>
      </c>
      <c r="H50" s="27">
        <f t="shared" ref="H50:H55" si="32">10^G50</f>
        <v>0.18631101616405771</v>
      </c>
      <c r="I50" s="41">
        <v>16</v>
      </c>
      <c r="J50" s="42">
        <f t="shared" ref="J50:J55" si="33">H50*I50</f>
        <v>2.9809762586249233</v>
      </c>
      <c r="K50" s="30">
        <f>(0.1*J50/1000)*1000</f>
        <v>0.29809762586249233</v>
      </c>
      <c r="L50" s="43">
        <f t="shared" ref="L50:L55" si="34">K50*100/L31</f>
        <v>0.41206259488205321</v>
      </c>
      <c r="M50" s="30">
        <f>AVERAGE(L50:L52)</f>
        <v>0.51794210882791969</v>
      </c>
      <c r="N50" s="44">
        <f>STDEV(L50:L52)</f>
        <v>9.2722145358410862E-2</v>
      </c>
      <c r="O50" s="48">
        <f>L50/L40</f>
        <v>0.75994416541796395</v>
      </c>
      <c r="P50" s="30">
        <f>AVERAGE(O50:O52)</f>
        <v>0.81808410746486526</v>
      </c>
      <c r="Q50" s="44">
        <f>STDEV(O50:O52)</f>
        <v>0.14555937009795614</v>
      </c>
      <c r="S50"/>
      <c r="T50"/>
    </row>
    <row r="51" spans="1:25" ht="15">
      <c r="B51" s="72">
        <v>0.10100000000000001</v>
      </c>
      <c r="C51" s="72">
        <v>0.10199999999999999</v>
      </c>
      <c r="D51" s="27">
        <f t="shared" si="28"/>
        <v>0.10150000000000001</v>
      </c>
      <c r="E51" s="27">
        <f t="shared" si="29"/>
        <v>4.5000000000000005E-2</v>
      </c>
      <c r="F51" s="27">
        <f t="shared" si="30"/>
        <v>-1.3467874862246563</v>
      </c>
      <c r="G51" s="28">
        <f t="shared" si="31"/>
        <v>-0.64333695050104833</v>
      </c>
      <c r="H51" s="27">
        <f t="shared" si="32"/>
        <v>0.22733329646232991</v>
      </c>
      <c r="I51" s="41">
        <v>16</v>
      </c>
      <c r="J51" s="42">
        <f t="shared" si="33"/>
        <v>3.6373327433972786</v>
      </c>
      <c r="K51" s="30">
        <f t="shared" ref="K51:K55" si="35">(0.1*J51/1000)*1000</f>
        <v>0.36373327433972791</v>
      </c>
      <c r="L51" s="43">
        <f t="shared" si="34"/>
        <v>0.55711441742409906</v>
      </c>
      <c r="M51" s="30"/>
      <c r="N51" s="44"/>
      <c r="O51" s="2">
        <f t="shared" ref="O51:O55" si="36">L51/L41</f>
        <v>0.71058050645697124</v>
      </c>
      <c r="P51" s="30"/>
      <c r="Q51" s="44"/>
      <c r="S51"/>
      <c r="T51"/>
    </row>
    <row r="52" spans="1:25" ht="15">
      <c r="B52" s="72">
        <v>9.8000000000000004E-2</v>
      </c>
      <c r="C52" s="72">
        <v>9.9000000000000005E-2</v>
      </c>
      <c r="D52" s="27">
        <f t="shared" si="28"/>
        <v>9.8500000000000004E-2</v>
      </c>
      <c r="E52" s="27">
        <f t="shared" si="29"/>
        <v>4.2000000000000003E-2</v>
      </c>
      <c r="F52" s="27">
        <f t="shared" si="30"/>
        <v>-1.3767507096020994</v>
      </c>
      <c r="G52" s="28">
        <f t="shared" si="31"/>
        <v>-0.67181877006779989</v>
      </c>
      <c r="H52" s="27">
        <f t="shared" si="32"/>
        <v>0.21290272980660901</v>
      </c>
      <c r="I52" s="41">
        <v>16</v>
      </c>
      <c r="J52" s="42">
        <f t="shared" si="33"/>
        <v>3.4064436769057442</v>
      </c>
      <c r="K52" s="30">
        <f t="shared" si="35"/>
        <v>0.34064436769057443</v>
      </c>
      <c r="L52" s="43">
        <f t="shared" si="34"/>
        <v>0.58464931417760679</v>
      </c>
      <c r="M52" s="30"/>
      <c r="N52" s="44"/>
      <c r="O52" s="2">
        <f t="shared" si="36"/>
        <v>0.9837276505196606</v>
      </c>
      <c r="P52" s="30"/>
      <c r="Q52" s="44"/>
      <c r="S52"/>
      <c r="T52"/>
    </row>
    <row r="53" spans="1:25" ht="15">
      <c r="A53" s="1" t="s">
        <v>26</v>
      </c>
      <c r="B53" s="72">
        <v>0.32400000000000001</v>
      </c>
      <c r="C53" s="72">
        <v>0.311</v>
      </c>
      <c r="D53" s="27">
        <f>AVERAGE(B53:C53)</f>
        <v>0.3175</v>
      </c>
      <c r="E53" s="27">
        <f t="shared" si="29"/>
        <v>0.26100000000000001</v>
      </c>
      <c r="F53" s="27">
        <f t="shared" si="30"/>
        <v>-0.58335949266171905</v>
      </c>
      <c r="G53" s="28">
        <f t="shared" si="31"/>
        <v>8.234660133055835E-2</v>
      </c>
      <c r="H53" s="27">
        <f t="shared" si="32"/>
        <v>1.2087781507821691</v>
      </c>
      <c r="I53" s="41">
        <v>16</v>
      </c>
      <c r="J53" s="42">
        <f t="shared" si="33"/>
        <v>19.340450412514706</v>
      </c>
      <c r="K53" s="30">
        <f t="shared" si="35"/>
        <v>1.9340450412514707</v>
      </c>
      <c r="L53" s="43">
        <f t="shared" si="34"/>
        <v>2.7555836087589731</v>
      </c>
      <c r="M53" s="30">
        <f>AVERAGE(L53:L55)</f>
        <v>4.1278566960837777</v>
      </c>
      <c r="N53" s="44">
        <f>STDEV(L53:L55)</f>
        <v>1.3978629281450012</v>
      </c>
      <c r="O53" s="2">
        <f t="shared" si="36"/>
        <v>0.93973266852277215</v>
      </c>
      <c r="P53" s="30">
        <f>AVERAGE(O53:O55)</f>
        <v>1.3453625065366761</v>
      </c>
      <c r="Q53" s="44">
        <f>STDEV(O53:O55)</f>
        <v>0.42029407142950864</v>
      </c>
      <c r="S53"/>
      <c r="T53"/>
    </row>
    <row r="54" spans="1:25" ht="15">
      <c r="A54" s="45"/>
      <c r="B54" s="72">
        <v>0.5</v>
      </c>
      <c r="C54" s="72">
        <v>0.46400000000000002</v>
      </c>
      <c r="D54" s="27">
        <f>AVERAGE(B54:C54)</f>
        <v>0.48199999999999998</v>
      </c>
      <c r="E54" s="27">
        <f t="shared" si="29"/>
        <v>0.42549999999999999</v>
      </c>
      <c r="F54" s="27">
        <f t="shared" si="30"/>
        <v>-0.37110043557939332</v>
      </c>
      <c r="G54" s="28">
        <f t="shared" si="31"/>
        <v>0.28411141445072507</v>
      </c>
      <c r="H54" s="27">
        <f t="shared" si="32"/>
        <v>1.9235851445606935</v>
      </c>
      <c r="I54" s="41">
        <v>16</v>
      </c>
      <c r="J54" s="42">
        <f t="shared" si="33"/>
        <v>30.777362312971096</v>
      </c>
      <c r="K54" s="30">
        <f t="shared" si="35"/>
        <v>3.0777362312971097</v>
      </c>
      <c r="L54" s="43">
        <f t="shared" si="34"/>
        <v>5.549976049487789</v>
      </c>
      <c r="M54" s="30"/>
      <c r="N54" s="44"/>
      <c r="O54" s="2">
        <f t="shared" si="36"/>
        <v>1.7789271435573328</v>
      </c>
      <c r="P54" s="30"/>
      <c r="Q54" s="44"/>
      <c r="S54"/>
      <c r="T54"/>
    </row>
    <row r="55" spans="1:25" ht="15">
      <c r="A55" s="46"/>
      <c r="B55" s="72">
        <v>0.40600000000000003</v>
      </c>
      <c r="C55" s="72">
        <v>0.36899999999999999</v>
      </c>
      <c r="D55" s="27">
        <f>AVERAGE(B55:C55)</f>
        <v>0.38750000000000001</v>
      </c>
      <c r="E55" s="27">
        <f t="shared" si="29"/>
        <v>0.33100000000000002</v>
      </c>
      <c r="F55" s="27">
        <f t="shared" si="30"/>
        <v>-0.48017200622428124</v>
      </c>
      <c r="G55" s="28">
        <f t="shared" si="31"/>
        <v>0.18043242251327657</v>
      </c>
      <c r="H55" s="27">
        <f t="shared" si="32"/>
        <v>1.5150690361998587</v>
      </c>
      <c r="I55" s="41">
        <v>16</v>
      </c>
      <c r="J55" s="42">
        <f t="shared" si="33"/>
        <v>24.241104579197739</v>
      </c>
      <c r="K55" s="30">
        <f t="shared" si="35"/>
        <v>2.4241104579197739</v>
      </c>
      <c r="L55" s="43">
        <f t="shared" si="34"/>
        <v>4.0780104300045705</v>
      </c>
      <c r="M55" s="30"/>
      <c r="N55" s="44"/>
      <c r="O55" s="2">
        <f t="shared" si="36"/>
        <v>1.3174277075299226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0.81808410746486526</v>
      </c>
      <c r="O58" s="30">
        <f>Q50</f>
        <v>0.14555937009795614</v>
      </c>
    </row>
    <row r="59" spans="1:25" ht="15">
      <c r="D59"/>
      <c r="E59"/>
      <c r="G59"/>
      <c r="M59" s="2" t="s">
        <v>26</v>
      </c>
      <c r="N59" s="30">
        <f>P53</f>
        <v>1.3453625065366761</v>
      </c>
      <c r="O59" s="30">
        <f>Q53</f>
        <v>0.42029407142950864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0.64019164122048566</v>
      </c>
      <c r="C65" s="30">
        <f>N40</f>
        <v>0.12725921844999807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0.51794210882791969</v>
      </c>
      <c r="C66" s="30">
        <f>N50</f>
        <v>9.2722145358410862E-2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3.0491947607339935</v>
      </c>
      <c r="C67" s="30">
        <f>N43</f>
        <v>0.10196190734017378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4.1278566960837777</v>
      </c>
      <c r="C68" s="30">
        <f>N53</f>
        <v>1.3978629281450012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siGPSM1</vt:lpstr>
      <vt:lpstr>siDUSP9</vt:lpstr>
      <vt:lpstr>siDUSP9!Zone_d_impression</vt:lpstr>
      <vt:lpstr>siGPSM1!Zone_d_impression</vt:lpstr>
      <vt:lpstr>siNTP!Zone_d_impression</vt:lpstr>
    </vt:vector>
  </TitlesOfParts>
  <Company>CNRS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aortalli</cp:lastModifiedBy>
  <dcterms:created xsi:type="dcterms:W3CDTF">2015-12-08T15:20:20Z</dcterms:created>
  <dcterms:modified xsi:type="dcterms:W3CDTF">2016-04-04T14:59:02Z</dcterms:modified>
</cp:coreProperties>
</file>