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795" windowHeight="11505" activeTab="2"/>
  </bookViews>
  <sheets>
    <sheet name="siNTP" sheetId="3" r:id="rId1"/>
    <sheet name="siGPSM1" sheetId="10" r:id="rId2"/>
    <sheet name="siDUSP9" sheetId="11" r:id="rId3"/>
  </sheets>
  <externalReferences>
    <externalReference r:id="rId4"/>
  </externalReferences>
  <definedNames>
    <definedName name="_xlnm.Print_Area" localSheetId="2">siDUSP9!$A$1:$Q$83</definedName>
    <definedName name="_xlnm.Print_Area" localSheetId="1">siGPSM1!$A$1:$Q$83</definedName>
    <definedName name="_xlnm.Print_Area" localSheetId="0">siNTP!$A$1:$Q$83</definedName>
  </definedNames>
  <calcPr calcId="125725"/>
</workbook>
</file>

<file path=xl/calcChain.xml><?xml version="1.0" encoding="utf-8"?>
<calcChain xmlns="http://schemas.openxmlformats.org/spreadsheetml/2006/main">
  <c r="D55" i="11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B13"/>
  <c r="G13" s="1"/>
  <c r="E12"/>
  <c r="B12"/>
  <c r="G12" s="1"/>
  <c r="E11"/>
  <c r="B11"/>
  <c r="G11" s="1"/>
  <c r="E10"/>
  <c r="B10"/>
  <c r="G10" s="1"/>
  <c r="E9"/>
  <c r="B9"/>
  <c r="G9" s="1"/>
  <c r="E8"/>
  <c r="D55" i="10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B13"/>
  <c r="G13" s="1"/>
  <c r="E12"/>
  <c r="B12"/>
  <c r="G12" s="1"/>
  <c r="E11"/>
  <c r="B11"/>
  <c r="G11" s="1"/>
  <c r="E10"/>
  <c r="B10"/>
  <c r="G10" s="1"/>
  <c r="E9"/>
  <c r="B9"/>
  <c r="G9" s="1"/>
  <c r="E8"/>
  <c r="F9" l="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F9" i="1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B16" i="10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L36" i="11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36" i="10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40" i="11" l="1"/>
  <c r="L41"/>
  <c r="L42"/>
  <c r="L43"/>
  <c r="L44"/>
  <c r="L45"/>
  <c r="L50"/>
  <c r="L51"/>
  <c r="O51" s="1"/>
  <c r="L52"/>
  <c r="O52" s="1"/>
  <c r="L53"/>
  <c r="L54"/>
  <c r="O54" s="1"/>
  <c r="L55"/>
  <c r="O55" s="1"/>
  <c r="L40" i="10"/>
  <c r="L41"/>
  <c r="L42"/>
  <c r="L43"/>
  <c r="L44"/>
  <c r="L45"/>
  <c r="L50"/>
  <c r="L51"/>
  <c r="O51" s="1"/>
  <c r="L52"/>
  <c r="O52" s="1"/>
  <c r="L53"/>
  <c r="L54"/>
  <c r="O54" s="1"/>
  <c r="L55"/>
  <c r="O55" s="1"/>
  <c r="O53" i="11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O53" i="10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Q50" i="11" l="1"/>
  <c r="O58" s="1"/>
  <c r="P50"/>
  <c r="N58" s="1"/>
  <c r="Q53"/>
  <c r="O59" s="1"/>
  <c r="P53"/>
  <c r="N59" s="1"/>
  <c r="Q50" i="10"/>
  <c r="O58" s="1"/>
  <c r="P50"/>
  <c r="N58" s="1"/>
  <c r="Q53"/>
  <c r="O59" s="1"/>
  <c r="P53"/>
  <c r="N59" s="1"/>
  <c r="D55" i="3" l="1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B13"/>
  <c r="G13" s="1"/>
  <c r="E12"/>
  <c r="B12"/>
  <c r="G12" s="1"/>
  <c r="E11"/>
  <c r="B11"/>
  <c r="G11" s="1"/>
  <c r="E10"/>
  <c r="B10"/>
  <c r="G10" s="1"/>
  <c r="E9"/>
  <c r="B9"/>
  <c r="G9" s="1"/>
  <c r="E8"/>
  <c r="E22" s="1"/>
  <c r="F9" l="1"/>
  <c r="H9" s="1"/>
  <c r="F10"/>
  <c r="H10" s="1"/>
  <c r="F11"/>
  <c r="H11" s="1"/>
  <c r="F12"/>
  <c r="H12" s="1"/>
  <c r="F13"/>
  <c r="H13" s="1"/>
  <c r="F22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L36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40" l="1"/>
  <c r="L41"/>
  <c r="L42"/>
  <c r="L43"/>
  <c r="L44"/>
  <c r="L45"/>
  <c r="L50"/>
  <c r="L51"/>
  <c r="O51" s="1"/>
  <c r="L52"/>
  <c r="O52" s="1"/>
  <c r="L53"/>
  <c r="L54"/>
  <c r="O54" s="1"/>
  <c r="L55"/>
  <c r="O55" s="1"/>
  <c r="O53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Q50" l="1"/>
  <c r="O58" s="1"/>
  <c r="P50"/>
  <c r="N58" s="1"/>
  <c r="Q53"/>
  <c r="O59" s="1"/>
  <c r="P53"/>
  <c r="N59" s="1"/>
</calcChain>
</file>

<file path=xl/sharedStrings.xml><?xml version="1.0" encoding="utf-8"?>
<sst xmlns="http://schemas.openxmlformats.org/spreadsheetml/2006/main" count="291" uniqueCount="41">
  <si>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</si>
  <si>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</si>
  <si>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</si>
  <si>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</si>
  <si>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</si>
  <si>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</si>
  <si>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</si>
  <si>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</si>
  <si>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</si>
  <si>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</si>
  <si>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</si>
  <si>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</si>
  <si>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</si>
  <si>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</si>
  <si>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</si>
  <si>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</si>
  <si>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</si>
  <si>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</si>
  <si>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</si>
  <si>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</si>
  <si>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</si>
  <si>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</si>
  <si>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</si>
  <si>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</si>
  <si>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</si>
  <si>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</si>
  <si>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</si>
  <si>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</si>
  <si>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</si>
  <si>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</si>
  <si>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</si>
  <si>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</si>
  <si>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</si>
  <si>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</si>
  <si>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</si>
  <si>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</si>
  <si>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</si>
  <si>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</si>
  <si>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</si>
  <si>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</si>
  <si>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Ana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</si>
</sst>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3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  <font>
      <sz val="10"/>
      <color rgb="FFFF0000"/>
      <name val="Comic Sans MS"/>
      <family val="4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7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5" borderId="0" xfId="0" applyFill="1"/>
    <xf numFmtId="0" fontId="0" fillId="0" borderId="0" xfId="0" applyProtection="1">
      <protection locked="0"/>
    </xf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10" borderId="0" xfId="0" applyFill="1"/>
    <xf numFmtId="0" fontId="0" fillId="6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2" fillId="14" borderId="0" xfId="0" applyFont="1" applyFill="1"/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-1.449771646944906</c:v>
                </c:pt>
                <c:pt idx="1">
                  <c:v>-0.95663772197887043</c:v>
                </c:pt>
                <c:pt idx="2">
                  <c:v>-0.40782324260413316</c:v>
                </c:pt>
                <c:pt idx="3">
                  <c:v>8.2426300860771906E-2</c:v>
                </c:pt>
                <c:pt idx="4">
                  <c:v>0.28443073384451945</c:v>
                </c:pt>
              </c:numCache>
            </c:numRef>
          </c:yVal>
        </c:ser>
        <c:axId val="91421696"/>
        <c:axId val="89166208"/>
      </c:scatterChart>
      <c:valAx>
        <c:axId val="91421696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89166208"/>
        <c:crosses val="autoZero"/>
        <c:crossBetween val="midCat"/>
      </c:valAx>
      <c:valAx>
        <c:axId val="89166208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14216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siNTP!$C$65:$C$68</c:f>
                <c:numCache>
                  <c:formatCode>General</c:formatCode>
                  <c:ptCount val="4"/>
                  <c:pt idx="0">
                    <c:v>8.3766343999263984E-2</c:v>
                  </c:pt>
                  <c:pt idx="1">
                    <c:v>9.8946678716238023E-2</c:v>
                  </c:pt>
                  <c:pt idx="2">
                    <c:v>0.22265846539994147</c:v>
                  </c:pt>
                  <c:pt idx="3">
                    <c:v>0.31514744572416864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8.3766343999263984E-2</c:v>
                  </c:pt>
                  <c:pt idx="1">
                    <c:v>9.8946678716238023E-2</c:v>
                  </c:pt>
                  <c:pt idx="2">
                    <c:v>0.22265846539994147</c:v>
                  </c:pt>
                  <c:pt idx="3">
                    <c:v>0.31514744572416864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0.57756645828831299</c:v>
                </c:pt>
                <c:pt idx="1">
                  <c:v>0.64985382470856201</c:v>
                </c:pt>
                <c:pt idx="2">
                  <c:v>3.4411364501541009</c:v>
                </c:pt>
                <c:pt idx="3">
                  <c:v>6.9034810357147194</c:v>
                </c:pt>
              </c:numCache>
            </c:numRef>
          </c:val>
        </c:ser>
        <c:axId val="88989056"/>
        <c:axId val="91432064"/>
      </c:barChart>
      <c:catAx>
        <c:axId val="889890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1432064"/>
        <c:crosses val="autoZero"/>
        <c:auto val="1"/>
        <c:lblAlgn val="ctr"/>
        <c:lblOffset val="100"/>
      </c:catAx>
      <c:valAx>
        <c:axId val="9143206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889890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1"/>
          <c:y val="2.7200801823077415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siNTP!$O$58:$O$59</c:f>
                <c:numCache>
                  <c:formatCode>General</c:formatCode>
                  <c:ptCount val="2"/>
                  <c:pt idx="0">
                    <c:v>0.14791009064747151</c:v>
                  </c:pt>
                  <c:pt idx="1">
                    <c:v>0.22587132291847981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0.14791009064747151</c:v>
                  </c:pt>
                  <c:pt idx="1">
                    <c:v>0.22587132291847981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1.13134831436033</c:v>
                </c:pt>
                <c:pt idx="1">
                  <c:v>2.0158309864721478</c:v>
                </c:pt>
              </c:numCache>
            </c:numRef>
          </c:val>
        </c:ser>
        <c:axId val="94270592"/>
        <c:axId val="94272128"/>
      </c:barChart>
      <c:catAx>
        <c:axId val="942705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4272128"/>
        <c:crosses val="autoZero"/>
        <c:auto val="1"/>
        <c:lblAlgn val="ctr"/>
        <c:lblOffset val="100"/>
      </c:catAx>
      <c:valAx>
        <c:axId val="9427212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42705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siGPSM1!$G$9:$G$13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siGPSM1!$H$9:$H$13</c:f>
              <c:numCache>
                <c:formatCode>0.00</c:formatCode>
                <c:ptCount val="5"/>
                <c:pt idx="0">
                  <c:v>-1.449771646944906</c:v>
                </c:pt>
                <c:pt idx="1">
                  <c:v>-0.95663772197887043</c:v>
                </c:pt>
                <c:pt idx="2">
                  <c:v>-0.40782324260413316</c:v>
                </c:pt>
                <c:pt idx="3">
                  <c:v>8.2426300860771906E-2</c:v>
                </c:pt>
                <c:pt idx="4">
                  <c:v>0.28443073384451945</c:v>
                </c:pt>
              </c:numCache>
            </c:numRef>
          </c:yVal>
        </c:ser>
        <c:axId val="72707456"/>
        <c:axId val="72717440"/>
      </c:scatterChart>
      <c:valAx>
        <c:axId val="72707456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72717440"/>
        <c:crosses val="autoZero"/>
        <c:crossBetween val="midCat"/>
      </c:valAx>
      <c:valAx>
        <c:axId val="72717440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727074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siGPSM1!$C$65:$C$68</c:f>
                <c:numCache>
                  <c:formatCode>General</c:formatCode>
                  <c:ptCount val="4"/>
                  <c:pt idx="0">
                    <c:v>4.9616009909742825E-2</c:v>
                  </c:pt>
                  <c:pt idx="1">
                    <c:v>8.4683537219542804E-2</c:v>
                  </c:pt>
                  <c:pt idx="2">
                    <c:v>0.52744507428507215</c:v>
                  </c:pt>
                  <c:pt idx="3">
                    <c:v>1.383773998700276</c:v>
                  </c:pt>
                </c:numCache>
              </c:numRef>
            </c:plus>
            <c:minus>
              <c:numRef>
                <c:f>siGPSM1!$C$65:$C$68</c:f>
                <c:numCache>
                  <c:formatCode>General</c:formatCode>
                  <c:ptCount val="4"/>
                  <c:pt idx="0">
                    <c:v>4.9616009909742825E-2</c:v>
                  </c:pt>
                  <c:pt idx="1">
                    <c:v>8.4683537219542804E-2</c:v>
                  </c:pt>
                  <c:pt idx="2">
                    <c:v>0.52744507428507215</c:v>
                  </c:pt>
                  <c:pt idx="3">
                    <c:v>1.383773998700276</c:v>
                  </c:pt>
                </c:numCache>
              </c:numRef>
            </c:minus>
          </c:errBars>
          <c:cat>
            <c:strRef>
              <c:f>(siGPSM1!$A$65,siGPSM1!$A$66,siGPSM1!$A$67,siGPSM1!$A$68)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siGPSM1!$B$65:$B$68</c:f>
              <c:numCache>
                <c:formatCode>0.0</c:formatCode>
                <c:ptCount val="4"/>
                <c:pt idx="0">
                  <c:v>0.3973053057820029</c:v>
                </c:pt>
                <c:pt idx="1">
                  <c:v>0.4836839044780547</c:v>
                </c:pt>
                <c:pt idx="2">
                  <c:v>3.1985464207574172</c:v>
                </c:pt>
                <c:pt idx="3">
                  <c:v>6.7813921483643007</c:v>
                </c:pt>
              </c:numCache>
            </c:numRef>
          </c:val>
        </c:ser>
        <c:axId val="55648640"/>
        <c:axId val="55650176"/>
      </c:barChart>
      <c:catAx>
        <c:axId val="556486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5650176"/>
        <c:crosses val="autoZero"/>
        <c:auto val="1"/>
        <c:lblAlgn val="ctr"/>
        <c:lblOffset val="100"/>
      </c:catAx>
      <c:valAx>
        <c:axId val="5565017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siGPSM1!$M$48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56486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6"/>
          <c:y val="2.7200801823077422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siGPSM1!$O$58:$O$59</c:f>
                <c:numCache>
                  <c:formatCode>General</c:formatCode>
                  <c:ptCount val="2"/>
                  <c:pt idx="0">
                    <c:v>0.11081734414561049</c:v>
                  </c:pt>
                  <c:pt idx="1">
                    <c:v>0.6325722293199183</c:v>
                  </c:pt>
                </c:numCache>
              </c:numRef>
            </c:plus>
            <c:minus>
              <c:numRef>
                <c:f>siGPSM1!$O$58:$O$59</c:f>
                <c:numCache>
                  <c:formatCode>General</c:formatCode>
                  <c:ptCount val="2"/>
                  <c:pt idx="0">
                    <c:v>0.11081734414561049</c:v>
                  </c:pt>
                  <c:pt idx="1">
                    <c:v>0.6325722293199183</c:v>
                  </c:pt>
                </c:numCache>
              </c:numRef>
            </c:minus>
          </c:errBars>
          <c:cat>
            <c:strRef>
              <c:f>siGPSM1!$M$58:$M$59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siGPSM1!$N$58:$N$59</c:f>
              <c:numCache>
                <c:formatCode>0.0</c:formatCode>
                <c:ptCount val="2"/>
                <c:pt idx="0">
                  <c:v>1.2153832090457375</c:v>
                </c:pt>
                <c:pt idx="1">
                  <c:v>2.1784718633022742</c:v>
                </c:pt>
              </c:numCache>
            </c:numRef>
          </c:val>
        </c:ser>
        <c:axId val="55699328"/>
        <c:axId val="55700864"/>
      </c:barChart>
      <c:catAx>
        <c:axId val="556993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5700864"/>
        <c:crosses val="autoZero"/>
        <c:auto val="1"/>
        <c:lblAlgn val="ctr"/>
        <c:lblOffset val="100"/>
      </c:catAx>
      <c:valAx>
        <c:axId val="5570086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siGPSM1!$M$57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56993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siDUSP9!$G$9:$G$13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siDUSP9!$H$9:$H$13</c:f>
              <c:numCache>
                <c:formatCode>0.00</c:formatCode>
                <c:ptCount val="5"/>
                <c:pt idx="0">
                  <c:v>-1.449771646944906</c:v>
                </c:pt>
                <c:pt idx="1">
                  <c:v>-0.95663772197887043</c:v>
                </c:pt>
                <c:pt idx="2">
                  <c:v>-0.40782324260413316</c:v>
                </c:pt>
                <c:pt idx="3">
                  <c:v>8.2426300860771906E-2</c:v>
                </c:pt>
                <c:pt idx="4">
                  <c:v>0.28443073384451945</c:v>
                </c:pt>
              </c:numCache>
            </c:numRef>
          </c:yVal>
        </c:ser>
        <c:axId val="94040448"/>
        <c:axId val="94041984"/>
      </c:scatterChart>
      <c:valAx>
        <c:axId val="94040448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94041984"/>
        <c:crosses val="autoZero"/>
        <c:crossBetween val="midCat"/>
      </c:valAx>
      <c:valAx>
        <c:axId val="94041984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40404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siDUSP9!$C$65:$C$68</c:f>
                <c:numCache>
                  <c:formatCode>General</c:formatCode>
                  <c:ptCount val="4"/>
                  <c:pt idx="0">
                    <c:v>5.402597962125491E-2</c:v>
                  </c:pt>
                  <c:pt idx="1">
                    <c:v>0.69353434665794567</c:v>
                  </c:pt>
                  <c:pt idx="2">
                    <c:v>0.29059892287337374</c:v>
                  </c:pt>
                  <c:pt idx="3">
                    <c:v>0.49641335528312991</c:v>
                  </c:pt>
                </c:numCache>
              </c:numRef>
            </c:plus>
            <c:minus>
              <c:numRef>
                <c:f>siDUSP9!$C$65:$C$68</c:f>
                <c:numCache>
                  <c:formatCode>General</c:formatCode>
                  <c:ptCount val="4"/>
                  <c:pt idx="0">
                    <c:v>5.402597962125491E-2</c:v>
                  </c:pt>
                  <c:pt idx="1">
                    <c:v>0.69353434665794567</c:v>
                  </c:pt>
                  <c:pt idx="2">
                    <c:v>0.29059892287337374</c:v>
                  </c:pt>
                  <c:pt idx="3">
                    <c:v>0.49641335528312991</c:v>
                  </c:pt>
                </c:numCache>
              </c:numRef>
            </c:minus>
          </c:errBars>
          <c:cat>
            <c:strRef>
              <c:f>(siDUSP9!$A$65,siDUSP9!$A$66,siDUSP9!$A$67,siDUSP9!$A$68)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siDUSP9!$B$65:$B$68</c:f>
              <c:numCache>
                <c:formatCode>0.0</c:formatCode>
                <c:ptCount val="4"/>
                <c:pt idx="0">
                  <c:v>0.43887028828254387</c:v>
                </c:pt>
                <c:pt idx="1">
                  <c:v>0.73793408222895973</c:v>
                </c:pt>
                <c:pt idx="2">
                  <c:v>2.3022630141627616</c:v>
                </c:pt>
                <c:pt idx="3">
                  <c:v>4.3384004771031384</c:v>
                </c:pt>
              </c:numCache>
            </c:numRef>
          </c:val>
        </c:ser>
        <c:axId val="89302144"/>
        <c:axId val="89303680"/>
      </c:barChart>
      <c:catAx>
        <c:axId val="893021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89303680"/>
        <c:crosses val="autoZero"/>
        <c:auto val="1"/>
        <c:lblAlgn val="ctr"/>
        <c:lblOffset val="100"/>
      </c:catAx>
      <c:valAx>
        <c:axId val="8930368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siDUSP9!$M$48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893021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3"/>
          <c:y val="2.7200801823077436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siDUSP9!$O$58:$O$59</c:f>
                <c:numCache>
                  <c:formatCode>General</c:formatCode>
                  <c:ptCount val="2"/>
                  <c:pt idx="0">
                    <c:v>1.3334463053157972</c:v>
                  </c:pt>
                  <c:pt idx="1">
                    <c:v>4.8642452445187993E-2</c:v>
                  </c:pt>
                </c:numCache>
              </c:numRef>
            </c:plus>
            <c:minus>
              <c:numRef>
                <c:f>siDUSP9!$O$58:$O$59</c:f>
                <c:numCache>
                  <c:formatCode>General</c:formatCode>
                  <c:ptCount val="2"/>
                  <c:pt idx="0">
                    <c:v>1.3334463053157972</c:v>
                  </c:pt>
                  <c:pt idx="1">
                    <c:v>4.8642452445187993E-2</c:v>
                  </c:pt>
                </c:numCache>
              </c:numRef>
            </c:minus>
          </c:errBars>
          <c:cat>
            <c:strRef>
              <c:f>siDUSP9!$M$58:$M$59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siDUSP9!$N$58:$N$59</c:f>
              <c:numCache>
                <c:formatCode>0.0</c:formatCode>
                <c:ptCount val="2"/>
                <c:pt idx="0">
                  <c:v>1.5852472217623015</c:v>
                </c:pt>
                <c:pt idx="1">
                  <c:v>1.8867043266169692</c:v>
                </c:pt>
              </c:numCache>
            </c:numRef>
          </c:val>
        </c:ser>
        <c:axId val="89324160"/>
        <c:axId val="96227712"/>
      </c:barChart>
      <c:catAx>
        <c:axId val="89324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6227712"/>
        <c:crosses val="autoZero"/>
        <c:auto val="1"/>
        <c:lblAlgn val="ctr"/>
        <c:lblOffset val="100"/>
      </c:catAx>
      <c:valAx>
        <c:axId val="9622771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siDUSP9!$M$57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893241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8"/>
  <sheetViews>
    <sheetView topLeftCell="A46" zoomScale="80" zoomScaleNormal="80" workbookViewId="0">
      <selection activeCell="B50" sqref="B50:C55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/>
      <c r="C1" s="63">
        <v>42437</v>
      </c>
    </row>
    <row r="2" spans="1:20">
      <c r="A2" s="1" t="s">
        <v>1</v>
      </c>
      <c r="C2" s="3">
        <v>96</v>
      </c>
      <c r="E2" s="4"/>
    </row>
    <row r="3" spans="1:20">
      <c r="A3" s="1" t="s">
        <v>2</v>
      </c>
      <c r="B3" s="2" t="s">
        <v>40</v>
      </c>
      <c r="D3" s="10"/>
      <c r="E3" s="10"/>
      <c r="F3" s="10"/>
    </row>
    <row r="4" spans="1:20" ht="15">
      <c r="D4" s="10"/>
      <c r="E4" s="65"/>
      <c r="F4" s="65"/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 s="64">
        <v>5.2999999999999999E-2</v>
      </c>
      <c r="D8" s="64">
        <v>5.2999999999999999E-2</v>
      </c>
      <c r="E8" s="11">
        <f t="shared" ref="E8:E13" si="0">AVERAGE(C8:D8)</f>
        <v>5.2999999999999999E-2</v>
      </c>
      <c r="F8" s="12"/>
      <c r="G8" s="10"/>
      <c r="H8" s="10"/>
      <c r="N8"/>
      <c r="O8"/>
      <c r="P8"/>
    </row>
    <row r="9" spans="1:20" ht="15">
      <c r="A9" s="5">
        <v>3</v>
      </c>
      <c r="B9" s="12">
        <f>A9/23</f>
        <v>0.13043478260869565</v>
      </c>
      <c r="C9" s="64">
        <v>8.5000000000000006E-2</v>
      </c>
      <c r="D9" s="64">
        <v>9.1999999999999998E-2</v>
      </c>
      <c r="E9" s="11">
        <f t="shared" si="0"/>
        <v>8.8499999999999995E-2</v>
      </c>
      <c r="F9" s="12">
        <f>(E9-$E$8)</f>
        <v>3.5499999999999997E-2</v>
      </c>
      <c r="G9" s="12">
        <f>LOG(B9)</f>
        <v>-0.88460658129793046</v>
      </c>
      <c r="H9" s="12">
        <f>LOG(F9)</f>
        <v>-1.449771646944906</v>
      </c>
      <c r="N9"/>
      <c r="O9"/>
      <c r="P9"/>
    </row>
    <row r="10" spans="1:20" ht="15">
      <c r="A10" s="5">
        <v>9.74</v>
      </c>
      <c r="B10" s="12">
        <f t="shared" ref="B10:B13" si="1">A10/23</f>
        <v>0.42347826086956525</v>
      </c>
      <c r="C10" s="64">
        <v>0.16600000000000001</v>
      </c>
      <c r="D10" s="64">
        <v>0.161</v>
      </c>
      <c r="E10" s="11">
        <f t="shared" si="0"/>
        <v>0.16350000000000001</v>
      </c>
      <c r="F10" s="12">
        <f>(E10-$E$8)</f>
        <v>0.11050000000000001</v>
      </c>
      <c r="G10" s="12">
        <f>LOG(B10)</f>
        <v>-0.37316887913897734</v>
      </c>
      <c r="H10" s="12">
        <f>LOG(F10)</f>
        <v>-0.95663772197887043</v>
      </c>
      <c r="N10"/>
      <c r="O10"/>
      <c r="P10"/>
    </row>
    <row r="11" spans="1:20" ht="15">
      <c r="A11" s="5">
        <v>29.8</v>
      </c>
      <c r="B11" s="12">
        <f t="shared" si="1"/>
        <v>1.2956521739130435</v>
      </c>
      <c r="C11" s="64">
        <v>0.443</v>
      </c>
      <c r="D11" s="64">
        <v>0.44500000000000001</v>
      </c>
      <c r="E11" s="11">
        <f t="shared" si="0"/>
        <v>0.44400000000000001</v>
      </c>
      <c r="F11" s="12">
        <f>(E11-$E$8)</f>
        <v>0.39100000000000001</v>
      </c>
      <c r="G11" s="12">
        <f>LOG(B11)</f>
        <v>0.11248842805866238</v>
      </c>
      <c r="H11" s="12">
        <f>LOG(F11)</f>
        <v>-0.40782324260413316</v>
      </c>
      <c r="N11"/>
      <c r="O11"/>
      <c r="P11"/>
      <c r="Q11"/>
      <c r="R11"/>
      <c r="S11"/>
      <c r="T11"/>
    </row>
    <row r="12" spans="1:20" ht="15">
      <c r="A12" s="5">
        <v>104</v>
      </c>
      <c r="B12" s="12">
        <f t="shared" si="1"/>
        <v>4.5217391304347823</v>
      </c>
      <c r="C12" s="64">
        <v>1.1950000000000001</v>
      </c>
      <c r="D12" s="64">
        <v>1.329</v>
      </c>
      <c r="E12" s="11">
        <f t="shared" si="0"/>
        <v>1.262</v>
      </c>
      <c r="F12" s="12">
        <f>(E12-$E$8)</f>
        <v>1.2090000000000001</v>
      </c>
      <c r="G12" s="12">
        <f>LOG(B12)</f>
        <v>0.65530550328118742</v>
      </c>
      <c r="H12" s="12">
        <f>LOG(F12)</f>
        <v>8.2426300860771906E-2</v>
      </c>
      <c r="N12"/>
      <c r="O12"/>
      <c r="P12"/>
      <c r="Q12"/>
      <c r="R12"/>
      <c r="S12"/>
      <c r="T12"/>
    </row>
    <row r="13" spans="1:20" ht="15">
      <c r="A13" s="5">
        <v>207</v>
      </c>
      <c r="B13" s="12">
        <f t="shared" si="1"/>
        <v>9</v>
      </c>
      <c r="C13" s="64">
        <v>2.0099999999999998</v>
      </c>
      <c r="D13" s="64">
        <v>1.946</v>
      </c>
      <c r="E13" s="11">
        <f t="shared" si="0"/>
        <v>1.9779999999999998</v>
      </c>
      <c r="F13" s="12">
        <f>(E13-$E$8)</f>
        <v>1.9249999999999998</v>
      </c>
      <c r="G13" s="12">
        <f>LOG(B13)</f>
        <v>0.95424250943932487</v>
      </c>
      <c r="H13" s="12">
        <f>LOG(F13)</f>
        <v>0.28443073384451945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0.9618749093682134</v>
      </c>
      <c r="N15"/>
    </row>
    <row r="16" spans="1:20" ht="15">
      <c r="A16" s="5" t="s">
        <v>11</v>
      </c>
      <c r="B16" s="11">
        <f>INTERCEPT(H9:H13,G9:G13)</f>
        <v>-0.57878731304250686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9">
        <v>0.68</v>
      </c>
      <c r="C22" s="69">
        <v>0.498</v>
      </c>
      <c r="D22" s="27">
        <f t="shared" ref="D22:D27" si="2">AVERAGE(B22:C22)</f>
        <v>0.58899999999999997</v>
      </c>
      <c r="E22" s="27">
        <f>D22-E$8</f>
        <v>0.53599999999999992</v>
      </c>
      <c r="F22" s="27">
        <f>LOG(E22)</f>
        <v>-0.27083521030723007</v>
      </c>
      <c r="G22" s="28">
        <f>(F22-$B$16)/$B$15</f>
        <v>0.32015816166527145</v>
      </c>
      <c r="H22" s="28">
        <f>10^G22</f>
        <v>2.0900571507322692</v>
      </c>
      <c r="I22" s="29">
        <v>500</v>
      </c>
      <c r="J22" s="30">
        <f>(H22*I22)</f>
        <v>1045.0285753661346</v>
      </c>
      <c r="K22" s="31">
        <f>(0.05*J22/1000)*1000</f>
        <v>52.251428768306738</v>
      </c>
      <c r="L22" s="32">
        <f>K22+K40+K50</f>
        <v>53.000479414891743</v>
      </c>
      <c r="M22" s="33">
        <f>(L22*1000000/50000)/1000</f>
        <v>1.0600095882978349</v>
      </c>
      <c r="N22" s="34"/>
    </row>
    <row r="23" spans="1:17" ht="15">
      <c r="B23" s="69">
        <v>0.53200000000000003</v>
      </c>
      <c r="C23" s="69">
        <v>0.60199999999999998</v>
      </c>
      <c r="D23" s="27">
        <f t="shared" si="2"/>
        <v>0.56699999999999995</v>
      </c>
      <c r="E23" s="27">
        <f t="shared" ref="E23:E27" si="3">D23-E$8</f>
        <v>0.5139999999999999</v>
      </c>
      <c r="F23" s="27">
        <f t="shared" ref="F23:F27" si="4">LOG(E23)</f>
        <v>-0.28903688100472436</v>
      </c>
      <c r="G23" s="28">
        <f t="shared" ref="G23:G27" si="5">(F23-$B$16)/$B$15</f>
        <v>0.30123504544691654</v>
      </c>
      <c r="H23" s="28">
        <f t="shared" ref="H23:H27" si="6">10^G23</f>
        <v>2.000944512102603</v>
      </c>
      <c r="I23" s="29">
        <v>500</v>
      </c>
      <c r="J23" s="30">
        <f t="shared" ref="J23:J27" si="7">(H23*I23)</f>
        <v>1000.4722560513015</v>
      </c>
      <c r="K23" s="31">
        <f t="shared" ref="K23:K27" si="8">(0.05*J23/1000)*1000</f>
        <v>50.023612802565083</v>
      </c>
      <c r="L23" s="32">
        <f>K23+K41+K51</f>
        <v>50.585764055211961</v>
      </c>
      <c r="M23" s="33">
        <f t="shared" ref="M23:M27" si="9">(L23*1000000/50000)/1000</f>
        <v>1.0117152811042391</v>
      </c>
      <c r="N23" s="34"/>
    </row>
    <row r="24" spans="1:17" ht="15">
      <c r="B24" s="69">
        <v>0.53500000000000003</v>
      </c>
      <c r="C24" s="69">
        <v>0.54300000000000004</v>
      </c>
      <c r="D24" s="27">
        <f t="shared" si="2"/>
        <v>0.53900000000000003</v>
      </c>
      <c r="E24" s="27">
        <f t="shared" si="3"/>
        <v>0.48600000000000004</v>
      </c>
      <c r="F24" s="27">
        <f t="shared" si="4"/>
        <v>-0.31336373073770657</v>
      </c>
      <c r="G24" s="28">
        <f t="shared" si="5"/>
        <v>0.27594397121673336</v>
      </c>
      <c r="H24" s="28">
        <f t="shared" si="6"/>
        <v>1.8877477930777509</v>
      </c>
      <c r="I24" s="29">
        <v>500</v>
      </c>
      <c r="J24" s="30">
        <f t="shared" si="7"/>
        <v>943.87389653887544</v>
      </c>
      <c r="K24" s="31">
        <f t="shared" si="8"/>
        <v>47.193694826943776</v>
      </c>
      <c r="L24" s="32">
        <f t="shared" ref="L24:L27" si="10">K24+K42+K52</f>
        <v>47.740958370915074</v>
      </c>
      <c r="M24" s="33">
        <f t="shared" si="9"/>
        <v>0.95481916741830142</v>
      </c>
      <c r="N24" s="34"/>
    </row>
    <row r="25" spans="1:17" ht="15">
      <c r="A25" s="1" t="s">
        <v>26</v>
      </c>
      <c r="B25" s="69">
        <v>0.55100000000000005</v>
      </c>
      <c r="C25" s="69">
        <v>0.34100000000000003</v>
      </c>
      <c r="D25" s="27">
        <f t="shared" si="2"/>
        <v>0.44600000000000006</v>
      </c>
      <c r="E25" s="27">
        <f t="shared" si="3"/>
        <v>0.39300000000000007</v>
      </c>
      <c r="F25" s="27">
        <f t="shared" si="4"/>
        <v>-0.40560744962457324</v>
      </c>
      <c r="G25" s="28">
        <f t="shared" si="5"/>
        <v>0.18004405950424784</v>
      </c>
      <c r="H25" s="28">
        <f t="shared" si="6"/>
        <v>1.5137148081609093</v>
      </c>
      <c r="I25" s="29">
        <v>500</v>
      </c>
      <c r="J25" s="30">
        <f t="shared" si="7"/>
        <v>756.85740408045467</v>
      </c>
      <c r="K25" s="31">
        <f t="shared" si="8"/>
        <v>37.842870204022738</v>
      </c>
      <c r="L25" s="32">
        <f t="shared" si="10"/>
        <v>42.131881822878725</v>
      </c>
      <c r="M25" s="33">
        <f t="shared" si="9"/>
        <v>0.84263763645757461</v>
      </c>
      <c r="N25" s="34"/>
    </row>
    <row r="26" spans="1:17" ht="15">
      <c r="B26" s="69">
        <v>0.438</v>
      </c>
      <c r="C26" s="69">
        <v>0.44500000000000001</v>
      </c>
      <c r="D26" s="27">
        <f t="shared" si="2"/>
        <v>0.4415</v>
      </c>
      <c r="E26" s="27">
        <f t="shared" si="3"/>
        <v>0.38850000000000001</v>
      </c>
      <c r="F26" s="27">
        <f t="shared" si="4"/>
        <v>-0.41060897686306691</v>
      </c>
      <c r="G26" s="28">
        <f t="shared" si="5"/>
        <v>0.17484429060521417</v>
      </c>
      <c r="H26" s="28">
        <f t="shared" si="6"/>
        <v>1.4956993006998993</v>
      </c>
      <c r="I26" s="29">
        <v>500</v>
      </c>
      <c r="J26" s="30">
        <f t="shared" si="7"/>
        <v>747.84965034994968</v>
      </c>
      <c r="K26" s="31">
        <f t="shared" si="8"/>
        <v>37.392482517497484</v>
      </c>
      <c r="L26" s="32">
        <f t="shared" si="10"/>
        <v>41.527120590257113</v>
      </c>
      <c r="M26" s="33">
        <f t="shared" si="9"/>
        <v>0.83054241180514232</v>
      </c>
      <c r="N26" s="34"/>
    </row>
    <row r="27" spans="1:17" ht="15">
      <c r="B27" s="69">
        <v>0.40400000000000003</v>
      </c>
      <c r="C27" s="69">
        <v>0.40600000000000003</v>
      </c>
      <c r="D27" s="27">
        <f t="shared" si="2"/>
        <v>0.40500000000000003</v>
      </c>
      <c r="E27" s="27">
        <f t="shared" si="3"/>
        <v>0.35200000000000004</v>
      </c>
      <c r="F27" s="27">
        <f t="shared" si="4"/>
        <v>-0.45345733652186893</v>
      </c>
      <c r="G27" s="28">
        <f t="shared" si="5"/>
        <v>0.13029758370863234</v>
      </c>
      <c r="H27" s="28">
        <f t="shared" si="6"/>
        <v>1.3498875246436155</v>
      </c>
      <c r="I27" s="29">
        <v>500</v>
      </c>
      <c r="J27" s="30">
        <f t="shared" si="7"/>
        <v>674.94376232180775</v>
      </c>
      <c r="K27" s="31">
        <f t="shared" si="8"/>
        <v>33.747188116090392</v>
      </c>
      <c r="L27" s="32">
        <f t="shared" si="10"/>
        <v>37.574551468915779</v>
      </c>
      <c r="M27" s="33">
        <f t="shared" si="9"/>
        <v>0.75149102937831547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9">
        <v>0.68</v>
      </c>
      <c r="C31" s="69">
        <v>0.498</v>
      </c>
      <c r="D31" s="27">
        <f t="shared" ref="D31:D36" si="11">AVERAGE(B31:C31)</f>
        <v>0.58899999999999997</v>
      </c>
      <c r="E31" s="27">
        <f t="shared" ref="E31:E36" si="12">D31-E$8</f>
        <v>0.53599999999999992</v>
      </c>
      <c r="F31" s="27">
        <f>LOG(E31)</f>
        <v>-0.27083521030723007</v>
      </c>
      <c r="G31" s="28">
        <f>(F31-$B$16)/$B$15</f>
        <v>0.32015816166527145</v>
      </c>
      <c r="H31" s="28">
        <f>10^G31</f>
        <v>2.0900571507322692</v>
      </c>
      <c r="I31" s="29">
        <v>500</v>
      </c>
      <c r="J31" s="30">
        <f>(H31*I31)</f>
        <v>1045.0285753661346</v>
      </c>
      <c r="K31" s="31">
        <f>(0.05*J31/1000)*1000</f>
        <v>52.251428768306738</v>
      </c>
      <c r="L31" s="32">
        <f>K31+K50</f>
        <v>52.651312460560924</v>
      </c>
      <c r="M31" s="33">
        <f>(L31*1000000/50000)/1000</f>
        <v>1.0530262492112186</v>
      </c>
      <c r="N31" s="35"/>
      <c r="Q31"/>
    </row>
    <row r="32" spans="1:17" ht="15">
      <c r="B32" s="69">
        <v>0.53200000000000003</v>
      </c>
      <c r="C32" s="69">
        <v>0.60199999999999998</v>
      </c>
      <c r="D32" s="27">
        <f t="shared" si="11"/>
        <v>0.56699999999999995</v>
      </c>
      <c r="E32" s="27">
        <f t="shared" si="12"/>
        <v>0.5139999999999999</v>
      </c>
      <c r="F32" s="27">
        <f t="shared" ref="F32:F36" si="13">LOG(E32)</f>
        <v>-0.28903688100472436</v>
      </c>
      <c r="G32" s="28">
        <f t="shared" ref="G32:G36" si="14">(F32-$B$16)/$B$15</f>
        <v>0.30123504544691654</v>
      </c>
      <c r="H32" s="28">
        <f t="shared" ref="H32:H36" si="15">10^G32</f>
        <v>2.000944512102603</v>
      </c>
      <c r="I32" s="29">
        <v>500</v>
      </c>
      <c r="J32" s="30">
        <f t="shared" ref="J32:J36" si="16">(H32*I32)</f>
        <v>1000.4722560513015</v>
      </c>
      <c r="K32" s="31">
        <f t="shared" ref="K32:K36" si="17">(0.05*J32/1000)*1000</f>
        <v>50.023612802565083</v>
      </c>
      <c r="L32" s="32">
        <f>K32+K51</f>
        <v>50.337146093735598</v>
      </c>
      <c r="M32" s="33">
        <f t="shared" ref="M32:M36" si="18">(L32*1000000/50000)/1000</f>
        <v>1.0067429218747119</v>
      </c>
      <c r="N32" s="36"/>
      <c r="Q32"/>
    </row>
    <row r="33" spans="1:21" ht="15">
      <c r="B33" s="69">
        <v>0.53500000000000003</v>
      </c>
      <c r="C33" s="69">
        <v>0.54300000000000004</v>
      </c>
      <c r="D33" s="27">
        <f t="shared" si="11"/>
        <v>0.53900000000000003</v>
      </c>
      <c r="E33" s="27">
        <f t="shared" si="12"/>
        <v>0.48600000000000004</v>
      </c>
      <c r="F33" s="27">
        <f t="shared" si="13"/>
        <v>-0.31336373073770657</v>
      </c>
      <c r="G33" s="28">
        <f t="shared" si="14"/>
        <v>0.27594397121673336</v>
      </c>
      <c r="H33" s="28">
        <f t="shared" si="15"/>
        <v>1.8877477930777509</v>
      </c>
      <c r="I33" s="29">
        <v>500</v>
      </c>
      <c r="J33" s="30">
        <f t="shared" si="16"/>
        <v>943.87389653887544</v>
      </c>
      <c r="K33" s="31">
        <f t="shared" si="17"/>
        <v>47.193694826943776</v>
      </c>
      <c r="L33" s="32">
        <f t="shared" ref="L33:L36" si="19">K33+K52</f>
        <v>47.462904697630542</v>
      </c>
      <c r="M33" s="33">
        <f t="shared" si="18"/>
        <v>0.94925809395261085</v>
      </c>
      <c r="N33" s="36"/>
      <c r="Q33"/>
      <c r="R33"/>
      <c r="S33"/>
    </row>
    <row r="34" spans="1:21" ht="15">
      <c r="A34" s="1" t="s">
        <v>26</v>
      </c>
      <c r="B34" s="69">
        <v>0.55100000000000005</v>
      </c>
      <c r="C34" s="69">
        <v>0.34100000000000003</v>
      </c>
      <c r="D34" s="27">
        <f t="shared" si="11"/>
        <v>0.44600000000000006</v>
      </c>
      <c r="E34" s="27">
        <f t="shared" si="12"/>
        <v>0.39300000000000007</v>
      </c>
      <c r="F34" s="27">
        <f t="shared" si="13"/>
        <v>-0.40560744962457324</v>
      </c>
      <c r="G34" s="28">
        <f t="shared" si="14"/>
        <v>0.18004405950424784</v>
      </c>
      <c r="H34" s="28">
        <f t="shared" si="15"/>
        <v>1.5137148081609093</v>
      </c>
      <c r="I34" s="29">
        <v>500</v>
      </c>
      <c r="J34" s="30">
        <f t="shared" si="16"/>
        <v>756.85740408045467</v>
      </c>
      <c r="K34" s="31">
        <f t="shared" si="17"/>
        <v>37.842870204022738</v>
      </c>
      <c r="L34" s="32">
        <f t="shared" si="19"/>
        <v>40.637457274612942</v>
      </c>
      <c r="M34" s="33">
        <f t="shared" si="18"/>
        <v>0.81274914549225874</v>
      </c>
      <c r="N34" s="36"/>
      <c r="Q34"/>
      <c r="R34"/>
      <c r="S34"/>
    </row>
    <row r="35" spans="1:21" ht="15">
      <c r="B35" s="69">
        <v>0.438</v>
      </c>
      <c r="C35" s="69">
        <v>0.44500000000000001</v>
      </c>
      <c r="D35" s="27">
        <f t="shared" si="11"/>
        <v>0.4415</v>
      </c>
      <c r="E35" s="27">
        <f t="shared" si="12"/>
        <v>0.38850000000000001</v>
      </c>
      <c r="F35" s="27">
        <f t="shared" si="13"/>
        <v>-0.41060897686306691</v>
      </c>
      <c r="G35" s="28">
        <f t="shared" si="14"/>
        <v>0.17484429060521417</v>
      </c>
      <c r="H35" s="28">
        <f t="shared" si="15"/>
        <v>1.4956993006998993</v>
      </c>
      <c r="I35" s="29">
        <v>500</v>
      </c>
      <c r="J35" s="30">
        <f t="shared" si="16"/>
        <v>747.84965034994968</v>
      </c>
      <c r="K35" s="31">
        <f t="shared" si="17"/>
        <v>37.392482517497484</v>
      </c>
      <c r="L35" s="32">
        <f t="shared" si="19"/>
        <v>40.035840972207659</v>
      </c>
      <c r="M35" s="33">
        <f t="shared" si="18"/>
        <v>0.80071681944415318</v>
      </c>
      <c r="N35" s="36"/>
      <c r="Q35"/>
      <c r="R35"/>
      <c r="S35"/>
    </row>
    <row r="36" spans="1:21" ht="15">
      <c r="B36" s="69">
        <v>0.40400000000000003</v>
      </c>
      <c r="C36" s="69">
        <v>0.40600000000000003</v>
      </c>
      <c r="D36" s="27">
        <f t="shared" si="11"/>
        <v>0.40500000000000003</v>
      </c>
      <c r="E36" s="27">
        <f t="shared" si="12"/>
        <v>0.35200000000000004</v>
      </c>
      <c r="F36" s="27">
        <f t="shared" si="13"/>
        <v>-0.45345733652186893</v>
      </c>
      <c r="G36" s="28">
        <f t="shared" si="14"/>
        <v>0.13029758370863234</v>
      </c>
      <c r="H36" s="28">
        <f t="shared" si="15"/>
        <v>1.3498875246436155</v>
      </c>
      <c r="I36" s="29">
        <v>500</v>
      </c>
      <c r="J36" s="30">
        <f t="shared" si="16"/>
        <v>674.94376232180775</v>
      </c>
      <c r="K36" s="31">
        <f t="shared" si="17"/>
        <v>33.747188116090392</v>
      </c>
      <c r="L36" s="32">
        <f t="shared" si="19"/>
        <v>36.37769101044065</v>
      </c>
      <c r="M36" s="33">
        <f t="shared" si="18"/>
        <v>0.72755382020881287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70">
        <v>0.107</v>
      </c>
      <c r="C40" s="70">
        <v>0.121</v>
      </c>
      <c r="D40" s="27">
        <f t="shared" ref="D40:D45" si="20">AVERAGE(B40,C40)</f>
        <v>0.11399999999999999</v>
      </c>
      <c r="E40" s="27">
        <f t="shared" ref="E40:E45" si="21">D40-E$8</f>
        <v>6.0999999999999992E-2</v>
      </c>
      <c r="F40" s="27">
        <f t="shared" ref="F40:F45" si="22">LOG(E40)</f>
        <v>-1.2146701649892331</v>
      </c>
      <c r="G40" s="28">
        <f t="shared" ref="G40:G45" si="23">(F40-$B$16)/$B$15</f>
        <v>-0.66108684793991768</v>
      </c>
      <c r="H40" s="27">
        <f t="shared" ref="H40:H45" si="24">10^G40</f>
        <v>0.21822934645676309</v>
      </c>
      <c r="I40" s="41">
        <v>16</v>
      </c>
      <c r="J40" s="42">
        <f t="shared" ref="J40:J45" si="25">H40*I40</f>
        <v>3.4916695433082094</v>
      </c>
      <c r="K40" s="30">
        <f>(0.1*J40/1000)*1000</f>
        <v>0.34916695433082096</v>
      </c>
      <c r="L40" s="43">
        <f>K40*100/L22</f>
        <v>0.65879961499501871</v>
      </c>
      <c r="M40" s="30">
        <f>AVERAGE(L40:L42)</f>
        <v>0.57756645828831299</v>
      </c>
      <c r="N40" s="44">
        <f>STDEV(L40:L42)</f>
        <v>8.3766343999263984E-2</v>
      </c>
      <c r="R40"/>
      <c r="S40"/>
      <c r="T40"/>
      <c r="U40"/>
    </row>
    <row r="41" spans="1:21" ht="15">
      <c r="B41" s="70">
        <v>9.8000000000000004E-2</v>
      </c>
      <c r="C41" s="70">
        <v>9.6000000000000002E-2</v>
      </c>
      <c r="D41" s="27">
        <f t="shared" si="20"/>
        <v>9.7000000000000003E-2</v>
      </c>
      <c r="E41" s="27">
        <f t="shared" si="21"/>
        <v>4.4000000000000004E-2</v>
      </c>
      <c r="F41" s="27">
        <f t="shared" si="22"/>
        <v>-1.3565473235138126</v>
      </c>
      <c r="G41" s="28">
        <f t="shared" si="23"/>
        <v>-0.80858748148671478</v>
      </c>
      <c r="H41" s="27">
        <f t="shared" si="24"/>
        <v>0.15538622592272644</v>
      </c>
      <c r="I41" s="41">
        <v>16</v>
      </c>
      <c r="J41" s="42">
        <f t="shared" si="25"/>
        <v>2.486179614763623</v>
      </c>
      <c r="K41" s="30">
        <f t="shared" ref="K41:K45" si="26">(0.1*J41/1000)*1000</f>
        <v>0.24861796147636231</v>
      </c>
      <c r="L41" s="43">
        <f t="shared" ref="L41:L45" si="27">K41*100/L23</f>
        <v>0.49147811863631752</v>
      </c>
      <c r="M41" s="30"/>
      <c r="N41" s="44"/>
      <c r="R41"/>
      <c r="S41"/>
      <c r="T41"/>
      <c r="U41"/>
    </row>
    <row r="42" spans="1:21" s="17" customFormat="1" ht="15">
      <c r="A42" s="1"/>
      <c r="B42" s="70">
        <v>0.10299999999999999</v>
      </c>
      <c r="C42" s="70">
        <v>0.10100000000000001</v>
      </c>
      <c r="D42" s="27">
        <f t="shared" si="20"/>
        <v>0.10200000000000001</v>
      </c>
      <c r="E42" s="27">
        <f t="shared" si="21"/>
        <v>4.9000000000000009E-2</v>
      </c>
      <c r="F42" s="27">
        <f t="shared" si="22"/>
        <v>-1.3098039199714862</v>
      </c>
      <c r="G42" s="28">
        <f t="shared" si="23"/>
        <v>-0.75999134586963246</v>
      </c>
      <c r="H42" s="27">
        <f t="shared" si="24"/>
        <v>0.17378354580283417</v>
      </c>
      <c r="I42" s="41">
        <v>16</v>
      </c>
      <c r="J42" s="42">
        <f t="shared" si="25"/>
        <v>2.7805367328453467</v>
      </c>
      <c r="K42" s="30">
        <f t="shared" si="26"/>
        <v>0.27805367328453467</v>
      </c>
      <c r="L42" s="43">
        <f t="shared" si="27"/>
        <v>0.58242164123360285</v>
      </c>
      <c r="M42" s="30"/>
      <c r="N42" s="44"/>
      <c r="R42"/>
      <c r="S42"/>
      <c r="T42"/>
      <c r="U42"/>
    </row>
    <row r="43" spans="1:21" ht="15">
      <c r="A43" s="1" t="s">
        <v>34</v>
      </c>
      <c r="B43" s="70">
        <v>0.29299999999999998</v>
      </c>
      <c r="C43" s="70">
        <v>0.307</v>
      </c>
      <c r="D43" s="27">
        <f t="shared" si="20"/>
        <v>0.3</v>
      </c>
      <c r="E43" s="27">
        <f t="shared" si="21"/>
        <v>0.247</v>
      </c>
      <c r="F43" s="27">
        <f t="shared" si="22"/>
        <v>-0.60730304674033431</v>
      </c>
      <c r="G43" s="28">
        <f t="shared" si="23"/>
        <v>-2.964598974367404E-2</v>
      </c>
      <c r="H43" s="27">
        <f t="shared" si="24"/>
        <v>0.93401534266610842</v>
      </c>
      <c r="I43" s="41">
        <v>16</v>
      </c>
      <c r="J43" s="42">
        <f t="shared" si="25"/>
        <v>14.944245482657735</v>
      </c>
      <c r="K43" s="30">
        <f t="shared" si="26"/>
        <v>1.4944245482657736</v>
      </c>
      <c r="L43" s="43">
        <f t="shared" si="27"/>
        <v>3.5470159024661978</v>
      </c>
      <c r="M43" s="30">
        <f>AVERAGE(L43:L45)</f>
        <v>3.4411364501541009</v>
      </c>
      <c r="N43" s="44">
        <f>STDEV(L43:L45)</f>
        <v>0.22265846539994147</v>
      </c>
      <c r="R43"/>
      <c r="S43"/>
      <c r="T43"/>
      <c r="U43"/>
    </row>
    <row r="44" spans="1:21" ht="15">
      <c r="A44" s="45"/>
      <c r="B44" s="70">
        <v>0.28299999999999997</v>
      </c>
      <c r="C44" s="70">
        <v>0.316</v>
      </c>
      <c r="D44" s="27">
        <f t="shared" si="20"/>
        <v>0.29949999999999999</v>
      </c>
      <c r="E44" s="27">
        <f t="shared" si="21"/>
        <v>0.2465</v>
      </c>
      <c r="F44" s="27">
        <f t="shared" si="22"/>
        <v>-0.60818307638675118</v>
      </c>
      <c r="G44" s="28">
        <f t="shared" si="23"/>
        <v>-3.0560900443439454E-2</v>
      </c>
      <c r="H44" s="27">
        <f t="shared" si="24"/>
        <v>0.93204976128090877</v>
      </c>
      <c r="I44" s="41">
        <v>16</v>
      </c>
      <c r="J44" s="42">
        <f t="shared" si="25"/>
        <v>14.91279618049454</v>
      </c>
      <c r="K44" s="30">
        <f t="shared" si="26"/>
        <v>1.4912796180494541</v>
      </c>
      <c r="L44" s="43">
        <f t="shared" si="27"/>
        <v>3.5910980507503107</v>
      </c>
      <c r="M44" s="30"/>
      <c r="N44" s="44"/>
      <c r="R44"/>
      <c r="S44"/>
      <c r="T44"/>
      <c r="U44"/>
    </row>
    <row r="45" spans="1:21" ht="15">
      <c r="A45" s="46"/>
      <c r="B45" s="70">
        <v>0.28299999999999997</v>
      </c>
      <c r="C45" s="70">
        <v>0.222</v>
      </c>
      <c r="D45" s="27">
        <f t="shared" si="20"/>
        <v>0.2525</v>
      </c>
      <c r="E45" s="27">
        <f t="shared" si="21"/>
        <v>0.19950000000000001</v>
      </c>
      <c r="F45" s="27">
        <f t="shared" si="22"/>
        <v>-0.70005709997723298</v>
      </c>
      <c r="G45" s="28">
        <f t="shared" si="23"/>
        <v>-0.12607646353347499</v>
      </c>
      <c r="H45" s="27">
        <f t="shared" si="24"/>
        <v>0.74803778654695352</v>
      </c>
      <c r="I45" s="41">
        <v>16</v>
      </c>
      <c r="J45" s="42">
        <f t="shared" si="25"/>
        <v>11.968604584751256</v>
      </c>
      <c r="K45" s="30">
        <f t="shared" si="26"/>
        <v>1.1968604584751257</v>
      </c>
      <c r="L45" s="43">
        <f t="shared" si="27"/>
        <v>3.1852953972457927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6">
        <v>0.128</v>
      </c>
      <c r="C50" s="66">
        <v>0.11700000000000001</v>
      </c>
      <c r="D50" s="27">
        <f t="shared" ref="D50:D52" si="28">AVERAGE(B50,C50)</f>
        <v>0.1225</v>
      </c>
      <c r="E50" s="27">
        <f t="shared" ref="E50:E55" si="29">D50-E$8</f>
        <v>6.9500000000000006E-2</v>
      </c>
      <c r="F50" s="27">
        <f t="shared" ref="F50:F55" si="30">LOG(E50)</f>
        <v>-1.1580151954098861</v>
      </c>
      <c r="G50" s="28">
        <f t="shared" ref="G50:G55" si="31">(F50-$B$16)/$B$15</f>
        <v>-0.60218628922115502</v>
      </c>
      <c r="H50" s="27">
        <f t="shared" ref="H50:H55" si="32">10^G50</f>
        <v>0.24992730765886645</v>
      </c>
      <c r="I50" s="41">
        <v>16</v>
      </c>
      <c r="J50" s="42">
        <f t="shared" ref="J50:J55" si="33">H50*I50</f>
        <v>3.9988369225418632</v>
      </c>
      <c r="K50" s="30">
        <f>(0.1*J50/1000)*1000</f>
        <v>0.39988369225418635</v>
      </c>
      <c r="L50" s="43">
        <f t="shared" ref="L50:L55" si="34">K50*100/L31</f>
        <v>0.75949425297560036</v>
      </c>
      <c r="M50" s="30">
        <f>AVERAGE(L50:L52)</f>
        <v>0.64985382470856201</v>
      </c>
      <c r="N50" s="44">
        <f>STDEV(L50:L52)</f>
        <v>9.8946678716238023E-2</v>
      </c>
      <c r="O50" s="48">
        <f>L50/L40</f>
        <v>1.1528456235988283</v>
      </c>
      <c r="P50" s="30">
        <f>AVERAGE(O50:O52)</f>
        <v>1.13134831436033</v>
      </c>
      <c r="Q50" s="44">
        <f>STDEV(O50:O52)</f>
        <v>0.14791009064747151</v>
      </c>
      <c r="S50"/>
      <c r="T50"/>
    </row>
    <row r="51" spans="1:25" ht="15">
      <c r="B51" s="66">
        <v>0.11600000000000001</v>
      </c>
      <c r="C51" s="66">
        <v>0.1</v>
      </c>
      <c r="D51" s="27">
        <f t="shared" si="28"/>
        <v>0.10800000000000001</v>
      </c>
      <c r="E51" s="27">
        <f t="shared" si="29"/>
        <v>5.5000000000000014E-2</v>
      </c>
      <c r="F51" s="27">
        <f t="shared" si="30"/>
        <v>-1.2596373105057561</v>
      </c>
      <c r="G51" s="28">
        <f t="shared" si="31"/>
        <v>-0.70783632136786967</v>
      </c>
      <c r="H51" s="27">
        <f t="shared" si="32"/>
        <v>0.19595830698157077</v>
      </c>
      <c r="I51" s="41">
        <v>16</v>
      </c>
      <c r="J51" s="42">
        <f t="shared" si="33"/>
        <v>3.1353329117051323</v>
      </c>
      <c r="K51" s="30">
        <f t="shared" ref="K51:K55" si="35">(0.1*J51/1000)*1000</f>
        <v>0.31353329117051326</v>
      </c>
      <c r="L51" s="43">
        <f t="shared" si="34"/>
        <v>0.62286664124077573</v>
      </c>
      <c r="M51" s="30"/>
      <c r="N51" s="44"/>
      <c r="O51" s="2">
        <f t="shared" ref="O51:O55" si="36">L51/L41</f>
        <v>1.2673334124599811</v>
      </c>
      <c r="P51" s="30"/>
      <c r="Q51" s="44"/>
      <c r="S51"/>
      <c r="T51"/>
    </row>
    <row r="52" spans="1:25" ht="15">
      <c r="B52" s="66">
        <v>9.8000000000000004E-2</v>
      </c>
      <c r="C52" s="66">
        <v>0.10299999999999999</v>
      </c>
      <c r="D52" s="27">
        <f t="shared" si="28"/>
        <v>0.10050000000000001</v>
      </c>
      <c r="E52" s="27">
        <f t="shared" si="29"/>
        <v>4.7500000000000007E-2</v>
      </c>
      <c r="F52" s="27">
        <f t="shared" si="30"/>
        <v>-1.3233063903751334</v>
      </c>
      <c r="G52" s="28">
        <f t="shared" si="31"/>
        <v>-0.7740290032324969</v>
      </c>
      <c r="H52" s="27">
        <f t="shared" si="32"/>
        <v>0.16825616917922723</v>
      </c>
      <c r="I52" s="41">
        <v>16</v>
      </c>
      <c r="J52" s="42">
        <f t="shared" si="33"/>
        <v>2.6920987068676356</v>
      </c>
      <c r="K52" s="30">
        <f t="shared" si="35"/>
        <v>0.26920987068676355</v>
      </c>
      <c r="L52" s="43">
        <f t="shared" si="34"/>
        <v>0.56720057990930994</v>
      </c>
      <c r="M52" s="30"/>
      <c r="N52" s="44"/>
      <c r="O52" s="2">
        <f t="shared" si="36"/>
        <v>0.97386590702218101</v>
      </c>
      <c r="P52" s="30"/>
      <c r="Q52" s="44"/>
      <c r="S52"/>
      <c r="T52"/>
    </row>
    <row r="53" spans="1:25" ht="15">
      <c r="A53" s="1" t="s">
        <v>26</v>
      </c>
      <c r="B53" s="66">
        <v>0.51500000000000001</v>
      </c>
      <c r="C53" s="66">
        <v>0.49299999999999999</v>
      </c>
      <c r="D53" s="27">
        <f>AVERAGE(B53:C53)</f>
        <v>0.504</v>
      </c>
      <c r="E53" s="27">
        <f t="shared" si="29"/>
        <v>0.45100000000000001</v>
      </c>
      <c r="F53" s="27">
        <f t="shared" si="30"/>
        <v>-0.34582345812203946</v>
      </c>
      <c r="G53" s="28">
        <f t="shared" si="31"/>
        <v>0.2421976627641578</v>
      </c>
      <c r="H53" s="27">
        <f t="shared" si="32"/>
        <v>1.7466169191188794</v>
      </c>
      <c r="I53" s="41">
        <v>16</v>
      </c>
      <c r="J53" s="42">
        <f t="shared" si="33"/>
        <v>27.94587070590207</v>
      </c>
      <c r="K53" s="30">
        <f t="shared" si="35"/>
        <v>2.7945870705902074</v>
      </c>
      <c r="L53" s="43">
        <f t="shared" si="34"/>
        <v>6.8768748293118325</v>
      </c>
      <c r="M53" s="30">
        <f>AVERAGE(L53:L55)</f>
        <v>6.9034810357147194</v>
      </c>
      <c r="N53" s="44">
        <f>STDEV(L53:L55)</f>
        <v>0.31514744572416864</v>
      </c>
      <c r="O53" s="2">
        <f t="shared" si="36"/>
        <v>1.9387775579270516</v>
      </c>
      <c r="P53" s="30">
        <f>AVERAGE(O53:O55)</f>
        <v>2.0158309864721478</v>
      </c>
      <c r="Q53" s="44">
        <f>STDEV(O53:O55)</f>
        <v>0.22587132291847981</v>
      </c>
      <c r="S53"/>
      <c r="T53"/>
    </row>
    <row r="54" spans="1:25" ht="15">
      <c r="A54" s="45"/>
      <c r="B54" s="66">
        <v>0.50600000000000001</v>
      </c>
      <c r="C54" s="66">
        <v>0.45500000000000002</v>
      </c>
      <c r="D54" s="27">
        <f>AVERAGE(B54:C54)</f>
        <v>0.48050000000000004</v>
      </c>
      <c r="E54" s="27">
        <f t="shared" si="29"/>
        <v>0.42750000000000005</v>
      </c>
      <c r="F54" s="27">
        <f t="shared" si="30"/>
        <v>-0.3690638809358085</v>
      </c>
      <c r="G54" s="28">
        <f t="shared" si="31"/>
        <v>0.21803607731534513</v>
      </c>
      <c r="H54" s="27">
        <f t="shared" si="32"/>
        <v>1.6520990341938606</v>
      </c>
      <c r="I54" s="41">
        <v>16</v>
      </c>
      <c r="J54" s="42">
        <f t="shared" si="33"/>
        <v>26.43358454710177</v>
      </c>
      <c r="K54" s="30">
        <f t="shared" si="35"/>
        <v>2.6433584547101772</v>
      </c>
      <c r="L54" s="43">
        <f t="shared" si="34"/>
        <v>6.6024801540828397</v>
      </c>
      <c r="M54" s="30"/>
      <c r="N54" s="44"/>
      <c r="O54" s="2">
        <f t="shared" si="36"/>
        <v>1.8385686107076196</v>
      </c>
      <c r="P54" s="30"/>
      <c r="Q54" s="44"/>
      <c r="S54"/>
      <c r="T54"/>
    </row>
    <row r="55" spans="1:25" ht="15">
      <c r="A55" s="46"/>
      <c r="B55" s="66">
        <v>0.439</v>
      </c>
      <c r="C55" s="66">
        <v>0.51800000000000002</v>
      </c>
      <c r="D55" s="27">
        <f>AVERAGE(B55:C55)</f>
        <v>0.47850000000000004</v>
      </c>
      <c r="E55" s="27">
        <f t="shared" si="29"/>
        <v>0.42550000000000004</v>
      </c>
      <c r="F55" s="27">
        <f t="shared" si="30"/>
        <v>-0.37110043557939326</v>
      </c>
      <c r="G55" s="28">
        <f t="shared" si="31"/>
        <v>0.21591880133304256</v>
      </c>
      <c r="H55" s="27">
        <f t="shared" si="32"/>
        <v>1.6440643089689113</v>
      </c>
      <c r="I55" s="41">
        <v>16</v>
      </c>
      <c r="J55" s="42">
        <f t="shared" si="33"/>
        <v>26.305028943502581</v>
      </c>
      <c r="K55" s="30">
        <f t="shared" si="35"/>
        <v>2.6305028943502582</v>
      </c>
      <c r="L55" s="43">
        <f t="shared" si="34"/>
        <v>7.231088123749486</v>
      </c>
      <c r="M55" s="30"/>
      <c r="N55" s="44"/>
      <c r="O55" s="2">
        <f t="shared" si="36"/>
        <v>2.2701467907817721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1.13134831436033</v>
      </c>
      <c r="O58" s="30">
        <f>Q50</f>
        <v>0.14791009064747151</v>
      </c>
    </row>
    <row r="59" spans="1:25" ht="15">
      <c r="D59"/>
      <c r="E59"/>
      <c r="G59"/>
      <c r="M59" s="2" t="s">
        <v>26</v>
      </c>
      <c r="N59" s="30">
        <f>P53</f>
        <v>2.0158309864721478</v>
      </c>
      <c r="O59" s="30">
        <f>Q53</f>
        <v>0.22587132291847981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0.57756645828831299</v>
      </c>
      <c r="C65" s="30">
        <f>N40</f>
        <v>8.3766343999263984E-2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0.64985382470856201</v>
      </c>
      <c r="C66" s="30">
        <f>N50</f>
        <v>9.8946678716238023E-2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3.4411364501541009</v>
      </c>
      <c r="C67" s="30">
        <f>N43</f>
        <v>0.22265846539994147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6.9034810357147194</v>
      </c>
      <c r="C68" s="30">
        <f>N53</f>
        <v>0.31514744572416864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8"/>
  <sheetViews>
    <sheetView topLeftCell="A46" zoomScale="80" zoomScaleNormal="80" workbookViewId="0">
      <selection activeCell="B50" sqref="B50:C55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/>
    </row>
    <row r="2" spans="1:20">
      <c r="A2" s="1" t="s">
        <v>1</v>
      </c>
      <c r="C2" s="3"/>
      <c r="E2" s="4"/>
    </row>
    <row r="3" spans="1:20">
      <c r="A3" s="1" t="s">
        <v>2</v>
      </c>
      <c r="B3" s="2" t="s">
        <v>40</v>
      </c>
      <c r="D3" s="10"/>
      <c r="E3" s="10"/>
      <c r="F3" s="10"/>
    </row>
    <row r="4" spans="1:20" ht="15">
      <c r="D4" s="10"/>
      <c r="E4" s="65"/>
      <c r="F4" s="65"/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 s="64">
        <v>5.2999999999999999E-2</v>
      </c>
      <c r="D8" s="64">
        <v>5.2999999999999999E-2</v>
      </c>
      <c r="E8" s="11">
        <f t="shared" ref="E8:E13" si="0">AVERAGE(C8:D8)</f>
        <v>5.2999999999999999E-2</v>
      </c>
      <c r="F8" s="12"/>
      <c r="G8" s="10"/>
      <c r="H8" s="10"/>
      <c r="N8"/>
      <c r="O8"/>
      <c r="P8"/>
    </row>
    <row r="9" spans="1:20" ht="15">
      <c r="A9" s="5">
        <v>3</v>
      </c>
      <c r="B9" s="12">
        <f>A9/23</f>
        <v>0.13043478260869565</v>
      </c>
      <c r="C9" s="64">
        <v>8.5000000000000006E-2</v>
      </c>
      <c r="D9" s="64">
        <v>9.1999999999999998E-2</v>
      </c>
      <c r="E9" s="11">
        <f t="shared" si="0"/>
        <v>8.8499999999999995E-2</v>
      </c>
      <c r="F9" s="12">
        <f>(E9-$E$8)</f>
        <v>3.5499999999999997E-2</v>
      </c>
      <c r="G9" s="12">
        <f>LOG(B9)</f>
        <v>-0.88460658129793046</v>
      </c>
      <c r="H9" s="12">
        <f>LOG(F9)</f>
        <v>-1.449771646944906</v>
      </c>
      <c r="N9"/>
      <c r="O9"/>
      <c r="P9"/>
    </row>
    <row r="10" spans="1:20" ht="15">
      <c r="A10" s="5">
        <v>9.74</v>
      </c>
      <c r="B10" s="12">
        <f t="shared" ref="B10:B13" si="1">A10/23</f>
        <v>0.42347826086956525</v>
      </c>
      <c r="C10" s="64">
        <v>0.16600000000000001</v>
      </c>
      <c r="D10" s="64">
        <v>0.161</v>
      </c>
      <c r="E10" s="11">
        <f t="shared" si="0"/>
        <v>0.16350000000000001</v>
      </c>
      <c r="F10" s="12">
        <f>(E10-$E$8)</f>
        <v>0.11050000000000001</v>
      </c>
      <c r="G10" s="12">
        <f>LOG(B10)</f>
        <v>-0.37316887913897734</v>
      </c>
      <c r="H10" s="12">
        <f>LOG(F10)</f>
        <v>-0.95663772197887043</v>
      </c>
      <c r="N10"/>
      <c r="O10"/>
      <c r="P10"/>
    </row>
    <row r="11" spans="1:20" ht="15">
      <c r="A11" s="5">
        <v>29.8</v>
      </c>
      <c r="B11" s="12">
        <f t="shared" si="1"/>
        <v>1.2956521739130435</v>
      </c>
      <c r="C11" s="64">
        <v>0.443</v>
      </c>
      <c r="D11" s="64">
        <v>0.44500000000000001</v>
      </c>
      <c r="E11" s="11">
        <f t="shared" si="0"/>
        <v>0.44400000000000001</v>
      </c>
      <c r="F11" s="12">
        <f>(E11-$E$8)</f>
        <v>0.39100000000000001</v>
      </c>
      <c r="G11" s="12">
        <f>LOG(B11)</f>
        <v>0.11248842805866238</v>
      </c>
      <c r="H11" s="12">
        <f>LOG(F11)</f>
        <v>-0.40782324260413316</v>
      </c>
      <c r="N11"/>
      <c r="O11"/>
      <c r="P11"/>
      <c r="Q11"/>
      <c r="R11"/>
      <c r="S11"/>
      <c r="T11"/>
    </row>
    <row r="12" spans="1:20" ht="15">
      <c r="A12" s="5">
        <v>104</v>
      </c>
      <c r="B12" s="12">
        <f t="shared" si="1"/>
        <v>4.5217391304347823</v>
      </c>
      <c r="C12" s="64">
        <v>1.1950000000000001</v>
      </c>
      <c r="D12" s="64">
        <v>1.329</v>
      </c>
      <c r="E12" s="11">
        <f t="shared" si="0"/>
        <v>1.262</v>
      </c>
      <c r="F12" s="12">
        <f>(E12-$E$8)</f>
        <v>1.2090000000000001</v>
      </c>
      <c r="G12" s="12">
        <f>LOG(B12)</f>
        <v>0.65530550328118742</v>
      </c>
      <c r="H12" s="12">
        <f>LOG(F12)</f>
        <v>8.2426300860771906E-2</v>
      </c>
      <c r="N12"/>
      <c r="O12"/>
      <c r="P12"/>
      <c r="Q12"/>
      <c r="R12"/>
      <c r="S12"/>
      <c r="T12"/>
    </row>
    <row r="13" spans="1:20" ht="15">
      <c r="A13" s="5">
        <v>207</v>
      </c>
      <c r="B13" s="12">
        <f t="shared" si="1"/>
        <v>9</v>
      </c>
      <c r="C13" s="64">
        <v>2.0099999999999998</v>
      </c>
      <c r="D13" s="64">
        <v>1.946</v>
      </c>
      <c r="E13" s="11">
        <f t="shared" si="0"/>
        <v>1.9779999999999998</v>
      </c>
      <c r="F13" s="12">
        <f>(E13-$E$8)</f>
        <v>1.9249999999999998</v>
      </c>
      <c r="G13" s="12">
        <f>LOG(B13)</f>
        <v>0.95424250943932487</v>
      </c>
      <c r="H13" s="12">
        <f>LOG(F13)</f>
        <v>0.28443073384451945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0.9618749093682134</v>
      </c>
      <c r="N15"/>
    </row>
    <row r="16" spans="1:20" ht="15">
      <c r="A16" s="5" t="s">
        <v>11</v>
      </c>
      <c r="B16" s="11">
        <f>INTERCEPT(H9:H13,G9:G13)</f>
        <v>-0.57878731304250686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7">
        <v>0.78300000000000003</v>
      </c>
      <c r="C22" s="67">
        <v>0.57199999999999995</v>
      </c>
      <c r="D22" s="27">
        <f t="shared" ref="D22:D27" si="2">AVERAGE(B22:C22)</f>
        <v>0.67749999999999999</v>
      </c>
      <c r="E22" s="27">
        <f>D22-E$8</f>
        <v>0.62449999999999994</v>
      </c>
      <c r="F22" s="27">
        <f>LOG(E22)</f>
        <v>-0.20446755728984572</v>
      </c>
      <c r="G22" s="28">
        <f>(F22-$B$16)/$B$15</f>
        <v>0.38915637793122698</v>
      </c>
      <c r="H22" s="28">
        <f>10^G22</f>
        <v>2.449945243384748</v>
      </c>
      <c r="I22" s="29">
        <v>500</v>
      </c>
      <c r="J22" s="30">
        <f>(H22*I22)</f>
        <v>1224.9726216923739</v>
      </c>
      <c r="K22" s="31">
        <f>(0.05*J22/1000)*1000</f>
        <v>61.248631084618694</v>
      </c>
      <c r="L22" s="32">
        <f>K22+K40+K50</f>
        <v>61.713678099576811</v>
      </c>
      <c r="M22" s="33">
        <f>(L22*1000000/50000)/1000</f>
        <v>1.2342735619915362</v>
      </c>
      <c r="N22" s="34"/>
    </row>
    <row r="23" spans="1:17" ht="15">
      <c r="B23" s="67">
        <v>0.58699999999999997</v>
      </c>
      <c r="C23" s="67">
        <v>0.54400000000000004</v>
      </c>
      <c r="D23" s="27">
        <f t="shared" si="2"/>
        <v>0.5655</v>
      </c>
      <c r="E23" s="27">
        <f t="shared" ref="E23:E27" si="3">D23-E$8</f>
        <v>0.51249999999999996</v>
      </c>
      <c r="F23" s="27">
        <f t="shared" ref="F23:F27" si="4">LOG(E23)</f>
        <v>-0.29030613027220814</v>
      </c>
      <c r="G23" s="28">
        <f t="shared" ref="G23:G27" si="5">(F23-$B$16)/$B$15</f>
        <v>0.29991548792948691</v>
      </c>
      <c r="H23" s="28">
        <f t="shared" ref="H23:H27" si="6">10^G23</f>
        <v>1.9948740822126017</v>
      </c>
      <c r="I23" s="29">
        <v>500</v>
      </c>
      <c r="J23" s="30">
        <f t="shared" ref="J23:J27" si="7">(H23*I23)</f>
        <v>997.43704110630085</v>
      </c>
      <c r="K23" s="31">
        <f t="shared" ref="K23:K27" si="8">(0.05*J23/1000)*1000</f>
        <v>49.871852055315046</v>
      </c>
      <c r="L23" s="32">
        <f>K23+K41+K51</f>
        <v>50.381028929983053</v>
      </c>
      <c r="M23" s="33">
        <f t="shared" ref="M23:M27" si="9">(L23*1000000/50000)/1000</f>
        <v>1.007620578599661</v>
      </c>
      <c r="N23" s="34"/>
    </row>
    <row r="24" spans="1:17" ht="15">
      <c r="B24" s="67">
        <v>0.54800000000000004</v>
      </c>
      <c r="C24" s="67">
        <v>0.54900000000000004</v>
      </c>
      <c r="D24" s="27">
        <f t="shared" si="2"/>
        <v>0.54849999999999999</v>
      </c>
      <c r="E24" s="27">
        <f t="shared" si="3"/>
        <v>0.4955</v>
      </c>
      <c r="F24" s="27">
        <f t="shared" si="4"/>
        <v>-0.30495634117870585</v>
      </c>
      <c r="G24" s="28">
        <f t="shared" si="5"/>
        <v>0.28468459796259882</v>
      </c>
      <c r="H24" s="28">
        <f t="shared" si="6"/>
        <v>1.926125575629867</v>
      </c>
      <c r="I24" s="29">
        <v>500</v>
      </c>
      <c r="J24" s="30">
        <f t="shared" si="7"/>
        <v>963.06278781493347</v>
      </c>
      <c r="K24" s="31">
        <f t="shared" si="8"/>
        <v>48.153139390746674</v>
      </c>
      <c r="L24" s="32">
        <f t="shared" ref="L24:L27" si="10">K24+K42+K52</f>
        <v>48.577181305765308</v>
      </c>
      <c r="M24" s="33">
        <f t="shared" si="9"/>
        <v>0.9715436261153062</v>
      </c>
      <c r="N24" s="34"/>
    </row>
    <row r="25" spans="1:17" ht="15">
      <c r="A25" s="1" t="s">
        <v>26</v>
      </c>
      <c r="B25" s="67">
        <v>0.44400000000000001</v>
      </c>
      <c r="C25" s="67">
        <v>0.435</v>
      </c>
      <c r="D25" s="27">
        <f t="shared" si="2"/>
        <v>0.4395</v>
      </c>
      <c r="E25" s="27">
        <f t="shared" si="3"/>
        <v>0.38650000000000001</v>
      </c>
      <c r="F25" s="27">
        <f t="shared" si="4"/>
        <v>-0.4128505017456563</v>
      </c>
      <c r="G25" s="28">
        <f t="shared" si="5"/>
        <v>0.17251392013733111</v>
      </c>
      <c r="H25" s="28">
        <f t="shared" si="6"/>
        <v>1.4876950573646635</v>
      </c>
      <c r="I25" s="29">
        <v>500</v>
      </c>
      <c r="J25" s="30">
        <f t="shared" si="7"/>
        <v>743.8475286823317</v>
      </c>
      <c r="K25" s="31">
        <f t="shared" si="8"/>
        <v>37.192376434116589</v>
      </c>
      <c r="L25" s="32">
        <f t="shared" si="10"/>
        <v>40.922495839011447</v>
      </c>
      <c r="M25" s="33">
        <f t="shared" si="9"/>
        <v>0.81844991678022894</v>
      </c>
      <c r="N25" s="34"/>
    </row>
    <row r="26" spans="1:17" ht="15">
      <c r="B26" s="67">
        <v>0.46300000000000002</v>
      </c>
      <c r="C26" s="67">
        <v>0.46200000000000002</v>
      </c>
      <c r="D26" s="27">
        <f t="shared" si="2"/>
        <v>0.46250000000000002</v>
      </c>
      <c r="E26" s="27">
        <f t="shared" si="3"/>
        <v>0.40950000000000003</v>
      </c>
      <c r="F26" s="27">
        <f t="shared" si="4"/>
        <v>-0.38774609390356268</v>
      </c>
      <c r="G26" s="28">
        <f t="shared" si="5"/>
        <v>0.19861337194503331</v>
      </c>
      <c r="H26" s="28">
        <f t="shared" si="6"/>
        <v>1.579840969108206</v>
      </c>
      <c r="I26" s="29">
        <v>500</v>
      </c>
      <c r="J26" s="30">
        <f t="shared" si="7"/>
        <v>789.92048455410304</v>
      </c>
      <c r="K26" s="31">
        <f t="shared" si="8"/>
        <v>39.496024227705156</v>
      </c>
      <c r="L26" s="32">
        <f t="shared" si="10"/>
        <v>44.429750105942496</v>
      </c>
      <c r="M26" s="33">
        <f t="shared" si="9"/>
        <v>0.8885950021188499</v>
      </c>
      <c r="N26" s="34"/>
    </row>
    <row r="27" spans="1:17" ht="15">
      <c r="B27" s="67">
        <v>0.47699999999999998</v>
      </c>
      <c r="C27" s="67">
        <v>0.47099999999999997</v>
      </c>
      <c r="D27" s="27">
        <f t="shared" si="2"/>
        <v>0.47399999999999998</v>
      </c>
      <c r="E27" s="27">
        <f t="shared" si="3"/>
        <v>0.42099999999999999</v>
      </c>
      <c r="F27" s="27">
        <f t="shared" si="4"/>
        <v>-0.37571790416433171</v>
      </c>
      <c r="G27" s="28">
        <f t="shared" si="5"/>
        <v>0.21111831372289031</v>
      </c>
      <c r="H27" s="28">
        <f t="shared" si="6"/>
        <v>1.6259916601222653</v>
      </c>
      <c r="I27" s="29">
        <v>500</v>
      </c>
      <c r="J27" s="30">
        <f t="shared" si="7"/>
        <v>812.99583006113266</v>
      </c>
      <c r="K27" s="31">
        <f t="shared" si="8"/>
        <v>40.649791503056633</v>
      </c>
      <c r="L27" s="32">
        <f t="shared" si="10"/>
        <v>44.707980701661398</v>
      </c>
      <c r="M27" s="33">
        <f t="shared" si="9"/>
        <v>0.89415961403322797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7">
        <v>0.78300000000000003</v>
      </c>
      <c r="C31" s="67">
        <v>0.57199999999999995</v>
      </c>
      <c r="D31" s="27">
        <f t="shared" ref="D31:D36" si="11">AVERAGE(B31:C31)</f>
        <v>0.67749999999999999</v>
      </c>
      <c r="E31" s="27">
        <f t="shared" ref="E31:E36" si="12">D31-E$8</f>
        <v>0.62449999999999994</v>
      </c>
      <c r="F31" s="27">
        <f>LOG(E31)</f>
        <v>-0.20446755728984572</v>
      </c>
      <c r="G31" s="28">
        <f>(F31-$B$16)/$B$15</f>
        <v>0.38915637793122698</v>
      </c>
      <c r="H31" s="28">
        <f>10^G31</f>
        <v>2.449945243384748</v>
      </c>
      <c r="I31" s="29">
        <v>500</v>
      </c>
      <c r="J31" s="30">
        <f>(H31*I31)</f>
        <v>1224.9726216923739</v>
      </c>
      <c r="K31" s="31">
        <f>(0.05*J31/1000)*1000</f>
        <v>61.248631084618694</v>
      </c>
      <c r="L31" s="32">
        <f>K31+K50</f>
        <v>61.503126042009328</v>
      </c>
      <c r="M31" s="33">
        <f>(L31*1000000/50000)/1000</f>
        <v>1.2300625208401863</v>
      </c>
      <c r="N31" s="35"/>
      <c r="Q31"/>
    </row>
    <row r="32" spans="1:17" ht="15">
      <c r="B32" s="67">
        <v>0.58699999999999997</v>
      </c>
      <c r="C32" s="67">
        <v>0.54400000000000004</v>
      </c>
      <c r="D32" s="27">
        <f t="shared" si="11"/>
        <v>0.5655</v>
      </c>
      <c r="E32" s="27">
        <f t="shared" si="12"/>
        <v>0.51249999999999996</v>
      </c>
      <c r="F32" s="27">
        <f t="shared" ref="F32:F36" si="13">LOG(E32)</f>
        <v>-0.29030613027220814</v>
      </c>
      <c r="G32" s="28">
        <f t="shared" ref="G32:G36" si="14">(F32-$B$16)/$B$15</f>
        <v>0.29991548792948691</v>
      </c>
      <c r="H32" s="28">
        <f t="shared" ref="H32:H36" si="15">10^G32</f>
        <v>1.9948740822126017</v>
      </c>
      <c r="I32" s="29">
        <v>500</v>
      </c>
      <c r="J32" s="30">
        <f t="shared" ref="J32:J36" si="16">(H32*I32)</f>
        <v>997.43704110630085</v>
      </c>
      <c r="K32" s="31">
        <f t="shared" ref="K32:K36" si="17">(0.05*J32/1000)*1000</f>
        <v>49.871852055315046</v>
      </c>
      <c r="L32" s="32">
        <f>K32+K51</f>
        <v>50.161714116719686</v>
      </c>
      <c r="M32" s="33">
        <f t="shared" ref="M32:M36" si="18">(L32*1000000/50000)/1000</f>
        <v>1.0032342823343936</v>
      </c>
      <c r="N32" s="36"/>
      <c r="Q32"/>
    </row>
    <row r="33" spans="1:21" ht="15">
      <c r="B33" s="67">
        <v>0.54800000000000004</v>
      </c>
      <c r="C33" s="67">
        <v>0.54900000000000004</v>
      </c>
      <c r="D33" s="27">
        <f t="shared" si="11"/>
        <v>0.54849999999999999</v>
      </c>
      <c r="E33" s="27">
        <f t="shared" si="12"/>
        <v>0.4955</v>
      </c>
      <c r="F33" s="27">
        <f t="shared" si="13"/>
        <v>-0.30495634117870585</v>
      </c>
      <c r="G33" s="28">
        <f t="shared" si="14"/>
        <v>0.28468459796259882</v>
      </c>
      <c r="H33" s="28">
        <f t="shared" si="15"/>
        <v>1.926125575629867</v>
      </c>
      <c r="I33" s="29">
        <v>500</v>
      </c>
      <c r="J33" s="30">
        <f t="shared" si="16"/>
        <v>963.06278781493347</v>
      </c>
      <c r="K33" s="31">
        <f t="shared" si="17"/>
        <v>48.153139390746674</v>
      </c>
      <c r="L33" s="32">
        <f t="shared" ref="L33:L36" si="19">K33+K52</f>
        <v>48.375378118370882</v>
      </c>
      <c r="M33" s="33">
        <f t="shared" si="18"/>
        <v>0.96750756236741764</v>
      </c>
      <c r="N33" s="36"/>
      <c r="Q33"/>
      <c r="R33"/>
      <c r="S33"/>
    </row>
    <row r="34" spans="1:21" ht="15">
      <c r="A34" s="1" t="s">
        <v>26</v>
      </c>
      <c r="B34" s="67">
        <v>0.44400000000000001</v>
      </c>
      <c r="C34" s="67">
        <v>0.435</v>
      </c>
      <c r="D34" s="27">
        <f t="shared" si="11"/>
        <v>0.4395</v>
      </c>
      <c r="E34" s="27">
        <f t="shared" si="12"/>
        <v>0.38650000000000001</v>
      </c>
      <c r="F34" s="27">
        <f t="shared" si="13"/>
        <v>-0.4128505017456563</v>
      </c>
      <c r="G34" s="28">
        <f t="shared" si="14"/>
        <v>0.17251392013733111</v>
      </c>
      <c r="H34" s="28">
        <f t="shared" si="15"/>
        <v>1.4876950573646635</v>
      </c>
      <c r="I34" s="29">
        <v>500</v>
      </c>
      <c r="J34" s="30">
        <f t="shared" si="16"/>
        <v>743.8475286823317</v>
      </c>
      <c r="K34" s="31">
        <f t="shared" si="17"/>
        <v>37.192376434116589</v>
      </c>
      <c r="L34" s="32">
        <f t="shared" si="19"/>
        <v>39.377718416808399</v>
      </c>
      <c r="M34" s="33">
        <f t="shared" si="18"/>
        <v>0.78755436833616799</v>
      </c>
      <c r="N34" s="36"/>
      <c r="Q34"/>
      <c r="R34"/>
      <c r="S34"/>
    </row>
    <row r="35" spans="1:21" ht="15">
      <c r="B35" s="67">
        <v>0.46300000000000002</v>
      </c>
      <c r="C35" s="67">
        <v>0.46200000000000002</v>
      </c>
      <c r="D35" s="27">
        <f t="shared" si="11"/>
        <v>0.46250000000000002</v>
      </c>
      <c r="E35" s="27">
        <f t="shared" si="12"/>
        <v>0.40950000000000003</v>
      </c>
      <c r="F35" s="27">
        <f t="shared" si="13"/>
        <v>-0.38774609390356268</v>
      </c>
      <c r="G35" s="28">
        <f t="shared" si="14"/>
        <v>0.19861337194503331</v>
      </c>
      <c r="H35" s="28">
        <f t="shared" si="15"/>
        <v>1.579840969108206</v>
      </c>
      <c r="I35" s="29">
        <v>500</v>
      </c>
      <c r="J35" s="30">
        <f t="shared" si="16"/>
        <v>789.92048455410304</v>
      </c>
      <c r="K35" s="31">
        <f t="shared" si="17"/>
        <v>39.496024227705156</v>
      </c>
      <c r="L35" s="32">
        <f t="shared" si="19"/>
        <v>43.060920489978365</v>
      </c>
      <c r="M35" s="33">
        <f t="shared" si="18"/>
        <v>0.86121840979956732</v>
      </c>
      <c r="N35" s="36"/>
      <c r="Q35"/>
      <c r="R35"/>
      <c r="S35"/>
    </row>
    <row r="36" spans="1:21" ht="15">
      <c r="B36" s="67">
        <v>0.47699999999999998</v>
      </c>
      <c r="C36" s="67">
        <v>0.47099999999999997</v>
      </c>
      <c r="D36" s="27">
        <f t="shared" si="11"/>
        <v>0.47399999999999998</v>
      </c>
      <c r="E36" s="27">
        <f t="shared" si="12"/>
        <v>0.42099999999999999</v>
      </c>
      <c r="F36" s="27">
        <f t="shared" si="13"/>
        <v>-0.37571790416433171</v>
      </c>
      <c r="G36" s="28">
        <f t="shared" si="14"/>
        <v>0.21111831372289031</v>
      </c>
      <c r="H36" s="28">
        <f t="shared" si="15"/>
        <v>1.6259916601222653</v>
      </c>
      <c r="I36" s="29">
        <v>500</v>
      </c>
      <c r="J36" s="30">
        <f t="shared" si="16"/>
        <v>812.99583006113266</v>
      </c>
      <c r="K36" s="31">
        <f t="shared" si="17"/>
        <v>40.649791503056633</v>
      </c>
      <c r="L36" s="32">
        <f t="shared" si="19"/>
        <v>43.483040880409803</v>
      </c>
      <c r="M36" s="33">
        <f t="shared" si="18"/>
        <v>0.86966081760819602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71">
        <v>8.5000000000000006E-2</v>
      </c>
      <c r="C40" s="71">
        <v>9.6000000000000002E-2</v>
      </c>
      <c r="D40" s="27">
        <f t="shared" ref="D40:D45" si="20">AVERAGE(B40,C40)</f>
        <v>9.0499999999999997E-2</v>
      </c>
      <c r="E40" s="27">
        <f t="shared" ref="E40:E45" si="21">D40-E$8</f>
        <v>3.7499999999999999E-2</v>
      </c>
      <c r="F40" s="27">
        <f t="shared" ref="F40:F45" si="22">LOG(E40)</f>
        <v>-1.4259687322722812</v>
      </c>
      <c r="G40" s="28">
        <f t="shared" ref="G40:G45" si="23">(F40-$B$16)/$B$15</f>
        <v>-0.88076049284436264</v>
      </c>
      <c r="H40" s="27">
        <f t="shared" ref="H40:H45" si="24">10^G40</f>
        <v>0.13159503597967837</v>
      </c>
      <c r="I40" s="41">
        <v>16</v>
      </c>
      <c r="J40" s="42">
        <f t="shared" ref="J40:J45" si="25">H40*I40</f>
        <v>2.1055205756748538</v>
      </c>
      <c r="K40" s="30">
        <f>(0.1*J40/1000)*1000</f>
        <v>0.21055205756748541</v>
      </c>
      <c r="L40" s="43">
        <f>K40*100/L22</f>
        <v>0.34117567458506293</v>
      </c>
      <c r="M40" s="30">
        <f>AVERAGE(L40:L42)</f>
        <v>0.3973053057820029</v>
      </c>
      <c r="N40" s="44">
        <f>STDEV(L40:L42)</f>
        <v>4.9616009909742825E-2</v>
      </c>
      <c r="R40"/>
      <c r="S40"/>
      <c r="T40"/>
      <c r="U40"/>
    </row>
    <row r="41" spans="1:21" ht="15">
      <c r="B41" s="71">
        <v>8.6999999999999994E-2</v>
      </c>
      <c r="C41" s="71">
        <v>9.7000000000000003E-2</v>
      </c>
      <c r="D41" s="27">
        <f t="shared" si="20"/>
        <v>9.1999999999999998E-2</v>
      </c>
      <c r="E41" s="27">
        <f t="shared" si="21"/>
        <v>3.9E-2</v>
      </c>
      <c r="F41" s="27">
        <f t="shared" si="22"/>
        <v>-1.4089353929735009</v>
      </c>
      <c r="G41" s="28">
        <f t="shared" si="23"/>
        <v>-0.86305201627128281</v>
      </c>
      <c r="H41" s="27">
        <f t="shared" si="24"/>
        <v>0.13707175828960561</v>
      </c>
      <c r="I41" s="41">
        <v>16</v>
      </c>
      <c r="J41" s="42">
        <f t="shared" si="25"/>
        <v>2.1931481326336897</v>
      </c>
      <c r="K41" s="30">
        <f t="shared" ref="K41:K45" si="26">(0.1*J41/1000)*1000</f>
        <v>0.21931481326336899</v>
      </c>
      <c r="L41" s="43">
        <f t="shared" ref="L41:L45" si="27">K41*100/L23</f>
        <v>0.43531229496753904</v>
      </c>
      <c r="M41" s="30"/>
      <c r="N41" s="44"/>
      <c r="R41"/>
      <c r="S41"/>
      <c r="T41"/>
      <c r="U41"/>
    </row>
    <row r="42" spans="1:21" s="17" customFormat="1" ht="15">
      <c r="A42" s="1"/>
      <c r="B42" s="71">
        <v>0.09</v>
      </c>
      <c r="C42" s="71">
        <v>8.7999999999999995E-2</v>
      </c>
      <c r="D42" s="27">
        <f t="shared" si="20"/>
        <v>8.8999999999999996E-2</v>
      </c>
      <c r="E42" s="27">
        <f t="shared" si="21"/>
        <v>3.5999999999999997E-2</v>
      </c>
      <c r="F42" s="27">
        <f t="shared" si="22"/>
        <v>-1.4436974992327127</v>
      </c>
      <c r="G42" s="28">
        <f t="shared" si="23"/>
        <v>-0.89919196120658074</v>
      </c>
      <c r="H42" s="27">
        <f t="shared" si="24"/>
        <v>0.12612699212151454</v>
      </c>
      <c r="I42" s="41">
        <v>16</v>
      </c>
      <c r="J42" s="42">
        <f t="shared" si="25"/>
        <v>2.0180318739442327</v>
      </c>
      <c r="K42" s="30">
        <f t="shared" si="26"/>
        <v>0.20180318739442327</v>
      </c>
      <c r="L42" s="43">
        <f t="shared" si="27"/>
        <v>0.4154279477934068</v>
      </c>
      <c r="M42" s="30"/>
      <c r="N42" s="44"/>
      <c r="R42"/>
      <c r="S42"/>
      <c r="T42"/>
      <c r="U42"/>
    </row>
    <row r="43" spans="1:21" ht="15">
      <c r="A43" s="1" t="s">
        <v>34</v>
      </c>
      <c r="B43" s="71">
        <v>0.28399999999999997</v>
      </c>
      <c r="C43" s="71">
        <v>0.33200000000000002</v>
      </c>
      <c r="D43" s="27">
        <f t="shared" si="20"/>
        <v>0.308</v>
      </c>
      <c r="E43" s="27">
        <f t="shared" si="21"/>
        <v>0.255</v>
      </c>
      <c r="F43" s="27">
        <f t="shared" si="22"/>
        <v>-0.59345981956604488</v>
      </c>
      <c r="G43" s="28">
        <f t="shared" si="23"/>
        <v>-1.5254069298028926E-2</v>
      </c>
      <c r="H43" s="27">
        <f t="shared" si="24"/>
        <v>0.96548588887690401</v>
      </c>
      <c r="I43" s="41">
        <v>16</v>
      </c>
      <c r="J43" s="42">
        <f t="shared" si="25"/>
        <v>15.447774222030464</v>
      </c>
      <c r="K43" s="30">
        <f t="shared" si="26"/>
        <v>1.5447774222030466</v>
      </c>
      <c r="L43" s="43">
        <f t="shared" si="27"/>
        <v>3.7748856479335484</v>
      </c>
      <c r="M43" s="30">
        <f>AVERAGE(L43:L45)</f>
        <v>3.1985464207574172</v>
      </c>
      <c r="N43" s="44">
        <f>STDEV(L43:L45)</f>
        <v>0.52744507428507215</v>
      </c>
      <c r="R43"/>
      <c r="S43"/>
      <c r="T43"/>
      <c r="U43"/>
    </row>
    <row r="44" spans="1:21" ht="15">
      <c r="A44" s="45"/>
      <c r="B44" s="71">
        <v>0.26500000000000001</v>
      </c>
      <c r="C44" s="71">
        <v>0.29499999999999998</v>
      </c>
      <c r="D44" s="27">
        <f t="shared" si="20"/>
        <v>0.28000000000000003</v>
      </c>
      <c r="E44" s="27">
        <f t="shared" si="21"/>
        <v>0.22700000000000004</v>
      </c>
      <c r="F44" s="27">
        <f t="shared" si="22"/>
        <v>-0.64397414280687726</v>
      </c>
      <c r="G44" s="28">
        <f t="shared" si="23"/>
        <v>-6.7770589636428874E-2</v>
      </c>
      <c r="H44" s="27">
        <f t="shared" si="24"/>
        <v>0.8555185099775815</v>
      </c>
      <c r="I44" s="41">
        <v>16</v>
      </c>
      <c r="J44" s="42">
        <f t="shared" si="25"/>
        <v>13.688296159641304</v>
      </c>
      <c r="K44" s="30">
        <f t="shared" si="26"/>
        <v>1.3688296159641304</v>
      </c>
      <c r="L44" s="43">
        <f t="shared" si="27"/>
        <v>3.0808852462599132</v>
      </c>
      <c r="M44" s="30"/>
      <c r="N44" s="44"/>
      <c r="R44"/>
      <c r="S44"/>
      <c r="T44"/>
      <c r="U44"/>
    </row>
    <row r="45" spans="1:21" ht="15">
      <c r="A45" s="46"/>
      <c r="B45" s="71">
        <v>0.26500000000000001</v>
      </c>
      <c r="C45" s="71">
        <v>0.249</v>
      </c>
      <c r="D45" s="27">
        <f t="shared" si="20"/>
        <v>0.25700000000000001</v>
      </c>
      <c r="E45" s="27">
        <f t="shared" si="21"/>
        <v>0.20400000000000001</v>
      </c>
      <c r="F45" s="27">
        <f t="shared" si="22"/>
        <v>-0.69036983257410123</v>
      </c>
      <c r="G45" s="28">
        <f t="shared" si="23"/>
        <v>-0.11600522941687388</v>
      </c>
      <c r="H45" s="27">
        <f t="shared" si="24"/>
        <v>0.76558738828224415</v>
      </c>
      <c r="I45" s="41">
        <v>16</v>
      </c>
      <c r="J45" s="42">
        <f t="shared" si="25"/>
        <v>12.249398212515906</v>
      </c>
      <c r="K45" s="30">
        <f t="shared" si="26"/>
        <v>1.2249398212515907</v>
      </c>
      <c r="L45" s="43">
        <f t="shared" si="27"/>
        <v>2.7398683680787905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8">
        <v>9.5000000000000001E-2</v>
      </c>
      <c r="C50" s="68">
        <v>0.10100000000000001</v>
      </c>
      <c r="D50" s="27">
        <f t="shared" ref="D50:D52" si="28">AVERAGE(B50,C50)</f>
        <v>9.8000000000000004E-2</v>
      </c>
      <c r="E50" s="27">
        <f t="shared" ref="E50:E55" si="29">D50-E$8</f>
        <v>4.5000000000000005E-2</v>
      </c>
      <c r="F50" s="27">
        <f t="shared" ref="F50:F55" si="30">LOG(E50)</f>
        <v>-1.3467874862246563</v>
      </c>
      <c r="G50" s="28">
        <f t="shared" ref="G50:G55" si="31">(F50-$B$16)/$B$15</f>
        <v>-0.79844080108773563</v>
      </c>
      <c r="H50" s="27">
        <f t="shared" ref="H50:H55" si="32">10^G50</f>
        <v>0.15905934836914687</v>
      </c>
      <c r="I50" s="41">
        <v>16</v>
      </c>
      <c r="J50" s="42">
        <f t="shared" ref="J50:J55" si="33">H50*I50</f>
        <v>2.5449495739063499</v>
      </c>
      <c r="K50" s="30">
        <f>(0.1*J50/1000)*1000</f>
        <v>0.25449495739063499</v>
      </c>
      <c r="L50" s="43">
        <f t="shared" ref="L50:L55" si="34">K50*100/L31</f>
        <v>0.41379190582411018</v>
      </c>
      <c r="M50" s="30">
        <f>AVERAGE(L50:L52)</f>
        <v>0.4836839044780547</v>
      </c>
      <c r="N50" s="44">
        <f>STDEV(L50:L52)</f>
        <v>8.4683537219542804E-2</v>
      </c>
      <c r="O50" s="48">
        <f>L50/L40</f>
        <v>1.2128411743520782</v>
      </c>
      <c r="P50" s="30">
        <f>AVERAGE(O50:O52)</f>
        <v>1.2153832090457375</v>
      </c>
      <c r="Q50" s="44">
        <f>STDEV(O50:O52)</f>
        <v>0.11081734414561049</v>
      </c>
      <c r="S50"/>
      <c r="T50"/>
    </row>
    <row r="51" spans="1:25" ht="15">
      <c r="B51" s="68">
        <v>0.108</v>
      </c>
      <c r="C51" s="68">
        <v>0.1</v>
      </c>
      <c r="D51" s="27">
        <f t="shared" si="28"/>
        <v>0.10400000000000001</v>
      </c>
      <c r="E51" s="27">
        <f t="shared" si="29"/>
        <v>5.1000000000000011E-2</v>
      </c>
      <c r="F51" s="27">
        <f t="shared" si="30"/>
        <v>-1.2924298239020635</v>
      </c>
      <c r="G51" s="28">
        <f t="shared" si="31"/>
        <v>-0.74192860621377177</v>
      </c>
      <c r="H51" s="27">
        <f t="shared" si="32"/>
        <v>0.18116378837790023</v>
      </c>
      <c r="I51" s="41">
        <v>16</v>
      </c>
      <c r="J51" s="42">
        <f t="shared" si="33"/>
        <v>2.8986206140464037</v>
      </c>
      <c r="K51" s="30">
        <f t="shared" ref="K51:K55" si="35">(0.1*J51/1000)*1000</f>
        <v>0.28986206140464038</v>
      </c>
      <c r="L51" s="43">
        <f t="shared" si="34"/>
        <v>0.57785517602163605</v>
      </c>
      <c r="M51" s="30"/>
      <c r="N51" s="44"/>
      <c r="O51" s="2">
        <f t="shared" ref="O51:O55" si="36">L51/L41</f>
        <v>1.3274497015176803</v>
      </c>
      <c r="P51" s="30"/>
      <c r="Q51" s="44"/>
      <c r="S51"/>
      <c r="T51"/>
    </row>
    <row r="52" spans="1:25" ht="15">
      <c r="B52" s="68">
        <v>9.1999999999999998E-2</v>
      </c>
      <c r="C52" s="68">
        <v>9.2999999999999999E-2</v>
      </c>
      <c r="D52" s="27">
        <f t="shared" si="28"/>
        <v>9.2499999999999999E-2</v>
      </c>
      <c r="E52" s="27">
        <f t="shared" si="29"/>
        <v>3.95E-2</v>
      </c>
      <c r="F52" s="27">
        <f t="shared" si="30"/>
        <v>-1.4034029043735399</v>
      </c>
      <c r="G52" s="28">
        <f t="shared" si="31"/>
        <v>-0.85730024070662558</v>
      </c>
      <c r="H52" s="27">
        <f t="shared" si="32"/>
        <v>0.13889920476512863</v>
      </c>
      <c r="I52" s="41">
        <v>16</v>
      </c>
      <c r="J52" s="42">
        <f t="shared" si="33"/>
        <v>2.222387276242058</v>
      </c>
      <c r="K52" s="30">
        <f t="shared" si="35"/>
        <v>0.22223872762420582</v>
      </c>
      <c r="L52" s="43">
        <f t="shared" si="34"/>
        <v>0.45940463158841782</v>
      </c>
      <c r="M52" s="30"/>
      <c r="N52" s="44"/>
      <c r="O52" s="2">
        <f t="shared" si="36"/>
        <v>1.1058587512674538</v>
      </c>
      <c r="P52" s="30"/>
      <c r="Q52" s="44"/>
      <c r="S52"/>
      <c r="T52"/>
    </row>
    <row r="53" spans="1:25" ht="15">
      <c r="A53" s="1" t="s">
        <v>26</v>
      </c>
      <c r="B53" s="68">
        <v>0.42399999999999999</v>
      </c>
      <c r="C53" s="68">
        <v>0.39400000000000002</v>
      </c>
      <c r="D53" s="27">
        <f>AVERAGE(B53:C53)</f>
        <v>0.40900000000000003</v>
      </c>
      <c r="E53" s="27">
        <f t="shared" si="29"/>
        <v>0.35600000000000004</v>
      </c>
      <c r="F53" s="27">
        <f t="shared" si="30"/>
        <v>-0.44855000202712475</v>
      </c>
      <c r="G53" s="28">
        <f t="shared" si="31"/>
        <v>0.1353994264191023</v>
      </c>
      <c r="H53" s="27">
        <f t="shared" si="32"/>
        <v>1.3658387391823799</v>
      </c>
      <c r="I53" s="41">
        <v>16</v>
      </c>
      <c r="J53" s="42">
        <f t="shared" si="33"/>
        <v>21.853419826918078</v>
      </c>
      <c r="K53" s="30">
        <f t="shared" si="35"/>
        <v>2.1853419826918077</v>
      </c>
      <c r="L53" s="43">
        <f t="shared" si="34"/>
        <v>5.549691730638699</v>
      </c>
      <c r="M53" s="30">
        <f>AVERAGE(L53:L55)</f>
        <v>6.7813921483643007</v>
      </c>
      <c r="N53" s="44">
        <f>STDEV(L53:L55)</f>
        <v>1.383773998700276</v>
      </c>
      <c r="O53" s="2">
        <f t="shared" si="36"/>
        <v>1.4701615487814093</v>
      </c>
      <c r="P53" s="30">
        <f>AVERAGE(O53:O55)</f>
        <v>2.1784718633022742</v>
      </c>
      <c r="Q53" s="44">
        <f>STDEV(O53:O55)</f>
        <v>0.6325722293199183</v>
      </c>
      <c r="S53"/>
      <c r="T53"/>
    </row>
    <row r="54" spans="1:25" ht="15">
      <c r="A54" s="45"/>
      <c r="B54" s="68">
        <v>0.64800000000000002</v>
      </c>
      <c r="C54" s="68">
        <v>0.59799999999999998</v>
      </c>
      <c r="D54" s="27">
        <f>AVERAGE(B54:C54)</f>
        <v>0.623</v>
      </c>
      <c r="E54" s="27">
        <f t="shared" si="29"/>
        <v>0.56999999999999995</v>
      </c>
      <c r="F54" s="27">
        <f t="shared" si="30"/>
        <v>-0.24412514432750865</v>
      </c>
      <c r="G54" s="28">
        <f t="shared" si="31"/>
        <v>0.34792691383832203</v>
      </c>
      <c r="H54" s="27">
        <f t="shared" si="32"/>
        <v>2.2280601639207536</v>
      </c>
      <c r="I54" s="41">
        <v>16</v>
      </c>
      <c r="J54" s="42">
        <f t="shared" si="33"/>
        <v>35.648962622732057</v>
      </c>
      <c r="K54" s="30">
        <f t="shared" si="35"/>
        <v>3.5648962622732059</v>
      </c>
      <c r="L54" s="43">
        <f t="shared" si="34"/>
        <v>8.2787274905163013</v>
      </c>
      <c r="M54" s="30"/>
      <c r="N54" s="44"/>
      <c r="O54" s="2">
        <f t="shared" si="36"/>
        <v>2.6871262084708887</v>
      </c>
      <c r="P54" s="30"/>
      <c r="Q54" s="44"/>
      <c r="S54"/>
      <c r="T54"/>
    </row>
    <row r="55" spans="1:25" ht="15">
      <c r="A55" s="46"/>
      <c r="B55" s="68">
        <v>0.52400000000000002</v>
      </c>
      <c r="C55" s="68">
        <v>0.496</v>
      </c>
      <c r="D55" s="27">
        <f>AVERAGE(B55:C55)</f>
        <v>0.51</v>
      </c>
      <c r="E55" s="27">
        <f t="shared" si="29"/>
        <v>0.45700000000000002</v>
      </c>
      <c r="F55" s="27">
        <f t="shared" si="30"/>
        <v>-0.34008379993014975</v>
      </c>
      <c r="G55" s="28">
        <f t="shared" si="31"/>
        <v>0.24816481934136769</v>
      </c>
      <c r="H55" s="27">
        <f t="shared" si="32"/>
        <v>1.7707808608457332</v>
      </c>
      <c r="I55" s="41">
        <v>16</v>
      </c>
      <c r="J55" s="42">
        <f t="shared" si="33"/>
        <v>28.332493773531731</v>
      </c>
      <c r="K55" s="30">
        <f t="shared" si="35"/>
        <v>2.8332493773531731</v>
      </c>
      <c r="L55" s="43">
        <f t="shared" si="34"/>
        <v>6.5157572239379018</v>
      </c>
      <c r="M55" s="30"/>
      <c r="N55" s="44"/>
      <c r="O55" s="2">
        <f t="shared" si="36"/>
        <v>2.3781278326545241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1.2153832090457375</v>
      </c>
      <c r="O58" s="30">
        <f>Q50</f>
        <v>0.11081734414561049</v>
      </c>
    </row>
    <row r="59" spans="1:25" ht="15">
      <c r="D59"/>
      <c r="E59"/>
      <c r="G59"/>
      <c r="M59" s="2" t="s">
        <v>26</v>
      </c>
      <c r="N59" s="30">
        <f>P53</f>
        <v>2.1784718633022742</v>
      </c>
      <c r="O59" s="30">
        <f>Q53</f>
        <v>0.6325722293199183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0.3973053057820029</v>
      </c>
      <c r="C65" s="30">
        <f>N40</f>
        <v>4.9616009909742825E-2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0.4836839044780547</v>
      </c>
      <c r="C66" s="30">
        <f>N50</f>
        <v>8.4683537219542804E-2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3.1985464207574172</v>
      </c>
      <c r="C67" s="30">
        <f>N43</f>
        <v>0.52744507428507215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6.7813921483643007</v>
      </c>
      <c r="C68" s="30">
        <f>N53</f>
        <v>1.383773998700276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18"/>
  <sheetViews>
    <sheetView tabSelected="1" topLeftCell="A25" zoomScale="80" zoomScaleNormal="80" workbookViewId="0">
      <selection activeCell="B50" sqref="B50:C55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/>
    </row>
    <row r="2" spans="1:20">
      <c r="A2" s="1" t="s">
        <v>1</v>
      </c>
      <c r="C2" s="3"/>
      <c r="E2" s="4"/>
    </row>
    <row r="3" spans="1:20">
      <c r="A3" s="1" t="s">
        <v>2</v>
      </c>
      <c r="B3" s="2" t="s">
        <v>40</v>
      </c>
      <c r="D3" s="10"/>
      <c r="E3" s="10"/>
      <c r="F3" s="10"/>
    </row>
    <row r="4" spans="1:20" ht="15">
      <c r="D4" s="10"/>
      <c r="E4" s="65"/>
      <c r="F4" s="65"/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 s="64">
        <v>5.2999999999999999E-2</v>
      </c>
      <c r="D8" s="64">
        <v>5.2999999999999999E-2</v>
      </c>
      <c r="E8" s="11">
        <f t="shared" ref="E8:E13" si="0">AVERAGE(C8:D8)</f>
        <v>5.2999999999999999E-2</v>
      </c>
      <c r="F8" s="12"/>
      <c r="G8" s="10"/>
      <c r="H8" s="10"/>
      <c r="N8"/>
      <c r="O8"/>
      <c r="P8"/>
    </row>
    <row r="9" spans="1:20" ht="15">
      <c r="A9" s="5">
        <v>3</v>
      </c>
      <c r="B9" s="12">
        <f>A9/23</f>
        <v>0.13043478260869565</v>
      </c>
      <c r="C9" s="64">
        <v>8.5000000000000006E-2</v>
      </c>
      <c r="D9" s="64">
        <v>9.1999999999999998E-2</v>
      </c>
      <c r="E9" s="11">
        <f t="shared" si="0"/>
        <v>8.8499999999999995E-2</v>
      </c>
      <c r="F9" s="12">
        <f>(E9-$E$8)</f>
        <v>3.5499999999999997E-2</v>
      </c>
      <c r="G9" s="12">
        <f>LOG(B9)</f>
        <v>-0.88460658129793046</v>
      </c>
      <c r="H9" s="12">
        <f>LOG(F9)</f>
        <v>-1.449771646944906</v>
      </c>
      <c r="N9"/>
      <c r="O9"/>
      <c r="P9"/>
    </row>
    <row r="10" spans="1:20" ht="15">
      <c r="A10" s="5">
        <v>9.74</v>
      </c>
      <c r="B10" s="12">
        <f t="shared" ref="B10:B13" si="1">A10/23</f>
        <v>0.42347826086956525</v>
      </c>
      <c r="C10" s="64">
        <v>0.16600000000000001</v>
      </c>
      <c r="D10" s="64">
        <v>0.161</v>
      </c>
      <c r="E10" s="11">
        <f t="shared" si="0"/>
        <v>0.16350000000000001</v>
      </c>
      <c r="F10" s="12">
        <f>(E10-$E$8)</f>
        <v>0.11050000000000001</v>
      </c>
      <c r="G10" s="12">
        <f>LOG(B10)</f>
        <v>-0.37316887913897734</v>
      </c>
      <c r="H10" s="12">
        <f>LOG(F10)</f>
        <v>-0.95663772197887043</v>
      </c>
      <c r="N10"/>
      <c r="O10"/>
      <c r="P10"/>
    </row>
    <row r="11" spans="1:20" ht="15">
      <c r="A11" s="5">
        <v>29.8</v>
      </c>
      <c r="B11" s="12">
        <f t="shared" si="1"/>
        <v>1.2956521739130435</v>
      </c>
      <c r="C11" s="64">
        <v>0.443</v>
      </c>
      <c r="D11" s="64">
        <v>0.44500000000000001</v>
      </c>
      <c r="E11" s="11">
        <f t="shared" si="0"/>
        <v>0.44400000000000001</v>
      </c>
      <c r="F11" s="12">
        <f>(E11-$E$8)</f>
        <v>0.39100000000000001</v>
      </c>
      <c r="G11" s="12">
        <f>LOG(B11)</f>
        <v>0.11248842805866238</v>
      </c>
      <c r="H11" s="12">
        <f>LOG(F11)</f>
        <v>-0.40782324260413316</v>
      </c>
      <c r="N11"/>
      <c r="O11"/>
      <c r="P11"/>
      <c r="Q11"/>
      <c r="R11"/>
      <c r="S11"/>
      <c r="T11"/>
    </row>
    <row r="12" spans="1:20" ht="15">
      <c r="A12" s="5">
        <v>104</v>
      </c>
      <c r="B12" s="12">
        <f t="shared" si="1"/>
        <v>4.5217391304347823</v>
      </c>
      <c r="C12" s="64">
        <v>1.1950000000000001</v>
      </c>
      <c r="D12" s="64">
        <v>1.329</v>
      </c>
      <c r="E12" s="11">
        <f t="shared" si="0"/>
        <v>1.262</v>
      </c>
      <c r="F12" s="12">
        <f>(E12-$E$8)</f>
        <v>1.2090000000000001</v>
      </c>
      <c r="G12" s="12">
        <f>LOG(B12)</f>
        <v>0.65530550328118742</v>
      </c>
      <c r="H12" s="12">
        <f>LOG(F12)</f>
        <v>8.2426300860771906E-2</v>
      </c>
      <c r="N12"/>
      <c r="O12"/>
      <c r="P12"/>
      <c r="Q12"/>
      <c r="R12"/>
      <c r="S12"/>
      <c r="T12"/>
    </row>
    <row r="13" spans="1:20" ht="15">
      <c r="A13" s="5">
        <v>207</v>
      </c>
      <c r="B13" s="12">
        <f t="shared" si="1"/>
        <v>9</v>
      </c>
      <c r="C13" s="64">
        <v>2.0099999999999998</v>
      </c>
      <c r="D13" s="64">
        <v>1.946</v>
      </c>
      <c r="E13" s="11">
        <f t="shared" si="0"/>
        <v>1.9779999999999998</v>
      </c>
      <c r="F13" s="12">
        <f>(E13-$E$8)</f>
        <v>1.9249999999999998</v>
      </c>
      <c r="G13" s="12">
        <f>LOG(B13)</f>
        <v>0.95424250943932487</v>
      </c>
      <c r="H13" s="12">
        <f>LOG(F13)</f>
        <v>0.28443073384451945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0.9618749093682134</v>
      </c>
      <c r="N15"/>
    </row>
    <row r="16" spans="1:20" ht="15">
      <c r="A16" s="5" t="s">
        <v>11</v>
      </c>
      <c r="B16" s="11">
        <f>INTERCEPT(H9:H13,G9:G13)</f>
        <v>-0.57878731304250686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72">
        <v>0.69699999999999995</v>
      </c>
      <c r="C22" s="72">
        <v>0.48</v>
      </c>
      <c r="D22" s="27">
        <f t="shared" ref="D22:D27" si="2">AVERAGE(B22:C22)</f>
        <v>0.58850000000000002</v>
      </c>
      <c r="E22" s="27">
        <f>D22-E$8</f>
        <v>0.53549999999999998</v>
      </c>
      <c r="F22" s="27">
        <f>LOG(E22)</f>
        <v>-0.27124052483212557</v>
      </c>
      <c r="G22" s="28">
        <f>(F22-$B$16)/$B$15</f>
        <v>0.31973678200254407</v>
      </c>
      <c r="H22" s="28">
        <f>10^G22</f>
        <v>2.0880302300751876</v>
      </c>
      <c r="I22" s="29">
        <v>500</v>
      </c>
      <c r="J22" s="30">
        <f>(H22*I22)</f>
        <v>1044.0151150375939</v>
      </c>
      <c r="K22" s="31">
        <f>(0.05*J22/1000)*1000</f>
        <v>52.200755751879697</v>
      </c>
      <c r="L22" s="32">
        <f>K22+K40+K50</f>
        <v>52.552195316419741</v>
      </c>
      <c r="M22" s="33">
        <f>(L22*1000000/50000)/1000</f>
        <v>1.0510439063283947</v>
      </c>
      <c r="N22" s="34"/>
    </row>
    <row r="23" spans="1:17" ht="15">
      <c r="B23" s="72">
        <v>0.59</v>
      </c>
      <c r="C23" s="72">
        <v>0.56999999999999995</v>
      </c>
      <c r="D23" s="27">
        <f t="shared" si="2"/>
        <v>0.57999999999999996</v>
      </c>
      <c r="E23" s="27">
        <f t="shared" ref="E23:E27" si="3">D23-E$8</f>
        <v>0.52699999999999991</v>
      </c>
      <c r="F23" s="27">
        <f t="shared" ref="F23:F27" si="4">LOG(E23)</f>
        <v>-0.27818938478745348</v>
      </c>
      <c r="G23" s="28">
        <f t="shared" ref="G23:G27" si="5">(F23-$B$16)/$B$15</f>
        <v>0.31251249546835003</v>
      </c>
      <c r="H23" s="28">
        <f t="shared" ref="H23:H27" si="6">10^G23</f>
        <v>2.0535841110810282</v>
      </c>
      <c r="I23" s="29">
        <v>500</v>
      </c>
      <c r="J23" s="30">
        <f t="shared" ref="J23:J27" si="7">(H23*I23)</f>
        <v>1026.7920555405142</v>
      </c>
      <c r="K23" s="31">
        <f t="shared" ref="K23:K27" si="8">(0.05*J23/1000)*1000</f>
        <v>51.339602777025711</v>
      </c>
      <c r="L23" s="32">
        <f>K23+K41+K51</f>
        <v>51.769496905361962</v>
      </c>
      <c r="M23" s="33">
        <f t="shared" ref="M23:M27" si="9">(L23*1000000/50000)/1000</f>
        <v>1.0353899381072393</v>
      </c>
      <c r="N23" s="34"/>
    </row>
    <row r="24" spans="1:17" ht="15">
      <c r="B24" s="72">
        <v>0.52100000000000002</v>
      </c>
      <c r="C24" s="72">
        <v>0.54500000000000004</v>
      </c>
      <c r="D24" s="27">
        <f t="shared" si="2"/>
        <v>0.53300000000000003</v>
      </c>
      <c r="E24" s="27">
        <f t="shared" si="3"/>
        <v>0.48000000000000004</v>
      </c>
      <c r="F24" s="27">
        <f t="shared" si="4"/>
        <v>-0.31875876262441277</v>
      </c>
      <c r="G24" s="28">
        <f t="shared" si="5"/>
        <v>0.27033510063058841</v>
      </c>
      <c r="H24" s="28">
        <f t="shared" si="6"/>
        <v>1.8635244732972331</v>
      </c>
      <c r="I24" s="29">
        <v>500</v>
      </c>
      <c r="J24" s="30">
        <f t="shared" si="7"/>
        <v>931.76223664861652</v>
      </c>
      <c r="K24" s="31">
        <f t="shared" si="8"/>
        <v>46.588111832430826</v>
      </c>
      <c r="L24" s="32">
        <f t="shared" ref="L24:L27" si="10">K24+K42+K52</f>
        <v>47.549023712839691</v>
      </c>
      <c r="M24" s="33">
        <f t="shared" si="9"/>
        <v>0.95098047425679388</v>
      </c>
      <c r="N24" s="34"/>
    </row>
    <row r="25" spans="1:17" ht="15">
      <c r="A25" s="1" t="s">
        <v>26</v>
      </c>
      <c r="B25" s="72">
        <v>0.628</v>
      </c>
      <c r="C25" s="72">
        <v>0.433</v>
      </c>
      <c r="D25" s="27">
        <f t="shared" si="2"/>
        <v>0.53049999999999997</v>
      </c>
      <c r="E25" s="27">
        <f t="shared" si="3"/>
        <v>0.47749999999999998</v>
      </c>
      <c r="F25" s="27">
        <f t="shared" si="4"/>
        <v>-0.32102662408023486</v>
      </c>
      <c r="G25" s="28">
        <f t="shared" si="5"/>
        <v>0.267977349707122</v>
      </c>
      <c r="H25" s="28">
        <f t="shared" si="6"/>
        <v>1.8534349564270853</v>
      </c>
      <c r="I25" s="29">
        <v>500</v>
      </c>
      <c r="J25" s="30">
        <f t="shared" si="7"/>
        <v>926.71747821354268</v>
      </c>
      <c r="K25" s="31">
        <f t="shared" si="8"/>
        <v>46.335873910677137</v>
      </c>
      <c r="L25" s="32">
        <f t="shared" si="10"/>
        <v>49.257888526003342</v>
      </c>
      <c r="M25" s="33">
        <f t="shared" si="9"/>
        <v>0.9851577705200667</v>
      </c>
      <c r="N25" s="34"/>
    </row>
    <row r="26" spans="1:17" ht="15">
      <c r="B26" s="72">
        <v>0.55300000000000005</v>
      </c>
      <c r="C26" s="72">
        <v>0.60299999999999998</v>
      </c>
      <c r="D26" s="27">
        <f t="shared" si="2"/>
        <v>0.57800000000000007</v>
      </c>
      <c r="E26" s="27">
        <f t="shared" si="3"/>
        <v>0.52500000000000002</v>
      </c>
      <c r="F26" s="27">
        <f t="shared" si="4"/>
        <v>-0.27984069659404309</v>
      </c>
      <c r="G26" s="28">
        <f t="shared" si="5"/>
        <v>0.31079573189493043</v>
      </c>
      <c r="H26" s="28">
        <f t="shared" si="6"/>
        <v>2.0454823286748081</v>
      </c>
      <c r="I26" s="29">
        <v>500</v>
      </c>
      <c r="J26" s="30">
        <f t="shared" si="7"/>
        <v>1022.741164337404</v>
      </c>
      <c r="K26" s="31">
        <f t="shared" si="8"/>
        <v>51.137058216870201</v>
      </c>
      <c r="L26" s="32">
        <f t="shared" si="10"/>
        <v>54.572873333060535</v>
      </c>
      <c r="M26" s="33">
        <f t="shared" si="9"/>
        <v>1.0914574666612107</v>
      </c>
      <c r="N26" s="34"/>
    </row>
    <row r="27" spans="1:17" ht="15">
      <c r="B27" s="72">
        <v>0.47199999999999998</v>
      </c>
      <c r="C27" s="72">
        <v>0.42199999999999999</v>
      </c>
      <c r="D27" s="27">
        <f t="shared" si="2"/>
        <v>0.44699999999999995</v>
      </c>
      <c r="E27" s="27">
        <f t="shared" si="3"/>
        <v>0.39399999999999996</v>
      </c>
      <c r="F27" s="27">
        <f t="shared" si="4"/>
        <v>-0.4045037781744259</v>
      </c>
      <c r="G27" s="28">
        <f t="shared" si="5"/>
        <v>0.18119147632466606</v>
      </c>
      <c r="H27" s="28">
        <f t="shared" si="6"/>
        <v>1.5177193680683327</v>
      </c>
      <c r="I27" s="29">
        <v>500</v>
      </c>
      <c r="J27" s="30">
        <f t="shared" si="7"/>
        <v>758.85968403416632</v>
      </c>
      <c r="K27" s="31">
        <f t="shared" si="8"/>
        <v>37.94298420170832</v>
      </c>
      <c r="L27" s="32">
        <f t="shared" si="10"/>
        <v>40.971428335113401</v>
      </c>
      <c r="M27" s="33">
        <f t="shared" si="9"/>
        <v>0.81942856670226794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72">
        <v>0.69699999999999995</v>
      </c>
      <c r="C31" s="72">
        <v>0.48</v>
      </c>
      <c r="D31" s="27">
        <f t="shared" ref="D31:D36" si="11">AVERAGE(B31:C31)</f>
        <v>0.58850000000000002</v>
      </c>
      <c r="E31" s="27">
        <f t="shared" ref="E31:E36" si="12">D31-E$8</f>
        <v>0.53549999999999998</v>
      </c>
      <c r="F31" s="27">
        <f>LOG(E31)</f>
        <v>-0.27124052483212557</v>
      </c>
      <c r="G31" s="28">
        <f>(F31-$B$16)/$B$15</f>
        <v>0.31973678200254407</v>
      </c>
      <c r="H31" s="28">
        <f>10^G31</f>
        <v>2.0880302300751876</v>
      </c>
      <c r="I31" s="29">
        <v>500</v>
      </c>
      <c r="J31" s="30">
        <f>(H31*I31)</f>
        <v>1044.0151150375939</v>
      </c>
      <c r="K31" s="31">
        <f>(0.05*J31/1000)*1000</f>
        <v>52.200755751879697</v>
      </c>
      <c r="L31" s="32">
        <f>K31+K50</f>
        <v>52.350392129025316</v>
      </c>
      <c r="M31" s="33">
        <f>(L31*1000000/50000)/1000</f>
        <v>1.0470078425805063</v>
      </c>
      <c r="N31" s="35"/>
      <c r="Q31"/>
    </row>
    <row r="32" spans="1:17" ht="15">
      <c r="B32" s="72">
        <v>0.59</v>
      </c>
      <c r="C32" s="72">
        <v>0.56999999999999995</v>
      </c>
      <c r="D32" s="27">
        <f t="shared" si="11"/>
        <v>0.57999999999999996</v>
      </c>
      <c r="E32" s="27">
        <f t="shared" si="12"/>
        <v>0.52699999999999991</v>
      </c>
      <c r="F32" s="27">
        <f t="shared" ref="F32:F36" si="13">LOG(E32)</f>
        <v>-0.27818938478745348</v>
      </c>
      <c r="G32" s="28">
        <f t="shared" ref="G32:G36" si="14">(F32-$B$16)/$B$15</f>
        <v>0.31251249546835003</v>
      </c>
      <c r="H32" s="28">
        <f t="shared" ref="H32:H36" si="15">10^G32</f>
        <v>2.0535841110810282</v>
      </c>
      <c r="I32" s="29">
        <v>500</v>
      </c>
      <c r="J32" s="30">
        <f t="shared" ref="J32:J36" si="16">(H32*I32)</f>
        <v>1026.7920555405142</v>
      </c>
      <c r="K32" s="31">
        <f t="shared" ref="K32:K36" si="17">(0.05*J32/1000)*1000</f>
        <v>51.339602777025711</v>
      </c>
      <c r="L32" s="32">
        <f>K32+K51</f>
        <v>51.541405964420136</v>
      </c>
      <c r="M32" s="33">
        <f t="shared" ref="M32:M36" si="18">(L32*1000000/50000)/1000</f>
        <v>1.0308281192884026</v>
      </c>
      <c r="N32" s="36"/>
      <c r="Q32"/>
    </row>
    <row r="33" spans="1:21" ht="15">
      <c r="B33" s="72">
        <v>0.52100000000000002</v>
      </c>
      <c r="C33" s="72">
        <v>0.54500000000000004</v>
      </c>
      <c r="D33" s="27">
        <f t="shared" si="11"/>
        <v>0.53300000000000003</v>
      </c>
      <c r="E33" s="27">
        <f t="shared" si="12"/>
        <v>0.48000000000000004</v>
      </c>
      <c r="F33" s="27">
        <f t="shared" si="13"/>
        <v>-0.31875876262441277</v>
      </c>
      <c r="G33" s="28">
        <f t="shared" si="14"/>
        <v>0.27033510063058841</v>
      </c>
      <c r="H33" s="28">
        <f t="shared" si="15"/>
        <v>1.8635244732972331</v>
      </c>
      <c r="I33" s="29">
        <v>500</v>
      </c>
      <c r="J33" s="30">
        <f t="shared" si="16"/>
        <v>931.76223664861652</v>
      </c>
      <c r="K33" s="31">
        <f t="shared" si="17"/>
        <v>46.588111832430826</v>
      </c>
      <c r="L33" s="32">
        <f t="shared" ref="L33:L36" si="19">K33+K52</f>
        <v>47.315074827806924</v>
      </c>
      <c r="M33" s="33">
        <f t="shared" si="18"/>
        <v>0.9463014965561386</v>
      </c>
      <c r="N33" s="36"/>
      <c r="Q33"/>
      <c r="R33"/>
      <c r="S33"/>
    </row>
    <row r="34" spans="1:21" ht="15">
      <c r="A34" s="1" t="s">
        <v>26</v>
      </c>
      <c r="B34" s="72">
        <v>0.628</v>
      </c>
      <c r="C34" s="72">
        <v>0.433</v>
      </c>
      <c r="D34" s="27">
        <f t="shared" si="11"/>
        <v>0.53049999999999997</v>
      </c>
      <c r="E34" s="27">
        <f t="shared" si="12"/>
        <v>0.47749999999999998</v>
      </c>
      <c r="F34" s="27">
        <f t="shared" si="13"/>
        <v>-0.32102662408023486</v>
      </c>
      <c r="G34" s="28">
        <f t="shared" si="14"/>
        <v>0.267977349707122</v>
      </c>
      <c r="H34" s="28">
        <f t="shared" si="15"/>
        <v>1.8534349564270853</v>
      </c>
      <c r="I34" s="29">
        <v>500</v>
      </c>
      <c r="J34" s="30">
        <f t="shared" si="16"/>
        <v>926.71747821354268</v>
      </c>
      <c r="K34" s="31">
        <f t="shared" si="17"/>
        <v>46.335873910677137</v>
      </c>
      <c r="L34" s="32">
        <f t="shared" si="19"/>
        <v>48.250652413618404</v>
      </c>
      <c r="M34" s="33">
        <f t="shared" si="18"/>
        <v>0.965013048272368</v>
      </c>
      <c r="N34" s="36"/>
      <c r="Q34"/>
      <c r="R34"/>
      <c r="S34"/>
    </row>
    <row r="35" spans="1:21" ht="15">
      <c r="B35" s="72">
        <v>0.55300000000000005</v>
      </c>
      <c r="C35" s="72">
        <v>0.60299999999999998</v>
      </c>
      <c r="D35" s="27">
        <f t="shared" si="11"/>
        <v>0.57800000000000007</v>
      </c>
      <c r="E35" s="27">
        <f t="shared" si="12"/>
        <v>0.52500000000000002</v>
      </c>
      <c r="F35" s="27">
        <f t="shared" si="13"/>
        <v>-0.27984069659404309</v>
      </c>
      <c r="G35" s="28">
        <f t="shared" si="14"/>
        <v>0.31079573189493043</v>
      </c>
      <c r="H35" s="28">
        <f t="shared" si="15"/>
        <v>2.0454823286748081</v>
      </c>
      <c r="I35" s="29">
        <v>500</v>
      </c>
      <c r="J35" s="30">
        <f t="shared" si="16"/>
        <v>1022.741164337404</v>
      </c>
      <c r="K35" s="31">
        <f t="shared" si="17"/>
        <v>51.137058216870201</v>
      </c>
      <c r="L35" s="32">
        <f t="shared" si="19"/>
        <v>53.347933511808947</v>
      </c>
      <c r="M35" s="33">
        <f t="shared" si="18"/>
        <v>1.0669586702361789</v>
      </c>
      <c r="N35" s="36"/>
      <c r="Q35"/>
      <c r="R35"/>
      <c r="S35"/>
    </row>
    <row r="36" spans="1:21" ht="15">
      <c r="B36" s="72">
        <v>0.47199999999999998</v>
      </c>
      <c r="C36" s="72">
        <v>0.42199999999999999</v>
      </c>
      <c r="D36" s="27">
        <f t="shared" si="11"/>
        <v>0.44699999999999995</v>
      </c>
      <c r="E36" s="27">
        <f t="shared" si="12"/>
        <v>0.39399999999999996</v>
      </c>
      <c r="F36" s="27">
        <f t="shared" si="13"/>
        <v>-0.4045037781744259</v>
      </c>
      <c r="G36" s="28">
        <f t="shared" si="14"/>
        <v>0.18119147632466606</v>
      </c>
      <c r="H36" s="28">
        <f t="shared" si="15"/>
        <v>1.5177193680683327</v>
      </c>
      <c r="I36" s="29">
        <v>500</v>
      </c>
      <c r="J36" s="30">
        <f t="shared" si="16"/>
        <v>758.85968403416632</v>
      </c>
      <c r="K36" s="31">
        <f t="shared" si="17"/>
        <v>37.94298420170832</v>
      </c>
      <c r="L36" s="32">
        <f t="shared" si="19"/>
        <v>39.899053476568369</v>
      </c>
      <c r="M36" s="33">
        <f t="shared" si="18"/>
        <v>0.79798106953136749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73">
        <v>8.8999999999999996E-2</v>
      </c>
      <c r="C40" s="73">
        <v>8.8999999999999996E-2</v>
      </c>
      <c r="D40" s="27">
        <f t="shared" ref="D40:D45" si="20">AVERAGE(B40,C40)</f>
        <v>8.8999999999999996E-2</v>
      </c>
      <c r="E40" s="27">
        <f t="shared" ref="E40:E45" si="21">D40-E$8</f>
        <v>3.5999999999999997E-2</v>
      </c>
      <c r="F40" s="27">
        <f t="shared" ref="F40:F45" si="22">LOG(E40)</f>
        <v>-1.4436974992327127</v>
      </c>
      <c r="G40" s="28">
        <f t="shared" ref="G40:G45" si="23">(F40-$B$16)/$B$15</f>
        <v>-0.89919196120658074</v>
      </c>
      <c r="H40" s="27">
        <f t="shared" ref="H40:H45" si="24">10^G40</f>
        <v>0.12612699212151454</v>
      </c>
      <c r="I40" s="41">
        <v>16</v>
      </c>
      <c r="J40" s="42">
        <f t="shared" ref="J40:J45" si="25">H40*I40</f>
        <v>2.0180318739442327</v>
      </c>
      <c r="K40" s="30">
        <f>(0.1*J40/1000)*1000</f>
        <v>0.20180318739442327</v>
      </c>
      <c r="L40" s="43">
        <f>K40*100/L22</f>
        <v>0.38400524693469962</v>
      </c>
      <c r="M40" s="30">
        <f>AVERAGE(L40:L42)</f>
        <v>0.43887028828254387</v>
      </c>
      <c r="N40" s="44">
        <f>STDEV(L40:L42)</f>
        <v>5.402597962125491E-2</v>
      </c>
      <c r="R40"/>
      <c r="S40"/>
      <c r="T40"/>
      <c r="U40"/>
    </row>
    <row r="41" spans="1:21" ht="15">
      <c r="B41" s="73">
        <v>9.4E-2</v>
      </c>
      <c r="C41" s="73">
        <v>9.2999999999999999E-2</v>
      </c>
      <c r="D41" s="27">
        <f t="shared" si="20"/>
        <v>9.35E-2</v>
      </c>
      <c r="E41" s="27">
        <f t="shared" si="21"/>
        <v>4.0500000000000001E-2</v>
      </c>
      <c r="F41" s="27">
        <f t="shared" si="22"/>
        <v>-1.3925449767853315</v>
      </c>
      <c r="G41" s="28">
        <f t="shared" si="23"/>
        <v>-0.84601194585408579</v>
      </c>
      <c r="H41" s="27">
        <f t="shared" si="24"/>
        <v>0.14255683808864142</v>
      </c>
      <c r="I41" s="41">
        <v>16</v>
      </c>
      <c r="J41" s="42">
        <f t="shared" si="25"/>
        <v>2.2809094094182627</v>
      </c>
      <c r="K41" s="30">
        <f t="shared" ref="K41:K45" si="26">(0.1*J41/1000)*1000</f>
        <v>0.22809094094182628</v>
      </c>
      <c r="L41" s="43">
        <f t="shared" ref="L41:L45" si="27">K41*100/L23</f>
        <v>0.44058944856812393</v>
      </c>
      <c r="M41" s="30"/>
      <c r="N41" s="44"/>
      <c r="R41"/>
      <c r="S41"/>
      <c r="T41"/>
      <c r="U41"/>
    </row>
    <row r="42" spans="1:21" s="17" customFormat="1" ht="15">
      <c r="A42" s="1"/>
      <c r="B42" s="73">
        <v>9.8000000000000004E-2</v>
      </c>
      <c r="C42" s="73">
        <v>9.0999999999999998E-2</v>
      </c>
      <c r="D42" s="27">
        <f t="shared" si="20"/>
        <v>9.4500000000000001E-2</v>
      </c>
      <c r="E42" s="27">
        <f t="shared" si="21"/>
        <v>4.1500000000000002E-2</v>
      </c>
      <c r="F42" s="27">
        <f t="shared" si="22"/>
        <v>-1.3819519032879073</v>
      </c>
      <c r="G42" s="28">
        <f t="shared" si="23"/>
        <v>-0.83499900290874784</v>
      </c>
      <c r="H42" s="27">
        <f t="shared" si="24"/>
        <v>0.14621805314548014</v>
      </c>
      <c r="I42" s="41">
        <v>16</v>
      </c>
      <c r="J42" s="42">
        <f t="shared" si="25"/>
        <v>2.3394888503276823</v>
      </c>
      <c r="K42" s="30">
        <f t="shared" si="26"/>
        <v>0.23394888503276823</v>
      </c>
      <c r="L42" s="43">
        <f t="shared" si="27"/>
        <v>0.49201616934480802</v>
      </c>
      <c r="M42" s="30"/>
      <c r="N42" s="44"/>
      <c r="R42"/>
      <c r="S42"/>
      <c r="T42"/>
      <c r="U42"/>
    </row>
    <row r="43" spans="1:21" ht="15">
      <c r="A43" s="1" t="s">
        <v>34</v>
      </c>
      <c r="B43" s="73">
        <v>0.21299999999999999</v>
      </c>
      <c r="C43" s="73">
        <v>0.23100000000000001</v>
      </c>
      <c r="D43" s="27">
        <f t="shared" si="20"/>
        <v>0.222</v>
      </c>
      <c r="E43" s="27">
        <f t="shared" si="21"/>
        <v>0.16900000000000001</v>
      </c>
      <c r="F43" s="27">
        <f t="shared" si="22"/>
        <v>-0.77211329538632645</v>
      </c>
      <c r="G43" s="28">
        <f t="shared" si="23"/>
        <v>-0.20098869453908674</v>
      </c>
      <c r="H43" s="27">
        <f t="shared" si="24"/>
        <v>0.629522570240585</v>
      </c>
      <c r="I43" s="41">
        <v>16</v>
      </c>
      <c r="J43" s="42">
        <f t="shared" si="25"/>
        <v>10.07236112384936</v>
      </c>
      <c r="K43" s="30">
        <f t="shared" si="26"/>
        <v>1.007236112384936</v>
      </c>
      <c r="L43" s="43">
        <f t="shared" si="27"/>
        <v>2.0448219412677706</v>
      </c>
      <c r="M43" s="30">
        <f>AVERAGE(L43:L45)</f>
        <v>2.3022630141627616</v>
      </c>
      <c r="N43" s="44">
        <f>STDEV(L43:L45)</f>
        <v>0.29059892287337374</v>
      </c>
      <c r="R43"/>
      <c r="S43"/>
      <c r="T43"/>
      <c r="U43"/>
    </row>
    <row r="44" spans="1:21" ht="15">
      <c r="A44" s="45"/>
      <c r="B44" s="73">
        <v>0.252</v>
      </c>
      <c r="C44" s="73">
        <v>0.26200000000000001</v>
      </c>
      <c r="D44" s="27">
        <f t="shared" si="20"/>
        <v>0.25700000000000001</v>
      </c>
      <c r="E44" s="27">
        <f t="shared" si="21"/>
        <v>0.20400000000000001</v>
      </c>
      <c r="F44" s="27">
        <f t="shared" si="22"/>
        <v>-0.69036983257410123</v>
      </c>
      <c r="G44" s="28">
        <f t="shared" si="23"/>
        <v>-0.11600522941687388</v>
      </c>
      <c r="H44" s="27">
        <f t="shared" si="24"/>
        <v>0.76558738828224415</v>
      </c>
      <c r="I44" s="41">
        <v>16</v>
      </c>
      <c r="J44" s="42">
        <f t="shared" si="25"/>
        <v>12.249398212515906</v>
      </c>
      <c r="K44" s="30">
        <f t="shared" si="26"/>
        <v>1.2249398212515907</v>
      </c>
      <c r="L44" s="43">
        <f t="shared" si="27"/>
        <v>2.2445946977644584</v>
      </c>
      <c r="M44" s="30"/>
      <c r="N44" s="44"/>
      <c r="R44"/>
      <c r="S44"/>
      <c r="T44"/>
      <c r="U44"/>
    </row>
    <row r="45" spans="1:21" ht="15">
      <c r="A45" s="46"/>
      <c r="B45" s="73">
        <v>0.22900000000000001</v>
      </c>
      <c r="C45" s="73">
        <v>0.23599999999999999</v>
      </c>
      <c r="D45" s="27">
        <f t="shared" si="20"/>
        <v>0.23249999999999998</v>
      </c>
      <c r="E45" s="27">
        <f t="shared" si="21"/>
        <v>0.17949999999999999</v>
      </c>
      <c r="F45" s="27">
        <f t="shared" si="22"/>
        <v>-0.74593554708566201</v>
      </c>
      <c r="G45" s="28">
        <f t="shared" si="23"/>
        <v>-0.17377335910855896</v>
      </c>
      <c r="H45" s="27">
        <f t="shared" si="24"/>
        <v>0.67023428659064566</v>
      </c>
      <c r="I45" s="41">
        <v>16</v>
      </c>
      <c r="J45" s="42">
        <f t="shared" si="25"/>
        <v>10.72374858545033</v>
      </c>
      <c r="K45" s="30">
        <f t="shared" si="26"/>
        <v>1.072374858545033</v>
      </c>
      <c r="L45" s="43">
        <f t="shared" si="27"/>
        <v>2.6173724034560557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74">
        <v>7.9000000000000001E-2</v>
      </c>
      <c r="C50" s="74">
        <v>8.1000000000000003E-2</v>
      </c>
      <c r="D50" s="27">
        <f t="shared" ref="D50:D52" si="28">AVERAGE(B50,C50)</f>
        <v>0.08</v>
      </c>
      <c r="E50" s="27">
        <f t="shared" ref="E50:E55" si="29">D50-E$8</f>
        <v>2.7000000000000003E-2</v>
      </c>
      <c r="F50" s="27">
        <f t="shared" ref="F50:F55" si="30">LOG(E50)</f>
        <v>-1.5686362358410126</v>
      </c>
      <c r="G50" s="28">
        <f t="shared" ref="G50:G55" si="31">(F50-$B$16)/$B$15</f>
        <v>-1.0290827977295576</v>
      </c>
      <c r="H50" s="27">
        <f t="shared" ref="H50:H55" si="32">10^G50</f>
        <v>9.3522735716010136E-2</v>
      </c>
      <c r="I50" s="41">
        <v>16</v>
      </c>
      <c r="J50" s="42">
        <f t="shared" ref="J50:J55" si="33">H50*I50</f>
        <v>1.4963637714561622</v>
      </c>
      <c r="K50" s="30">
        <f>(0.1*J50/1000)*1000</f>
        <v>0.14963637714561623</v>
      </c>
      <c r="L50" s="43">
        <f t="shared" ref="L50:L55" si="34">K50*100/L31</f>
        <v>0.28583621069507015</v>
      </c>
      <c r="M50" s="30">
        <f>AVERAGE(L50:L52)</f>
        <v>0.73793408222895973</v>
      </c>
      <c r="N50" s="44">
        <f>STDEV(L50:L52)</f>
        <v>0.69353434665794567</v>
      </c>
      <c r="O50" s="48">
        <f>L50/L40</f>
        <v>0.74435496123227918</v>
      </c>
      <c r="P50" s="30">
        <f>AVERAGE(O50:O52)</f>
        <v>1.5852472217623015</v>
      </c>
      <c r="Q50" s="44">
        <f>STDEV(O50:O52)</f>
        <v>1.3334463053157972</v>
      </c>
      <c r="S50"/>
      <c r="T50"/>
    </row>
    <row r="51" spans="1:25" ht="15">
      <c r="B51" s="74">
        <v>8.5000000000000006E-2</v>
      </c>
      <c r="C51" s="74">
        <v>9.2999999999999999E-2</v>
      </c>
      <c r="D51" s="27">
        <f t="shared" si="28"/>
        <v>8.8999999999999996E-2</v>
      </c>
      <c r="E51" s="27">
        <f t="shared" si="29"/>
        <v>3.5999999999999997E-2</v>
      </c>
      <c r="F51" s="27">
        <f t="shared" si="30"/>
        <v>-1.4436974992327127</v>
      </c>
      <c r="G51" s="28">
        <f t="shared" si="31"/>
        <v>-0.89919196120658074</v>
      </c>
      <c r="H51" s="27">
        <f t="shared" si="32"/>
        <v>0.12612699212151454</v>
      </c>
      <c r="I51" s="41">
        <v>16</v>
      </c>
      <c r="J51" s="42">
        <f t="shared" si="33"/>
        <v>2.0180318739442327</v>
      </c>
      <c r="K51" s="30">
        <f t="shared" ref="K51:K55" si="35">(0.1*J51/1000)*1000</f>
        <v>0.20180318739442327</v>
      </c>
      <c r="L51" s="43">
        <f t="shared" si="34"/>
        <v>0.39153605459216861</v>
      </c>
      <c r="M51" s="30"/>
      <c r="N51" s="44"/>
      <c r="O51" s="2">
        <f t="shared" ref="O51:O55" si="36">L51/L41</f>
        <v>0.88866416539167148</v>
      </c>
      <c r="P51" s="30"/>
      <c r="Q51" s="44"/>
      <c r="S51"/>
      <c r="T51"/>
    </row>
    <row r="52" spans="1:25" ht="15">
      <c r="B52" s="75">
        <v>0.16900000000000001</v>
      </c>
      <c r="C52" s="75">
        <v>0.184</v>
      </c>
      <c r="D52" s="27">
        <f t="shared" si="28"/>
        <v>0.17649999999999999</v>
      </c>
      <c r="E52" s="27">
        <f t="shared" si="29"/>
        <v>0.1235</v>
      </c>
      <c r="F52" s="27">
        <f t="shared" si="30"/>
        <v>-0.90833304240431545</v>
      </c>
      <c r="G52" s="28">
        <f t="shared" si="31"/>
        <v>-0.34260767814212301</v>
      </c>
      <c r="H52" s="27">
        <f t="shared" si="32"/>
        <v>0.4543518721100625</v>
      </c>
      <c r="I52" s="41">
        <v>16</v>
      </c>
      <c r="J52" s="42">
        <f t="shared" si="33"/>
        <v>7.2696299537610001</v>
      </c>
      <c r="K52" s="30">
        <f t="shared" si="35"/>
        <v>0.7269629953761001</v>
      </c>
      <c r="L52" s="43">
        <f t="shared" si="34"/>
        <v>1.5364299813996407</v>
      </c>
      <c r="M52" s="30"/>
      <c r="N52" s="44"/>
      <c r="O52" s="2">
        <f t="shared" si="36"/>
        <v>3.1227225386629538</v>
      </c>
      <c r="P52" s="30"/>
      <c r="Q52" s="44"/>
      <c r="S52"/>
      <c r="T52"/>
    </row>
    <row r="53" spans="1:25" ht="15">
      <c r="A53" s="1" t="s">
        <v>26</v>
      </c>
      <c r="B53" s="74">
        <v>0.33100000000000002</v>
      </c>
      <c r="C53" s="74">
        <v>0.40200000000000002</v>
      </c>
      <c r="D53" s="27">
        <f>AVERAGE(B53:C53)</f>
        <v>0.36650000000000005</v>
      </c>
      <c r="E53" s="27">
        <f t="shared" si="29"/>
        <v>0.31350000000000006</v>
      </c>
      <c r="F53" s="27">
        <f t="shared" si="30"/>
        <v>-0.50376245483326465</v>
      </c>
      <c r="G53" s="28">
        <f t="shared" si="31"/>
        <v>7.7998560393389038E-2</v>
      </c>
      <c r="H53" s="27">
        <f t="shared" si="32"/>
        <v>1.196736564338293</v>
      </c>
      <c r="I53" s="41">
        <v>16</v>
      </c>
      <c r="J53" s="42">
        <f t="shared" si="33"/>
        <v>19.147785029412688</v>
      </c>
      <c r="K53" s="30">
        <f t="shared" si="35"/>
        <v>1.9147785029412689</v>
      </c>
      <c r="L53" s="43">
        <f t="shared" si="34"/>
        <v>3.968399197024818</v>
      </c>
      <c r="M53" s="30">
        <f>AVERAGE(L53:L55)</f>
        <v>4.3384004771031384</v>
      </c>
      <c r="N53" s="44">
        <f>STDEV(L53:L55)</f>
        <v>0.49641335528312991</v>
      </c>
      <c r="O53" s="2">
        <f t="shared" si="36"/>
        <v>1.9407064825235822</v>
      </c>
      <c r="P53" s="30">
        <f>AVERAGE(O53:O55)</f>
        <v>1.8867043266169692</v>
      </c>
      <c r="Q53" s="44">
        <f>STDEV(O53:O55)</f>
        <v>4.8642452445187993E-2</v>
      </c>
      <c r="S53"/>
      <c r="T53"/>
    </row>
    <row r="54" spans="1:25" ht="15">
      <c r="A54" s="45"/>
      <c r="B54" s="74">
        <v>0.40799999999999997</v>
      </c>
      <c r="C54" s="74">
        <v>0.41799999999999998</v>
      </c>
      <c r="D54" s="27">
        <f>AVERAGE(B54:C54)</f>
        <v>0.41299999999999998</v>
      </c>
      <c r="E54" s="27">
        <f t="shared" si="29"/>
        <v>0.36</v>
      </c>
      <c r="F54" s="27">
        <f t="shared" si="30"/>
        <v>-0.44369749923271273</v>
      </c>
      <c r="G54" s="28">
        <f t="shared" si="31"/>
        <v>0.14044426410761138</v>
      </c>
      <c r="H54" s="27">
        <f t="shared" si="32"/>
        <v>1.3817970593367168</v>
      </c>
      <c r="I54" s="41">
        <v>16</v>
      </c>
      <c r="J54" s="42">
        <f t="shared" si="33"/>
        <v>22.108752949387469</v>
      </c>
      <c r="K54" s="30">
        <f t="shared" si="35"/>
        <v>2.2108752949387469</v>
      </c>
      <c r="L54" s="43">
        <f t="shared" si="34"/>
        <v>4.1442566738772619</v>
      </c>
      <c r="M54" s="30"/>
      <c r="N54" s="44"/>
      <c r="O54" s="2">
        <f t="shared" si="36"/>
        <v>1.8463273917579881</v>
      </c>
      <c r="P54" s="30"/>
      <c r="Q54" s="44"/>
      <c r="S54"/>
      <c r="T54"/>
    </row>
    <row r="55" spans="1:25" ht="15">
      <c r="A55" s="46"/>
      <c r="B55" s="74">
        <v>0.36399999999999999</v>
      </c>
      <c r="C55" s="74">
        <v>0.38200000000000001</v>
      </c>
      <c r="D55" s="27">
        <f>AVERAGE(B55:C55)</f>
        <v>0.373</v>
      </c>
      <c r="E55" s="27">
        <f t="shared" si="29"/>
        <v>0.32</v>
      </c>
      <c r="F55" s="27">
        <f t="shared" si="30"/>
        <v>-0.49485002168009401</v>
      </c>
      <c r="G55" s="28">
        <f t="shared" si="31"/>
        <v>8.726424875511643E-2</v>
      </c>
      <c r="H55" s="27">
        <f t="shared" si="32"/>
        <v>1.2225432967875318</v>
      </c>
      <c r="I55" s="41">
        <v>16</v>
      </c>
      <c r="J55" s="42">
        <f t="shared" si="33"/>
        <v>19.560692748600509</v>
      </c>
      <c r="K55" s="30">
        <f t="shared" si="35"/>
        <v>1.956069274860051</v>
      </c>
      <c r="L55" s="43">
        <f t="shared" si="34"/>
        <v>4.9025455604073347</v>
      </c>
      <c r="M55" s="30"/>
      <c r="N55" s="44"/>
      <c r="O55" s="2">
        <f t="shared" si="36"/>
        <v>1.873079105569337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1.5852472217623015</v>
      </c>
      <c r="O58" s="30">
        <f>Q50</f>
        <v>1.3334463053157972</v>
      </c>
    </row>
    <row r="59" spans="1:25" ht="15">
      <c r="D59"/>
      <c r="E59"/>
      <c r="G59"/>
      <c r="M59" s="2" t="s">
        <v>26</v>
      </c>
      <c r="N59" s="30">
        <f>P53</f>
        <v>1.8867043266169692</v>
      </c>
      <c r="O59" s="30">
        <f>Q53</f>
        <v>4.8642452445187993E-2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0.43887028828254387</v>
      </c>
      <c r="C65" s="30">
        <f>N40</f>
        <v>5.402597962125491E-2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0.73793408222895973</v>
      </c>
      <c r="C66" s="30">
        <f>N50</f>
        <v>0.69353434665794567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2.3022630141627616</v>
      </c>
      <c r="C67" s="30">
        <f>N43</f>
        <v>0.29059892287337374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4.3384004771031384</v>
      </c>
      <c r="C68" s="30">
        <f>N53</f>
        <v>0.49641335528312991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siGPSM1</vt:lpstr>
      <vt:lpstr>siDUSP9</vt:lpstr>
      <vt:lpstr>siDUSP9!Zone_d_impression</vt:lpstr>
      <vt:lpstr>siGPSM1!Zone_d_impression</vt:lpstr>
      <vt:lpstr>siNTP!Zone_d_impression</vt:lpstr>
    </vt:vector>
  </TitlesOfParts>
  <Company>CNRS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aortalli</cp:lastModifiedBy>
  <dcterms:created xsi:type="dcterms:W3CDTF">2015-12-08T15:20:20Z</dcterms:created>
  <dcterms:modified xsi:type="dcterms:W3CDTF">2016-03-24T12:54:00Z</dcterms:modified>
</cp:coreProperties>
</file>