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4795" windowHeight="11505"/>
  </bookViews>
  <sheets>
    <sheet name="siNTP" sheetId="3" r:id="rId1"/>
    <sheet name="siGPSM1" sheetId="10" r:id="rId2"/>
    <sheet name="siANK1" sheetId="11" r:id="rId3"/>
  </sheets>
  <externalReferences>
    <externalReference r:id="rId4"/>
  </externalReferences>
  <definedNames>
    <definedName name="_xlnm.Print_Area" localSheetId="2">siANK1!$A$1:$Q$83</definedName>
    <definedName name="_xlnm.Print_Area" localSheetId="1">siGPSM1!$A$1:$Q$83</definedName>
    <definedName name="_xlnm.Print_Area" localSheetId="0">siNTP!$A$1:$Q$83</definedName>
  </definedNames>
  <calcPr calcId="125725"/>
</workbook>
</file>

<file path=xl/calcChain.xml><?xml version="1.0" encoding="utf-8"?>
<calcChain xmlns="http://schemas.openxmlformats.org/spreadsheetml/2006/main">
  <c r="D55" i="11"/>
  <c r="D54"/>
  <c r="D53"/>
  <c r="D52"/>
  <c r="D51"/>
  <c r="D50"/>
  <c r="D45"/>
  <c r="D44"/>
  <c r="D43"/>
  <c r="D42"/>
  <c r="D41"/>
  <c r="D40"/>
  <c r="D36"/>
  <c r="D35"/>
  <c r="D34"/>
  <c r="D33"/>
  <c r="D32"/>
  <c r="D31"/>
  <c r="D27"/>
  <c r="D26"/>
  <c r="D25"/>
  <c r="D24"/>
  <c r="D23"/>
  <c r="D22"/>
  <c r="E13"/>
  <c r="B13"/>
  <c r="G13" s="1"/>
  <c r="E12"/>
  <c r="B12"/>
  <c r="G12" s="1"/>
  <c r="E11"/>
  <c r="B11"/>
  <c r="G11" s="1"/>
  <c r="E10"/>
  <c r="B10"/>
  <c r="G10" s="1"/>
  <c r="E9"/>
  <c r="B9"/>
  <c r="G9" s="1"/>
  <c r="E8"/>
  <c r="D55" i="10"/>
  <c r="D54"/>
  <c r="D53"/>
  <c r="D52"/>
  <c r="D51"/>
  <c r="D50"/>
  <c r="D45"/>
  <c r="D44"/>
  <c r="D43"/>
  <c r="D42"/>
  <c r="D41"/>
  <c r="D40"/>
  <c r="D36"/>
  <c r="D35"/>
  <c r="D34"/>
  <c r="D33"/>
  <c r="D32"/>
  <c r="D31"/>
  <c r="D27"/>
  <c r="D26"/>
  <c r="D25"/>
  <c r="D24"/>
  <c r="D23"/>
  <c r="D22"/>
  <c r="E13"/>
  <c r="B13"/>
  <c r="G13" s="1"/>
  <c r="E12"/>
  <c r="B12"/>
  <c r="G12" s="1"/>
  <c r="E11"/>
  <c r="B11"/>
  <c r="G11" s="1"/>
  <c r="E10"/>
  <c r="B10"/>
  <c r="G10" s="1"/>
  <c r="E9"/>
  <c r="B9"/>
  <c r="G9" s="1"/>
  <c r="E8"/>
  <c r="F9" l="1"/>
  <c r="H9" s="1"/>
  <c r="F10"/>
  <c r="H10" s="1"/>
  <c r="F11"/>
  <c r="H11" s="1"/>
  <c r="F12"/>
  <c r="H12" s="1"/>
  <c r="F13"/>
  <c r="H13" s="1"/>
  <c r="E22"/>
  <c r="F22" s="1"/>
  <c r="E23"/>
  <c r="F23" s="1"/>
  <c r="E24"/>
  <c r="F24" s="1"/>
  <c r="E25"/>
  <c r="F25" s="1"/>
  <c r="E26"/>
  <c r="F26" s="1"/>
  <c r="E27"/>
  <c r="F27" s="1"/>
  <c r="E31"/>
  <c r="F31" s="1"/>
  <c r="E32"/>
  <c r="F32" s="1"/>
  <c r="E33"/>
  <c r="F33" s="1"/>
  <c r="E34"/>
  <c r="F34" s="1"/>
  <c r="E35"/>
  <c r="F35" s="1"/>
  <c r="E36"/>
  <c r="F36" s="1"/>
  <c r="E40"/>
  <c r="F40" s="1"/>
  <c r="E41"/>
  <c r="F41" s="1"/>
  <c r="E42"/>
  <c r="F42" s="1"/>
  <c r="E43"/>
  <c r="F43" s="1"/>
  <c r="E44"/>
  <c r="F44" s="1"/>
  <c r="E45"/>
  <c r="F45" s="1"/>
  <c r="E50"/>
  <c r="F50" s="1"/>
  <c r="E51"/>
  <c r="F51" s="1"/>
  <c r="E52"/>
  <c r="F52" s="1"/>
  <c r="E53"/>
  <c r="F53" s="1"/>
  <c r="E54"/>
  <c r="F54" s="1"/>
  <c r="E55"/>
  <c r="F55" s="1"/>
  <c r="F9" i="11"/>
  <c r="H9" s="1"/>
  <c r="F10"/>
  <c r="H10" s="1"/>
  <c r="F11"/>
  <c r="H11" s="1"/>
  <c r="F12"/>
  <c r="H12" s="1"/>
  <c r="F13"/>
  <c r="H13" s="1"/>
  <c r="E22"/>
  <c r="F22" s="1"/>
  <c r="E23"/>
  <c r="F23" s="1"/>
  <c r="E24"/>
  <c r="F24" s="1"/>
  <c r="E25"/>
  <c r="F25" s="1"/>
  <c r="E26"/>
  <c r="F26" s="1"/>
  <c r="E27"/>
  <c r="F27" s="1"/>
  <c r="E31"/>
  <c r="F31" s="1"/>
  <c r="E32"/>
  <c r="F32" s="1"/>
  <c r="E33"/>
  <c r="F33" s="1"/>
  <c r="E34"/>
  <c r="F34" s="1"/>
  <c r="E35"/>
  <c r="F35" s="1"/>
  <c r="E36"/>
  <c r="F36" s="1"/>
  <c r="E40"/>
  <c r="F40" s="1"/>
  <c r="E41"/>
  <c r="F41" s="1"/>
  <c r="E42"/>
  <c r="F42" s="1"/>
  <c r="E43"/>
  <c r="F43" s="1"/>
  <c r="E44"/>
  <c r="F44" s="1"/>
  <c r="E45"/>
  <c r="F45" s="1"/>
  <c r="E50"/>
  <c r="F50" s="1"/>
  <c r="E51"/>
  <c r="F51" s="1"/>
  <c r="E52"/>
  <c r="F52" s="1"/>
  <c r="E53"/>
  <c r="F53" s="1"/>
  <c r="E54"/>
  <c r="F54" s="1"/>
  <c r="E55"/>
  <c r="F55" s="1"/>
  <c r="B16"/>
  <c r="B15"/>
  <c r="G22"/>
  <c r="H22" s="1"/>
  <c r="J22" s="1"/>
  <c r="K22" s="1"/>
  <c r="G23"/>
  <c r="H23" s="1"/>
  <c r="J23" s="1"/>
  <c r="K23" s="1"/>
  <c r="G24"/>
  <c r="H24" s="1"/>
  <c r="J24" s="1"/>
  <c r="K24" s="1"/>
  <c r="G25"/>
  <c r="H25" s="1"/>
  <c r="J25" s="1"/>
  <c r="K25" s="1"/>
  <c r="G26"/>
  <c r="H26" s="1"/>
  <c r="J26" s="1"/>
  <c r="K26" s="1"/>
  <c r="G27"/>
  <c r="H27" s="1"/>
  <c r="J27" s="1"/>
  <c r="K27" s="1"/>
  <c r="G31"/>
  <c r="H31" s="1"/>
  <c r="J31" s="1"/>
  <c r="K31" s="1"/>
  <c r="G32"/>
  <c r="H32" s="1"/>
  <c r="J32" s="1"/>
  <c r="K32" s="1"/>
  <c r="G33"/>
  <c r="H33" s="1"/>
  <c r="J33" s="1"/>
  <c r="K33" s="1"/>
  <c r="G34"/>
  <c r="H34" s="1"/>
  <c r="J34" s="1"/>
  <c r="K34" s="1"/>
  <c r="G35"/>
  <c r="H35" s="1"/>
  <c r="J35" s="1"/>
  <c r="K35" s="1"/>
  <c r="G36"/>
  <c r="H36" s="1"/>
  <c r="J36" s="1"/>
  <c r="K36" s="1"/>
  <c r="G40"/>
  <c r="H40" s="1"/>
  <c r="J40" s="1"/>
  <c r="K40" s="1"/>
  <c r="G41"/>
  <c r="H41" s="1"/>
  <c r="J41" s="1"/>
  <c r="K41" s="1"/>
  <c r="G42"/>
  <c r="H42" s="1"/>
  <c r="J42" s="1"/>
  <c r="K42" s="1"/>
  <c r="G43"/>
  <c r="H43" s="1"/>
  <c r="J43" s="1"/>
  <c r="K43" s="1"/>
  <c r="G44"/>
  <c r="H44" s="1"/>
  <c r="J44" s="1"/>
  <c r="K44" s="1"/>
  <c r="G45"/>
  <c r="H45" s="1"/>
  <c r="J45" s="1"/>
  <c r="K45" s="1"/>
  <c r="G50"/>
  <c r="H50" s="1"/>
  <c r="J50" s="1"/>
  <c r="K50" s="1"/>
  <c r="G51"/>
  <c r="H51" s="1"/>
  <c r="J51" s="1"/>
  <c r="K51" s="1"/>
  <c r="G52"/>
  <c r="H52" s="1"/>
  <c r="J52" s="1"/>
  <c r="K52" s="1"/>
  <c r="G53"/>
  <c r="H53" s="1"/>
  <c r="J53" s="1"/>
  <c r="K53" s="1"/>
  <c r="G54"/>
  <c r="H54" s="1"/>
  <c r="J54" s="1"/>
  <c r="K54" s="1"/>
  <c r="G55"/>
  <c r="H55" s="1"/>
  <c r="J55" s="1"/>
  <c r="K55" s="1"/>
  <c r="B16" i="10"/>
  <c r="B15"/>
  <c r="G22"/>
  <c r="H22" s="1"/>
  <c r="J22" s="1"/>
  <c r="K22" s="1"/>
  <c r="G23"/>
  <c r="H23" s="1"/>
  <c r="J23" s="1"/>
  <c r="K23" s="1"/>
  <c r="G24"/>
  <c r="H24" s="1"/>
  <c r="J24" s="1"/>
  <c r="K24" s="1"/>
  <c r="G25"/>
  <c r="H25" s="1"/>
  <c r="J25" s="1"/>
  <c r="K25" s="1"/>
  <c r="G26"/>
  <c r="H26" s="1"/>
  <c r="J26" s="1"/>
  <c r="K26" s="1"/>
  <c r="G27"/>
  <c r="H27" s="1"/>
  <c r="J27" s="1"/>
  <c r="K27" s="1"/>
  <c r="G31"/>
  <c r="H31" s="1"/>
  <c r="J31" s="1"/>
  <c r="K31" s="1"/>
  <c r="G32"/>
  <c r="H32" s="1"/>
  <c r="J32" s="1"/>
  <c r="K32" s="1"/>
  <c r="G33"/>
  <c r="H33" s="1"/>
  <c r="J33" s="1"/>
  <c r="K33" s="1"/>
  <c r="G34"/>
  <c r="H34" s="1"/>
  <c r="J34" s="1"/>
  <c r="K34" s="1"/>
  <c r="G35"/>
  <c r="H35" s="1"/>
  <c r="J35" s="1"/>
  <c r="K35" s="1"/>
  <c r="G36"/>
  <c r="H36" s="1"/>
  <c r="J36" s="1"/>
  <c r="K36" s="1"/>
  <c r="G40"/>
  <c r="H40" s="1"/>
  <c r="J40" s="1"/>
  <c r="K40" s="1"/>
  <c r="G41"/>
  <c r="H41" s="1"/>
  <c r="J41" s="1"/>
  <c r="K41" s="1"/>
  <c r="G42"/>
  <c r="H42" s="1"/>
  <c r="J42" s="1"/>
  <c r="K42" s="1"/>
  <c r="G43"/>
  <c r="H43" s="1"/>
  <c r="J43" s="1"/>
  <c r="K43" s="1"/>
  <c r="G44"/>
  <c r="H44" s="1"/>
  <c r="J44" s="1"/>
  <c r="K44" s="1"/>
  <c r="G45"/>
  <c r="H45" s="1"/>
  <c r="J45" s="1"/>
  <c r="K45" s="1"/>
  <c r="G50"/>
  <c r="H50" s="1"/>
  <c r="J50" s="1"/>
  <c r="K50" s="1"/>
  <c r="G51"/>
  <c r="H51" s="1"/>
  <c r="J51" s="1"/>
  <c r="K51" s="1"/>
  <c r="G52"/>
  <c r="H52" s="1"/>
  <c r="J52" s="1"/>
  <c r="K52" s="1"/>
  <c r="G53"/>
  <c r="H53" s="1"/>
  <c r="J53" s="1"/>
  <c r="K53" s="1"/>
  <c r="G54"/>
  <c r="H54" s="1"/>
  <c r="J54" s="1"/>
  <c r="K54" s="1"/>
  <c r="G55"/>
  <c r="H55" s="1"/>
  <c r="J55" s="1"/>
  <c r="K55" s="1"/>
  <c r="L36" i="11" l="1"/>
  <c r="M36" s="1"/>
  <c r="L35"/>
  <c r="M35" s="1"/>
  <c r="L34"/>
  <c r="M34" s="1"/>
  <c r="L33"/>
  <c r="M33" s="1"/>
  <c r="L32"/>
  <c r="M32" s="1"/>
  <c r="L31"/>
  <c r="M31" s="1"/>
  <c r="L27"/>
  <c r="M27" s="1"/>
  <c r="L26"/>
  <c r="M26" s="1"/>
  <c r="L25"/>
  <c r="M25" s="1"/>
  <c r="L24"/>
  <c r="M24" s="1"/>
  <c r="L23"/>
  <c r="M23" s="1"/>
  <c r="L22"/>
  <c r="M22" s="1"/>
  <c r="L36" i="10"/>
  <c r="M36" s="1"/>
  <c r="L35"/>
  <c r="M35" s="1"/>
  <c r="L34"/>
  <c r="M34" s="1"/>
  <c r="L33"/>
  <c r="M33" s="1"/>
  <c r="L32"/>
  <c r="M32" s="1"/>
  <c r="L31"/>
  <c r="M31" s="1"/>
  <c r="L27"/>
  <c r="M27" s="1"/>
  <c r="L26"/>
  <c r="M26" s="1"/>
  <c r="L25"/>
  <c r="M25" s="1"/>
  <c r="L24"/>
  <c r="M24" s="1"/>
  <c r="L23"/>
  <c r="M23" s="1"/>
  <c r="L22"/>
  <c r="M22" s="1"/>
  <c r="L40" i="11" l="1"/>
  <c r="L41"/>
  <c r="L42"/>
  <c r="L43"/>
  <c r="L44"/>
  <c r="L45"/>
  <c r="L50"/>
  <c r="L51"/>
  <c r="O51" s="1"/>
  <c r="L52"/>
  <c r="O52" s="1"/>
  <c r="L53"/>
  <c r="L54"/>
  <c r="O54" s="1"/>
  <c r="L55"/>
  <c r="O55" s="1"/>
  <c r="L40" i="10"/>
  <c r="L41"/>
  <c r="L42"/>
  <c r="L43"/>
  <c r="L44"/>
  <c r="L45"/>
  <c r="L50"/>
  <c r="L51"/>
  <c r="O51" s="1"/>
  <c r="L52"/>
  <c r="O52" s="1"/>
  <c r="L53"/>
  <c r="L54"/>
  <c r="O54" s="1"/>
  <c r="L55"/>
  <c r="O55" s="1"/>
  <c r="O53" i="11" l="1"/>
  <c r="N53"/>
  <c r="C68" s="1"/>
  <c r="M53"/>
  <c r="B68" s="1"/>
  <c r="O50"/>
  <c r="N50"/>
  <c r="C66" s="1"/>
  <c r="M50"/>
  <c r="B66" s="1"/>
  <c r="N43"/>
  <c r="C67" s="1"/>
  <c r="M43"/>
  <c r="B67" s="1"/>
  <c r="N40"/>
  <c r="C65" s="1"/>
  <c r="M40"/>
  <c r="B65" s="1"/>
  <c r="O53" i="10"/>
  <c r="N53"/>
  <c r="C68" s="1"/>
  <c r="M53"/>
  <c r="B68" s="1"/>
  <c r="O50"/>
  <c r="N50"/>
  <c r="C66" s="1"/>
  <c r="M50"/>
  <c r="B66" s="1"/>
  <c r="N43"/>
  <c r="C67" s="1"/>
  <c r="M43"/>
  <c r="B67" s="1"/>
  <c r="N40"/>
  <c r="C65" s="1"/>
  <c r="M40"/>
  <c r="B65" s="1"/>
  <c r="Q50" i="11" l="1"/>
  <c r="O58" s="1"/>
  <c r="P50"/>
  <c r="N58" s="1"/>
  <c r="Q53"/>
  <c r="O59" s="1"/>
  <c r="P53"/>
  <c r="N59" s="1"/>
  <c r="Q50" i="10"/>
  <c r="O58" s="1"/>
  <c r="P50"/>
  <c r="N58" s="1"/>
  <c r="Q53"/>
  <c r="O59" s="1"/>
  <c r="P53"/>
  <c r="N59" s="1"/>
  <c r="D55" i="3" l="1"/>
  <c r="D54"/>
  <c r="D53"/>
  <c r="D52"/>
  <c r="D51"/>
  <c r="D50"/>
  <c r="D45"/>
  <c r="D44"/>
  <c r="D43"/>
  <c r="D42"/>
  <c r="D41"/>
  <c r="D40"/>
  <c r="D36"/>
  <c r="D35"/>
  <c r="D34"/>
  <c r="D33"/>
  <c r="D32"/>
  <c r="D31"/>
  <c r="D27"/>
  <c r="D26"/>
  <c r="D25"/>
  <c r="D24"/>
  <c r="D23"/>
  <c r="D22"/>
  <c r="E13"/>
  <c r="B13"/>
  <c r="G13" s="1"/>
  <c r="E12"/>
  <c r="B12"/>
  <c r="G12" s="1"/>
  <c r="E11"/>
  <c r="B11"/>
  <c r="G11" s="1"/>
  <c r="E10"/>
  <c r="B10"/>
  <c r="G10" s="1"/>
  <c r="E9"/>
  <c r="B9"/>
  <c r="G9" s="1"/>
  <c r="E8"/>
  <c r="E22" s="1"/>
  <c r="F9" l="1"/>
  <c r="H9" s="1"/>
  <c r="F10"/>
  <c r="H10" s="1"/>
  <c r="F11"/>
  <c r="H11" s="1"/>
  <c r="F12"/>
  <c r="H12" s="1"/>
  <c r="F13"/>
  <c r="H13" s="1"/>
  <c r="F22"/>
  <c r="E23"/>
  <c r="F23" s="1"/>
  <c r="E24"/>
  <c r="F24" s="1"/>
  <c r="E25"/>
  <c r="F25" s="1"/>
  <c r="E26"/>
  <c r="F26" s="1"/>
  <c r="E27"/>
  <c r="F27" s="1"/>
  <c r="E31"/>
  <c r="F31" s="1"/>
  <c r="E32"/>
  <c r="F32" s="1"/>
  <c r="E33"/>
  <c r="F33" s="1"/>
  <c r="E34"/>
  <c r="F34" s="1"/>
  <c r="E35"/>
  <c r="F35" s="1"/>
  <c r="E36"/>
  <c r="F36" s="1"/>
  <c r="E40"/>
  <c r="F40" s="1"/>
  <c r="E41"/>
  <c r="F41" s="1"/>
  <c r="E42"/>
  <c r="F42" s="1"/>
  <c r="E43"/>
  <c r="F43" s="1"/>
  <c r="E44"/>
  <c r="F44" s="1"/>
  <c r="E45"/>
  <c r="F45" s="1"/>
  <c r="E50"/>
  <c r="F50" s="1"/>
  <c r="E51"/>
  <c r="F51" s="1"/>
  <c r="E52"/>
  <c r="F52" s="1"/>
  <c r="E53"/>
  <c r="F53" s="1"/>
  <c r="E54"/>
  <c r="F54" s="1"/>
  <c r="E55"/>
  <c r="F55" s="1"/>
  <c r="B16"/>
  <c r="B15"/>
  <c r="G22"/>
  <c r="H22" s="1"/>
  <c r="J22" s="1"/>
  <c r="K22" s="1"/>
  <c r="G23"/>
  <c r="H23" s="1"/>
  <c r="J23" s="1"/>
  <c r="K23" s="1"/>
  <c r="G24"/>
  <c r="H24" s="1"/>
  <c r="J24" s="1"/>
  <c r="K24" s="1"/>
  <c r="G25"/>
  <c r="H25" s="1"/>
  <c r="J25" s="1"/>
  <c r="K25" s="1"/>
  <c r="G26"/>
  <c r="H26" s="1"/>
  <c r="J26" s="1"/>
  <c r="K26" s="1"/>
  <c r="G27"/>
  <c r="H27" s="1"/>
  <c r="J27" s="1"/>
  <c r="K27" s="1"/>
  <c r="G31"/>
  <c r="H31" s="1"/>
  <c r="J31" s="1"/>
  <c r="K31" s="1"/>
  <c r="G32"/>
  <c r="H32" s="1"/>
  <c r="J32" s="1"/>
  <c r="K32" s="1"/>
  <c r="G33"/>
  <c r="H33" s="1"/>
  <c r="J33" s="1"/>
  <c r="K33" s="1"/>
  <c r="G34"/>
  <c r="H34" s="1"/>
  <c r="J34" s="1"/>
  <c r="K34" s="1"/>
  <c r="G35"/>
  <c r="H35" s="1"/>
  <c r="J35" s="1"/>
  <c r="K35" s="1"/>
  <c r="G36"/>
  <c r="H36" s="1"/>
  <c r="J36" s="1"/>
  <c r="K36" s="1"/>
  <c r="G40"/>
  <c r="H40" s="1"/>
  <c r="J40" s="1"/>
  <c r="K40" s="1"/>
  <c r="G41"/>
  <c r="H41" s="1"/>
  <c r="J41" s="1"/>
  <c r="K41" s="1"/>
  <c r="G42"/>
  <c r="H42" s="1"/>
  <c r="J42" s="1"/>
  <c r="K42" s="1"/>
  <c r="G43"/>
  <c r="H43" s="1"/>
  <c r="J43" s="1"/>
  <c r="K43" s="1"/>
  <c r="G44"/>
  <c r="H44" s="1"/>
  <c r="J44" s="1"/>
  <c r="K44" s="1"/>
  <c r="G45"/>
  <c r="H45" s="1"/>
  <c r="J45" s="1"/>
  <c r="K45" s="1"/>
  <c r="G50"/>
  <c r="H50" s="1"/>
  <c r="J50" s="1"/>
  <c r="K50" s="1"/>
  <c r="G51"/>
  <c r="H51" s="1"/>
  <c r="J51" s="1"/>
  <c r="K51" s="1"/>
  <c r="G52"/>
  <c r="H52" s="1"/>
  <c r="J52" s="1"/>
  <c r="K52" s="1"/>
  <c r="G53"/>
  <c r="H53" s="1"/>
  <c r="J53" s="1"/>
  <c r="K53" s="1"/>
  <c r="G54"/>
  <c r="H54" s="1"/>
  <c r="J54" s="1"/>
  <c r="K54" s="1"/>
  <c r="G55"/>
  <c r="H55" s="1"/>
  <c r="J55" s="1"/>
  <c r="K55" s="1"/>
  <c r="L36" l="1"/>
  <c r="M36" s="1"/>
  <c r="L35"/>
  <c r="M35" s="1"/>
  <c r="L34"/>
  <c r="M34" s="1"/>
  <c r="L33"/>
  <c r="M33" s="1"/>
  <c r="L32"/>
  <c r="M32" s="1"/>
  <c r="L31"/>
  <c r="M31" s="1"/>
  <c r="L27"/>
  <c r="M27" s="1"/>
  <c r="L26"/>
  <c r="M26" s="1"/>
  <c r="L25"/>
  <c r="M25" s="1"/>
  <c r="L24"/>
  <c r="M24" s="1"/>
  <c r="L23"/>
  <c r="M23" s="1"/>
  <c r="L22"/>
  <c r="M22" s="1"/>
  <c r="L40" l="1"/>
  <c r="L41"/>
  <c r="L42"/>
  <c r="L43"/>
  <c r="L44"/>
  <c r="L45"/>
  <c r="L50"/>
  <c r="L51"/>
  <c r="O51" s="1"/>
  <c r="L52"/>
  <c r="O52" s="1"/>
  <c r="L53"/>
  <c r="L54"/>
  <c r="O54" s="1"/>
  <c r="L55"/>
  <c r="O55" s="1"/>
  <c r="O53" l="1"/>
  <c r="N53"/>
  <c r="C68" s="1"/>
  <c r="M53"/>
  <c r="B68" s="1"/>
  <c r="O50"/>
  <c r="N50"/>
  <c r="C66" s="1"/>
  <c r="M50"/>
  <c r="B66" s="1"/>
  <c r="N43"/>
  <c r="C67" s="1"/>
  <c r="M43"/>
  <c r="B67" s="1"/>
  <c r="N40"/>
  <c r="C65" s="1"/>
  <c r="M40"/>
  <c r="B65" s="1"/>
  <c r="Q50" l="1"/>
  <c r="O58" s="1"/>
  <c r="P50"/>
  <c r="N58" s="1"/>
  <c r="Q53"/>
  <c r="O59" s="1"/>
  <c r="P53"/>
  <c r="N59" s="1"/>
</calcChain>
</file>

<file path=xl/sharedStrings.xml><?xml version="1.0" encoding="utf-8"?>
<sst xmlns="http://schemas.openxmlformats.org/spreadsheetml/2006/main" count="291" uniqueCount="41">
  <si>
    <t>Date</t>
  </si>
  <si>
    <t>passage</t>
  </si>
  <si>
    <t>operateur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</si>
  <si>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</si>
  <si>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</si>
  <si>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</si>
  <si>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</si>
  <si>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</si>
  <si>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</si>
  <si>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</si>
  <si>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</si>
  <si>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</si>
  <si>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</si>
  <si>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</si>
  <si>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</si>
  <si>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</si>
  <si>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</si>
  <si>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</si>
  <si>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</si>
  <si>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</si>
  <si>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</si>
  <si>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</si>
  <si>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</si>
  <si>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</si>
  <si>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</si>
  <si>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</si>
  <si>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</si>
  <si>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</si>
  <si>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</si>
  <si>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</si>
  <si>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</si>
  <si>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</si>
  <si>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</si>
  <si>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</si>
  <si>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</si>
  <si>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</si>
  <si>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16,7mM/0,5mM</t>
  </si>
  <si>
    <t>Fold change</t>
  </si>
  <si>
    <t>Mean</t>
  </si>
  <si>
    <t>ectype</t>
  </si>
  <si>
    <t>Ana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</si>
</sst>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13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  <font>
      <b/>
      <sz val="10"/>
      <name val="Comic Sans MS"/>
      <family val="4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999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2" borderId="1" applyNumberFormat="0" applyFont="0" applyAlignment="0" applyProtection="0"/>
    <xf numFmtId="0" fontId="2" fillId="0" borderId="0"/>
    <xf numFmtId="0" fontId="1" fillId="0" borderId="0"/>
    <xf numFmtId="0" fontId="1" fillId="0" borderId="0"/>
  </cellStyleXfs>
  <cellXfs count="86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6" fillId="0" borderId="2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1" fillId="0" borderId="0" xfId="1" applyFill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2" xfId="0" applyFont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4" borderId="0" xfId="0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5" fontId="8" fillId="0" borderId="0" xfId="0" applyNumberFormat="1" applyFont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" fontId="3" fillId="4" borderId="0" xfId="0" applyNumberFormat="1" applyFont="1" applyFill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11" xfId="0" applyFont="1" applyBorder="1" applyAlignment="1">
      <alignment horizontal="center"/>
    </xf>
    <xf numFmtId="2" fontId="8" fillId="0" borderId="11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2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11" xfId="0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Protection="1">
      <protection locked="0"/>
    </xf>
    <xf numFmtId="0" fontId="12" fillId="6" borderId="0" xfId="0" applyFont="1" applyFill="1" applyBorder="1"/>
    <xf numFmtId="0" fontId="12" fillId="9" borderId="0" xfId="0" applyFont="1" applyFill="1" applyBorder="1"/>
    <xf numFmtId="0" fontId="12" fillId="5" borderId="0" xfId="0" applyFont="1" applyFill="1" applyBorder="1"/>
    <xf numFmtId="0" fontId="0" fillId="7" borderId="0" xfId="0" applyFill="1" applyBorder="1"/>
    <xf numFmtId="0" fontId="0" fillId="7" borderId="12" xfId="0" applyFill="1" applyBorder="1"/>
    <xf numFmtId="0" fontId="0" fillId="8" borderId="0" xfId="0" applyFill="1" applyBorder="1"/>
    <xf numFmtId="0" fontId="0" fillId="8" borderId="12" xfId="0" applyFill="1" applyBorder="1"/>
    <xf numFmtId="0" fontId="0" fillId="7" borderId="0" xfId="0" applyFill="1"/>
    <xf numFmtId="0" fontId="0" fillId="8" borderId="0" xfId="0" applyFill="1"/>
    <xf numFmtId="0" fontId="0" fillId="10" borderId="0" xfId="0" applyFill="1" applyBorder="1"/>
    <xf numFmtId="0" fontId="0" fillId="10" borderId="12" xfId="0" applyFill="1" applyBorder="1"/>
    <xf numFmtId="0" fontId="0" fillId="11" borderId="0" xfId="0" applyFill="1" applyBorder="1"/>
    <xf numFmtId="0" fontId="0" fillId="11" borderId="12" xfId="0" applyFill="1" applyBorder="1"/>
    <xf numFmtId="0" fontId="0" fillId="10" borderId="0" xfId="0" applyFill="1"/>
    <xf numFmtId="0" fontId="0" fillId="11" borderId="0" xfId="0" applyFill="1"/>
    <xf numFmtId="0" fontId="0" fillId="12" borderId="0" xfId="0" applyFill="1" applyBorder="1"/>
    <xf numFmtId="0" fontId="0" fillId="12" borderId="12" xfId="0" applyFill="1" applyBorder="1"/>
    <xf numFmtId="0" fontId="0" fillId="4" borderId="0" xfId="0" applyFill="1" applyBorder="1"/>
    <xf numFmtId="0" fontId="0" fillId="4" borderId="12" xfId="0" applyFill="1" applyBorder="1"/>
    <xf numFmtId="0" fontId="0" fillId="12" borderId="0" xfId="0" applyFill="1"/>
    <xf numFmtId="0" fontId="0" fillId="4" borderId="0" xfId="0" applyFill="1"/>
  </cellXfs>
  <cellStyles count="6">
    <cellStyle name="Commentaire 2" xfId="2"/>
    <cellStyle name="Normal" xfId="0" builtinId="0"/>
    <cellStyle name="Normal 2" xfId="1"/>
    <cellStyle name="Normal 3" xfId="3"/>
    <cellStyle name="Normal 4" xfId="4"/>
    <cellStyle name="Normal 5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-1.5528419686577808</c:v>
                </c:pt>
                <c:pt idx="1">
                  <c:v>-0.91901295308911279</c:v>
                </c:pt>
                <c:pt idx="2">
                  <c:v>-0.46852108295774486</c:v>
                </c:pt>
                <c:pt idx="3">
                  <c:v>5.8615797010561736E-2</c:v>
                </c:pt>
                <c:pt idx="4">
                  <c:v>0.33715964452685587</c:v>
                </c:pt>
              </c:numCache>
            </c:numRef>
          </c:yVal>
        </c:ser>
        <c:axId val="59283328"/>
        <c:axId val="59284864"/>
      </c:scatterChart>
      <c:valAx>
        <c:axId val="59283328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9284864"/>
        <c:crosses val="autoZero"/>
        <c:crossBetween val="midCat"/>
      </c:valAx>
      <c:valAx>
        <c:axId val="59284864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92833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siNTP!$C$65:$C$68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</c:errBars>
          <c:cat>
            <c:strRef>
              <c:f>(siNTP!$A$65,siNTP!$A$66,siNTP!$A$67,siNTP!$A$68)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siNTP!$B$65:$B$68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68640768"/>
        <c:axId val="68642304"/>
      </c:barChart>
      <c:catAx>
        <c:axId val="686407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8642304"/>
        <c:crosses val="autoZero"/>
        <c:auto val="1"/>
        <c:lblAlgn val="ctr"/>
        <c:lblOffset val="100"/>
      </c:catAx>
      <c:valAx>
        <c:axId val="68642304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86407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21"/>
          <c:y val="2.7200801823077415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siNTP!$O$58:$O$59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82458880"/>
        <c:axId val="82708352"/>
      </c:barChart>
      <c:catAx>
        <c:axId val="824588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82708352"/>
        <c:crosses val="autoZero"/>
        <c:auto val="1"/>
        <c:lblAlgn val="ctr"/>
        <c:lblOffset val="100"/>
      </c:catAx>
      <c:valAx>
        <c:axId val="82708352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824588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siGPSM1!$G$9:$G$13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siGPSM1!$H$9:$H$13</c:f>
              <c:numCache>
                <c:formatCode>0.00</c:formatCode>
                <c:ptCount val="5"/>
                <c:pt idx="0">
                  <c:v>-1.5528419686577808</c:v>
                </c:pt>
                <c:pt idx="1">
                  <c:v>-0.91901295308911279</c:v>
                </c:pt>
                <c:pt idx="2">
                  <c:v>-0.46852108295774486</c:v>
                </c:pt>
                <c:pt idx="3">
                  <c:v>5.8615797010561736E-2</c:v>
                </c:pt>
                <c:pt idx="4">
                  <c:v>0.33715964452685587</c:v>
                </c:pt>
              </c:numCache>
            </c:numRef>
          </c:yVal>
        </c:ser>
        <c:axId val="46078592"/>
        <c:axId val="46080384"/>
      </c:scatterChart>
      <c:valAx>
        <c:axId val="46078592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46080384"/>
        <c:crosses val="autoZero"/>
        <c:crossBetween val="midCat"/>
      </c:valAx>
      <c:valAx>
        <c:axId val="46080384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460785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siGPSM1!$C$65:$C$68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siGPSM1!$C$65:$C$68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</c:errBars>
          <c:cat>
            <c:strRef>
              <c:f>(siGPSM1!$A$65,siGPSM1!$A$66,siGPSM1!$A$67,siGPSM1!$A$68)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siGPSM1!$B$65:$B$68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6095744"/>
        <c:axId val="46109824"/>
      </c:barChart>
      <c:catAx>
        <c:axId val="460957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46109824"/>
        <c:crosses val="autoZero"/>
        <c:auto val="1"/>
        <c:lblAlgn val="ctr"/>
        <c:lblOffset val="100"/>
      </c:catAx>
      <c:valAx>
        <c:axId val="46109824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siGPSM1!$M$48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460957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26"/>
          <c:y val="2.7200801823077422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siGPSM1!$O$58:$O$59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siGPSM1!$O$58:$O$59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</c:errBars>
          <c:cat>
            <c:strRef>
              <c:f>siGPSM1!$M$58:$M$59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siGPSM1!$N$58:$N$59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46167168"/>
        <c:axId val="46168704"/>
      </c:barChart>
      <c:catAx>
        <c:axId val="461671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46168704"/>
        <c:crosses val="autoZero"/>
        <c:auto val="1"/>
        <c:lblAlgn val="ctr"/>
        <c:lblOffset val="100"/>
      </c:catAx>
      <c:valAx>
        <c:axId val="46168704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siGPSM1!$M$57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461671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siANK1!$G$9:$G$13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siANK1!$H$9:$H$13</c:f>
              <c:numCache>
                <c:formatCode>0.00</c:formatCode>
                <c:ptCount val="5"/>
                <c:pt idx="0">
                  <c:v>-1.5528419686577808</c:v>
                </c:pt>
                <c:pt idx="1">
                  <c:v>-0.91901295308911279</c:v>
                </c:pt>
                <c:pt idx="2">
                  <c:v>-0.46852108295774486</c:v>
                </c:pt>
                <c:pt idx="3">
                  <c:v>5.8615797010561736E-2</c:v>
                </c:pt>
                <c:pt idx="4">
                  <c:v>0.33715964452685587</c:v>
                </c:pt>
              </c:numCache>
            </c:numRef>
          </c:yVal>
        </c:ser>
        <c:axId val="46255488"/>
        <c:axId val="46269568"/>
      </c:scatterChart>
      <c:valAx>
        <c:axId val="46255488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46269568"/>
        <c:crosses val="autoZero"/>
        <c:crossBetween val="midCat"/>
      </c:valAx>
      <c:valAx>
        <c:axId val="46269568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462554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siANK1!$C$65:$C$68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siANK1!$C$65:$C$68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</c:errBars>
          <c:cat>
            <c:strRef>
              <c:f>(siANK1!$A$65,siANK1!$A$66,siANK1!$A$67,siANK1!$A$68)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siANK1!$B$65:$B$68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6313856"/>
        <c:axId val="46315392"/>
      </c:barChart>
      <c:catAx>
        <c:axId val="463138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46315392"/>
        <c:crosses val="autoZero"/>
        <c:auto val="1"/>
        <c:lblAlgn val="ctr"/>
        <c:lblOffset val="100"/>
      </c:catAx>
      <c:valAx>
        <c:axId val="46315392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siANK1!$M$48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4631385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3"/>
          <c:y val="2.7200801823077436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siANK1!$O$58:$O$59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siANK1!$O$58:$O$59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</c:errBars>
          <c:cat>
            <c:strRef>
              <c:f>siANK1!$M$58:$M$59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siANK1!$N$58:$N$59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46348160"/>
        <c:axId val="46349696"/>
      </c:barChart>
      <c:catAx>
        <c:axId val="463481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46349696"/>
        <c:crosses val="autoZero"/>
        <c:auto val="1"/>
        <c:lblAlgn val="ctr"/>
        <c:lblOffset val="100"/>
      </c:catAx>
      <c:valAx>
        <c:axId val="46349696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siANK1!$M$57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4634816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fils/marlene/Mes%20documents/Endo%20cell-betaTrophin/ELISA/Insulin%20secretion%20Human%20beta%20cell%20line%20october%20marianas%20formul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ptember"/>
      <sheetName val="September (2)"/>
      <sheetName val="October"/>
      <sheetName val="October (2)"/>
      <sheetName val="November 7"/>
      <sheetName val="November 7 (3)"/>
      <sheetName val="November 18"/>
      <sheetName val="November 18 (2)"/>
      <sheetName val="February"/>
      <sheetName val="Sheet3"/>
      <sheetName val="February (2)"/>
      <sheetName val="February (3)"/>
      <sheetName val="February (4)"/>
      <sheetName val="juillet P59"/>
      <sheetName val="juillet P66"/>
      <sheetName val="juillet P88"/>
      <sheetName val="sept P64 P73"/>
      <sheetName val="sept P64 P73 (2)"/>
      <sheetName val="sept P64bis"/>
      <sheetName val="multislip P74"/>
      <sheetName val="multislip P82"/>
      <sheetName val="nov P81"/>
      <sheetName val="nov P81 (2)"/>
      <sheetName val="dec2014 P73"/>
      <sheetName val="dec2014 P73 MEL"/>
      <sheetName val="dec2014 P75"/>
      <sheetName val="dec2014 P75 MEL"/>
      <sheetName val="dec2014 P76-77"/>
      <sheetName val="dec2014 P76-77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1">
          <cell r="A51" t="str">
            <v>0,5 mM Glc</v>
          </cell>
        </row>
        <row r="52">
          <cell r="A52" t="str">
            <v>11 mM Glc</v>
          </cell>
        </row>
        <row r="53">
          <cell r="A53" t="str">
            <v>11 mM Glc + FSK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18"/>
  <sheetViews>
    <sheetView tabSelected="1" topLeftCell="A19" zoomScale="80" zoomScaleNormal="80" workbookViewId="0">
      <selection activeCell="S26" sqref="S26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6" style="2" bestFit="1" customWidth="1"/>
    <col min="5" max="5" width="8.625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3"/>
    </row>
    <row r="2" spans="1:20">
      <c r="A2" s="1" t="s">
        <v>1</v>
      </c>
      <c r="B2" s="2">
        <v>91</v>
      </c>
      <c r="C2" s="3"/>
      <c r="E2" s="4"/>
    </row>
    <row r="3" spans="1:20">
      <c r="A3" s="1" t="s">
        <v>2</v>
      </c>
      <c r="B3" s="2" t="s">
        <v>40</v>
      </c>
      <c r="D3" s="10"/>
      <c r="E3" s="10"/>
      <c r="F3" s="10"/>
    </row>
    <row r="4" spans="1:20" ht="15">
      <c r="D4" s="10"/>
      <c r="E4" s="64"/>
      <c r="F4" s="64"/>
    </row>
    <row r="5" spans="1:20">
      <c r="A5" s="2"/>
    </row>
    <row r="6" spans="1:20" ht="15">
      <c r="N6"/>
      <c r="O6"/>
      <c r="P6"/>
    </row>
    <row r="7" spans="1:20" ht="15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>
      <c r="A8" s="5">
        <v>0</v>
      </c>
      <c r="B8" s="10">
        <v>0</v>
      </c>
      <c r="C8">
        <v>5.0999999999999997E-2</v>
      </c>
      <c r="D8">
        <v>4.7E-2</v>
      </c>
      <c r="E8" s="11">
        <f t="shared" ref="E8:E13" si="0">AVERAGE(C8:D8)</f>
        <v>4.9000000000000002E-2</v>
      </c>
      <c r="F8" s="12"/>
      <c r="G8" s="10"/>
      <c r="H8" s="10"/>
      <c r="N8"/>
      <c r="O8"/>
      <c r="P8"/>
    </row>
    <row r="9" spans="1:20" ht="15">
      <c r="A9" s="5">
        <v>3</v>
      </c>
      <c r="B9" s="12">
        <f>A9/23</f>
        <v>0.13043478260869565</v>
      </c>
      <c r="C9">
        <v>7.8E-2</v>
      </c>
      <c r="D9">
        <v>7.5999999999999998E-2</v>
      </c>
      <c r="E9" s="11">
        <f t="shared" si="0"/>
        <v>7.6999999999999999E-2</v>
      </c>
      <c r="F9" s="12">
        <f>(E9-$E$8)</f>
        <v>2.7999999999999997E-2</v>
      </c>
      <c r="G9" s="12">
        <f>LOG(B9)</f>
        <v>-0.88460658129793046</v>
      </c>
      <c r="H9" s="12">
        <f>LOG(F9)</f>
        <v>-1.5528419686577808</v>
      </c>
      <c r="N9"/>
      <c r="O9"/>
      <c r="P9"/>
    </row>
    <row r="10" spans="1:20" ht="15">
      <c r="A10" s="5">
        <v>9.74</v>
      </c>
      <c r="B10" s="12">
        <f t="shared" ref="B10:B13" si="1">A10/23</f>
        <v>0.42347826086956525</v>
      </c>
      <c r="C10">
        <v>0.17100000000000001</v>
      </c>
      <c r="D10">
        <v>0.16800000000000001</v>
      </c>
      <c r="E10" s="11">
        <f t="shared" si="0"/>
        <v>0.16950000000000001</v>
      </c>
      <c r="F10" s="12">
        <f>(E10-$E$8)</f>
        <v>0.12050000000000001</v>
      </c>
      <c r="G10" s="12">
        <f>LOG(B10)</f>
        <v>-0.37316887913897734</v>
      </c>
      <c r="H10" s="12">
        <f>LOG(F10)</f>
        <v>-0.91901295308911279</v>
      </c>
      <c r="N10"/>
      <c r="O10"/>
      <c r="P10"/>
    </row>
    <row r="11" spans="1:20" ht="15">
      <c r="A11" s="5">
        <v>29.8</v>
      </c>
      <c r="B11" s="12">
        <f t="shared" si="1"/>
        <v>1.2956521739130435</v>
      </c>
      <c r="C11">
        <v>0.35899999999999999</v>
      </c>
      <c r="D11">
        <v>0.41899999999999998</v>
      </c>
      <c r="E11" s="11">
        <f t="shared" si="0"/>
        <v>0.38900000000000001</v>
      </c>
      <c r="F11" s="12">
        <f>(E11-$E$8)</f>
        <v>0.34</v>
      </c>
      <c r="G11" s="12">
        <f>LOG(B11)</f>
        <v>0.11248842805866238</v>
      </c>
      <c r="H11" s="12">
        <f>LOG(F11)</f>
        <v>-0.46852108295774486</v>
      </c>
      <c r="N11"/>
      <c r="O11"/>
      <c r="P11"/>
      <c r="Q11"/>
      <c r="R11"/>
      <c r="S11"/>
      <c r="T11"/>
    </row>
    <row r="12" spans="1:20" ht="15">
      <c r="A12" s="5">
        <v>104</v>
      </c>
      <c r="B12" s="12">
        <f t="shared" si="1"/>
        <v>4.5217391304347823</v>
      </c>
      <c r="C12">
        <v>1.111</v>
      </c>
      <c r="D12">
        <v>1.276</v>
      </c>
      <c r="E12" s="11">
        <f t="shared" si="0"/>
        <v>1.1935</v>
      </c>
      <c r="F12" s="12">
        <f>(E12-$E$8)</f>
        <v>1.1445000000000001</v>
      </c>
      <c r="G12" s="12">
        <f>LOG(B12)</f>
        <v>0.65530550328118742</v>
      </c>
      <c r="H12" s="12">
        <f>LOG(F12)</f>
        <v>5.8615797010561736E-2</v>
      </c>
      <c r="N12"/>
      <c r="O12"/>
      <c r="P12"/>
      <c r="Q12"/>
      <c r="R12"/>
      <c r="S12"/>
      <c r="T12"/>
    </row>
    <row r="13" spans="1:20" ht="15">
      <c r="A13" s="5">
        <v>207</v>
      </c>
      <c r="B13" s="12">
        <f t="shared" si="1"/>
        <v>9</v>
      </c>
      <c r="C13">
        <v>2.1379999999999999</v>
      </c>
      <c r="D13">
        <v>2.3069999999999999</v>
      </c>
      <c r="E13" s="11">
        <f t="shared" si="0"/>
        <v>2.2225000000000001</v>
      </c>
      <c r="F13" s="12">
        <f>(E13-$E$8)</f>
        <v>2.1735000000000002</v>
      </c>
      <c r="G13" s="12">
        <f>LOG(B13)</f>
        <v>0.95424250943932487</v>
      </c>
      <c r="H13" s="12">
        <f>LOG(F13)</f>
        <v>0.33715964452685587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1.0129874101824736</v>
      </c>
      <c r="N15"/>
    </row>
    <row r="16" spans="1:20" ht="15">
      <c r="A16" s="5" t="s">
        <v>11</v>
      </c>
      <c r="B16" s="11">
        <f>INTERCEPT(H9:H13,G9:G13)</f>
        <v>-0.60297821825858189</v>
      </c>
      <c r="C16" s="13"/>
      <c r="G16" s="13"/>
      <c r="H16" s="13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6.5">
      <c r="A22" s="1" t="s">
        <v>25</v>
      </c>
      <c r="B22" s="65"/>
      <c r="C22" s="65"/>
      <c r="D22" s="27" t="e">
        <f t="shared" ref="D22:D27" si="2">AVERAGE(B22:C22)</f>
        <v>#DIV/0!</v>
      </c>
      <c r="E22" s="27" t="e">
        <f>D22-E$8</f>
        <v>#DIV/0!</v>
      </c>
      <c r="F22" s="27" t="e">
        <f>LOG(E22)</f>
        <v>#DIV/0!</v>
      </c>
      <c r="G22" s="28" t="e">
        <f>(F22-$B$16)/$B$15</f>
        <v>#DIV/0!</v>
      </c>
      <c r="H22" s="28" t="e">
        <f>10^G22</f>
        <v>#DIV/0!</v>
      </c>
      <c r="I22" s="29">
        <v>500</v>
      </c>
      <c r="J22" s="30" t="e">
        <f>(H22*I22)</f>
        <v>#DIV/0!</v>
      </c>
      <c r="K22" s="31" t="e">
        <f>(0.05*J22/1000)*1000</f>
        <v>#DIV/0!</v>
      </c>
      <c r="L22" s="32" t="e">
        <f>K22+K40+K50</f>
        <v>#DIV/0!</v>
      </c>
      <c r="M22" s="33" t="e">
        <f>(L22*1000000/50000)/1000</f>
        <v>#DIV/0!</v>
      </c>
      <c r="N22" s="34"/>
    </row>
    <row r="23" spans="1:17" ht="16.5">
      <c r="B23" s="65"/>
      <c r="C23" s="65"/>
      <c r="D23" s="27" t="e">
        <f t="shared" si="2"/>
        <v>#DIV/0!</v>
      </c>
      <c r="E23" s="27" t="e">
        <f t="shared" ref="E23:E27" si="3">D23-E$8</f>
        <v>#DIV/0!</v>
      </c>
      <c r="F23" s="27" t="e">
        <f t="shared" ref="F23:F27" si="4">LOG(E23)</f>
        <v>#DIV/0!</v>
      </c>
      <c r="G23" s="28" t="e">
        <f t="shared" ref="G23:G27" si="5">(F23-$B$16)/$B$15</f>
        <v>#DIV/0!</v>
      </c>
      <c r="H23" s="28" t="e">
        <f t="shared" ref="H23:H27" si="6">10^G23</f>
        <v>#DIV/0!</v>
      </c>
      <c r="I23" s="29">
        <v>500</v>
      </c>
      <c r="J23" s="30" t="e">
        <f t="shared" ref="J23:J27" si="7">(H23*I23)</f>
        <v>#DIV/0!</v>
      </c>
      <c r="K23" s="31" t="e">
        <f t="shared" ref="K23:K27" si="8">(0.05*J23/1000)*1000</f>
        <v>#DIV/0!</v>
      </c>
      <c r="L23" s="32" t="e">
        <f>K23+K41+K51</f>
        <v>#DIV/0!</v>
      </c>
      <c r="M23" s="33" t="e">
        <f t="shared" ref="M23:M27" si="9">(L23*1000000/50000)/1000</f>
        <v>#DIV/0!</v>
      </c>
      <c r="N23" s="34"/>
    </row>
    <row r="24" spans="1:17" ht="16.5">
      <c r="B24" s="65"/>
      <c r="C24" s="65"/>
      <c r="D24" s="27" t="e">
        <f t="shared" si="2"/>
        <v>#DIV/0!</v>
      </c>
      <c r="E24" s="27" t="e">
        <f t="shared" si="3"/>
        <v>#DIV/0!</v>
      </c>
      <c r="F24" s="27" t="e">
        <f t="shared" si="4"/>
        <v>#DIV/0!</v>
      </c>
      <c r="G24" s="28" t="e">
        <f t="shared" si="5"/>
        <v>#DIV/0!</v>
      </c>
      <c r="H24" s="28" t="e">
        <f t="shared" si="6"/>
        <v>#DIV/0!</v>
      </c>
      <c r="I24" s="29">
        <v>500</v>
      </c>
      <c r="J24" s="30" t="e">
        <f t="shared" si="7"/>
        <v>#DIV/0!</v>
      </c>
      <c r="K24" s="31" t="e">
        <f t="shared" si="8"/>
        <v>#DIV/0!</v>
      </c>
      <c r="L24" s="32" t="e">
        <f t="shared" ref="L24:L27" si="10">K24+K42+K52</f>
        <v>#DIV/0!</v>
      </c>
      <c r="M24" s="33" t="e">
        <f t="shared" si="9"/>
        <v>#DIV/0!</v>
      </c>
      <c r="N24" s="34"/>
    </row>
    <row r="25" spans="1:17" ht="16.5">
      <c r="A25" s="1" t="s">
        <v>26</v>
      </c>
      <c r="B25" s="65"/>
      <c r="C25" s="65"/>
      <c r="D25" s="27" t="e">
        <f t="shared" si="2"/>
        <v>#DIV/0!</v>
      </c>
      <c r="E25" s="27" t="e">
        <f t="shared" si="3"/>
        <v>#DIV/0!</v>
      </c>
      <c r="F25" s="27" t="e">
        <f t="shared" si="4"/>
        <v>#DIV/0!</v>
      </c>
      <c r="G25" s="28" t="e">
        <f t="shared" si="5"/>
        <v>#DIV/0!</v>
      </c>
      <c r="H25" s="28" t="e">
        <f t="shared" si="6"/>
        <v>#DIV/0!</v>
      </c>
      <c r="I25" s="29">
        <v>500</v>
      </c>
      <c r="J25" s="30" t="e">
        <f t="shared" si="7"/>
        <v>#DIV/0!</v>
      </c>
      <c r="K25" s="31" t="e">
        <f t="shared" si="8"/>
        <v>#DIV/0!</v>
      </c>
      <c r="L25" s="32" t="e">
        <f t="shared" si="10"/>
        <v>#DIV/0!</v>
      </c>
      <c r="M25" s="33" t="e">
        <f t="shared" si="9"/>
        <v>#DIV/0!</v>
      </c>
      <c r="N25" s="34"/>
    </row>
    <row r="26" spans="1:17" ht="16.5">
      <c r="B26" s="65"/>
      <c r="C26" s="65"/>
      <c r="D26" s="27" t="e">
        <f t="shared" si="2"/>
        <v>#DIV/0!</v>
      </c>
      <c r="E26" s="27" t="e">
        <f t="shared" si="3"/>
        <v>#DIV/0!</v>
      </c>
      <c r="F26" s="27" t="e">
        <f t="shared" si="4"/>
        <v>#DIV/0!</v>
      </c>
      <c r="G26" s="28" t="e">
        <f t="shared" si="5"/>
        <v>#DIV/0!</v>
      </c>
      <c r="H26" s="28" t="e">
        <f t="shared" si="6"/>
        <v>#DIV/0!</v>
      </c>
      <c r="I26" s="29">
        <v>500</v>
      </c>
      <c r="J26" s="30" t="e">
        <f t="shared" si="7"/>
        <v>#DIV/0!</v>
      </c>
      <c r="K26" s="31" t="e">
        <f t="shared" si="8"/>
        <v>#DIV/0!</v>
      </c>
      <c r="L26" s="32" t="e">
        <f t="shared" si="10"/>
        <v>#DIV/0!</v>
      </c>
      <c r="M26" s="33" t="e">
        <f t="shared" si="9"/>
        <v>#DIV/0!</v>
      </c>
      <c r="N26" s="34"/>
    </row>
    <row r="27" spans="1:17" ht="16.5">
      <c r="B27" s="65"/>
      <c r="C27" s="65"/>
      <c r="D27" s="27" t="e">
        <f t="shared" si="2"/>
        <v>#DIV/0!</v>
      </c>
      <c r="E27" s="27" t="e">
        <f t="shared" si="3"/>
        <v>#DIV/0!</v>
      </c>
      <c r="F27" s="27" t="e">
        <f t="shared" si="4"/>
        <v>#DIV/0!</v>
      </c>
      <c r="G27" s="28" t="e">
        <f t="shared" si="5"/>
        <v>#DIV/0!</v>
      </c>
      <c r="H27" s="28" t="e">
        <f t="shared" si="6"/>
        <v>#DIV/0!</v>
      </c>
      <c r="I27" s="29">
        <v>500</v>
      </c>
      <c r="J27" s="30" t="e">
        <f t="shared" si="7"/>
        <v>#DIV/0!</v>
      </c>
      <c r="K27" s="31" t="e">
        <f t="shared" si="8"/>
        <v>#DIV/0!</v>
      </c>
      <c r="L27" s="32" t="e">
        <f t="shared" si="10"/>
        <v>#DIV/0!</v>
      </c>
      <c r="M27" s="33" t="e">
        <f t="shared" si="9"/>
        <v>#DIV/0!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6.5">
      <c r="A31" s="1" t="s">
        <v>25</v>
      </c>
      <c r="B31" s="65"/>
      <c r="C31" s="65"/>
      <c r="D31" s="27" t="e">
        <f t="shared" ref="D31:D36" si="11">AVERAGE(B31:C31)</f>
        <v>#DIV/0!</v>
      </c>
      <c r="E31" s="27" t="e">
        <f t="shared" ref="E31:E36" si="12">D31-E$8</f>
        <v>#DIV/0!</v>
      </c>
      <c r="F31" s="27" t="e">
        <f>LOG(E31)</f>
        <v>#DIV/0!</v>
      </c>
      <c r="G31" s="28" t="e">
        <f>(F31-$B$16)/$B$15</f>
        <v>#DIV/0!</v>
      </c>
      <c r="H31" s="28" t="e">
        <f>10^G31</f>
        <v>#DIV/0!</v>
      </c>
      <c r="I31" s="29">
        <v>500</v>
      </c>
      <c r="J31" s="30" t="e">
        <f>(H31*I31)</f>
        <v>#DIV/0!</v>
      </c>
      <c r="K31" s="31" t="e">
        <f>(0.05*J31/1000)*1000</f>
        <v>#DIV/0!</v>
      </c>
      <c r="L31" s="32" t="e">
        <f>K31+K50</f>
        <v>#DIV/0!</v>
      </c>
      <c r="M31" s="33" t="e">
        <f>(L31*1000000/50000)/1000</f>
        <v>#DIV/0!</v>
      </c>
      <c r="N31" s="35"/>
      <c r="Q31"/>
    </row>
    <row r="32" spans="1:17" ht="16.5">
      <c r="B32" s="65"/>
      <c r="C32" s="65"/>
      <c r="D32" s="27" t="e">
        <f t="shared" si="11"/>
        <v>#DIV/0!</v>
      </c>
      <c r="E32" s="27" t="e">
        <f t="shared" si="12"/>
        <v>#DIV/0!</v>
      </c>
      <c r="F32" s="27" t="e">
        <f t="shared" ref="F32:F36" si="13">LOG(E32)</f>
        <v>#DIV/0!</v>
      </c>
      <c r="G32" s="28" t="e">
        <f t="shared" ref="G32:G36" si="14">(F32-$B$16)/$B$15</f>
        <v>#DIV/0!</v>
      </c>
      <c r="H32" s="28" t="e">
        <f t="shared" ref="H32:H36" si="15">10^G32</f>
        <v>#DIV/0!</v>
      </c>
      <c r="I32" s="29">
        <v>500</v>
      </c>
      <c r="J32" s="30" t="e">
        <f t="shared" ref="J32:J36" si="16">(H32*I32)</f>
        <v>#DIV/0!</v>
      </c>
      <c r="K32" s="31" t="e">
        <f t="shared" ref="K32:K36" si="17">(0.05*J32/1000)*1000</f>
        <v>#DIV/0!</v>
      </c>
      <c r="L32" s="32" t="e">
        <f>K32+K51</f>
        <v>#DIV/0!</v>
      </c>
      <c r="M32" s="33" t="e">
        <f t="shared" ref="M32:M36" si="18">(L32*1000000/50000)/1000</f>
        <v>#DIV/0!</v>
      </c>
      <c r="N32" s="36"/>
      <c r="Q32"/>
    </row>
    <row r="33" spans="1:21" ht="16.5">
      <c r="B33" s="65"/>
      <c r="C33" s="65"/>
      <c r="D33" s="27" t="e">
        <f t="shared" si="11"/>
        <v>#DIV/0!</v>
      </c>
      <c r="E33" s="27" t="e">
        <f t="shared" si="12"/>
        <v>#DIV/0!</v>
      </c>
      <c r="F33" s="27" t="e">
        <f t="shared" si="13"/>
        <v>#DIV/0!</v>
      </c>
      <c r="G33" s="28" t="e">
        <f t="shared" si="14"/>
        <v>#DIV/0!</v>
      </c>
      <c r="H33" s="28" t="e">
        <f t="shared" si="15"/>
        <v>#DIV/0!</v>
      </c>
      <c r="I33" s="29">
        <v>500</v>
      </c>
      <c r="J33" s="30" t="e">
        <f t="shared" si="16"/>
        <v>#DIV/0!</v>
      </c>
      <c r="K33" s="31" t="e">
        <f t="shared" si="17"/>
        <v>#DIV/0!</v>
      </c>
      <c r="L33" s="32" t="e">
        <f t="shared" ref="L33:L36" si="19">K33+K52</f>
        <v>#DIV/0!</v>
      </c>
      <c r="M33" s="33" t="e">
        <f t="shared" si="18"/>
        <v>#DIV/0!</v>
      </c>
      <c r="N33" s="36"/>
      <c r="Q33"/>
      <c r="R33"/>
      <c r="S33"/>
    </row>
    <row r="34" spans="1:21" ht="16.5">
      <c r="A34" s="1" t="s">
        <v>26</v>
      </c>
      <c r="B34" s="65"/>
      <c r="C34" s="65"/>
      <c r="D34" s="27" t="e">
        <f t="shared" si="11"/>
        <v>#DIV/0!</v>
      </c>
      <c r="E34" s="27" t="e">
        <f t="shared" si="12"/>
        <v>#DIV/0!</v>
      </c>
      <c r="F34" s="27" t="e">
        <f t="shared" si="13"/>
        <v>#DIV/0!</v>
      </c>
      <c r="G34" s="28" t="e">
        <f t="shared" si="14"/>
        <v>#DIV/0!</v>
      </c>
      <c r="H34" s="28" t="e">
        <f t="shared" si="15"/>
        <v>#DIV/0!</v>
      </c>
      <c r="I34" s="29">
        <v>500</v>
      </c>
      <c r="J34" s="30" t="e">
        <f t="shared" si="16"/>
        <v>#DIV/0!</v>
      </c>
      <c r="K34" s="31" t="e">
        <f t="shared" si="17"/>
        <v>#DIV/0!</v>
      </c>
      <c r="L34" s="32" t="e">
        <f t="shared" si="19"/>
        <v>#DIV/0!</v>
      </c>
      <c r="M34" s="33" t="e">
        <f t="shared" si="18"/>
        <v>#DIV/0!</v>
      </c>
      <c r="N34" s="36"/>
      <c r="Q34"/>
      <c r="R34"/>
      <c r="S34"/>
    </row>
    <row r="35" spans="1:21" ht="16.5">
      <c r="B35" s="65"/>
      <c r="C35" s="65"/>
      <c r="D35" s="27" t="e">
        <f t="shared" si="11"/>
        <v>#DIV/0!</v>
      </c>
      <c r="E35" s="27" t="e">
        <f t="shared" si="12"/>
        <v>#DIV/0!</v>
      </c>
      <c r="F35" s="27" t="e">
        <f t="shared" si="13"/>
        <v>#DIV/0!</v>
      </c>
      <c r="G35" s="28" t="e">
        <f t="shared" si="14"/>
        <v>#DIV/0!</v>
      </c>
      <c r="H35" s="28" t="e">
        <f t="shared" si="15"/>
        <v>#DIV/0!</v>
      </c>
      <c r="I35" s="29">
        <v>500</v>
      </c>
      <c r="J35" s="30" t="e">
        <f t="shared" si="16"/>
        <v>#DIV/0!</v>
      </c>
      <c r="K35" s="31" t="e">
        <f t="shared" si="17"/>
        <v>#DIV/0!</v>
      </c>
      <c r="L35" s="32" t="e">
        <f t="shared" si="19"/>
        <v>#DIV/0!</v>
      </c>
      <c r="M35" s="33" t="e">
        <f t="shared" si="18"/>
        <v>#DIV/0!</v>
      </c>
      <c r="N35" s="36"/>
      <c r="Q35"/>
      <c r="R35"/>
      <c r="S35"/>
    </row>
    <row r="36" spans="1:21" ht="16.5">
      <c r="B36" s="65"/>
      <c r="C36" s="65"/>
      <c r="D36" s="27" t="e">
        <f t="shared" si="11"/>
        <v>#DIV/0!</v>
      </c>
      <c r="E36" s="27" t="e">
        <f t="shared" si="12"/>
        <v>#DIV/0!</v>
      </c>
      <c r="F36" s="27" t="e">
        <f t="shared" si="13"/>
        <v>#DIV/0!</v>
      </c>
      <c r="G36" s="28" t="e">
        <f t="shared" si="14"/>
        <v>#DIV/0!</v>
      </c>
      <c r="H36" s="28" t="e">
        <f t="shared" si="15"/>
        <v>#DIV/0!</v>
      </c>
      <c r="I36" s="29">
        <v>500</v>
      </c>
      <c r="J36" s="30" t="e">
        <f t="shared" si="16"/>
        <v>#DIV/0!</v>
      </c>
      <c r="K36" s="31" t="e">
        <f t="shared" si="17"/>
        <v>#DIV/0!</v>
      </c>
      <c r="L36" s="32" t="e">
        <f t="shared" si="19"/>
        <v>#DIV/0!</v>
      </c>
      <c r="M36" s="33" t="e">
        <f t="shared" si="18"/>
        <v>#DIV/0!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 s="68">
        <v>0.129</v>
      </c>
      <c r="C40" s="68">
        <v>0.14299999999999999</v>
      </c>
      <c r="D40" s="27">
        <f t="shared" ref="D40:D45" si="20">AVERAGE(B40,C40)</f>
        <v>0.13600000000000001</v>
      </c>
      <c r="E40" s="27">
        <f t="shared" ref="E40:E45" si="21">D40-E$8</f>
        <v>8.7000000000000008E-2</v>
      </c>
      <c r="F40" s="27">
        <f t="shared" ref="F40:F45" si="22">LOG(E40)</f>
        <v>-1.0604807473813815</v>
      </c>
      <c r="G40" s="28">
        <f t="shared" ref="G40:G45" si="23">(F40-$B$16)/$B$15</f>
        <v>-0.45163693499447127</v>
      </c>
      <c r="H40" s="27">
        <f t="shared" ref="H40:H45" si="24">10^G40</f>
        <v>0.35347855015828589</v>
      </c>
      <c r="I40" s="41">
        <v>16</v>
      </c>
      <c r="J40" s="42">
        <f t="shared" ref="J40:J45" si="25">H40*I40</f>
        <v>5.6556568025325742</v>
      </c>
      <c r="K40" s="30">
        <f>(0.1*J40/1000)*1000</f>
        <v>0.56556568025325749</v>
      </c>
      <c r="L40" s="43" t="e">
        <f>K40*100/L22</f>
        <v>#DIV/0!</v>
      </c>
      <c r="M40" s="30" t="e">
        <f>AVERAGE(L40:L42)</f>
        <v>#DIV/0!</v>
      </c>
      <c r="N40" s="44" t="e">
        <f>STDEV(L40:L42)</f>
        <v>#DIV/0!</v>
      </c>
      <c r="R40"/>
      <c r="S40"/>
      <c r="T40"/>
      <c r="U40"/>
    </row>
    <row r="41" spans="1:21" ht="15">
      <c r="B41" s="68">
        <v>0.108</v>
      </c>
      <c r="C41" s="68">
        <v>0.11899999999999999</v>
      </c>
      <c r="D41" s="27">
        <f t="shared" si="20"/>
        <v>0.11349999999999999</v>
      </c>
      <c r="E41" s="27">
        <f t="shared" si="21"/>
        <v>6.4499999999999988E-2</v>
      </c>
      <c r="F41" s="27">
        <f t="shared" si="22"/>
        <v>-1.1904402853647322</v>
      </c>
      <c r="G41" s="28">
        <f t="shared" si="23"/>
        <v>-0.579930274750728</v>
      </c>
      <c r="H41" s="27">
        <f t="shared" si="24"/>
        <v>0.26306903109019192</v>
      </c>
      <c r="I41" s="41">
        <v>16</v>
      </c>
      <c r="J41" s="42">
        <f t="shared" si="25"/>
        <v>4.2091044974430707</v>
      </c>
      <c r="K41" s="30">
        <f t="shared" ref="K41:K45" si="26">(0.1*J41/1000)*1000</f>
        <v>0.42091044974430708</v>
      </c>
      <c r="L41" s="43" t="e">
        <f t="shared" ref="L41:L45" si="27">K41*100/L23</f>
        <v>#DIV/0!</v>
      </c>
      <c r="M41" s="30"/>
      <c r="N41" s="44"/>
      <c r="R41"/>
      <c r="S41"/>
      <c r="T41"/>
      <c r="U41"/>
    </row>
    <row r="42" spans="1:21" s="17" customFormat="1" ht="15">
      <c r="A42" s="1"/>
      <c r="B42" s="69">
        <v>0.13</v>
      </c>
      <c r="C42" s="69">
        <v>0.13500000000000001</v>
      </c>
      <c r="D42" s="27">
        <f t="shared" si="20"/>
        <v>0.13250000000000001</v>
      </c>
      <c r="E42" s="27">
        <f t="shared" si="21"/>
        <v>8.3500000000000005E-2</v>
      </c>
      <c r="F42" s="27">
        <f t="shared" si="22"/>
        <v>-1.0783135245163979</v>
      </c>
      <c r="G42" s="28">
        <f t="shared" si="23"/>
        <v>-0.46924107987896113</v>
      </c>
      <c r="H42" s="27">
        <f t="shared" si="24"/>
        <v>0.33943679656313142</v>
      </c>
      <c r="I42" s="41">
        <v>16</v>
      </c>
      <c r="J42" s="42">
        <f t="shared" si="25"/>
        <v>5.4309887450101026</v>
      </c>
      <c r="K42" s="30">
        <f t="shared" si="26"/>
        <v>0.54309887450101024</v>
      </c>
      <c r="L42" s="43" t="e">
        <f t="shared" si="27"/>
        <v>#DIV/0!</v>
      </c>
      <c r="M42" s="30"/>
      <c r="N42" s="44"/>
      <c r="R42"/>
      <c r="S42"/>
      <c r="T42"/>
      <c r="U42"/>
    </row>
    <row r="43" spans="1:21" ht="15">
      <c r="A43" s="1" t="s">
        <v>34</v>
      </c>
      <c r="B43" s="70">
        <v>0.29599999999999999</v>
      </c>
      <c r="C43" s="70">
        <v>0.27200000000000002</v>
      </c>
      <c r="D43" s="27">
        <f t="shared" si="20"/>
        <v>0.28400000000000003</v>
      </c>
      <c r="E43" s="27">
        <f t="shared" si="21"/>
        <v>0.23500000000000004</v>
      </c>
      <c r="F43" s="27">
        <f t="shared" si="22"/>
        <v>-0.62893213772826362</v>
      </c>
      <c r="G43" s="28">
        <f t="shared" si="23"/>
        <v>-2.5621166866236316E-2</v>
      </c>
      <c r="H43" s="27">
        <f t="shared" si="24"/>
        <v>0.94271156105025022</v>
      </c>
      <c r="I43" s="41">
        <v>16</v>
      </c>
      <c r="J43" s="42">
        <f t="shared" si="25"/>
        <v>15.083384976804004</v>
      </c>
      <c r="K43" s="30">
        <f t="shared" si="26"/>
        <v>1.5083384976804004</v>
      </c>
      <c r="L43" s="43" t="e">
        <f t="shared" si="27"/>
        <v>#DIV/0!</v>
      </c>
      <c r="M43" s="30" t="e">
        <f>AVERAGE(L43:L45)</f>
        <v>#DIV/0!</v>
      </c>
      <c r="N43" s="44" t="e">
        <f>STDEV(L43:L45)</f>
        <v>#DIV/0!</v>
      </c>
      <c r="R43"/>
      <c r="S43"/>
      <c r="T43"/>
      <c r="U43"/>
    </row>
    <row r="44" spans="1:21" ht="15">
      <c r="A44" s="45"/>
      <c r="B44" s="70">
        <v>0.26200000000000001</v>
      </c>
      <c r="C44" s="70">
        <v>0.29599999999999999</v>
      </c>
      <c r="D44" s="27">
        <f t="shared" si="20"/>
        <v>0.27900000000000003</v>
      </c>
      <c r="E44" s="27">
        <f t="shared" si="21"/>
        <v>0.23000000000000004</v>
      </c>
      <c r="F44" s="27">
        <f t="shared" si="22"/>
        <v>-0.63827216398240705</v>
      </c>
      <c r="G44" s="28">
        <f t="shared" si="23"/>
        <v>-3.4841445578743684E-2</v>
      </c>
      <c r="H44" s="27">
        <f t="shared" si="24"/>
        <v>0.92290830567834847</v>
      </c>
      <c r="I44" s="41">
        <v>16</v>
      </c>
      <c r="J44" s="42">
        <f t="shared" si="25"/>
        <v>14.766532890853576</v>
      </c>
      <c r="K44" s="30">
        <f t="shared" si="26"/>
        <v>1.4766532890853576</v>
      </c>
      <c r="L44" s="43" t="e">
        <f t="shared" si="27"/>
        <v>#DIV/0!</v>
      </c>
      <c r="M44" s="30"/>
      <c r="N44" s="44"/>
      <c r="R44"/>
      <c r="S44"/>
      <c r="T44"/>
      <c r="U44"/>
    </row>
    <row r="45" spans="1:21" ht="15">
      <c r="A45" s="46"/>
      <c r="B45" s="71">
        <v>0.29399999999999998</v>
      </c>
      <c r="C45" s="71">
        <v>0.3</v>
      </c>
      <c r="D45" s="27">
        <f t="shared" si="20"/>
        <v>0.29699999999999999</v>
      </c>
      <c r="E45" s="27">
        <f t="shared" si="21"/>
        <v>0.248</v>
      </c>
      <c r="F45" s="27">
        <f t="shared" si="22"/>
        <v>-0.60554831917378371</v>
      </c>
      <c r="G45" s="28">
        <f t="shared" si="23"/>
        <v>-2.5371499086438397E-3</v>
      </c>
      <c r="H45" s="27">
        <f t="shared" si="24"/>
        <v>0.99417502776263411</v>
      </c>
      <c r="I45" s="41">
        <v>16</v>
      </c>
      <c r="J45" s="42">
        <f t="shared" si="25"/>
        <v>15.906800444202146</v>
      </c>
      <c r="K45" s="30">
        <f t="shared" si="26"/>
        <v>1.5906800444202147</v>
      </c>
      <c r="L45" s="43" t="e">
        <f t="shared" si="27"/>
        <v>#DIV/0!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 s="72">
        <v>0.18099999999999999</v>
      </c>
      <c r="C50" s="72">
        <v>0.17499999999999999</v>
      </c>
      <c r="D50" s="27">
        <f t="shared" ref="D50:D52" si="28">AVERAGE(B50,C50)</f>
        <v>0.17799999999999999</v>
      </c>
      <c r="E50" s="27">
        <f t="shared" ref="E50:E55" si="29">D50-E$8</f>
        <v>0.129</v>
      </c>
      <c r="F50" s="27">
        <f t="shared" ref="F50:F55" si="30">LOG(E50)</f>
        <v>-0.88941028970075098</v>
      </c>
      <c r="G50" s="28">
        <f t="shared" ref="G50:G55" si="31">(F50-$B$16)/$B$15</f>
        <v>-0.282759754527031</v>
      </c>
      <c r="H50" s="27">
        <f t="shared" ref="H50:H55" si="32">10^G50</f>
        <v>0.52148310829860578</v>
      </c>
      <c r="I50" s="41">
        <v>16</v>
      </c>
      <c r="J50" s="42">
        <f t="shared" ref="J50:J55" si="33">H50*I50</f>
        <v>8.3437297327776925</v>
      </c>
      <c r="K50" s="30">
        <f>(0.1*J50/1000)*1000</f>
        <v>0.83437297327776927</v>
      </c>
      <c r="L50" s="43" t="e">
        <f t="shared" ref="L50:L55" si="34">K50*100/L31</f>
        <v>#DIV/0!</v>
      </c>
      <c r="M50" s="30" t="e">
        <f>AVERAGE(L50:L52)</f>
        <v>#DIV/0!</v>
      </c>
      <c r="N50" s="44" t="e">
        <f>STDEV(L50:L52)</f>
        <v>#DIV/0!</v>
      </c>
      <c r="O50" s="48" t="e">
        <f>L50/L40</f>
        <v>#DIV/0!</v>
      </c>
      <c r="P50" s="30" t="e">
        <f>AVERAGE(O50:O52)</f>
        <v>#DIV/0!</v>
      </c>
      <c r="Q50" s="44" t="e">
        <f>STDEV(O50:O52)</f>
        <v>#DIV/0!</v>
      </c>
      <c r="S50"/>
      <c r="T50"/>
    </row>
    <row r="51" spans="1:25" ht="15">
      <c r="B51" s="72">
        <v>0.17</v>
      </c>
      <c r="C51" s="72">
        <v>0.19600000000000001</v>
      </c>
      <c r="D51" s="27">
        <f t="shared" si="28"/>
        <v>0.183</v>
      </c>
      <c r="E51" s="27">
        <f t="shared" si="29"/>
        <v>0.13400000000000001</v>
      </c>
      <c r="F51" s="27">
        <f t="shared" si="30"/>
        <v>-0.8728952016351923</v>
      </c>
      <c r="G51" s="28">
        <f t="shared" si="31"/>
        <v>-0.2664564047523445</v>
      </c>
      <c r="H51" s="27">
        <f t="shared" si="32"/>
        <v>0.54143159501533189</v>
      </c>
      <c r="I51" s="41">
        <v>16</v>
      </c>
      <c r="J51" s="42">
        <f t="shared" si="33"/>
        <v>8.6629055202453102</v>
      </c>
      <c r="K51" s="30">
        <f t="shared" ref="K51:K55" si="35">(0.1*J51/1000)*1000</f>
        <v>0.86629055202453109</v>
      </c>
      <c r="L51" s="43" t="e">
        <f t="shared" si="34"/>
        <v>#DIV/0!</v>
      </c>
      <c r="M51" s="30"/>
      <c r="N51" s="44"/>
      <c r="O51" s="2" t="e">
        <f t="shared" ref="O51:O55" si="36">L51/L41</f>
        <v>#DIV/0!</v>
      </c>
      <c r="P51" s="30"/>
      <c r="Q51" s="44"/>
      <c r="S51"/>
      <c r="T51"/>
    </row>
    <row r="52" spans="1:25" ht="15">
      <c r="B52" s="72">
        <v>0.16700000000000001</v>
      </c>
      <c r="C52" s="72">
        <v>0.16700000000000001</v>
      </c>
      <c r="D52" s="27">
        <f t="shared" si="28"/>
        <v>0.16700000000000001</v>
      </c>
      <c r="E52" s="27">
        <f t="shared" si="29"/>
        <v>0.11800000000000001</v>
      </c>
      <c r="F52" s="27">
        <f t="shared" si="30"/>
        <v>-0.92811799269387463</v>
      </c>
      <c r="G52" s="28">
        <f t="shared" si="31"/>
        <v>-0.32097118993485219</v>
      </c>
      <c r="H52" s="27">
        <f t="shared" si="32"/>
        <v>0.47756095286705758</v>
      </c>
      <c r="I52" s="41">
        <v>16</v>
      </c>
      <c r="J52" s="42">
        <f t="shared" si="33"/>
        <v>7.6409752458729212</v>
      </c>
      <c r="K52" s="30">
        <f t="shared" si="35"/>
        <v>0.76409752458729219</v>
      </c>
      <c r="L52" s="43" t="e">
        <f t="shared" si="34"/>
        <v>#DIV/0!</v>
      </c>
      <c r="M52" s="30"/>
      <c r="N52" s="44"/>
      <c r="O52" s="2" t="e">
        <f t="shared" si="36"/>
        <v>#DIV/0!</v>
      </c>
      <c r="P52" s="30"/>
      <c r="Q52" s="44"/>
      <c r="S52"/>
      <c r="T52"/>
    </row>
    <row r="53" spans="1:25" ht="15">
      <c r="A53" s="1" t="s">
        <v>26</v>
      </c>
      <c r="B53" s="73">
        <v>0.442</v>
      </c>
      <c r="C53" s="73">
        <v>0.42699999999999999</v>
      </c>
      <c r="D53" s="27">
        <f>AVERAGE(B53:C53)</f>
        <v>0.4345</v>
      </c>
      <c r="E53" s="27">
        <f t="shared" si="29"/>
        <v>0.38550000000000001</v>
      </c>
      <c r="F53" s="27">
        <f t="shared" si="30"/>
        <v>-0.4139756176130242</v>
      </c>
      <c r="G53" s="28">
        <f t="shared" si="31"/>
        <v>0.18657941722248242</v>
      </c>
      <c r="H53" s="27">
        <f t="shared" si="32"/>
        <v>1.5366657698921677</v>
      </c>
      <c r="I53" s="41">
        <v>16</v>
      </c>
      <c r="J53" s="42">
        <f t="shared" si="33"/>
        <v>24.586652318274684</v>
      </c>
      <c r="K53" s="30">
        <f t="shared" si="35"/>
        <v>2.4586652318274687</v>
      </c>
      <c r="L53" s="43" t="e">
        <f t="shared" si="34"/>
        <v>#DIV/0!</v>
      </c>
      <c r="M53" s="30" t="e">
        <f>AVERAGE(L53:L55)</f>
        <v>#DIV/0!</v>
      </c>
      <c r="N53" s="44" t="e">
        <f>STDEV(L53:L55)</f>
        <v>#DIV/0!</v>
      </c>
      <c r="O53" s="2" t="e">
        <f t="shared" si="36"/>
        <v>#DIV/0!</v>
      </c>
      <c r="P53" s="30" t="e">
        <f>AVERAGE(O53:O55)</f>
        <v>#DIV/0!</v>
      </c>
      <c r="Q53" s="44" t="e">
        <f>STDEV(O53:O55)</f>
        <v>#DIV/0!</v>
      </c>
      <c r="S53"/>
      <c r="T53"/>
    </row>
    <row r="54" spans="1:25" ht="15">
      <c r="A54" s="45"/>
      <c r="B54" s="73">
        <v>0.36899999999999999</v>
      </c>
      <c r="C54" s="73">
        <v>0.40699999999999997</v>
      </c>
      <c r="D54" s="27">
        <f>AVERAGE(B54:C54)</f>
        <v>0.38800000000000001</v>
      </c>
      <c r="E54" s="27">
        <f t="shared" si="29"/>
        <v>0.33900000000000002</v>
      </c>
      <c r="F54" s="27">
        <f t="shared" si="30"/>
        <v>-0.46980030179691779</v>
      </c>
      <c r="G54" s="28">
        <f t="shared" si="31"/>
        <v>0.13147045572627028</v>
      </c>
      <c r="H54" s="27">
        <f t="shared" si="32"/>
        <v>1.3535380087792548</v>
      </c>
      <c r="I54" s="41">
        <v>16</v>
      </c>
      <c r="J54" s="42">
        <f t="shared" si="33"/>
        <v>21.656608140468077</v>
      </c>
      <c r="K54" s="30">
        <f t="shared" si="35"/>
        <v>2.1656608140468077</v>
      </c>
      <c r="L54" s="43" t="e">
        <f t="shared" si="34"/>
        <v>#DIV/0!</v>
      </c>
      <c r="M54" s="30"/>
      <c r="N54" s="44"/>
      <c r="O54" s="2" t="e">
        <f t="shared" si="36"/>
        <v>#DIV/0!</v>
      </c>
      <c r="P54" s="30"/>
      <c r="Q54" s="44"/>
      <c r="S54"/>
      <c r="T54"/>
    </row>
    <row r="55" spans="1:25" ht="15">
      <c r="A55" s="46"/>
      <c r="B55" s="73">
        <v>0.38900000000000001</v>
      </c>
      <c r="C55" s="73">
        <v>0.41799999999999998</v>
      </c>
      <c r="D55" s="27">
        <f>AVERAGE(B55:C55)</f>
        <v>0.40349999999999997</v>
      </c>
      <c r="E55" s="27">
        <f t="shared" si="29"/>
        <v>0.35449999999999998</v>
      </c>
      <c r="F55" s="27">
        <f t="shared" si="30"/>
        <v>-0.45038376048091466</v>
      </c>
      <c r="G55" s="28">
        <f t="shared" si="31"/>
        <v>0.15063805950972259</v>
      </c>
      <c r="H55" s="27">
        <f t="shared" si="32"/>
        <v>1.4146143506874451</v>
      </c>
      <c r="I55" s="41">
        <v>16</v>
      </c>
      <c r="J55" s="42">
        <f t="shared" si="33"/>
        <v>22.633829610999122</v>
      </c>
      <c r="K55" s="30">
        <f t="shared" si="35"/>
        <v>2.2633829610999121</v>
      </c>
      <c r="L55" s="43" t="e">
        <f t="shared" si="34"/>
        <v>#DIV/0!</v>
      </c>
      <c r="M55" s="30"/>
      <c r="N55" s="44"/>
      <c r="O55" s="2" t="e">
        <f t="shared" si="36"/>
        <v>#DIV/0!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 t="e">
        <f>P50</f>
        <v>#DIV/0!</v>
      </c>
      <c r="O58" s="30" t="e">
        <f>Q50</f>
        <v>#DIV/0!</v>
      </c>
    </row>
    <row r="59" spans="1:25" ht="15">
      <c r="D59"/>
      <c r="E59"/>
      <c r="G59"/>
      <c r="M59" s="2" t="s">
        <v>26</v>
      </c>
      <c r="N59" s="30" t="e">
        <f>P53</f>
        <v>#DIV/0!</v>
      </c>
      <c r="O59" s="30" t="e">
        <f>Q53</f>
        <v>#DIV/0!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 t="e">
        <f>M40</f>
        <v>#DIV/0!</v>
      </c>
      <c r="C65" s="30" t="e">
        <f>N40</f>
        <v>#DIV/0!</v>
      </c>
      <c r="D65" s="27"/>
      <c r="E65" s="28"/>
      <c r="F65" s="27"/>
      <c r="G65" s="30"/>
      <c r="H65" s="47"/>
    </row>
    <row r="66" spans="1:8">
      <c r="A66" s="1" t="s">
        <v>25</v>
      </c>
      <c r="B66" s="30" t="e">
        <f>M50</f>
        <v>#DIV/0!</v>
      </c>
      <c r="C66" s="30" t="e">
        <f>N50</f>
        <v>#DIV/0!</v>
      </c>
      <c r="D66" s="27"/>
      <c r="E66" s="28"/>
      <c r="F66" s="27"/>
      <c r="G66" s="30"/>
      <c r="H66" s="47"/>
    </row>
    <row r="67" spans="1:8">
      <c r="A67" s="52" t="s">
        <v>34</v>
      </c>
      <c r="B67" s="30" t="e">
        <f>M43</f>
        <v>#DIV/0!</v>
      </c>
      <c r="C67" s="30" t="e">
        <f>N43</f>
        <v>#DIV/0!</v>
      </c>
      <c r="D67" s="27"/>
      <c r="E67" s="28"/>
      <c r="F67" s="27"/>
      <c r="G67" s="30"/>
      <c r="H67" s="47"/>
    </row>
    <row r="68" spans="1:8">
      <c r="A68" s="45" t="s">
        <v>26</v>
      </c>
      <c r="B68" s="30" t="e">
        <f>M53</f>
        <v>#DIV/0!</v>
      </c>
      <c r="C68" s="30" t="e">
        <f>N53</f>
        <v>#DIV/0!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  <c r="H76" s="38"/>
    </row>
    <row r="77" spans="1:8">
      <c r="A77" s="55"/>
      <c r="B77" s="38"/>
      <c r="C77" s="56"/>
      <c r="D77" s="57"/>
      <c r="E77" s="38"/>
      <c r="F77" s="38"/>
      <c r="G77" s="38"/>
    </row>
    <row r="78" spans="1:8">
      <c r="A78" s="52"/>
      <c r="B78" s="58"/>
      <c r="C78" s="59"/>
      <c r="D78" s="38"/>
      <c r="E78" s="38"/>
      <c r="F78" s="38"/>
      <c r="G78" s="38"/>
    </row>
    <row r="79" spans="1:8">
      <c r="A79" s="52"/>
      <c r="B79" s="42"/>
      <c r="C79" s="56"/>
      <c r="D79" s="38"/>
      <c r="E79" s="38"/>
      <c r="F79" s="38"/>
      <c r="G79" s="38"/>
    </row>
    <row r="80" spans="1:8">
      <c r="A80" s="52"/>
      <c r="B80" s="42"/>
      <c r="C80" s="56"/>
      <c r="D80" s="38"/>
      <c r="E80" s="38"/>
      <c r="F80" s="38"/>
      <c r="G80" s="38"/>
    </row>
    <row r="81" spans="1:7">
      <c r="A81" s="52"/>
      <c r="B81" s="42"/>
      <c r="C81" s="56"/>
      <c r="D81" s="38"/>
      <c r="E81" s="38"/>
      <c r="F81" s="38"/>
      <c r="G81" s="38"/>
    </row>
    <row r="82" spans="1:7">
      <c r="A82" s="52"/>
      <c r="B82" s="42"/>
      <c r="C82" s="56"/>
      <c r="D82" s="38"/>
      <c r="E82" s="38"/>
      <c r="F82" s="38"/>
      <c r="G82" s="38"/>
    </row>
    <row r="83" spans="1:7">
      <c r="A83" s="52"/>
      <c r="B83" s="38"/>
      <c r="C83" s="38"/>
      <c r="D83" s="60"/>
      <c r="E83" s="58"/>
      <c r="F83" s="58"/>
      <c r="G83" s="38"/>
    </row>
    <row r="84" spans="1:7">
      <c r="A84" s="52"/>
      <c r="B84" s="42"/>
      <c r="C84" s="56"/>
      <c r="D84" s="47"/>
      <c r="E84" s="47"/>
      <c r="F84" s="47"/>
      <c r="G84" s="38"/>
    </row>
    <row r="85" spans="1:7">
      <c r="A85" s="52"/>
      <c r="B85" s="42"/>
      <c r="C85" s="56"/>
      <c r="D85" s="47"/>
      <c r="E85" s="47"/>
      <c r="F85" s="47"/>
      <c r="G85" s="38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18"/>
  <sheetViews>
    <sheetView topLeftCell="A19" zoomScale="80" zoomScaleNormal="80" workbookViewId="0">
      <selection activeCell="B50" sqref="B50:C55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6" style="2" bestFit="1" customWidth="1"/>
    <col min="5" max="5" width="8.625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3"/>
    </row>
    <row r="2" spans="1:20">
      <c r="A2" s="1" t="s">
        <v>1</v>
      </c>
      <c r="C2" s="3"/>
      <c r="E2" s="4"/>
    </row>
    <row r="3" spans="1:20">
      <c r="A3" s="1" t="s">
        <v>2</v>
      </c>
      <c r="B3" s="2" t="s">
        <v>40</v>
      </c>
      <c r="D3" s="10"/>
      <c r="E3" s="10"/>
      <c r="F3" s="10"/>
    </row>
    <row r="4" spans="1:20" ht="15">
      <c r="D4" s="10"/>
      <c r="E4" s="64"/>
      <c r="F4" s="64"/>
    </row>
    <row r="5" spans="1:20">
      <c r="A5" s="2"/>
    </row>
    <row r="6" spans="1:20" ht="15">
      <c r="N6"/>
      <c r="O6"/>
      <c r="P6"/>
    </row>
    <row r="7" spans="1:20" ht="15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>
      <c r="A8" s="5">
        <v>0</v>
      </c>
      <c r="B8" s="10">
        <v>0</v>
      </c>
      <c r="C8">
        <v>5.0999999999999997E-2</v>
      </c>
      <c r="D8">
        <v>4.7E-2</v>
      </c>
      <c r="E8" s="11">
        <f t="shared" ref="E8:E13" si="0">AVERAGE(C8:D8)</f>
        <v>4.9000000000000002E-2</v>
      </c>
      <c r="F8" s="12"/>
      <c r="G8" s="10"/>
      <c r="H8" s="10"/>
      <c r="N8"/>
      <c r="O8"/>
      <c r="P8"/>
    </row>
    <row r="9" spans="1:20" ht="15">
      <c r="A9" s="5">
        <v>3</v>
      </c>
      <c r="B9" s="12">
        <f>A9/23</f>
        <v>0.13043478260869565</v>
      </c>
      <c r="C9">
        <v>7.8E-2</v>
      </c>
      <c r="D9">
        <v>7.5999999999999998E-2</v>
      </c>
      <c r="E9" s="11">
        <f t="shared" si="0"/>
        <v>7.6999999999999999E-2</v>
      </c>
      <c r="F9" s="12">
        <f>(E9-$E$8)</f>
        <v>2.7999999999999997E-2</v>
      </c>
      <c r="G9" s="12">
        <f>LOG(B9)</f>
        <v>-0.88460658129793046</v>
      </c>
      <c r="H9" s="12">
        <f>LOG(F9)</f>
        <v>-1.5528419686577808</v>
      </c>
      <c r="N9"/>
      <c r="O9"/>
      <c r="P9"/>
    </row>
    <row r="10" spans="1:20" ht="15">
      <c r="A10" s="5">
        <v>9.74</v>
      </c>
      <c r="B10" s="12">
        <f t="shared" ref="B10:B13" si="1">A10/23</f>
        <v>0.42347826086956525</v>
      </c>
      <c r="C10">
        <v>0.17100000000000001</v>
      </c>
      <c r="D10">
        <v>0.16800000000000001</v>
      </c>
      <c r="E10" s="11">
        <f t="shared" si="0"/>
        <v>0.16950000000000001</v>
      </c>
      <c r="F10" s="12">
        <f>(E10-$E$8)</f>
        <v>0.12050000000000001</v>
      </c>
      <c r="G10" s="12">
        <f>LOG(B10)</f>
        <v>-0.37316887913897734</v>
      </c>
      <c r="H10" s="12">
        <f>LOG(F10)</f>
        <v>-0.91901295308911279</v>
      </c>
      <c r="N10"/>
      <c r="O10"/>
      <c r="P10"/>
    </row>
    <row r="11" spans="1:20" ht="15">
      <c r="A11" s="5">
        <v>29.8</v>
      </c>
      <c r="B11" s="12">
        <f t="shared" si="1"/>
        <v>1.2956521739130435</v>
      </c>
      <c r="C11">
        <v>0.35899999999999999</v>
      </c>
      <c r="D11">
        <v>0.41899999999999998</v>
      </c>
      <c r="E11" s="11">
        <f t="shared" si="0"/>
        <v>0.38900000000000001</v>
      </c>
      <c r="F11" s="12">
        <f>(E11-$E$8)</f>
        <v>0.34</v>
      </c>
      <c r="G11" s="12">
        <f>LOG(B11)</f>
        <v>0.11248842805866238</v>
      </c>
      <c r="H11" s="12">
        <f>LOG(F11)</f>
        <v>-0.46852108295774486</v>
      </c>
      <c r="N11"/>
      <c r="O11"/>
      <c r="P11"/>
      <c r="Q11"/>
      <c r="R11"/>
      <c r="S11"/>
      <c r="T11"/>
    </row>
    <row r="12" spans="1:20" ht="15">
      <c r="A12" s="5">
        <v>104</v>
      </c>
      <c r="B12" s="12">
        <f t="shared" si="1"/>
        <v>4.5217391304347823</v>
      </c>
      <c r="C12">
        <v>1.111</v>
      </c>
      <c r="D12">
        <v>1.276</v>
      </c>
      <c r="E12" s="11">
        <f t="shared" si="0"/>
        <v>1.1935</v>
      </c>
      <c r="F12" s="12">
        <f>(E12-$E$8)</f>
        <v>1.1445000000000001</v>
      </c>
      <c r="G12" s="12">
        <f>LOG(B12)</f>
        <v>0.65530550328118742</v>
      </c>
      <c r="H12" s="12">
        <f>LOG(F12)</f>
        <v>5.8615797010561736E-2</v>
      </c>
      <c r="N12"/>
      <c r="O12"/>
      <c r="P12"/>
      <c r="Q12"/>
      <c r="R12"/>
      <c r="S12"/>
      <c r="T12"/>
    </row>
    <row r="13" spans="1:20" ht="15">
      <c r="A13" s="5">
        <v>207</v>
      </c>
      <c r="B13" s="12">
        <f t="shared" si="1"/>
        <v>9</v>
      </c>
      <c r="C13">
        <v>2.1379999999999999</v>
      </c>
      <c r="D13">
        <v>2.3069999999999999</v>
      </c>
      <c r="E13" s="11">
        <f t="shared" si="0"/>
        <v>2.2225000000000001</v>
      </c>
      <c r="F13" s="12">
        <f>(E13-$E$8)</f>
        <v>2.1735000000000002</v>
      </c>
      <c r="G13" s="12">
        <f>LOG(B13)</f>
        <v>0.95424250943932487</v>
      </c>
      <c r="H13" s="12">
        <f>LOG(F13)</f>
        <v>0.33715964452685587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1.0129874101824736</v>
      </c>
      <c r="N15"/>
    </row>
    <row r="16" spans="1:20" ht="15">
      <c r="A16" s="5" t="s">
        <v>11</v>
      </c>
      <c r="B16" s="11">
        <f>INTERCEPT(H9:H13,G9:G13)</f>
        <v>-0.60297821825858189</v>
      </c>
      <c r="C16" s="13"/>
      <c r="G16" s="13"/>
      <c r="H16" s="13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6.5">
      <c r="A22" s="1" t="s">
        <v>25</v>
      </c>
      <c r="B22" s="66"/>
      <c r="C22" s="66"/>
      <c r="D22" s="27" t="e">
        <f t="shared" ref="D22:D27" si="2">AVERAGE(B22:C22)</f>
        <v>#DIV/0!</v>
      </c>
      <c r="E22" s="27" t="e">
        <f>D22-E$8</f>
        <v>#DIV/0!</v>
      </c>
      <c r="F22" s="27" t="e">
        <f>LOG(E22)</f>
        <v>#DIV/0!</v>
      </c>
      <c r="G22" s="28" t="e">
        <f>(F22-$B$16)/$B$15</f>
        <v>#DIV/0!</v>
      </c>
      <c r="H22" s="28" t="e">
        <f>10^G22</f>
        <v>#DIV/0!</v>
      </c>
      <c r="I22" s="29">
        <v>500</v>
      </c>
      <c r="J22" s="30" t="e">
        <f>(H22*I22)</f>
        <v>#DIV/0!</v>
      </c>
      <c r="K22" s="31" t="e">
        <f>(0.05*J22/1000)*1000</f>
        <v>#DIV/0!</v>
      </c>
      <c r="L22" s="32" t="e">
        <f>K22+K40+K50</f>
        <v>#DIV/0!</v>
      </c>
      <c r="M22" s="33" t="e">
        <f>(L22*1000000/50000)/1000</f>
        <v>#DIV/0!</v>
      </c>
      <c r="N22" s="34"/>
    </row>
    <row r="23" spans="1:17" ht="16.5">
      <c r="B23" s="66"/>
      <c r="C23" s="66"/>
      <c r="D23" s="27" t="e">
        <f t="shared" si="2"/>
        <v>#DIV/0!</v>
      </c>
      <c r="E23" s="27" t="e">
        <f t="shared" ref="E23:E27" si="3">D23-E$8</f>
        <v>#DIV/0!</v>
      </c>
      <c r="F23" s="27" t="e">
        <f t="shared" ref="F23:F27" si="4">LOG(E23)</f>
        <v>#DIV/0!</v>
      </c>
      <c r="G23" s="28" t="e">
        <f t="shared" ref="G23:G27" si="5">(F23-$B$16)/$B$15</f>
        <v>#DIV/0!</v>
      </c>
      <c r="H23" s="28" t="e">
        <f t="shared" ref="H23:H27" si="6">10^G23</f>
        <v>#DIV/0!</v>
      </c>
      <c r="I23" s="29">
        <v>500</v>
      </c>
      <c r="J23" s="30" t="e">
        <f t="shared" ref="J23:J27" si="7">(H23*I23)</f>
        <v>#DIV/0!</v>
      </c>
      <c r="K23" s="31" t="e">
        <f t="shared" ref="K23:K27" si="8">(0.05*J23/1000)*1000</f>
        <v>#DIV/0!</v>
      </c>
      <c r="L23" s="32" t="e">
        <f>K23+K41+K51</f>
        <v>#DIV/0!</v>
      </c>
      <c r="M23" s="33" t="e">
        <f t="shared" ref="M23:M27" si="9">(L23*1000000/50000)/1000</f>
        <v>#DIV/0!</v>
      </c>
      <c r="N23" s="34"/>
    </row>
    <row r="24" spans="1:17" ht="16.5">
      <c r="B24" s="66"/>
      <c r="C24" s="66"/>
      <c r="D24" s="27" t="e">
        <f t="shared" si="2"/>
        <v>#DIV/0!</v>
      </c>
      <c r="E24" s="27" t="e">
        <f t="shared" si="3"/>
        <v>#DIV/0!</v>
      </c>
      <c r="F24" s="27" t="e">
        <f t="shared" si="4"/>
        <v>#DIV/0!</v>
      </c>
      <c r="G24" s="28" t="e">
        <f t="shared" si="5"/>
        <v>#DIV/0!</v>
      </c>
      <c r="H24" s="28" t="e">
        <f t="shared" si="6"/>
        <v>#DIV/0!</v>
      </c>
      <c r="I24" s="29">
        <v>500</v>
      </c>
      <c r="J24" s="30" t="e">
        <f t="shared" si="7"/>
        <v>#DIV/0!</v>
      </c>
      <c r="K24" s="31" t="e">
        <f t="shared" si="8"/>
        <v>#DIV/0!</v>
      </c>
      <c r="L24" s="32" t="e">
        <f t="shared" ref="L24:L27" si="10">K24+K42+K52</f>
        <v>#DIV/0!</v>
      </c>
      <c r="M24" s="33" t="e">
        <f t="shared" si="9"/>
        <v>#DIV/0!</v>
      </c>
      <c r="N24" s="34"/>
    </row>
    <row r="25" spans="1:17" ht="16.5">
      <c r="A25" s="1" t="s">
        <v>26</v>
      </c>
      <c r="B25" s="66"/>
      <c r="C25" s="66"/>
      <c r="D25" s="27" t="e">
        <f t="shared" si="2"/>
        <v>#DIV/0!</v>
      </c>
      <c r="E25" s="27" t="e">
        <f t="shared" si="3"/>
        <v>#DIV/0!</v>
      </c>
      <c r="F25" s="27" t="e">
        <f t="shared" si="4"/>
        <v>#DIV/0!</v>
      </c>
      <c r="G25" s="28" t="e">
        <f t="shared" si="5"/>
        <v>#DIV/0!</v>
      </c>
      <c r="H25" s="28" t="e">
        <f t="shared" si="6"/>
        <v>#DIV/0!</v>
      </c>
      <c r="I25" s="29">
        <v>500</v>
      </c>
      <c r="J25" s="30" t="e">
        <f t="shared" si="7"/>
        <v>#DIV/0!</v>
      </c>
      <c r="K25" s="31" t="e">
        <f t="shared" si="8"/>
        <v>#DIV/0!</v>
      </c>
      <c r="L25" s="32" t="e">
        <f t="shared" si="10"/>
        <v>#DIV/0!</v>
      </c>
      <c r="M25" s="33" t="e">
        <f t="shared" si="9"/>
        <v>#DIV/0!</v>
      </c>
      <c r="N25" s="34"/>
    </row>
    <row r="26" spans="1:17" ht="16.5">
      <c r="B26" s="66"/>
      <c r="C26" s="66"/>
      <c r="D26" s="27" t="e">
        <f t="shared" si="2"/>
        <v>#DIV/0!</v>
      </c>
      <c r="E26" s="27" t="e">
        <f t="shared" si="3"/>
        <v>#DIV/0!</v>
      </c>
      <c r="F26" s="27" t="e">
        <f t="shared" si="4"/>
        <v>#DIV/0!</v>
      </c>
      <c r="G26" s="28" t="e">
        <f t="shared" si="5"/>
        <v>#DIV/0!</v>
      </c>
      <c r="H26" s="28" t="e">
        <f t="shared" si="6"/>
        <v>#DIV/0!</v>
      </c>
      <c r="I26" s="29">
        <v>500</v>
      </c>
      <c r="J26" s="30" t="e">
        <f t="shared" si="7"/>
        <v>#DIV/0!</v>
      </c>
      <c r="K26" s="31" t="e">
        <f t="shared" si="8"/>
        <v>#DIV/0!</v>
      </c>
      <c r="L26" s="32" t="e">
        <f t="shared" si="10"/>
        <v>#DIV/0!</v>
      </c>
      <c r="M26" s="33" t="e">
        <f t="shared" si="9"/>
        <v>#DIV/0!</v>
      </c>
      <c r="N26" s="34"/>
    </row>
    <row r="27" spans="1:17" ht="16.5">
      <c r="B27" s="66"/>
      <c r="C27" s="66"/>
      <c r="D27" s="27" t="e">
        <f t="shared" si="2"/>
        <v>#DIV/0!</v>
      </c>
      <c r="E27" s="27" t="e">
        <f t="shared" si="3"/>
        <v>#DIV/0!</v>
      </c>
      <c r="F27" s="27" t="e">
        <f t="shared" si="4"/>
        <v>#DIV/0!</v>
      </c>
      <c r="G27" s="28" t="e">
        <f t="shared" si="5"/>
        <v>#DIV/0!</v>
      </c>
      <c r="H27" s="28" t="e">
        <f t="shared" si="6"/>
        <v>#DIV/0!</v>
      </c>
      <c r="I27" s="29">
        <v>500</v>
      </c>
      <c r="J27" s="30" t="e">
        <f t="shared" si="7"/>
        <v>#DIV/0!</v>
      </c>
      <c r="K27" s="31" t="e">
        <f t="shared" si="8"/>
        <v>#DIV/0!</v>
      </c>
      <c r="L27" s="32" t="e">
        <f t="shared" si="10"/>
        <v>#DIV/0!</v>
      </c>
      <c r="M27" s="33" t="e">
        <f t="shared" si="9"/>
        <v>#DIV/0!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6.5">
      <c r="A31" s="1" t="s">
        <v>25</v>
      </c>
      <c r="B31" s="66"/>
      <c r="C31" s="66"/>
      <c r="D31" s="27" t="e">
        <f t="shared" ref="D31:D36" si="11">AVERAGE(B31:C31)</f>
        <v>#DIV/0!</v>
      </c>
      <c r="E31" s="27" t="e">
        <f t="shared" ref="E31:E36" si="12">D31-E$8</f>
        <v>#DIV/0!</v>
      </c>
      <c r="F31" s="27" t="e">
        <f>LOG(E31)</f>
        <v>#DIV/0!</v>
      </c>
      <c r="G31" s="28" t="e">
        <f>(F31-$B$16)/$B$15</f>
        <v>#DIV/0!</v>
      </c>
      <c r="H31" s="28" t="e">
        <f>10^G31</f>
        <v>#DIV/0!</v>
      </c>
      <c r="I31" s="29">
        <v>500</v>
      </c>
      <c r="J31" s="30" t="e">
        <f>(H31*I31)</f>
        <v>#DIV/0!</v>
      </c>
      <c r="K31" s="31" t="e">
        <f>(0.05*J31/1000)*1000</f>
        <v>#DIV/0!</v>
      </c>
      <c r="L31" s="32" t="e">
        <f>K31+K50</f>
        <v>#DIV/0!</v>
      </c>
      <c r="M31" s="33" t="e">
        <f>(L31*1000000/50000)/1000</f>
        <v>#DIV/0!</v>
      </c>
      <c r="N31" s="35"/>
      <c r="Q31"/>
    </row>
    <row r="32" spans="1:17" ht="16.5">
      <c r="B32" s="66"/>
      <c r="C32" s="66"/>
      <c r="D32" s="27" t="e">
        <f t="shared" si="11"/>
        <v>#DIV/0!</v>
      </c>
      <c r="E32" s="27" t="e">
        <f t="shared" si="12"/>
        <v>#DIV/0!</v>
      </c>
      <c r="F32" s="27" t="e">
        <f t="shared" ref="F32:F36" si="13">LOG(E32)</f>
        <v>#DIV/0!</v>
      </c>
      <c r="G32" s="28" t="e">
        <f t="shared" ref="G32:G36" si="14">(F32-$B$16)/$B$15</f>
        <v>#DIV/0!</v>
      </c>
      <c r="H32" s="28" t="e">
        <f t="shared" ref="H32:H36" si="15">10^G32</f>
        <v>#DIV/0!</v>
      </c>
      <c r="I32" s="29">
        <v>500</v>
      </c>
      <c r="J32" s="30" t="e">
        <f t="shared" ref="J32:J36" si="16">(H32*I32)</f>
        <v>#DIV/0!</v>
      </c>
      <c r="K32" s="31" t="e">
        <f t="shared" ref="K32:K36" si="17">(0.05*J32/1000)*1000</f>
        <v>#DIV/0!</v>
      </c>
      <c r="L32" s="32" t="e">
        <f>K32+K51</f>
        <v>#DIV/0!</v>
      </c>
      <c r="M32" s="33" t="e">
        <f t="shared" ref="M32:M36" si="18">(L32*1000000/50000)/1000</f>
        <v>#DIV/0!</v>
      </c>
      <c r="N32" s="36"/>
      <c r="Q32"/>
    </row>
    <row r="33" spans="1:21" ht="16.5">
      <c r="B33" s="66"/>
      <c r="C33" s="66"/>
      <c r="D33" s="27" t="e">
        <f t="shared" si="11"/>
        <v>#DIV/0!</v>
      </c>
      <c r="E33" s="27" t="e">
        <f t="shared" si="12"/>
        <v>#DIV/0!</v>
      </c>
      <c r="F33" s="27" t="e">
        <f t="shared" si="13"/>
        <v>#DIV/0!</v>
      </c>
      <c r="G33" s="28" t="e">
        <f t="shared" si="14"/>
        <v>#DIV/0!</v>
      </c>
      <c r="H33" s="28" t="e">
        <f t="shared" si="15"/>
        <v>#DIV/0!</v>
      </c>
      <c r="I33" s="29">
        <v>500</v>
      </c>
      <c r="J33" s="30" t="e">
        <f t="shared" si="16"/>
        <v>#DIV/0!</v>
      </c>
      <c r="K33" s="31" t="e">
        <f t="shared" si="17"/>
        <v>#DIV/0!</v>
      </c>
      <c r="L33" s="32" t="e">
        <f t="shared" ref="L33:L36" si="19">K33+K52</f>
        <v>#DIV/0!</v>
      </c>
      <c r="M33" s="33" t="e">
        <f t="shared" si="18"/>
        <v>#DIV/0!</v>
      </c>
      <c r="N33" s="36"/>
      <c r="Q33"/>
      <c r="R33"/>
      <c r="S33"/>
    </row>
    <row r="34" spans="1:21" ht="16.5">
      <c r="A34" s="1" t="s">
        <v>26</v>
      </c>
      <c r="B34" s="66"/>
      <c r="C34" s="66"/>
      <c r="D34" s="27" t="e">
        <f t="shared" si="11"/>
        <v>#DIV/0!</v>
      </c>
      <c r="E34" s="27" t="e">
        <f t="shared" si="12"/>
        <v>#DIV/0!</v>
      </c>
      <c r="F34" s="27" t="e">
        <f t="shared" si="13"/>
        <v>#DIV/0!</v>
      </c>
      <c r="G34" s="28" t="e">
        <f t="shared" si="14"/>
        <v>#DIV/0!</v>
      </c>
      <c r="H34" s="28" t="e">
        <f t="shared" si="15"/>
        <v>#DIV/0!</v>
      </c>
      <c r="I34" s="29">
        <v>500</v>
      </c>
      <c r="J34" s="30" t="e">
        <f t="shared" si="16"/>
        <v>#DIV/0!</v>
      </c>
      <c r="K34" s="31" t="e">
        <f t="shared" si="17"/>
        <v>#DIV/0!</v>
      </c>
      <c r="L34" s="32" t="e">
        <f t="shared" si="19"/>
        <v>#DIV/0!</v>
      </c>
      <c r="M34" s="33" t="e">
        <f t="shared" si="18"/>
        <v>#DIV/0!</v>
      </c>
      <c r="N34" s="36"/>
      <c r="Q34"/>
      <c r="R34"/>
      <c r="S34"/>
    </row>
    <row r="35" spans="1:21" ht="16.5">
      <c r="B35" s="66"/>
      <c r="C35" s="66"/>
      <c r="D35" s="27" t="e">
        <f t="shared" si="11"/>
        <v>#DIV/0!</v>
      </c>
      <c r="E35" s="27" t="e">
        <f t="shared" si="12"/>
        <v>#DIV/0!</v>
      </c>
      <c r="F35" s="27" t="e">
        <f t="shared" si="13"/>
        <v>#DIV/0!</v>
      </c>
      <c r="G35" s="28" t="e">
        <f t="shared" si="14"/>
        <v>#DIV/0!</v>
      </c>
      <c r="H35" s="28" t="e">
        <f t="shared" si="15"/>
        <v>#DIV/0!</v>
      </c>
      <c r="I35" s="29">
        <v>500</v>
      </c>
      <c r="J35" s="30" t="e">
        <f t="shared" si="16"/>
        <v>#DIV/0!</v>
      </c>
      <c r="K35" s="31" t="e">
        <f t="shared" si="17"/>
        <v>#DIV/0!</v>
      </c>
      <c r="L35" s="32" t="e">
        <f t="shared" si="19"/>
        <v>#DIV/0!</v>
      </c>
      <c r="M35" s="33" t="e">
        <f t="shared" si="18"/>
        <v>#DIV/0!</v>
      </c>
      <c r="N35" s="36"/>
      <c r="Q35"/>
      <c r="R35"/>
      <c r="S35"/>
    </row>
    <row r="36" spans="1:21" ht="16.5">
      <c r="B36" s="66"/>
      <c r="C36" s="66"/>
      <c r="D36" s="27" t="e">
        <f t="shared" si="11"/>
        <v>#DIV/0!</v>
      </c>
      <c r="E36" s="27" t="e">
        <f t="shared" si="12"/>
        <v>#DIV/0!</v>
      </c>
      <c r="F36" s="27" t="e">
        <f t="shared" si="13"/>
        <v>#DIV/0!</v>
      </c>
      <c r="G36" s="28" t="e">
        <f t="shared" si="14"/>
        <v>#DIV/0!</v>
      </c>
      <c r="H36" s="28" t="e">
        <f t="shared" si="15"/>
        <v>#DIV/0!</v>
      </c>
      <c r="I36" s="29">
        <v>500</v>
      </c>
      <c r="J36" s="30" t="e">
        <f t="shared" si="16"/>
        <v>#DIV/0!</v>
      </c>
      <c r="K36" s="31" t="e">
        <f t="shared" si="17"/>
        <v>#DIV/0!</v>
      </c>
      <c r="L36" s="32" t="e">
        <f t="shared" si="19"/>
        <v>#DIV/0!</v>
      </c>
      <c r="M36" s="33" t="e">
        <f t="shared" si="18"/>
        <v>#DIV/0!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 s="74">
        <v>0.123</v>
      </c>
      <c r="C40" s="74">
        <v>0.127</v>
      </c>
      <c r="D40" s="27">
        <f t="shared" ref="D40:D45" si="20">AVERAGE(B40,C40)</f>
        <v>0.125</v>
      </c>
      <c r="E40" s="27">
        <f t="shared" ref="E40:E45" si="21">D40-E$8</f>
        <v>7.5999999999999998E-2</v>
      </c>
      <c r="F40" s="27">
        <f t="shared" ref="F40:F45" si="22">LOG(E40)</f>
        <v>-1.1191864077192086</v>
      </c>
      <c r="G40" s="28">
        <f t="shared" ref="G40:G45" si="23">(F40-$B$16)/$B$15</f>
        <v>-0.50958993593774282</v>
      </c>
      <c r="H40" s="27">
        <f t="shared" ref="H40:H45" si="24">10^G40</f>
        <v>0.30932146902951685</v>
      </c>
      <c r="I40" s="41">
        <v>16</v>
      </c>
      <c r="J40" s="42">
        <f t="shared" ref="J40:J45" si="25">H40*I40</f>
        <v>4.9491435044722696</v>
      </c>
      <c r="K40" s="30">
        <f>(0.1*J40/1000)*1000</f>
        <v>0.49491435044722698</v>
      </c>
      <c r="L40" s="43" t="e">
        <f>K40*100/L22</f>
        <v>#DIV/0!</v>
      </c>
      <c r="M40" s="30" t="e">
        <f>AVERAGE(L40:L42)</f>
        <v>#DIV/0!</v>
      </c>
      <c r="N40" s="44" t="e">
        <f>STDEV(L40:L42)</f>
        <v>#DIV/0!</v>
      </c>
      <c r="R40"/>
      <c r="S40"/>
      <c r="T40"/>
      <c r="U40"/>
    </row>
    <row r="41" spans="1:21" ht="15">
      <c r="B41" s="74">
        <v>9.7000000000000003E-2</v>
      </c>
      <c r="C41" s="74">
        <v>9.4E-2</v>
      </c>
      <c r="D41" s="27">
        <f t="shared" si="20"/>
        <v>9.5500000000000002E-2</v>
      </c>
      <c r="E41" s="27">
        <f t="shared" si="21"/>
        <v>4.65E-2</v>
      </c>
      <c r="F41" s="27">
        <f t="shared" si="22"/>
        <v>-1.332547047110046</v>
      </c>
      <c r="G41" s="28">
        <f t="shared" si="23"/>
        <v>-0.72021509992907395</v>
      </c>
      <c r="H41" s="27">
        <f t="shared" si="24"/>
        <v>0.19045172038292354</v>
      </c>
      <c r="I41" s="41">
        <v>16</v>
      </c>
      <c r="J41" s="42">
        <f t="shared" si="25"/>
        <v>3.0472275261267767</v>
      </c>
      <c r="K41" s="30">
        <f t="shared" ref="K41:K45" si="26">(0.1*J41/1000)*1000</f>
        <v>0.30472275261267767</v>
      </c>
      <c r="L41" s="43" t="e">
        <f t="shared" ref="L41:L45" si="27">K41*100/L23</f>
        <v>#DIV/0!</v>
      </c>
      <c r="M41" s="30"/>
      <c r="N41" s="44"/>
      <c r="R41"/>
      <c r="S41"/>
      <c r="T41"/>
      <c r="U41"/>
    </row>
    <row r="42" spans="1:21" s="17" customFormat="1" ht="15">
      <c r="A42" s="1"/>
      <c r="B42" s="75">
        <v>0.126</v>
      </c>
      <c r="C42" s="75">
        <v>0.125</v>
      </c>
      <c r="D42" s="27">
        <f t="shared" si="20"/>
        <v>0.1255</v>
      </c>
      <c r="E42" s="27">
        <f t="shared" si="21"/>
        <v>7.6499999999999999E-2</v>
      </c>
      <c r="F42" s="27">
        <f t="shared" si="22"/>
        <v>-1.1163385648463824</v>
      </c>
      <c r="G42" s="28">
        <f t="shared" si="23"/>
        <v>-0.5067786049733104</v>
      </c>
      <c r="H42" s="27">
        <f t="shared" si="24"/>
        <v>0.31133030350236945</v>
      </c>
      <c r="I42" s="41">
        <v>16</v>
      </c>
      <c r="J42" s="42">
        <f t="shared" si="25"/>
        <v>4.9812848560379113</v>
      </c>
      <c r="K42" s="30">
        <f t="shared" si="26"/>
        <v>0.49812848560379114</v>
      </c>
      <c r="L42" s="43" t="e">
        <f t="shared" si="27"/>
        <v>#DIV/0!</v>
      </c>
      <c r="M42" s="30"/>
      <c r="N42" s="44"/>
      <c r="R42"/>
      <c r="S42"/>
      <c r="T42"/>
      <c r="U42"/>
    </row>
    <row r="43" spans="1:21" ht="15">
      <c r="A43" s="1" t="s">
        <v>34</v>
      </c>
      <c r="B43" s="76">
        <v>0.29899999999999999</v>
      </c>
      <c r="C43" s="76">
        <v>0.27600000000000002</v>
      </c>
      <c r="D43" s="27">
        <f t="shared" si="20"/>
        <v>0.28749999999999998</v>
      </c>
      <c r="E43" s="27">
        <f t="shared" si="21"/>
        <v>0.23849999999999999</v>
      </c>
      <c r="F43" s="27">
        <f t="shared" si="22"/>
        <v>-0.62251161662386734</v>
      </c>
      <c r="G43" s="28">
        <f t="shared" si="23"/>
        <v>-1.9282962620203559E-2</v>
      </c>
      <c r="H43" s="27">
        <f t="shared" si="24"/>
        <v>0.95657061892024109</v>
      </c>
      <c r="I43" s="41">
        <v>16</v>
      </c>
      <c r="J43" s="42">
        <f t="shared" si="25"/>
        <v>15.305129902723857</v>
      </c>
      <c r="K43" s="30">
        <f t="shared" si="26"/>
        <v>1.5305129902723857</v>
      </c>
      <c r="L43" s="43" t="e">
        <f t="shared" si="27"/>
        <v>#DIV/0!</v>
      </c>
      <c r="M43" s="30" t="e">
        <f>AVERAGE(L43:L45)</f>
        <v>#DIV/0!</v>
      </c>
      <c r="N43" s="44" t="e">
        <f>STDEV(L43:L45)</f>
        <v>#DIV/0!</v>
      </c>
      <c r="R43"/>
      <c r="S43"/>
      <c r="T43"/>
      <c r="U43"/>
    </row>
    <row r="44" spans="1:21" ht="15">
      <c r="A44" s="45"/>
      <c r="B44" s="76">
        <v>0.22600000000000001</v>
      </c>
      <c r="C44" s="76">
        <v>0.23799999999999999</v>
      </c>
      <c r="D44" s="27">
        <f t="shared" si="20"/>
        <v>0.23199999999999998</v>
      </c>
      <c r="E44" s="27">
        <f t="shared" si="21"/>
        <v>0.183</v>
      </c>
      <c r="F44" s="27">
        <f t="shared" si="22"/>
        <v>-0.73754891026957059</v>
      </c>
      <c r="G44" s="28">
        <f t="shared" si="23"/>
        <v>-0.13284537463969856</v>
      </c>
      <c r="H44" s="27">
        <f t="shared" si="24"/>
        <v>0.73646926190133366</v>
      </c>
      <c r="I44" s="41">
        <v>16</v>
      </c>
      <c r="J44" s="42">
        <f t="shared" si="25"/>
        <v>11.783508190421339</v>
      </c>
      <c r="K44" s="30">
        <f t="shared" si="26"/>
        <v>1.1783508190421339</v>
      </c>
      <c r="L44" s="43" t="e">
        <f t="shared" si="27"/>
        <v>#DIV/0!</v>
      </c>
      <c r="M44" s="30"/>
      <c r="N44" s="44"/>
      <c r="R44"/>
      <c r="S44"/>
      <c r="T44"/>
      <c r="U44"/>
    </row>
    <row r="45" spans="1:21" ht="15">
      <c r="A45" s="46"/>
      <c r="B45" s="77">
        <v>0.26100000000000001</v>
      </c>
      <c r="C45" s="77">
        <v>0.29199999999999998</v>
      </c>
      <c r="D45" s="27">
        <f t="shared" si="20"/>
        <v>0.27649999999999997</v>
      </c>
      <c r="E45" s="27">
        <f t="shared" si="21"/>
        <v>0.22749999999999998</v>
      </c>
      <c r="F45" s="27">
        <f t="shared" si="22"/>
        <v>-0.64301859900686886</v>
      </c>
      <c r="G45" s="28">
        <f t="shared" si="23"/>
        <v>-3.9527027034891117E-2</v>
      </c>
      <c r="H45" s="27">
        <f t="shared" si="24"/>
        <v>0.91300461537845723</v>
      </c>
      <c r="I45" s="41">
        <v>16</v>
      </c>
      <c r="J45" s="42">
        <f t="shared" si="25"/>
        <v>14.608073846055316</v>
      </c>
      <c r="K45" s="30">
        <f t="shared" si="26"/>
        <v>1.4608073846055316</v>
      </c>
      <c r="L45" s="43" t="e">
        <f t="shared" si="27"/>
        <v>#DIV/0!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 s="78">
        <v>0.16200000000000001</v>
      </c>
      <c r="C50" s="78">
        <v>0.13700000000000001</v>
      </c>
      <c r="D50" s="27">
        <f t="shared" ref="D50:D52" si="28">AVERAGE(B50,C50)</f>
        <v>0.14950000000000002</v>
      </c>
      <c r="E50" s="27">
        <f t="shared" ref="E50:E55" si="29">D50-E$8</f>
        <v>0.10050000000000002</v>
      </c>
      <c r="F50" s="27">
        <f t="shared" ref="F50:F55" si="30">LOG(E50)</f>
        <v>-0.9978339382434922</v>
      </c>
      <c r="G50" s="28">
        <f t="shared" ref="G50:G55" si="31">(F50-$B$16)/$B$15</f>
        <v>-0.38979331432538072</v>
      </c>
      <c r="H50" s="27">
        <f t="shared" ref="H50:H55" si="32">10^G50</f>
        <v>0.40757420084486401</v>
      </c>
      <c r="I50" s="41">
        <v>16</v>
      </c>
      <c r="J50" s="42">
        <f t="shared" ref="J50:J55" si="33">H50*I50</f>
        <v>6.5211872135178242</v>
      </c>
      <c r="K50" s="30">
        <f>(0.1*J50/1000)*1000</f>
        <v>0.6521187213517825</v>
      </c>
      <c r="L50" s="43" t="e">
        <f t="shared" ref="L50:L55" si="34">K50*100/L31</f>
        <v>#DIV/0!</v>
      </c>
      <c r="M50" s="30" t="e">
        <f>AVERAGE(L50:L52)</f>
        <v>#DIV/0!</v>
      </c>
      <c r="N50" s="44" t="e">
        <f>STDEV(L50:L52)</f>
        <v>#DIV/0!</v>
      </c>
      <c r="O50" s="48" t="e">
        <f>L50/L40</f>
        <v>#DIV/0!</v>
      </c>
      <c r="P50" s="30" t="e">
        <f>AVERAGE(O50:O52)</f>
        <v>#DIV/0!</v>
      </c>
      <c r="Q50" s="44" t="e">
        <f>STDEV(O50:O52)</f>
        <v>#DIV/0!</v>
      </c>
      <c r="S50"/>
      <c r="T50"/>
    </row>
    <row r="51" spans="1:25" ht="15">
      <c r="B51" s="78">
        <v>0.156</v>
      </c>
      <c r="C51" s="78">
        <v>0.152</v>
      </c>
      <c r="D51" s="27">
        <f t="shared" si="28"/>
        <v>0.154</v>
      </c>
      <c r="E51" s="27">
        <f t="shared" si="29"/>
        <v>0.105</v>
      </c>
      <c r="F51" s="27">
        <f t="shared" si="30"/>
        <v>-0.97881070093006195</v>
      </c>
      <c r="G51" s="28">
        <f t="shared" si="31"/>
        <v>-0.37101397203325537</v>
      </c>
      <c r="H51" s="27">
        <f t="shared" si="32"/>
        <v>0.42558472108888379</v>
      </c>
      <c r="I51" s="41">
        <v>16</v>
      </c>
      <c r="J51" s="42">
        <f t="shared" si="33"/>
        <v>6.8093555374221406</v>
      </c>
      <c r="K51" s="30">
        <f t="shared" ref="K51:K55" si="35">(0.1*J51/1000)*1000</f>
        <v>0.68093555374221415</v>
      </c>
      <c r="L51" s="43" t="e">
        <f t="shared" si="34"/>
        <v>#DIV/0!</v>
      </c>
      <c r="M51" s="30"/>
      <c r="N51" s="44"/>
      <c r="O51" s="2" t="e">
        <f t="shared" ref="O51:O55" si="36">L51/L41</f>
        <v>#DIV/0!</v>
      </c>
      <c r="P51" s="30"/>
      <c r="Q51" s="44"/>
      <c r="S51"/>
      <c r="T51"/>
    </row>
    <row r="52" spans="1:25" ht="15">
      <c r="B52" s="78">
        <v>0.16500000000000001</v>
      </c>
      <c r="C52" s="78">
        <v>0.152</v>
      </c>
      <c r="D52" s="27">
        <f t="shared" si="28"/>
        <v>0.1585</v>
      </c>
      <c r="E52" s="27">
        <f t="shared" si="29"/>
        <v>0.1095</v>
      </c>
      <c r="F52" s="27">
        <f t="shared" si="30"/>
        <v>-0.96058588082386287</v>
      </c>
      <c r="G52" s="28">
        <f t="shared" si="31"/>
        <v>-0.35302281052127155</v>
      </c>
      <c r="H52" s="27">
        <f t="shared" si="32"/>
        <v>0.44358534481275741</v>
      </c>
      <c r="I52" s="41">
        <v>16</v>
      </c>
      <c r="J52" s="42">
        <f t="shared" si="33"/>
        <v>7.0973655170041186</v>
      </c>
      <c r="K52" s="30">
        <f t="shared" si="35"/>
        <v>0.70973655170041194</v>
      </c>
      <c r="L52" s="43" t="e">
        <f t="shared" si="34"/>
        <v>#DIV/0!</v>
      </c>
      <c r="M52" s="30"/>
      <c r="N52" s="44"/>
      <c r="O52" s="2" t="e">
        <f t="shared" si="36"/>
        <v>#DIV/0!</v>
      </c>
      <c r="P52" s="30"/>
      <c r="Q52" s="44"/>
      <c r="S52"/>
      <c r="T52"/>
    </row>
    <row r="53" spans="1:25" ht="15">
      <c r="A53" s="1" t="s">
        <v>26</v>
      </c>
      <c r="B53" s="79">
        <v>0.314</v>
      </c>
      <c r="C53" s="79">
        <v>0.311</v>
      </c>
      <c r="D53" s="27">
        <f>AVERAGE(B53:C53)</f>
        <v>0.3125</v>
      </c>
      <c r="E53" s="27">
        <f t="shared" si="29"/>
        <v>0.26350000000000001</v>
      </c>
      <c r="F53" s="27">
        <f t="shared" si="30"/>
        <v>-0.57921938045143462</v>
      </c>
      <c r="G53" s="28">
        <f t="shared" si="31"/>
        <v>2.3454228125962092E-2</v>
      </c>
      <c r="H53" s="27">
        <f t="shared" si="32"/>
        <v>1.0554902553990739</v>
      </c>
      <c r="I53" s="41">
        <v>16</v>
      </c>
      <c r="J53" s="42">
        <f t="shared" si="33"/>
        <v>16.887844086385183</v>
      </c>
      <c r="K53" s="30">
        <f t="shared" si="35"/>
        <v>1.6887844086385184</v>
      </c>
      <c r="L53" s="43" t="e">
        <f t="shared" si="34"/>
        <v>#DIV/0!</v>
      </c>
      <c r="M53" s="30" t="e">
        <f>AVERAGE(L53:L55)</f>
        <v>#DIV/0!</v>
      </c>
      <c r="N53" s="44" t="e">
        <f>STDEV(L53:L55)</f>
        <v>#DIV/0!</v>
      </c>
      <c r="O53" s="2" t="e">
        <f t="shared" si="36"/>
        <v>#DIV/0!</v>
      </c>
      <c r="P53" s="30" t="e">
        <f>AVERAGE(O53:O55)</f>
        <v>#DIV/0!</v>
      </c>
      <c r="Q53" s="44" t="e">
        <f>STDEV(O53:O55)</f>
        <v>#DIV/0!</v>
      </c>
      <c r="S53"/>
      <c r="T53"/>
    </row>
    <row r="54" spans="1:25" ht="15">
      <c r="A54" s="45"/>
      <c r="B54" s="79">
        <v>0.39100000000000001</v>
      </c>
      <c r="C54" s="79">
        <v>0.35</v>
      </c>
      <c r="D54" s="27">
        <f>AVERAGE(B54:C54)</f>
        <v>0.3705</v>
      </c>
      <c r="E54" s="27">
        <f t="shared" si="29"/>
        <v>0.32150000000000001</v>
      </c>
      <c r="F54" s="27">
        <f t="shared" si="30"/>
        <v>-0.49281902273975914</v>
      </c>
      <c r="G54" s="28">
        <f t="shared" si="31"/>
        <v>0.10874685550038506</v>
      </c>
      <c r="H54" s="27">
        <f t="shared" si="32"/>
        <v>1.2845377016781876</v>
      </c>
      <c r="I54" s="41">
        <v>16</v>
      </c>
      <c r="J54" s="42">
        <f t="shared" si="33"/>
        <v>20.552603226851001</v>
      </c>
      <c r="K54" s="30">
        <f t="shared" si="35"/>
        <v>2.0552603226851001</v>
      </c>
      <c r="L54" s="43" t="e">
        <f t="shared" si="34"/>
        <v>#DIV/0!</v>
      </c>
      <c r="M54" s="30"/>
      <c r="N54" s="44"/>
      <c r="O54" s="2" t="e">
        <f t="shared" si="36"/>
        <v>#DIV/0!</v>
      </c>
      <c r="P54" s="30"/>
      <c r="Q54" s="44"/>
      <c r="S54"/>
      <c r="T54"/>
    </row>
    <row r="55" spans="1:25" ht="15">
      <c r="A55" s="46"/>
      <c r="B55" s="79">
        <v>0.38</v>
      </c>
      <c r="C55" s="79">
        <v>0.41599999999999998</v>
      </c>
      <c r="D55" s="27">
        <f>AVERAGE(B55:C55)</f>
        <v>0.39800000000000002</v>
      </c>
      <c r="E55" s="27">
        <f t="shared" si="29"/>
        <v>0.34900000000000003</v>
      </c>
      <c r="F55" s="27">
        <f t="shared" si="30"/>
        <v>-0.45717457304082004</v>
      </c>
      <c r="G55" s="28">
        <f t="shared" si="31"/>
        <v>0.14393431127786438</v>
      </c>
      <c r="H55" s="27">
        <f t="shared" si="32"/>
        <v>1.3929460985193747</v>
      </c>
      <c r="I55" s="41">
        <v>16</v>
      </c>
      <c r="J55" s="42">
        <f t="shared" si="33"/>
        <v>22.287137576309995</v>
      </c>
      <c r="K55" s="30">
        <f t="shared" si="35"/>
        <v>2.2287137576309997</v>
      </c>
      <c r="L55" s="43" t="e">
        <f t="shared" si="34"/>
        <v>#DIV/0!</v>
      </c>
      <c r="M55" s="30"/>
      <c r="N55" s="44"/>
      <c r="O55" s="2" t="e">
        <f t="shared" si="36"/>
        <v>#DIV/0!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 t="e">
        <f>P50</f>
        <v>#DIV/0!</v>
      </c>
      <c r="O58" s="30" t="e">
        <f>Q50</f>
        <v>#DIV/0!</v>
      </c>
    </row>
    <row r="59" spans="1:25" ht="15">
      <c r="D59"/>
      <c r="E59"/>
      <c r="G59"/>
      <c r="M59" s="2" t="s">
        <v>26</v>
      </c>
      <c r="N59" s="30" t="e">
        <f>P53</f>
        <v>#DIV/0!</v>
      </c>
      <c r="O59" s="30" t="e">
        <f>Q53</f>
        <v>#DIV/0!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 t="e">
        <f>M40</f>
        <v>#DIV/0!</v>
      </c>
      <c r="C65" s="30" t="e">
        <f>N40</f>
        <v>#DIV/0!</v>
      </c>
      <c r="D65" s="27"/>
      <c r="E65" s="28"/>
      <c r="F65" s="27"/>
      <c r="G65" s="30"/>
      <c r="H65" s="47"/>
    </row>
    <row r="66" spans="1:8">
      <c r="A66" s="1" t="s">
        <v>25</v>
      </c>
      <c r="B66" s="30" t="e">
        <f>M50</f>
        <v>#DIV/0!</v>
      </c>
      <c r="C66" s="30" t="e">
        <f>N50</f>
        <v>#DIV/0!</v>
      </c>
      <c r="D66" s="27"/>
      <c r="E66" s="28"/>
      <c r="F66" s="27"/>
      <c r="G66" s="30"/>
      <c r="H66" s="47"/>
    </row>
    <row r="67" spans="1:8">
      <c r="A67" s="52" t="s">
        <v>34</v>
      </c>
      <c r="B67" s="30" t="e">
        <f>M43</f>
        <v>#DIV/0!</v>
      </c>
      <c r="C67" s="30" t="e">
        <f>N43</f>
        <v>#DIV/0!</v>
      </c>
      <c r="D67" s="27"/>
      <c r="E67" s="28"/>
      <c r="F67" s="27"/>
      <c r="G67" s="30"/>
      <c r="H67" s="47"/>
    </row>
    <row r="68" spans="1:8">
      <c r="A68" s="45" t="s">
        <v>26</v>
      </c>
      <c r="B68" s="30" t="e">
        <f>M53</f>
        <v>#DIV/0!</v>
      </c>
      <c r="C68" s="30" t="e">
        <f>N53</f>
        <v>#DIV/0!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  <c r="H76" s="38"/>
    </row>
    <row r="77" spans="1:8">
      <c r="A77" s="55"/>
      <c r="B77" s="38"/>
      <c r="C77" s="56"/>
      <c r="D77" s="57"/>
      <c r="E77" s="38"/>
      <c r="F77" s="38"/>
      <c r="G77" s="38"/>
    </row>
    <row r="78" spans="1:8">
      <c r="A78" s="52"/>
      <c r="B78" s="58"/>
      <c r="C78" s="59"/>
      <c r="D78" s="38"/>
      <c r="E78" s="38"/>
      <c r="F78" s="38"/>
      <c r="G78" s="38"/>
    </row>
    <row r="79" spans="1:8">
      <c r="A79" s="52"/>
      <c r="B79" s="42"/>
      <c r="C79" s="56"/>
      <c r="D79" s="38"/>
      <c r="E79" s="38"/>
      <c r="F79" s="38"/>
      <c r="G79" s="38"/>
    </row>
    <row r="80" spans="1:8">
      <c r="A80" s="52"/>
      <c r="B80" s="42"/>
      <c r="C80" s="56"/>
      <c r="D80" s="38"/>
      <c r="E80" s="38"/>
      <c r="F80" s="38"/>
      <c r="G80" s="38"/>
    </row>
    <row r="81" spans="1:7">
      <c r="A81" s="52"/>
      <c r="B81" s="42"/>
      <c r="C81" s="56"/>
      <c r="D81" s="38"/>
      <c r="E81" s="38"/>
      <c r="F81" s="38"/>
      <c r="G81" s="38"/>
    </row>
    <row r="82" spans="1:7">
      <c r="A82" s="52"/>
      <c r="B82" s="42"/>
      <c r="C82" s="56"/>
      <c r="D82" s="38"/>
      <c r="E82" s="38"/>
      <c r="F82" s="38"/>
      <c r="G82" s="38"/>
    </row>
    <row r="83" spans="1:7">
      <c r="A83" s="52"/>
      <c r="B83" s="38"/>
      <c r="C83" s="38"/>
      <c r="D83" s="60"/>
      <c r="E83" s="58"/>
      <c r="F83" s="58"/>
      <c r="G83" s="38"/>
    </row>
    <row r="84" spans="1:7">
      <c r="A84" s="52"/>
      <c r="B84" s="42"/>
      <c r="C84" s="56"/>
      <c r="D84" s="47"/>
      <c r="E84" s="47"/>
      <c r="F84" s="47"/>
      <c r="G84" s="38"/>
    </row>
    <row r="85" spans="1:7">
      <c r="A85" s="52"/>
      <c r="B85" s="42"/>
      <c r="C85" s="56"/>
      <c r="D85" s="47"/>
      <c r="E85" s="47"/>
      <c r="F85" s="47"/>
      <c r="G85" s="38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18"/>
  <sheetViews>
    <sheetView topLeftCell="A25" zoomScale="80" zoomScaleNormal="80" workbookViewId="0">
      <selection activeCell="R40" sqref="R40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6" style="2" bestFit="1" customWidth="1"/>
    <col min="5" max="5" width="8.625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3"/>
    </row>
    <row r="2" spans="1:20">
      <c r="A2" s="1" t="s">
        <v>1</v>
      </c>
      <c r="C2" s="3"/>
      <c r="E2" s="4"/>
    </row>
    <row r="3" spans="1:20">
      <c r="A3" s="1" t="s">
        <v>2</v>
      </c>
      <c r="B3" s="2" t="s">
        <v>40</v>
      </c>
      <c r="D3" s="10"/>
      <c r="E3" s="10"/>
      <c r="F3" s="10"/>
    </row>
    <row r="4" spans="1:20" ht="15">
      <c r="D4" s="10"/>
      <c r="E4" s="64"/>
      <c r="F4" s="64"/>
    </row>
    <row r="5" spans="1:20">
      <c r="A5" s="2"/>
    </row>
    <row r="6" spans="1:20" ht="15">
      <c r="N6"/>
      <c r="O6"/>
      <c r="P6"/>
    </row>
    <row r="7" spans="1:20" ht="15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>
      <c r="A8" s="5">
        <v>0</v>
      </c>
      <c r="B8" s="10">
        <v>0</v>
      </c>
      <c r="C8">
        <v>5.0999999999999997E-2</v>
      </c>
      <c r="D8">
        <v>4.7E-2</v>
      </c>
      <c r="E8" s="11">
        <f t="shared" ref="E8:E13" si="0">AVERAGE(C8:D8)</f>
        <v>4.9000000000000002E-2</v>
      </c>
      <c r="F8" s="12"/>
      <c r="G8" s="10"/>
      <c r="H8" s="10"/>
      <c r="N8"/>
      <c r="O8"/>
      <c r="P8"/>
    </row>
    <row r="9" spans="1:20" ht="15">
      <c r="A9" s="5">
        <v>3</v>
      </c>
      <c r="B9" s="12">
        <f>A9/23</f>
        <v>0.13043478260869565</v>
      </c>
      <c r="C9">
        <v>7.8E-2</v>
      </c>
      <c r="D9">
        <v>7.5999999999999998E-2</v>
      </c>
      <c r="E9" s="11">
        <f t="shared" si="0"/>
        <v>7.6999999999999999E-2</v>
      </c>
      <c r="F9" s="12">
        <f>(E9-$E$8)</f>
        <v>2.7999999999999997E-2</v>
      </c>
      <c r="G9" s="12">
        <f>LOG(B9)</f>
        <v>-0.88460658129793046</v>
      </c>
      <c r="H9" s="12">
        <f>LOG(F9)</f>
        <v>-1.5528419686577808</v>
      </c>
      <c r="N9"/>
      <c r="O9"/>
      <c r="P9"/>
    </row>
    <row r="10" spans="1:20" ht="15">
      <c r="A10" s="5">
        <v>9.74</v>
      </c>
      <c r="B10" s="12">
        <f t="shared" ref="B10:B13" si="1">A10/23</f>
        <v>0.42347826086956525</v>
      </c>
      <c r="C10">
        <v>0.17100000000000001</v>
      </c>
      <c r="D10">
        <v>0.16800000000000001</v>
      </c>
      <c r="E10" s="11">
        <f t="shared" si="0"/>
        <v>0.16950000000000001</v>
      </c>
      <c r="F10" s="12">
        <f>(E10-$E$8)</f>
        <v>0.12050000000000001</v>
      </c>
      <c r="G10" s="12">
        <f>LOG(B10)</f>
        <v>-0.37316887913897734</v>
      </c>
      <c r="H10" s="12">
        <f>LOG(F10)</f>
        <v>-0.91901295308911279</v>
      </c>
      <c r="N10"/>
      <c r="O10"/>
      <c r="P10"/>
    </row>
    <row r="11" spans="1:20" ht="15">
      <c r="A11" s="5">
        <v>29.8</v>
      </c>
      <c r="B11" s="12">
        <f t="shared" si="1"/>
        <v>1.2956521739130435</v>
      </c>
      <c r="C11">
        <v>0.35899999999999999</v>
      </c>
      <c r="D11">
        <v>0.41899999999999998</v>
      </c>
      <c r="E11" s="11">
        <f t="shared" si="0"/>
        <v>0.38900000000000001</v>
      </c>
      <c r="F11" s="12">
        <f>(E11-$E$8)</f>
        <v>0.34</v>
      </c>
      <c r="G11" s="12">
        <f>LOG(B11)</f>
        <v>0.11248842805866238</v>
      </c>
      <c r="H11" s="12">
        <f>LOG(F11)</f>
        <v>-0.46852108295774486</v>
      </c>
      <c r="N11"/>
      <c r="O11"/>
      <c r="P11"/>
      <c r="Q11"/>
      <c r="R11"/>
      <c r="S11"/>
      <c r="T11"/>
    </row>
    <row r="12" spans="1:20" ht="15">
      <c r="A12" s="5">
        <v>104</v>
      </c>
      <c r="B12" s="12">
        <f t="shared" si="1"/>
        <v>4.5217391304347823</v>
      </c>
      <c r="C12">
        <v>1.111</v>
      </c>
      <c r="D12">
        <v>1.276</v>
      </c>
      <c r="E12" s="11">
        <f t="shared" si="0"/>
        <v>1.1935</v>
      </c>
      <c r="F12" s="12">
        <f>(E12-$E$8)</f>
        <v>1.1445000000000001</v>
      </c>
      <c r="G12" s="12">
        <f>LOG(B12)</f>
        <v>0.65530550328118742</v>
      </c>
      <c r="H12" s="12">
        <f>LOG(F12)</f>
        <v>5.8615797010561736E-2</v>
      </c>
      <c r="N12"/>
      <c r="O12"/>
      <c r="P12"/>
      <c r="Q12"/>
      <c r="R12"/>
      <c r="S12"/>
      <c r="T12"/>
    </row>
    <row r="13" spans="1:20" ht="15">
      <c r="A13" s="5">
        <v>207</v>
      </c>
      <c r="B13" s="12">
        <f t="shared" si="1"/>
        <v>9</v>
      </c>
      <c r="C13">
        <v>2.1379999999999999</v>
      </c>
      <c r="D13">
        <v>2.3069999999999999</v>
      </c>
      <c r="E13" s="11">
        <f t="shared" si="0"/>
        <v>2.2225000000000001</v>
      </c>
      <c r="F13" s="12">
        <f>(E13-$E$8)</f>
        <v>2.1735000000000002</v>
      </c>
      <c r="G13" s="12">
        <f>LOG(B13)</f>
        <v>0.95424250943932487</v>
      </c>
      <c r="H13" s="12">
        <f>LOG(F13)</f>
        <v>0.33715964452685587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1.0129874101824736</v>
      </c>
      <c r="N15"/>
    </row>
    <row r="16" spans="1:20" ht="15">
      <c r="A16" s="5" t="s">
        <v>11</v>
      </c>
      <c r="B16" s="11">
        <f>INTERCEPT(H9:H13,G9:G13)</f>
        <v>-0.60297821825858189</v>
      </c>
      <c r="C16" s="13"/>
      <c r="G16" s="13"/>
      <c r="H16" s="13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6.5">
      <c r="A22" s="1" t="s">
        <v>25</v>
      </c>
      <c r="B22" s="67"/>
      <c r="C22" s="67"/>
      <c r="D22" s="27" t="e">
        <f t="shared" ref="D22:D27" si="2">AVERAGE(B22:C22)</f>
        <v>#DIV/0!</v>
      </c>
      <c r="E22" s="27" t="e">
        <f>D22-E$8</f>
        <v>#DIV/0!</v>
      </c>
      <c r="F22" s="27" t="e">
        <f>LOG(E22)</f>
        <v>#DIV/0!</v>
      </c>
      <c r="G22" s="28" t="e">
        <f>(F22-$B$16)/$B$15</f>
        <v>#DIV/0!</v>
      </c>
      <c r="H22" s="28" t="e">
        <f>10^G22</f>
        <v>#DIV/0!</v>
      </c>
      <c r="I22" s="29">
        <v>500</v>
      </c>
      <c r="J22" s="30" t="e">
        <f>(H22*I22)</f>
        <v>#DIV/0!</v>
      </c>
      <c r="K22" s="31" t="e">
        <f>(0.05*J22/1000)*1000</f>
        <v>#DIV/0!</v>
      </c>
      <c r="L22" s="32" t="e">
        <f>K22+K40+K50</f>
        <v>#DIV/0!</v>
      </c>
      <c r="M22" s="33" t="e">
        <f>(L22*1000000/50000)/1000</f>
        <v>#DIV/0!</v>
      </c>
      <c r="N22" s="34"/>
    </row>
    <row r="23" spans="1:17" ht="16.5">
      <c r="B23" s="67"/>
      <c r="C23" s="67"/>
      <c r="D23" s="27" t="e">
        <f t="shared" si="2"/>
        <v>#DIV/0!</v>
      </c>
      <c r="E23" s="27" t="e">
        <f t="shared" ref="E23:E27" si="3">D23-E$8</f>
        <v>#DIV/0!</v>
      </c>
      <c r="F23" s="27" t="e">
        <f t="shared" ref="F23:F27" si="4">LOG(E23)</f>
        <v>#DIV/0!</v>
      </c>
      <c r="G23" s="28" t="e">
        <f t="shared" ref="G23:G27" si="5">(F23-$B$16)/$B$15</f>
        <v>#DIV/0!</v>
      </c>
      <c r="H23" s="28" t="e">
        <f t="shared" ref="H23:H27" si="6">10^G23</f>
        <v>#DIV/0!</v>
      </c>
      <c r="I23" s="29">
        <v>500</v>
      </c>
      <c r="J23" s="30" t="e">
        <f t="shared" ref="J23:J27" si="7">(H23*I23)</f>
        <v>#DIV/0!</v>
      </c>
      <c r="K23" s="31" t="e">
        <f t="shared" ref="K23:K27" si="8">(0.05*J23/1000)*1000</f>
        <v>#DIV/0!</v>
      </c>
      <c r="L23" s="32" t="e">
        <f>K23+K41+K51</f>
        <v>#DIV/0!</v>
      </c>
      <c r="M23" s="33" t="e">
        <f t="shared" ref="M23:M27" si="9">(L23*1000000/50000)/1000</f>
        <v>#DIV/0!</v>
      </c>
      <c r="N23" s="34"/>
    </row>
    <row r="24" spans="1:17" ht="16.5">
      <c r="B24" s="67"/>
      <c r="C24" s="67"/>
      <c r="D24" s="27" t="e">
        <f t="shared" si="2"/>
        <v>#DIV/0!</v>
      </c>
      <c r="E24" s="27" t="e">
        <f t="shared" si="3"/>
        <v>#DIV/0!</v>
      </c>
      <c r="F24" s="27" t="e">
        <f t="shared" si="4"/>
        <v>#DIV/0!</v>
      </c>
      <c r="G24" s="28" t="e">
        <f t="shared" si="5"/>
        <v>#DIV/0!</v>
      </c>
      <c r="H24" s="28" t="e">
        <f t="shared" si="6"/>
        <v>#DIV/0!</v>
      </c>
      <c r="I24" s="29">
        <v>500</v>
      </c>
      <c r="J24" s="30" t="e">
        <f t="shared" si="7"/>
        <v>#DIV/0!</v>
      </c>
      <c r="K24" s="31" t="e">
        <f t="shared" si="8"/>
        <v>#DIV/0!</v>
      </c>
      <c r="L24" s="32" t="e">
        <f t="shared" ref="L24:L27" si="10">K24+K42+K52</f>
        <v>#DIV/0!</v>
      </c>
      <c r="M24" s="33" t="e">
        <f t="shared" si="9"/>
        <v>#DIV/0!</v>
      </c>
      <c r="N24" s="34"/>
    </row>
    <row r="25" spans="1:17" ht="16.5">
      <c r="A25" s="1" t="s">
        <v>26</v>
      </c>
      <c r="B25" s="67"/>
      <c r="C25" s="67"/>
      <c r="D25" s="27" t="e">
        <f t="shared" si="2"/>
        <v>#DIV/0!</v>
      </c>
      <c r="E25" s="27" t="e">
        <f t="shared" si="3"/>
        <v>#DIV/0!</v>
      </c>
      <c r="F25" s="27" t="e">
        <f t="shared" si="4"/>
        <v>#DIV/0!</v>
      </c>
      <c r="G25" s="28" t="e">
        <f t="shared" si="5"/>
        <v>#DIV/0!</v>
      </c>
      <c r="H25" s="28" t="e">
        <f t="shared" si="6"/>
        <v>#DIV/0!</v>
      </c>
      <c r="I25" s="29">
        <v>500</v>
      </c>
      <c r="J25" s="30" t="e">
        <f t="shared" si="7"/>
        <v>#DIV/0!</v>
      </c>
      <c r="K25" s="31" t="e">
        <f t="shared" si="8"/>
        <v>#DIV/0!</v>
      </c>
      <c r="L25" s="32" t="e">
        <f t="shared" si="10"/>
        <v>#DIV/0!</v>
      </c>
      <c r="M25" s="33" t="e">
        <f t="shared" si="9"/>
        <v>#DIV/0!</v>
      </c>
      <c r="N25" s="34"/>
    </row>
    <row r="26" spans="1:17" ht="16.5">
      <c r="B26" s="67"/>
      <c r="C26" s="67"/>
      <c r="D26" s="27" t="e">
        <f t="shared" si="2"/>
        <v>#DIV/0!</v>
      </c>
      <c r="E26" s="27" t="e">
        <f t="shared" si="3"/>
        <v>#DIV/0!</v>
      </c>
      <c r="F26" s="27" t="e">
        <f t="shared" si="4"/>
        <v>#DIV/0!</v>
      </c>
      <c r="G26" s="28" t="e">
        <f t="shared" si="5"/>
        <v>#DIV/0!</v>
      </c>
      <c r="H26" s="28" t="e">
        <f t="shared" si="6"/>
        <v>#DIV/0!</v>
      </c>
      <c r="I26" s="29">
        <v>500</v>
      </c>
      <c r="J26" s="30" t="e">
        <f t="shared" si="7"/>
        <v>#DIV/0!</v>
      </c>
      <c r="K26" s="31" t="e">
        <f t="shared" si="8"/>
        <v>#DIV/0!</v>
      </c>
      <c r="L26" s="32" t="e">
        <f t="shared" si="10"/>
        <v>#DIV/0!</v>
      </c>
      <c r="M26" s="33" t="e">
        <f t="shared" si="9"/>
        <v>#DIV/0!</v>
      </c>
      <c r="N26" s="34"/>
    </row>
    <row r="27" spans="1:17" ht="16.5">
      <c r="B27" s="67"/>
      <c r="C27" s="67"/>
      <c r="D27" s="27" t="e">
        <f t="shared" si="2"/>
        <v>#DIV/0!</v>
      </c>
      <c r="E27" s="27" t="e">
        <f t="shared" si="3"/>
        <v>#DIV/0!</v>
      </c>
      <c r="F27" s="27" t="e">
        <f t="shared" si="4"/>
        <v>#DIV/0!</v>
      </c>
      <c r="G27" s="28" t="e">
        <f t="shared" si="5"/>
        <v>#DIV/0!</v>
      </c>
      <c r="H27" s="28" t="e">
        <f t="shared" si="6"/>
        <v>#DIV/0!</v>
      </c>
      <c r="I27" s="29">
        <v>500</v>
      </c>
      <c r="J27" s="30" t="e">
        <f t="shared" si="7"/>
        <v>#DIV/0!</v>
      </c>
      <c r="K27" s="31" t="e">
        <f t="shared" si="8"/>
        <v>#DIV/0!</v>
      </c>
      <c r="L27" s="32" t="e">
        <f t="shared" si="10"/>
        <v>#DIV/0!</v>
      </c>
      <c r="M27" s="33" t="e">
        <f t="shared" si="9"/>
        <v>#DIV/0!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6.5">
      <c r="A31" s="1" t="s">
        <v>25</v>
      </c>
      <c r="B31" s="67"/>
      <c r="C31" s="67"/>
      <c r="D31" s="27" t="e">
        <f t="shared" ref="D31:D36" si="11">AVERAGE(B31:C31)</f>
        <v>#DIV/0!</v>
      </c>
      <c r="E31" s="27" t="e">
        <f t="shared" ref="E31:E36" si="12">D31-E$8</f>
        <v>#DIV/0!</v>
      </c>
      <c r="F31" s="27" t="e">
        <f>LOG(E31)</f>
        <v>#DIV/0!</v>
      </c>
      <c r="G31" s="28" t="e">
        <f>(F31-$B$16)/$B$15</f>
        <v>#DIV/0!</v>
      </c>
      <c r="H31" s="28" t="e">
        <f>10^G31</f>
        <v>#DIV/0!</v>
      </c>
      <c r="I31" s="29">
        <v>500</v>
      </c>
      <c r="J31" s="30" t="e">
        <f>(H31*I31)</f>
        <v>#DIV/0!</v>
      </c>
      <c r="K31" s="31" t="e">
        <f>(0.05*J31/1000)*1000</f>
        <v>#DIV/0!</v>
      </c>
      <c r="L31" s="32" t="e">
        <f>K31+K50</f>
        <v>#DIV/0!</v>
      </c>
      <c r="M31" s="33" t="e">
        <f>(L31*1000000/50000)/1000</f>
        <v>#DIV/0!</v>
      </c>
      <c r="N31" s="35"/>
      <c r="Q31"/>
    </row>
    <row r="32" spans="1:17" ht="16.5">
      <c r="B32" s="67"/>
      <c r="C32" s="67"/>
      <c r="D32" s="27" t="e">
        <f t="shared" si="11"/>
        <v>#DIV/0!</v>
      </c>
      <c r="E32" s="27" t="e">
        <f t="shared" si="12"/>
        <v>#DIV/0!</v>
      </c>
      <c r="F32" s="27" t="e">
        <f t="shared" ref="F32:F36" si="13">LOG(E32)</f>
        <v>#DIV/0!</v>
      </c>
      <c r="G32" s="28" t="e">
        <f t="shared" ref="G32:G36" si="14">(F32-$B$16)/$B$15</f>
        <v>#DIV/0!</v>
      </c>
      <c r="H32" s="28" t="e">
        <f t="shared" ref="H32:H36" si="15">10^G32</f>
        <v>#DIV/0!</v>
      </c>
      <c r="I32" s="29">
        <v>500</v>
      </c>
      <c r="J32" s="30" t="e">
        <f t="shared" ref="J32:J36" si="16">(H32*I32)</f>
        <v>#DIV/0!</v>
      </c>
      <c r="K32" s="31" t="e">
        <f t="shared" ref="K32:K36" si="17">(0.05*J32/1000)*1000</f>
        <v>#DIV/0!</v>
      </c>
      <c r="L32" s="32" t="e">
        <f>K32+K51</f>
        <v>#DIV/0!</v>
      </c>
      <c r="M32" s="33" t="e">
        <f t="shared" ref="M32:M36" si="18">(L32*1000000/50000)/1000</f>
        <v>#DIV/0!</v>
      </c>
      <c r="N32" s="36"/>
      <c r="Q32"/>
    </row>
    <row r="33" spans="1:21" ht="16.5">
      <c r="B33" s="67"/>
      <c r="C33" s="67"/>
      <c r="D33" s="27" t="e">
        <f t="shared" si="11"/>
        <v>#DIV/0!</v>
      </c>
      <c r="E33" s="27" t="e">
        <f t="shared" si="12"/>
        <v>#DIV/0!</v>
      </c>
      <c r="F33" s="27" t="e">
        <f t="shared" si="13"/>
        <v>#DIV/0!</v>
      </c>
      <c r="G33" s="28" t="e">
        <f t="shared" si="14"/>
        <v>#DIV/0!</v>
      </c>
      <c r="H33" s="28" t="e">
        <f t="shared" si="15"/>
        <v>#DIV/0!</v>
      </c>
      <c r="I33" s="29">
        <v>500</v>
      </c>
      <c r="J33" s="30" t="e">
        <f t="shared" si="16"/>
        <v>#DIV/0!</v>
      </c>
      <c r="K33" s="31" t="e">
        <f t="shared" si="17"/>
        <v>#DIV/0!</v>
      </c>
      <c r="L33" s="32" t="e">
        <f t="shared" ref="L33:L36" si="19">K33+K52</f>
        <v>#DIV/0!</v>
      </c>
      <c r="M33" s="33" t="e">
        <f t="shared" si="18"/>
        <v>#DIV/0!</v>
      </c>
      <c r="N33" s="36"/>
      <c r="Q33"/>
      <c r="R33"/>
      <c r="S33"/>
    </row>
    <row r="34" spans="1:21" ht="16.5">
      <c r="A34" s="1" t="s">
        <v>26</v>
      </c>
      <c r="B34" s="67"/>
      <c r="C34" s="67"/>
      <c r="D34" s="27" t="e">
        <f t="shared" si="11"/>
        <v>#DIV/0!</v>
      </c>
      <c r="E34" s="27" t="e">
        <f t="shared" si="12"/>
        <v>#DIV/0!</v>
      </c>
      <c r="F34" s="27" t="e">
        <f t="shared" si="13"/>
        <v>#DIV/0!</v>
      </c>
      <c r="G34" s="28" t="e">
        <f t="shared" si="14"/>
        <v>#DIV/0!</v>
      </c>
      <c r="H34" s="28" t="e">
        <f t="shared" si="15"/>
        <v>#DIV/0!</v>
      </c>
      <c r="I34" s="29">
        <v>500</v>
      </c>
      <c r="J34" s="30" t="e">
        <f t="shared" si="16"/>
        <v>#DIV/0!</v>
      </c>
      <c r="K34" s="31" t="e">
        <f t="shared" si="17"/>
        <v>#DIV/0!</v>
      </c>
      <c r="L34" s="32" t="e">
        <f t="shared" si="19"/>
        <v>#DIV/0!</v>
      </c>
      <c r="M34" s="33" t="e">
        <f t="shared" si="18"/>
        <v>#DIV/0!</v>
      </c>
      <c r="N34" s="36"/>
      <c r="Q34"/>
      <c r="R34"/>
      <c r="S34"/>
    </row>
    <row r="35" spans="1:21" ht="16.5">
      <c r="B35" s="67"/>
      <c r="C35" s="67"/>
      <c r="D35" s="27" t="e">
        <f t="shared" si="11"/>
        <v>#DIV/0!</v>
      </c>
      <c r="E35" s="27" t="e">
        <f t="shared" si="12"/>
        <v>#DIV/0!</v>
      </c>
      <c r="F35" s="27" t="e">
        <f t="shared" si="13"/>
        <v>#DIV/0!</v>
      </c>
      <c r="G35" s="28" t="e">
        <f t="shared" si="14"/>
        <v>#DIV/0!</v>
      </c>
      <c r="H35" s="28" t="e">
        <f t="shared" si="15"/>
        <v>#DIV/0!</v>
      </c>
      <c r="I35" s="29">
        <v>500</v>
      </c>
      <c r="J35" s="30" t="e">
        <f t="shared" si="16"/>
        <v>#DIV/0!</v>
      </c>
      <c r="K35" s="31" t="e">
        <f t="shared" si="17"/>
        <v>#DIV/0!</v>
      </c>
      <c r="L35" s="32" t="e">
        <f t="shared" si="19"/>
        <v>#DIV/0!</v>
      </c>
      <c r="M35" s="33" t="e">
        <f t="shared" si="18"/>
        <v>#DIV/0!</v>
      </c>
      <c r="N35" s="36"/>
      <c r="Q35"/>
      <c r="R35"/>
      <c r="S35"/>
    </row>
    <row r="36" spans="1:21" ht="16.5">
      <c r="B36" s="67"/>
      <c r="C36" s="67"/>
      <c r="D36" s="27" t="e">
        <f t="shared" si="11"/>
        <v>#DIV/0!</v>
      </c>
      <c r="E36" s="27" t="e">
        <f t="shared" si="12"/>
        <v>#DIV/0!</v>
      </c>
      <c r="F36" s="27" t="e">
        <f t="shared" si="13"/>
        <v>#DIV/0!</v>
      </c>
      <c r="G36" s="28" t="e">
        <f t="shared" si="14"/>
        <v>#DIV/0!</v>
      </c>
      <c r="H36" s="28" t="e">
        <f t="shared" si="15"/>
        <v>#DIV/0!</v>
      </c>
      <c r="I36" s="29">
        <v>500</v>
      </c>
      <c r="J36" s="30" t="e">
        <f t="shared" si="16"/>
        <v>#DIV/0!</v>
      </c>
      <c r="K36" s="31" t="e">
        <f t="shared" si="17"/>
        <v>#DIV/0!</v>
      </c>
      <c r="L36" s="32" t="e">
        <f t="shared" si="19"/>
        <v>#DIV/0!</v>
      </c>
      <c r="M36" s="33" t="e">
        <f t="shared" si="18"/>
        <v>#DIV/0!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 s="80">
        <v>0.109</v>
      </c>
      <c r="C40" s="80">
        <v>0.111</v>
      </c>
      <c r="D40" s="27">
        <f t="shared" ref="D40:D45" si="20">AVERAGE(B40,C40)</f>
        <v>0.11</v>
      </c>
      <c r="E40" s="27">
        <f t="shared" ref="E40:E45" si="21">D40-E$8</f>
        <v>6.0999999999999999E-2</v>
      </c>
      <c r="F40" s="27">
        <f t="shared" ref="F40:F45" si="22">LOG(E40)</f>
        <v>-1.2146701649892331</v>
      </c>
      <c r="G40" s="28">
        <f t="shared" ref="G40:G45" si="23">(F40-$B$16)/$B$15</f>
        <v>-0.60384950551405625</v>
      </c>
      <c r="H40" s="27">
        <f t="shared" ref="H40:H45" si="24">10^G40</f>
        <v>0.24897199223981351</v>
      </c>
      <c r="I40" s="41">
        <v>16</v>
      </c>
      <c r="J40" s="42">
        <f t="shared" ref="J40:J45" si="25">H40*I40</f>
        <v>3.9835518758370161</v>
      </c>
      <c r="K40" s="30">
        <f>(0.1*J40/1000)*1000</f>
        <v>0.39835518758370164</v>
      </c>
      <c r="L40" s="43" t="e">
        <f>K40*100/L22</f>
        <v>#DIV/0!</v>
      </c>
      <c r="M40" s="30" t="e">
        <f>AVERAGE(L40:L42)</f>
        <v>#DIV/0!</v>
      </c>
      <c r="N40" s="44" t="e">
        <f>STDEV(L40:L42)</f>
        <v>#DIV/0!</v>
      </c>
      <c r="R40"/>
      <c r="S40"/>
      <c r="T40"/>
      <c r="U40"/>
    </row>
    <row r="41" spans="1:21" ht="15">
      <c r="B41" s="80">
        <v>0.10299999999999999</v>
      </c>
      <c r="C41" s="80">
        <v>0.112</v>
      </c>
      <c r="D41" s="27">
        <f t="shared" si="20"/>
        <v>0.1075</v>
      </c>
      <c r="E41" s="27">
        <f t="shared" si="21"/>
        <v>5.8499999999999996E-2</v>
      </c>
      <c r="F41" s="27">
        <f t="shared" si="22"/>
        <v>-1.2328441339178196</v>
      </c>
      <c r="G41" s="28">
        <f t="shared" si="23"/>
        <v>-0.62179046780628533</v>
      </c>
      <c r="H41" s="27">
        <f t="shared" si="24"/>
        <v>0.23889635979228704</v>
      </c>
      <c r="I41" s="41">
        <v>16</v>
      </c>
      <c r="J41" s="42">
        <f t="shared" si="25"/>
        <v>3.8223417566765927</v>
      </c>
      <c r="K41" s="30">
        <f t="shared" ref="K41:K45" si="26">(0.1*J41/1000)*1000</f>
        <v>0.38223417566765927</v>
      </c>
      <c r="L41" s="43" t="e">
        <f t="shared" ref="L41:L45" si="27">K41*100/L23</f>
        <v>#DIV/0!</v>
      </c>
      <c r="M41" s="30"/>
      <c r="N41" s="44"/>
      <c r="R41"/>
      <c r="S41"/>
      <c r="T41"/>
      <c r="U41"/>
    </row>
    <row r="42" spans="1:21" s="17" customFormat="1" ht="15">
      <c r="A42" s="1"/>
      <c r="B42" s="81">
        <v>0.113</v>
      </c>
      <c r="C42" s="81">
        <v>0.12</v>
      </c>
      <c r="D42" s="27">
        <f t="shared" si="20"/>
        <v>0.11649999999999999</v>
      </c>
      <c r="E42" s="27">
        <f t="shared" si="21"/>
        <v>6.7499999999999991E-2</v>
      </c>
      <c r="F42" s="27">
        <f t="shared" si="22"/>
        <v>-1.1706962271689751</v>
      </c>
      <c r="G42" s="28">
        <f t="shared" si="23"/>
        <v>-0.56043935314865156</v>
      </c>
      <c r="H42" s="27">
        <f t="shared" si="24"/>
        <v>0.27514438022569049</v>
      </c>
      <c r="I42" s="41">
        <v>16</v>
      </c>
      <c r="J42" s="42">
        <f t="shared" si="25"/>
        <v>4.4023100836110478</v>
      </c>
      <c r="K42" s="30">
        <f t="shared" si="26"/>
        <v>0.44023100836110479</v>
      </c>
      <c r="L42" s="43" t="e">
        <f t="shared" si="27"/>
        <v>#DIV/0!</v>
      </c>
      <c r="M42" s="30"/>
      <c r="N42" s="44"/>
      <c r="R42"/>
      <c r="S42"/>
      <c r="T42"/>
      <c r="U42"/>
    </row>
    <row r="43" spans="1:21" ht="15">
      <c r="A43" s="1" t="s">
        <v>34</v>
      </c>
      <c r="B43" s="82">
        <v>0.254</v>
      </c>
      <c r="C43" s="82">
        <v>0.26100000000000001</v>
      </c>
      <c r="D43" s="27">
        <f t="shared" si="20"/>
        <v>0.25750000000000001</v>
      </c>
      <c r="E43" s="27">
        <f t="shared" si="21"/>
        <v>0.20850000000000002</v>
      </c>
      <c r="F43" s="27">
        <f t="shared" si="22"/>
        <v>-0.68089394069022369</v>
      </c>
      <c r="G43" s="28">
        <f t="shared" si="23"/>
        <v>-7.6916772753973822E-2</v>
      </c>
      <c r="H43" s="27">
        <f t="shared" si="24"/>
        <v>0.83768979978950719</v>
      </c>
      <c r="I43" s="41">
        <v>16</v>
      </c>
      <c r="J43" s="42">
        <f t="shared" si="25"/>
        <v>13.403036796632115</v>
      </c>
      <c r="K43" s="30">
        <f t="shared" si="26"/>
        <v>1.3403036796632115</v>
      </c>
      <c r="L43" s="43" t="e">
        <f t="shared" si="27"/>
        <v>#DIV/0!</v>
      </c>
      <c r="M43" s="30" t="e">
        <f>AVERAGE(L43:L45)</f>
        <v>#DIV/0!</v>
      </c>
      <c r="N43" s="44" t="e">
        <f>STDEV(L43:L45)</f>
        <v>#DIV/0!</v>
      </c>
      <c r="R43"/>
      <c r="S43"/>
      <c r="T43"/>
      <c r="U43"/>
    </row>
    <row r="44" spans="1:21" ht="15">
      <c r="A44" s="45"/>
      <c r="B44" s="82">
        <v>0.183</v>
      </c>
      <c r="C44" s="82">
        <v>0.23</v>
      </c>
      <c r="D44" s="27">
        <f t="shared" si="20"/>
        <v>0.20650000000000002</v>
      </c>
      <c r="E44" s="27">
        <f t="shared" si="21"/>
        <v>0.15750000000000003</v>
      </c>
      <c r="F44" s="27">
        <f t="shared" si="22"/>
        <v>-0.8027194418743806</v>
      </c>
      <c r="G44" s="28">
        <f t="shared" si="23"/>
        <v>-0.19718036138259457</v>
      </c>
      <c r="H44" s="27">
        <f t="shared" si="24"/>
        <v>0.63506713532876602</v>
      </c>
      <c r="I44" s="41">
        <v>16</v>
      </c>
      <c r="J44" s="42">
        <f t="shared" si="25"/>
        <v>10.161074165260256</v>
      </c>
      <c r="K44" s="30">
        <f t="shared" si="26"/>
        <v>1.0161074165260258</v>
      </c>
      <c r="L44" s="43" t="e">
        <f t="shared" si="27"/>
        <v>#DIV/0!</v>
      </c>
      <c r="M44" s="30"/>
      <c r="N44" s="44"/>
      <c r="R44"/>
      <c r="S44"/>
      <c r="T44"/>
      <c r="U44"/>
    </row>
    <row r="45" spans="1:21" ht="15">
      <c r="A45" s="46"/>
      <c r="B45" s="83">
        <v>0.19800000000000001</v>
      </c>
      <c r="C45" s="83">
        <v>0.23599999999999999</v>
      </c>
      <c r="D45" s="27">
        <f t="shared" si="20"/>
        <v>0.217</v>
      </c>
      <c r="E45" s="27">
        <f t="shared" si="21"/>
        <v>0.16799999999999998</v>
      </c>
      <c r="F45" s="27">
        <f t="shared" si="22"/>
        <v>-0.77469071827413716</v>
      </c>
      <c r="G45" s="28">
        <f t="shared" si="23"/>
        <v>-0.16951099124185953</v>
      </c>
      <c r="H45" s="27">
        <f t="shared" si="24"/>
        <v>0.67684466293573509</v>
      </c>
      <c r="I45" s="41">
        <v>16</v>
      </c>
      <c r="J45" s="42">
        <f t="shared" si="25"/>
        <v>10.829514606971761</v>
      </c>
      <c r="K45" s="30">
        <f t="shared" si="26"/>
        <v>1.0829514606971762</v>
      </c>
      <c r="L45" s="43" t="e">
        <f t="shared" si="27"/>
        <v>#DIV/0!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 s="84">
        <v>0.14499999999999999</v>
      </c>
      <c r="C50" s="84">
        <v>0.127</v>
      </c>
      <c r="D50" s="27">
        <f t="shared" ref="D50:D52" si="28">AVERAGE(B50,C50)</f>
        <v>0.13600000000000001</v>
      </c>
      <c r="E50" s="27">
        <f t="shared" ref="E50:E55" si="29">D50-E$8</f>
        <v>8.7000000000000008E-2</v>
      </c>
      <c r="F50" s="27">
        <f t="shared" ref="F50:F55" si="30">LOG(E50)</f>
        <v>-1.0604807473813815</v>
      </c>
      <c r="G50" s="28">
        <f t="shared" ref="G50:G55" si="31">(F50-$B$16)/$B$15</f>
        <v>-0.45163693499447127</v>
      </c>
      <c r="H50" s="27">
        <f t="shared" ref="H50:H55" si="32">10^G50</f>
        <v>0.35347855015828589</v>
      </c>
      <c r="I50" s="41">
        <v>16</v>
      </c>
      <c r="J50" s="42">
        <f t="shared" ref="J50:J55" si="33">H50*I50</f>
        <v>5.6556568025325742</v>
      </c>
      <c r="K50" s="30">
        <f>(0.1*J50/1000)*1000</f>
        <v>0.56556568025325749</v>
      </c>
      <c r="L50" s="43" t="e">
        <f t="shared" ref="L50:L55" si="34">K50*100/L31</f>
        <v>#DIV/0!</v>
      </c>
      <c r="M50" s="30" t="e">
        <f>AVERAGE(L50:L52)</f>
        <v>#DIV/0!</v>
      </c>
      <c r="N50" s="44" t="e">
        <f>STDEV(L50:L52)</f>
        <v>#DIV/0!</v>
      </c>
      <c r="O50" s="48" t="e">
        <f>L50/L40</f>
        <v>#DIV/0!</v>
      </c>
      <c r="P50" s="30" t="e">
        <f>AVERAGE(O50:O52)</f>
        <v>#DIV/0!</v>
      </c>
      <c r="Q50" s="44" t="e">
        <f>STDEV(O50:O52)</f>
        <v>#DIV/0!</v>
      </c>
      <c r="S50"/>
      <c r="T50"/>
    </row>
    <row r="51" spans="1:25" ht="15">
      <c r="B51" s="84">
        <v>0.13100000000000001</v>
      </c>
      <c r="C51" s="84">
        <v>0.12</v>
      </c>
      <c r="D51" s="27">
        <f t="shared" si="28"/>
        <v>0.1255</v>
      </c>
      <c r="E51" s="27">
        <f t="shared" si="29"/>
        <v>7.6499999999999999E-2</v>
      </c>
      <c r="F51" s="27">
        <f t="shared" si="30"/>
        <v>-1.1163385648463824</v>
      </c>
      <c r="G51" s="28">
        <f t="shared" si="31"/>
        <v>-0.5067786049733104</v>
      </c>
      <c r="H51" s="27">
        <f t="shared" si="32"/>
        <v>0.31133030350236945</v>
      </c>
      <c r="I51" s="41">
        <v>16</v>
      </c>
      <c r="J51" s="42">
        <f t="shared" si="33"/>
        <v>4.9812848560379113</v>
      </c>
      <c r="K51" s="30">
        <f t="shared" ref="K51:K55" si="35">(0.1*J51/1000)*1000</f>
        <v>0.49812848560379114</v>
      </c>
      <c r="L51" s="43" t="e">
        <f t="shared" si="34"/>
        <v>#DIV/0!</v>
      </c>
      <c r="M51" s="30"/>
      <c r="N51" s="44"/>
      <c r="O51" s="2" t="e">
        <f t="shared" ref="O51:O55" si="36">L51/L41</f>
        <v>#DIV/0!</v>
      </c>
      <c r="P51" s="30"/>
      <c r="Q51" s="44"/>
      <c r="S51"/>
      <c r="T51"/>
    </row>
    <row r="52" spans="1:25" ht="15">
      <c r="B52" s="84">
        <v>0.122</v>
      </c>
      <c r="C52" s="84">
        <v>0.129</v>
      </c>
      <c r="D52" s="27">
        <f t="shared" si="28"/>
        <v>0.1255</v>
      </c>
      <c r="E52" s="27">
        <f t="shared" si="29"/>
        <v>7.6499999999999999E-2</v>
      </c>
      <c r="F52" s="27">
        <f t="shared" si="30"/>
        <v>-1.1163385648463824</v>
      </c>
      <c r="G52" s="28">
        <f t="shared" si="31"/>
        <v>-0.5067786049733104</v>
      </c>
      <c r="H52" s="27">
        <f t="shared" si="32"/>
        <v>0.31133030350236945</v>
      </c>
      <c r="I52" s="41">
        <v>16</v>
      </c>
      <c r="J52" s="42">
        <f t="shared" si="33"/>
        <v>4.9812848560379113</v>
      </c>
      <c r="K52" s="30">
        <f t="shared" si="35"/>
        <v>0.49812848560379114</v>
      </c>
      <c r="L52" s="43" t="e">
        <f t="shared" si="34"/>
        <v>#DIV/0!</v>
      </c>
      <c r="M52" s="30"/>
      <c r="N52" s="44"/>
      <c r="O52" s="2" t="e">
        <f t="shared" si="36"/>
        <v>#DIV/0!</v>
      </c>
      <c r="P52" s="30"/>
      <c r="Q52" s="44"/>
      <c r="S52"/>
      <c r="T52"/>
    </row>
    <row r="53" spans="1:25" ht="15">
      <c r="A53" s="1" t="s">
        <v>26</v>
      </c>
      <c r="B53" s="85">
        <v>0.377</v>
      </c>
      <c r="C53" s="85">
        <v>0.34200000000000003</v>
      </c>
      <c r="D53" s="27">
        <f>AVERAGE(B53:C53)</f>
        <v>0.35950000000000004</v>
      </c>
      <c r="E53" s="27">
        <f t="shared" si="29"/>
        <v>0.31050000000000005</v>
      </c>
      <c r="F53" s="27">
        <f t="shared" si="30"/>
        <v>-0.50793839548740094</v>
      </c>
      <c r="G53" s="28">
        <f t="shared" si="31"/>
        <v>9.3821326717240278E-2</v>
      </c>
      <c r="H53" s="27">
        <f t="shared" si="32"/>
        <v>1.2411415839391717</v>
      </c>
      <c r="I53" s="41">
        <v>16</v>
      </c>
      <c r="J53" s="42">
        <f t="shared" si="33"/>
        <v>19.858265343026748</v>
      </c>
      <c r="K53" s="30">
        <f t="shared" si="35"/>
        <v>1.9858265343026751</v>
      </c>
      <c r="L53" s="43" t="e">
        <f t="shared" si="34"/>
        <v>#DIV/0!</v>
      </c>
      <c r="M53" s="30" t="e">
        <f>AVERAGE(L53:L55)</f>
        <v>#DIV/0!</v>
      </c>
      <c r="N53" s="44" t="e">
        <f>STDEV(L53:L55)</f>
        <v>#DIV/0!</v>
      </c>
      <c r="O53" s="2" t="e">
        <f t="shared" si="36"/>
        <v>#DIV/0!</v>
      </c>
      <c r="P53" s="30" t="e">
        <f>AVERAGE(O53:O55)</f>
        <v>#DIV/0!</v>
      </c>
      <c r="Q53" s="44" t="e">
        <f>STDEV(O53:O55)</f>
        <v>#DIV/0!</v>
      </c>
      <c r="S53"/>
      <c r="T53"/>
    </row>
    <row r="54" spans="1:25" ht="15">
      <c r="A54" s="45"/>
      <c r="B54" s="85">
        <v>0.36599999999999999</v>
      </c>
      <c r="C54" s="85">
        <v>0.31900000000000001</v>
      </c>
      <c r="D54" s="27">
        <f>AVERAGE(B54:C54)</f>
        <v>0.34250000000000003</v>
      </c>
      <c r="E54" s="27">
        <f t="shared" si="29"/>
        <v>0.29350000000000004</v>
      </c>
      <c r="F54" s="27">
        <f t="shared" si="30"/>
        <v>-0.5323918944163667</v>
      </c>
      <c r="G54" s="28">
        <f t="shared" si="31"/>
        <v>6.9681343650164596E-2</v>
      </c>
      <c r="H54" s="27">
        <f t="shared" si="32"/>
        <v>1.1740358095921244</v>
      </c>
      <c r="I54" s="41">
        <v>16</v>
      </c>
      <c r="J54" s="42">
        <f t="shared" si="33"/>
        <v>18.78457295347399</v>
      </c>
      <c r="K54" s="30">
        <f t="shared" si="35"/>
        <v>1.878457295347399</v>
      </c>
      <c r="L54" s="43" t="e">
        <f t="shared" si="34"/>
        <v>#DIV/0!</v>
      </c>
      <c r="M54" s="30"/>
      <c r="N54" s="44"/>
      <c r="O54" s="2" t="e">
        <f t="shared" si="36"/>
        <v>#DIV/0!</v>
      </c>
      <c r="P54" s="30"/>
      <c r="Q54" s="44"/>
      <c r="S54"/>
      <c r="T54"/>
    </row>
    <row r="55" spans="1:25" ht="15">
      <c r="A55" s="46"/>
      <c r="B55" s="85">
        <v>0.28899999999999998</v>
      </c>
      <c r="C55" s="85">
        <v>0.38700000000000001</v>
      </c>
      <c r="D55" s="27">
        <f>AVERAGE(B55:C55)</f>
        <v>0.33799999999999997</v>
      </c>
      <c r="E55" s="27">
        <f t="shared" si="29"/>
        <v>0.28899999999999998</v>
      </c>
      <c r="F55" s="27">
        <f t="shared" si="30"/>
        <v>-0.53910215724345223</v>
      </c>
      <c r="G55" s="28">
        <f t="shared" si="31"/>
        <v>6.3057112431065057E-2</v>
      </c>
      <c r="H55" s="27">
        <f t="shared" si="32"/>
        <v>1.1562642881545719</v>
      </c>
      <c r="I55" s="41">
        <v>16</v>
      </c>
      <c r="J55" s="42">
        <f t="shared" si="33"/>
        <v>18.500228610473151</v>
      </c>
      <c r="K55" s="30">
        <f t="shared" si="35"/>
        <v>1.8500228610473153</v>
      </c>
      <c r="L55" s="43" t="e">
        <f t="shared" si="34"/>
        <v>#DIV/0!</v>
      </c>
      <c r="M55" s="30"/>
      <c r="N55" s="44"/>
      <c r="O55" s="2" t="e">
        <f t="shared" si="36"/>
        <v>#DIV/0!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 t="e">
        <f>P50</f>
        <v>#DIV/0!</v>
      </c>
      <c r="O58" s="30" t="e">
        <f>Q50</f>
        <v>#DIV/0!</v>
      </c>
    </row>
    <row r="59" spans="1:25" ht="15">
      <c r="D59"/>
      <c r="E59"/>
      <c r="G59"/>
      <c r="M59" s="2" t="s">
        <v>26</v>
      </c>
      <c r="N59" s="30" t="e">
        <f>P53</f>
        <v>#DIV/0!</v>
      </c>
      <c r="O59" s="30" t="e">
        <f>Q53</f>
        <v>#DIV/0!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 t="e">
        <f>M40</f>
        <v>#DIV/0!</v>
      </c>
      <c r="C65" s="30" t="e">
        <f>N40</f>
        <v>#DIV/0!</v>
      </c>
      <c r="D65" s="27"/>
      <c r="E65" s="28"/>
      <c r="F65" s="27"/>
      <c r="G65" s="30"/>
      <c r="H65" s="47"/>
    </row>
    <row r="66" spans="1:8">
      <c r="A66" s="1" t="s">
        <v>25</v>
      </c>
      <c r="B66" s="30" t="e">
        <f>M50</f>
        <v>#DIV/0!</v>
      </c>
      <c r="C66" s="30" t="e">
        <f>N50</f>
        <v>#DIV/0!</v>
      </c>
      <c r="D66" s="27"/>
      <c r="E66" s="28"/>
      <c r="F66" s="27"/>
      <c r="G66" s="30"/>
      <c r="H66" s="47"/>
    </row>
    <row r="67" spans="1:8">
      <c r="A67" s="52" t="s">
        <v>34</v>
      </c>
      <c r="B67" s="30" t="e">
        <f>M43</f>
        <v>#DIV/0!</v>
      </c>
      <c r="C67" s="30" t="e">
        <f>N43</f>
        <v>#DIV/0!</v>
      </c>
      <c r="D67" s="27"/>
      <c r="E67" s="28"/>
      <c r="F67" s="27"/>
      <c r="G67" s="30"/>
      <c r="H67" s="47"/>
    </row>
    <row r="68" spans="1:8">
      <c r="A68" s="45" t="s">
        <v>26</v>
      </c>
      <c r="B68" s="30" t="e">
        <f>M53</f>
        <v>#DIV/0!</v>
      </c>
      <c r="C68" s="30" t="e">
        <f>N53</f>
        <v>#DIV/0!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  <c r="H76" s="38"/>
    </row>
    <row r="77" spans="1:8">
      <c r="A77" s="55"/>
      <c r="B77" s="38"/>
      <c r="C77" s="56"/>
      <c r="D77" s="57"/>
      <c r="E77" s="38"/>
      <c r="F77" s="38"/>
      <c r="G77" s="38"/>
    </row>
    <row r="78" spans="1:8">
      <c r="A78" s="52"/>
      <c r="B78" s="58"/>
      <c r="C78" s="59"/>
      <c r="D78" s="38"/>
      <c r="E78" s="38"/>
      <c r="F78" s="38"/>
      <c r="G78" s="38"/>
    </row>
    <row r="79" spans="1:8">
      <c r="A79" s="52"/>
      <c r="B79" s="42"/>
      <c r="C79" s="56"/>
      <c r="D79" s="38"/>
      <c r="E79" s="38"/>
      <c r="F79" s="38"/>
      <c r="G79" s="38"/>
    </row>
    <row r="80" spans="1:8">
      <c r="A80" s="52"/>
      <c r="B80" s="42"/>
      <c r="C80" s="56"/>
      <c r="D80" s="38"/>
      <c r="E80" s="38"/>
      <c r="F80" s="38"/>
      <c r="G80" s="38"/>
    </row>
    <row r="81" spans="1:7">
      <c r="A81" s="52"/>
      <c r="B81" s="42"/>
      <c r="C81" s="56"/>
      <c r="D81" s="38"/>
      <c r="E81" s="38"/>
      <c r="F81" s="38"/>
      <c r="G81" s="38"/>
    </row>
    <row r="82" spans="1:7">
      <c r="A82" s="52"/>
      <c r="B82" s="42"/>
      <c r="C82" s="56"/>
      <c r="D82" s="38"/>
      <c r="E82" s="38"/>
      <c r="F82" s="38"/>
      <c r="G82" s="38"/>
    </row>
    <row r="83" spans="1:7">
      <c r="A83" s="52"/>
      <c r="B83" s="38"/>
      <c r="C83" s="38"/>
      <c r="D83" s="60"/>
      <c r="E83" s="58"/>
      <c r="F83" s="58"/>
      <c r="G83" s="38"/>
    </row>
    <row r="84" spans="1:7">
      <c r="A84" s="52"/>
      <c r="B84" s="42"/>
      <c r="C84" s="56"/>
      <c r="D84" s="47"/>
      <c r="E84" s="47"/>
      <c r="F84" s="47"/>
      <c r="G84" s="38"/>
    </row>
    <row r="85" spans="1:7">
      <c r="A85" s="52"/>
      <c r="B85" s="42"/>
      <c r="C85" s="56"/>
      <c r="D85" s="47"/>
      <c r="E85" s="47"/>
      <c r="F85" s="47"/>
      <c r="G85" s="38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siNTP</vt:lpstr>
      <vt:lpstr>siGPSM1</vt:lpstr>
      <vt:lpstr>siANK1</vt:lpstr>
      <vt:lpstr>siANK1!Zone_d_impression</vt:lpstr>
      <vt:lpstr>siGPSM1!Zone_d_impression</vt:lpstr>
      <vt:lpstr>siNTP!Zone_d_impression</vt:lpstr>
    </vt:vector>
  </TitlesOfParts>
  <Company>CNRS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</dc:creator>
  <cp:lastModifiedBy>aortalli</cp:lastModifiedBy>
  <dcterms:created xsi:type="dcterms:W3CDTF">2015-12-08T15:20:20Z</dcterms:created>
  <dcterms:modified xsi:type="dcterms:W3CDTF">2016-03-11T13:42:09Z</dcterms:modified>
</cp:coreProperties>
</file>